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marcela.reyes.SDA\Documents\ARCHIVO SDA\TRANSPARENCIA (nuevo)\NUEVA TRANSPARENCIA\CONTROL\2021\"/>
    </mc:Choice>
  </mc:AlternateContent>
  <xr:revisionPtr revIDLastSave="0" documentId="8_{C1A422E1-5BD0-4D3D-BD10-9C9C0DE140D2}" xr6:coauthVersionLast="47" xr6:coauthVersionMax="47" xr10:uidLastSave="{00000000-0000-0000-0000-000000000000}"/>
  <bookViews>
    <workbookView xWindow="-120" yWindow="-120" windowWidth="29040" windowHeight="15840" tabRatio="500" firstSheet="6" activeTab="8" xr2:uid="{00000000-000D-0000-FFFF-FFFF00000000}"/>
  </bookViews>
  <sheets>
    <sheet name="Instructivo" sheetId="1" r:id="rId1"/>
    <sheet name="Definiciones" sheetId="2" r:id="rId2"/>
    <sheet name="1. AC" sheetId="3" r:id="rId3"/>
    <sheet name="Ambiente de Control" sheetId="4" r:id="rId4"/>
    <sheet name="Evaluación de riesgos" sheetId="5" r:id="rId5"/>
    <sheet name="Actividades de control" sheetId="6" r:id="rId6"/>
    <sheet name="Info y Comunicación" sheetId="7" r:id="rId7"/>
    <sheet name="Actividades de Monitoreo" sheetId="8" r:id="rId8"/>
    <sheet name="Conclusiones" sheetId="10" r:id="rId9"/>
    <sheet name="Analisis de Resultados" sheetId="9" r:id="rId10"/>
    <sheet name="tabla resumen" sheetId="12" r:id="rId11"/>
    <sheet name="Hoja1" sheetId="11" state="hidden"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0" localSheetId="9">#REF!</definedName>
    <definedName name="\0">#REF!</definedName>
    <definedName name="\BD" localSheetId="9">#REF!</definedName>
    <definedName name="\BD">#REF!</definedName>
    <definedName name="\BJ" localSheetId="9">#REF!</definedName>
    <definedName name="\BJ">#REF!</definedName>
    <definedName name="\BP" localSheetId="9">#REF!</definedName>
    <definedName name="\BP">#REF!</definedName>
    <definedName name="\c" localSheetId="9">[1]bdatos!#REF!</definedName>
    <definedName name="\c">[1]bdatos!#REF!</definedName>
    <definedName name="\CA" localSheetId="9">#REF!</definedName>
    <definedName name="\CA">#REF!</definedName>
    <definedName name="\i" localSheetId="9">#REF!</definedName>
    <definedName name="\i">#REF!</definedName>
    <definedName name="\m" localSheetId="9">#REF!</definedName>
    <definedName name="\m">#REF!</definedName>
    <definedName name="__123Graph_AC86W2CE">[2]WIZ!$G$19:$G$30</definedName>
    <definedName name="__123Graph_AC86W2ROLL">[2]WIZ!$F$19:$F$30</definedName>
    <definedName name="__123Graph_AC86W3CE">[2]WIZ!$J$19:$J$30</definedName>
    <definedName name="__123Graph_AC86W3ROLL">[2]WIZ!$I$19:$I$30</definedName>
    <definedName name="__123Graph_B">[2]WIZ!$G$32:$G$43</definedName>
    <definedName name="__123Graph_BC86W2CE">[2]WIZ!$G$32:$G$43</definedName>
    <definedName name="__123Graph_BC86W2ROLL">[2]WIZ!$F$32:$F$43</definedName>
    <definedName name="__123Graph_BC86W3CE">[2]WIZ!$J$32:$J$43</definedName>
    <definedName name="__123Graph_BC86W3ROLL">[2]WIZ!$I$32:$I$43</definedName>
    <definedName name="__123Graph_LBL_A">[2]WIZ!$G$19:$G$30</definedName>
    <definedName name="__123Graph_LBL_AC86W2CE">[2]WIZ!$G$19:$G$30</definedName>
    <definedName name="__123Graph_LBL_AC86W2ROLL">[2]WIZ!$F$19:$F$30</definedName>
    <definedName name="__123Graph_LBL_AC86W3CE">[2]WIZ!$J$19:$J$30</definedName>
    <definedName name="__123Graph_LBL_AC86W3ROLL">[2]WIZ!$I$19:$I$30</definedName>
    <definedName name="__123Graph_LBL_B">[2]WIZ!$G$32:$G$43</definedName>
    <definedName name="__123Graph_LBL_BC86W2CE">[2]WIZ!$G$32:$G$43</definedName>
    <definedName name="__123Graph_LBL_BC86W2ROLL">[2]WIZ!$F$32:$F$43</definedName>
    <definedName name="__123Graph_LBL_BC86W3CE">[2]WIZ!$J$32:$J$43</definedName>
    <definedName name="__123Graph_LBL_BC86W3ROLL">[2]WIZ!$I$32:$I$43</definedName>
    <definedName name="__123Graph_X">[2]WIZ!$B$19:$B$30</definedName>
    <definedName name="__123Graph_XC86W2CE">[2]WIZ!$B$19:$B$30</definedName>
    <definedName name="__123Graph_XC86W2ROLL">[2]WIZ!$B$19:$B$30</definedName>
    <definedName name="__123Graph_XC86W3CE">[2]WIZ!$B$19:$B$30</definedName>
    <definedName name="__123Graph_XC86W3ROLL">[2]WIZ!$B$19:$B$30</definedName>
    <definedName name="_1__123Graph_AC86W_2">[2]WIZ!$F$19:$F$30</definedName>
    <definedName name="_10__123Graph_LBL_BC86W_2">[2]WIZ!$F$32:$F$43</definedName>
    <definedName name="_11__123Graph_LBL_BC86W30">[2]WIZ!$AE$32:$AE$43</definedName>
    <definedName name="_12__123Graph_LBL_BC86W90">[2]WIZ!$AF$32:$AF$43</definedName>
    <definedName name="_13__123Graph_XC86W30">[2]WIZ!$B$19:$B$30</definedName>
    <definedName name="_14__123Graph_XC86W90">[2]WIZ!$B$19:$B$30</definedName>
    <definedName name="_2__123Graph_AC86W30">[2]WIZ!$AE$19:$AE$30</definedName>
    <definedName name="_296" localSheetId="9">'[3]384-acciones corporacion'!#REF!</definedName>
    <definedName name="_296">'[3]384-acciones corporacion'!#REF!</definedName>
    <definedName name="_3__123Graph_AC86W90">[2]WIZ!$AF$19:$AF$30</definedName>
    <definedName name="_304" localSheetId="9">'[3]384-acciones corporacion'!#REF!</definedName>
    <definedName name="_304">'[3]384-acciones corporacion'!#REF!</definedName>
    <definedName name="_312" localSheetId="9">'[3]384-acciones corporacion'!#REF!</definedName>
    <definedName name="_312">'[3]384-acciones corporacion'!#REF!</definedName>
    <definedName name="_320" localSheetId="9">'[3]384-acciones corporacion'!#REF!</definedName>
    <definedName name="_320">'[3]384-acciones corporacion'!#REF!</definedName>
    <definedName name="_336" localSheetId="9">'[3]384-acciones corporacion'!#REF!</definedName>
    <definedName name="_336">'[3]384-acciones corporacion'!#REF!</definedName>
    <definedName name="_344" localSheetId="9">'[3]384-acciones corporacion'!#REF!</definedName>
    <definedName name="_344">'[3]384-acciones corporacion'!#REF!</definedName>
    <definedName name="_352" localSheetId="9">'[3]384-acciones corporacion'!#REF!</definedName>
    <definedName name="_352">'[3]384-acciones corporacion'!#REF!</definedName>
    <definedName name="_4__123Graph_BC86W_2">[2]WIZ!$F$32:$F$43</definedName>
    <definedName name="_5__123Graph_BC86W30">[2]WIZ!$AE$32:$AE$43</definedName>
    <definedName name="_522" localSheetId="9">'[3]384-acciones corporacion'!#REF!</definedName>
    <definedName name="_522">'[3]384-acciones corporacion'!#REF!</definedName>
    <definedName name="_530" localSheetId="9">'[3]384-acciones corporacion'!#REF!</definedName>
    <definedName name="_530">'[3]384-acciones corporacion'!#REF!</definedName>
    <definedName name="_546" localSheetId="9">'[3]384-acciones corporacion'!#REF!</definedName>
    <definedName name="_546">'[3]384-acciones corporacion'!#REF!</definedName>
    <definedName name="_554" localSheetId="9">'[3]384-acciones corporacion'!#REF!</definedName>
    <definedName name="_554">'[3]384-acciones corporacion'!#REF!</definedName>
    <definedName name="_562" localSheetId="9">'[3]384-acciones corporacion'!#REF!</definedName>
    <definedName name="_562">'[3]384-acciones corporacion'!#REF!</definedName>
    <definedName name="_6__123Graph_BC86W90">[2]WIZ!$AF$32:$AF$43</definedName>
    <definedName name="_7__123Graph_LBL_AC86W_2">[2]WIZ!$F$19:$F$30</definedName>
    <definedName name="_8__123Graph_LBL_AC86W30">[2]WIZ!$AE$19:$AE$30</definedName>
    <definedName name="_9__123Graph_LBL_AC86W90">[2]WIZ!$AF$19:$AF$30</definedName>
    <definedName name="_AtRisk_SimSetting_AutomaticallyGenerateReports">0</definedName>
    <definedName name="_AtRisk_SimSetting_AutomaticResultsDisplayMode">0</definedName>
    <definedName name="_AtRisk_SimSetting_ConvergenceConfidenceLevel">0.95</definedName>
    <definedName name="_AtRisk_SimSetting_ConvergencePercentileToTest">0.9</definedName>
    <definedName name="_AtRisk_SimSetting_ConvergencePerformMeanTest">1</definedName>
    <definedName name="_AtRisk_SimSetting_ConvergencePerformPercentileTest">0</definedName>
    <definedName name="_AtRisk_SimSetting_ConvergencePerformStdDeviationTest">0</definedName>
    <definedName name="_AtRisk_SimSetting_ConvergenceTestAllOutputs">1</definedName>
    <definedName name="_AtRisk_SimSetting_ConvergenceTestingPeriod">100</definedName>
    <definedName name="_AtRisk_SimSetting_ConvergenceTolerance">0.03</definedName>
    <definedName name="_AtRisk_SimSetting_LiveUpdate">1</definedName>
    <definedName name="_AtRisk_SimSetting_LiveUpdatePeriod">-1</definedName>
    <definedName name="_AtRisk_SimSetting_RandomNumberGenerator">0</definedName>
    <definedName name="_AtRisk_SimSetting_ReportsList">0</definedName>
    <definedName name="_AtRisk_SimSetting_SimNameCount">0</definedName>
    <definedName name="_AtRisk_SimSetting_SmartSensitivityAnalysisEnabled">1</definedName>
    <definedName name="_AtRisk_SimSetting_StdRecalcBehavior">0</definedName>
    <definedName name="_AtRisk_SimSetting_StdRecalcWithoutRiskStatic">0</definedName>
    <definedName name="_AtRisk_SimSetting_StdRecalcWithoutRiskStaticPercentile">0.5</definedName>
    <definedName name="_xlnm._FilterDatabase" localSheetId="5" hidden="1">'Actividades de control'!$C$1:$C$122</definedName>
    <definedName name="_xlnm._FilterDatabase" localSheetId="9">#REF!</definedName>
    <definedName name="_xlnm._FilterDatabase" localSheetId="4">'Evaluación de riesgos'!$C$5:$C$160</definedName>
    <definedName name="_xlnm._FilterDatabase" localSheetId="6" hidden="1">'Info y Comunicación'!$C$1:$C$138</definedName>
    <definedName name="_xlnm._FilterDatabase">#REF!</definedName>
    <definedName name="_Key1" localSheetId="9">#REF!</definedName>
    <definedName name="_Key1">#REF!</definedName>
    <definedName name="_Key2" localSheetId="9">#REF!</definedName>
    <definedName name="_Key2">#REF!</definedName>
    <definedName name="_Order1">255</definedName>
    <definedName name="_Order2">255</definedName>
    <definedName name="_Parse_Out" localSheetId="9">'[4]b.bta.s.valores'!#REF!</definedName>
    <definedName name="_Parse_Out">'[4]b.bta.s.valores'!#REF!</definedName>
    <definedName name="_Sort" localSheetId="9">#REF!</definedName>
    <definedName name="_Sort">#REF!</definedName>
    <definedName name="A">[5]oficial!$A$1:$H$160</definedName>
    <definedName name="A_IMPRESIÓN_IM" localSheetId="9">#REF!</definedName>
    <definedName name="A_IMPRESIÓN_IM">#REF!</definedName>
    <definedName name="A205_" localSheetId="9">#REF!</definedName>
    <definedName name="A205_">#REF!</definedName>
    <definedName name="A242_" localSheetId="9">#REF!</definedName>
    <definedName name="A242_">#REF!</definedName>
    <definedName name="A255_" localSheetId="9">#REF!</definedName>
    <definedName name="A255_">#REF!</definedName>
    <definedName name="A498_" localSheetId="9">#REF!</definedName>
    <definedName name="A498_">#REF!</definedName>
    <definedName name="A534_">#N/A</definedName>
    <definedName name="A598_" localSheetId="9">#REF!</definedName>
    <definedName name="A598_">#REF!</definedName>
    <definedName name="A641_" localSheetId="9">#REF!</definedName>
    <definedName name="A641_">#REF!</definedName>
    <definedName name="A68_" localSheetId="9">#REF!</definedName>
    <definedName name="A68_">#REF!</definedName>
    <definedName name="A784_" localSheetId="9">#REF!</definedName>
    <definedName name="A784_">#REF!</definedName>
    <definedName name="ACCIONISTASTOTAL" localSheetId="9">'[6]oper recip'!#REF!</definedName>
    <definedName name="ACCIONISTASTOTAL">'[6]oper recip'!#REF!</definedName>
    <definedName name="Accounts" localSheetId="9">#REF!</definedName>
    <definedName name="Accounts">#REF!</definedName>
    <definedName name="Accrual___payment_of_dividends" localSheetId="9">#REF!</definedName>
    <definedName name="Accrual___payment_of_dividends">#REF!</definedName>
    <definedName name="ACT" localSheetId="9">#REF!</definedName>
    <definedName name="ACT">#REF!</definedName>
    <definedName name="AFANT" localSheetId="9">#REF!</definedName>
    <definedName name="AFANT">#REF!</definedName>
    <definedName name="AFHOY" localSheetId="9">#REF!</definedName>
    <definedName name="AFHOY">#REF!</definedName>
    <definedName name="ahaccionistas01" localSheetId="9">#REF!</definedName>
    <definedName name="ahaccionistas01">#REF!</definedName>
    <definedName name="AJPAAG" localSheetId="9">#REF!</definedName>
    <definedName name="AJPAAG">#REF!</definedName>
    <definedName name="Anexo" localSheetId="0">{"'para SB'!$A$1420:$F$1479"}</definedName>
    <definedName name="Anexo">{"'para SB'!$A$1420:$F$1479"}</definedName>
    <definedName name="año" localSheetId="9">#REF!</definedName>
    <definedName name="año">#REF!</definedName>
    <definedName name="AÑO_A_PROCESAR" localSheetId="9">#REF!</definedName>
    <definedName name="AÑO_A_PROCESAR">#REF!</definedName>
    <definedName name="año1" localSheetId="9">#REF!</definedName>
    <definedName name="año1">#REF!</definedName>
    <definedName name="AÑOS_A_PROCESAR" localSheetId="9">#REF!</definedName>
    <definedName name="AÑOS_A_PROCESAR">#REF!</definedName>
    <definedName name="AppName" localSheetId="9">#REF!</definedName>
    <definedName name="AppName">#REF!</definedName>
    <definedName name="_xlnm.Print_Area" localSheetId="9">#REF!</definedName>
    <definedName name="_xlnm.Print_Area">#REF!</definedName>
    <definedName name="Área_de_impresión1" localSheetId="9">#REF!</definedName>
    <definedName name="Área_de_impresión1">#REF!</definedName>
    <definedName name="AS2DocOpenMode">"AS2DocumentEdit"</definedName>
    <definedName name="AS2ReportLS">1</definedName>
    <definedName name="AS2SyncStepLS">0</definedName>
    <definedName name="AS2TickmarkLS" localSheetId="9">#REF!</definedName>
    <definedName name="AS2TickmarkLS">#REF!</definedName>
    <definedName name="AS2VersionLS">300</definedName>
    <definedName name="ASFSD" localSheetId="9">#REF!</definedName>
    <definedName name="ASFSD">#REF!</definedName>
    <definedName name="Assertions" localSheetId="9">#REF!</definedName>
    <definedName name="Assertions">#REF!</definedName>
    <definedName name="BASE" localSheetId="9">#REF!</definedName>
    <definedName name="BASE">#REF!</definedName>
    <definedName name="BCE" localSheetId="9">#REF!</definedName>
    <definedName name="BCE">#REF!</definedName>
    <definedName name="BCEBONOS" localSheetId="9">#REF!</definedName>
    <definedName name="BCEBONOS">#REF!</definedName>
    <definedName name="BCECAMBIOS" localSheetId="9">#REF!</definedName>
    <definedName name="BCECAMBIOS">#REF!</definedName>
    <definedName name="BCEEMPRESA" localSheetId="9">#REF!</definedName>
    <definedName name="BCEEMPRESA">#REF!</definedName>
    <definedName name="BCERENTA" localSheetId="9">#REF!</definedName>
    <definedName name="BCERENTA">#REF!</definedName>
    <definedName name="BCETESOROS" localSheetId="9">#REF!</definedName>
    <definedName name="BCETESOROS">#REF!</definedName>
    <definedName name="BG_Del">15</definedName>
    <definedName name="BG_Ins">4</definedName>
    <definedName name="BG_Mod">6</definedName>
    <definedName name="BLOQUE" localSheetId="9">#REF!</definedName>
    <definedName name="BLOQUE">#REF!</definedName>
    <definedName name="BuiltIn_Print_Area___0" localSheetId="9">#REF!</definedName>
    <definedName name="BuiltIn_Print_Area___0">#REF!</definedName>
    <definedName name="BuiltIn_Print_Titles___0" localSheetId="9">#REF!</definedName>
    <definedName name="BuiltIn_Print_Titles___0">#REF!</definedName>
    <definedName name="CALCULO" localSheetId="9">[1]bdatos!#REF!</definedName>
    <definedName name="CALCULO">[1]bdatos!#REF!</definedName>
    <definedName name="CAR" localSheetId="9">#REF!</definedName>
    <definedName name="CAR">#REF!</definedName>
    <definedName name="CAVR" localSheetId="9">#REF!</definedName>
    <definedName name="CAVR">#REF!</definedName>
    <definedName name="cdtaccinistas01" localSheetId="9">#REF!</definedName>
    <definedName name="cdtaccinistas01">#REF!</definedName>
    <definedName name="CO.Otros_Cuentas" localSheetId="9">#REF!</definedName>
    <definedName name="CO.Otros_Cuentas">#REF!</definedName>
    <definedName name="CO.Otros_Monto" localSheetId="9">#REF!</definedName>
    <definedName name="CO.Otros_Monto">#REF!</definedName>
    <definedName name="CO.Riesgo_Cuentas" localSheetId="9">#REF!</definedName>
    <definedName name="CO.Riesgo_Cuentas">#REF!</definedName>
    <definedName name="CO.Riesgo_Monto" localSheetId="9">#REF!</definedName>
    <definedName name="CO.Riesgo_Monto">#REF!</definedName>
    <definedName name="CO.Tesoreria_Cuentas" localSheetId="9">#REF!</definedName>
    <definedName name="CO.Tesoreria_Cuentas">#REF!</definedName>
    <definedName name="COMP3CM" localSheetId="9">#REF!,#REF!,#REF!,#REF!,#REF!</definedName>
    <definedName name="COMP3CM">#REF!,#REF!,#REF!,#REF!,#REF!</definedName>
    <definedName name="COMP3PM" localSheetId="9">#REF!,#REF!,#REF!,#REF!</definedName>
    <definedName name="COMP3PM">#REF!,#REF!,#REF!,#REF!</definedName>
    <definedName name="COMP3PY" localSheetId="9">#REF!,#REF!,#REF!,#REF!,#REF!</definedName>
    <definedName name="COMP3PY">#REF!,#REF!,#REF!,#REF!,#REF!</definedName>
    <definedName name="COMPCM" localSheetId="9">#REF!,#REF!,#REF!,#REF!,#REF!,#REF!,#REF!</definedName>
    <definedName name="COMPCM">#REF!,#REF!,#REF!,#REF!,#REF!,#REF!,#REF!</definedName>
    <definedName name="COMPPM" localSheetId="9">#REF!,#REF!,#REF!,#REF!,#REF!,#REF!,#REF!</definedName>
    <definedName name="COMPPM">#REF!,#REF!,#REF!,#REF!,#REF!,#REF!,#REF!</definedName>
    <definedName name="COMPPY" localSheetId="9">#REF!,#REF!,#REF!,#REF!,#REF!,#REF!,#REF!,#REF!</definedName>
    <definedName name="COMPPY">#REF!,#REF!,#REF!,#REF!,#REF!,#REF!,#REF!,#REF!</definedName>
    <definedName name="con10_partic" localSheetId="9">#REF!</definedName>
    <definedName name="con10_partic">#REF!</definedName>
    <definedName name="conahdirectivos01" localSheetId="9">#REF!</definedName>
    <definedName name="conahdirectivos01">#REF!</definedName>
    <definedName name="conahojunta01" localSheetId="9">#REF!</definedName>
    <definedName name="conahojunta01">#REF!</definedName>
    <definedName name="concdtdirectivos01" localSheetId="9">#REF!</definedName>
    <definedName name="concdtdirectivos01">#REF!</definedName>
    <definedName name="concdtentidades01" localSheetId="9">#REF!</definedName>
    <definedName name="concdtentidades01">#REF!</definedName>
    <definedName name="CONGASTO" localSheetId="9">[1]bdatos!#REF!</definedName>
    <definedName name="CONGASTO">[1]bdatos!#REF!</definedName>
    <definedName name="conotros" localSheetId="9">#REF!</definedName>
    <definedName name="conotros">#REF!</definedName>
    <definedName name="Contagio030">SUMIF([7]DATA1!$B$1:$B$65536,[8]Octubre!$C1,[7]DATA1!XFA$1:XFA$65536)</definedName>
    <definedName name="Contagio060">SUMIF([7]DATA1!$B$1:$B$65536,[8]Octubre!$C1,[7]DATA1!XFA$1:XFA$65536)</definedName>
    <definedName name="Contagio090">SUMIF([7]DATA1!$B$1:$B$65536,[8]Octubre!$C1,[7]DATA1!XFA$1:XFA$65536)</definedName>
    <definedName name="Contagio120">SUMIF([7]DATA1!$B$1:$B$65536,[8]Octubre!$C1,[7]DATA1!XFA$1:XFA$65536)</definedName>
    <definedName name="Contagio150">SUMIF([7]DATA1!$B$1:$B$65536,[8]Octubre!$C1,[7]DATA1!XFA$1:XFA$65536)</definedName>
    <definedName name="Contagio180">SUMIF([7]DATA1!$B$1:$B$65536,[8]Octubre!$C1,[7]DATA1!XFA$1:XFA$65536)</definedName>
    <definedName name="ContAverage" localSheetId="9">[9]!ContAverage</definedName>
    <definedName name="ContAverage">[9]!ContAverage</definedName>
    <definedName name="CORDEN" localSheetId="9">#REF!</definedName>
    <definedName name="CORDEN">#REF!</definedName>
    <definedName name="CREDITO">[10]oficial!$H$1:$H$160</definedName>
    <definedName name="CUENTA96" localSheetId="9">#REF!</definedName>
    <definedName name="CUENTA96">#REF!</definedName>
    <definedName name="Cuentas">[11]Cuentas!$B$3:$E$41</definedName>
    <definedName name="d">[12]Cuentas!$B$3:$E$42</definedName>
    <definedName name="DEBITO">[10]oficial!$G$1:$G$160</definedName>
    <definedName name="dfsd">SUMIF([7]DATA1!$B$1:$B$65536,[8]Octubre!$C1,[7]DATA1!K$1:K$65536)</definedName>
    <definedName name="Div" localSheetId="9">'[4]b.bta.s.valores'!#REF!</definedName>
    <definedName name="Div">'[4]b.bta.s.valores'!#REF!</definedName>
    <definedName name="Divide" localSheetId="9">#REF!</definedName>
    <definedName name="Divide">#REF!</definedName>
    <definedName name="doce">'[13]Anexo-Participaciones Dic-11'!$E$22</definedName>
    <definedName name="ELIEXTRA">'[14]ELIMINA EXT'!$A$3:$Y$217</definedName>
    <definedName name="ELIFIL">[14]ELIMINA!$A$4:$AM$231</definedName>
    <definedName name="ELIMEXT" localSheetId="9">#REF!</definedName>
    <definedName name="ELIMEXT">#REF!</definedName>
    <definedName name="ELIMINA" localSheetId="9">#REF!</definedName>
    <definedName name="ELIMINA">#REF!</definedName>
    <definedName name="entidades" localSheetId="9">#REF!</definedName>
    <definedName name="entidades">#REF!</definedName>
    <definedName name="EPIANDES" localSheetId="9">#REF!</definedName>
    <definedName name="EPIANDES">#REF!</definedName>
    <definedName name="ESCRIBA" localSheetId="9">[1]bdatos!#REF!</definedName>
    <definedName name="ESCRIBA">[1]bdatos!#REF!</definedName>
    <definedName name="ESTADOS_FINANCIEROS_A_PROCESAR" localSheetId="9">#REF!</definedName>
    <definedName name="ESTADOS_FINANCIEROS_A_PROCESAR">#REF!</definedName>
    <definedName name="ESTCAM" localSheetId="9">#REF!</definedName>
    <definedName name="ESTCAM">#REF!</definedName>
    <definedName name="ET" localSheetId="9">#REF!</definedName>
    <definedName name="ET">#REF!</definedName>
    <definedName name="FailureActual" localSheetId="9">[9]!FailureActual</definedName>
    <definedName name="FailureActual">[9]!FailureActual</definedName>
    <definedName name="FailurePlan" localSheetId="9">[9]!FailurePlan</definedName>
    <definedName name="FailurePlan">[9]!FailurePlan</definedName>
    <definedName name="FILEXT">[14]FILIALEXT!$A$1:$L$4091</definedName>
    <definedName name="FILIAL">[14]FILIAL!$A$3:$AE$5414</definedName>
    <definedName name="FleetAdj" localSheetId="9">[9]!FleetAdj</definedName>
    <definedName name="FleetAdj">[9]!FleetAdj</definedName>
    <definedName name="FleetNoAdj" localSheetId="9">[9]!FleetNoAdj</definedName>
    <definedName name="FleetNoAdj">[9]!FleetNoAdj</definedName>
    <definedName name="GastosRegionales_Monto">'[15]Gastos regionales'!$G$8:$G$47</definedName>
    <definedName name="gorr">"Botón 17"</definedName>
    <definedName name="HTML_CodePage">1252</definedName>
    <definedName name="HTML_Control" localSheetId="0">{"'para SB'!$A$1420:$F$1479"}</definedName>
    <definedName name="HTML_Control">{"'para SB'!$A$1420:$F$1479"}</definedName>
    <definedName name="HTML_Description">""</definedName>
    <definedName name="HTML_Email">""</definedName>
    <definedName name="HTML_Header">""</definedName>
    <definedName name="HTML_LastUpdate">"22/06/00"</definedName>
    <definedName name="HTML_LineAfter">0</definedName>
    <definedName name="HTML_LineBefore">0</definedName>
    <definedName name="HTML_Name">"BANCO CENTRAL DE HONDURAS"</definedName>
    <definedName name="HTML_OBDlg2">1</definedName>
    <definedName name="HTML_OBDlg4">1</definedName>
    <definedName name="HTML_OS">0</definedName>
    <definedName name="HTML_PathFile">"A:\tasaintss.htm"</definedName>
    <definedName name="HTML_Title">""</definedName>
    <definedName name="INDI" localSheetId="9">#REF!</definedName>
    <definedName name="INDI">#REF!</definedName>
    <definedName name="INDICACART" localSheetId="9">#REF!</definedName>
    <definedName name="INDICACART">#REF!</definedName>
    <definedName name="INVER" localSheetId="9">#REF!</definedName>
    <definedName name="INVER">#REF!</definedName>
    <definedName name="junio111" localSheetId="9">#REF!</definedName>
    <definedName name="junio111">#REF!</definedName>
    <definedName name="JUNTA" localSheetId="9">#REF!</definedName>
    <definedName name="JUNTA">#REF!</definedName>
    <definedName name="JUNTA1" localSheetId="9">#REF!</definedName>
    <definedName name="JUNTA1">#REF!</definedName>
    <definedName name="LLPModel" localSheetId="9">[16]!LLPModel</definedName>
    <definedName name="LLPModel">[16]!LLPModel</definedName>
    <definedName name="MC.PL_Cuentas" localSheetId="9">#REF!</definedName>
    <definedName name="MC.PL_Cuentas">#REF!</definedName>
    <definedName name="MC.PL_Monto" localSheetId="9">#REF!</definedName>
    <definedName name="MC.PL_Monto">#REF!</definedName>
    <definedName name="MESANT" localSheetId="9">#REF!</definedName>
    <definedName name="MESANT">#REF!</definedName>
    <definedName name="MESHOY" localSheetId="9">#REF!</definedName>
    <definedName name="MESHOY">#REF!</definedName>
    <definedName name="Mora030">SUMIF([7]DATA1!$B$1:$B$65536,[8]Octubre!$C1,[7]DATA1!XFA$1:XFA$65536)</definedName>
    <definedName name="Mora060">SUMIF([7]DATA1!$B$1:$B$65536,[8]Octubre!$C1,[7]DATA1!XFA$1:XFA$65536)</definedName>
    <definedName name="Mora090">SUMIF([7]DATA1!$B$1:$B$65536,[8]Octubre!$C1,[7]DATA1!XFA$1:XFA$65536)</definedName>
    <definedName name="Mora120">SUMIF([7]DATA1!$B$1:$B$65536,[8]Octubre!$C1,[7]DATA1!XFA$1:XFA$65536)</definedName>
    <definedName name="Mora150">SUMIF([7]DATA1!$B$1:$B$65536,[8]Octubre!$C1,[7]DATA1!XFA$1:XFA$65536)</definedName>
    <definedName name="Mora180">SUMIF([7]DATA1!$B$1:$B$65536,[8]Octubre!$C1,[7]DATA1!XFA$1:XFA$65536)</definedName>
    <definedName name="MultiSelectNames" localSheetId="9">#REF!</definedName>
    <definedName name="MultiSelectNames">#REF!</definedName>
    <definedName name="Nivel" localSheetId="9">#REF!</definedName>
    <definedName name="Nivel">#REF!</definedName>
    <definedName name="NOPUC" localSheetId="9">#REF!</definedName>
    <definedName name="NOPUC">#REF!</definedName>
    <definedName name="OFI">[10]oficial!$A$1:$H$160</definedName>
    <definedName name="ORDEN1" localSheetId="9">#REF!</definedName>
    <definedName name="ORDEN1">#REF!</definedName>
    <definedName name="ORDEN2" localSheetId="9">#REF!</definedName>
    <definedName name="ORDEN2">#REF!</definedName>
    <definedName name="ORDEN3" localSheetId="9">#REF!</definedName>
    <definedName name="ORDEN3">#REF!</definedName>
    <definedName name="ORDEN4" localSheetId="9">#REF!</definedName>
    <definedName name="ORDEN4">#REF!</definedName>
    <definedName name="ORDEN5" localSheetId="9">#REF!</definedName>
    <definedName name="ORDEN5">#REF!</definedName>
    <definedName name="ORDEN6" localSheetId="9">#REF!</definedName>
    <definedName name="ORDEN6">#REF!</definedName>
    <definedName name="PAS" localSheetId="9">#REF!</definedName>
    <definedName name="PAS">#REF!</definedName>
    <definedName name="PAT" localSheetId="9">#REF!</definedName>
    <definedName name="PAT">#REF!</definedName>
    <definedName name="PL.501_Cuentas">'[15]Swap Gain MtM (PL.501)'!$C$7:$C$12</definedName>
    <definedName name="PL.501_Monto">'[15]Swap Gain MtM (PL.501)'!$E$7:$E$12</definedName>
    <definedName name="PL.502_Cuentas">'[15]Gain on Sale of OREOs (PL.502)'!$C$7:$C$9</definedName>
    <definedName name="PL.502_Monto">'[15]Gain on Sale of OREOs (PL.502)'!$E$7:$E$9</definedName>
    <definedName name="PL.505_Monto">'[15]Other Income (PL.505)'!$E$8:$E$39</definedName>
    <definedName name="PL.581_Cuentas">'[15]Other Compensation (PL.581)'!$C$7:$C$19</definedName>
    <definedName name="PL.581_Monto">'[15]Other Compensation (PL.581)'!$E$7:$E$19</definedName>
    <definedName name="PL.601_Cuentas">'[15]Other Comp Benefits (PL.601)'!$C$7:$C$19</definedName>
    <definedName name="PL.601_Monto">'[15]Other Comp Benefits (PL.601)'!$E$7:$E$19</definedName>
    <definedName name="PL.621_Cuentas">'[15]Rents Build &amp; Park (PL.621)'!$C$7:$C$10</definedName>
    <definedName name="PL.621_Monto">'[15]Rents Build &amp; Park (PL.621)'!$E$7:$E$10</definedName>
    <definedName name="PL.657_Cuentas">'[15]Consulting Fees (PL.657)'!$C$7:$C$13</definedName>
    <definedName name="PL.657_Monto">'[15]Consulting Fees (PL.657)'!$E$7:$E$13</definedName>
    <definedName name="PL.661_Cuentas">'[15]Professional Services (PL.661)'!$C$7:$C$15</definedName>
    <definedName name="PL.661_Monto">'[15]Professional Services (PL.661)'!$E$7:$E$15</definedName>
    <definedName name="PL.665_Cuentas">'[15]Insurance (PL.665)'!$C$7:$C$16</definedName>
    <definedName name="PL.665_Monto">'[15]Insurance (PL.665)'!$E$7:$E$16</definedName>
    <definedName name="PL.713_Cuentas">'[15]Frauds (PL.713)'!$C$7:$C$16</definedName>
    <definedName name="PL.713_Monto">'[15]Frauds (PL.713)'!$E$7:$E$16</definedName>
    <definedName name="PL.721_Cuentas">'[15]Veh &amp; Equ Maintenance (PL.721)'!$C$7:$C$13</definedName>
    <definedName name="PL.721_Monto">'[15]Veh &amp; Equ Maintenance (PL.721)'!$E$7:$E$13</definedName>
    <definedName name="PL.741_Cuentas">'[15]Representation Expnses (PL.741)'!$C$7:$C$16</definedName>
    <definedName name="PL.741_Monto">'[15]Representation Expnses (PL.741)'!$E$7:$E$16</definedName>
    <definedName name="PL.773_Monto">'[15]Other Services (PL.773)'!$E$8:$E$43</definedName>
    <definedName name="PL.797_Cuentas">'[15]Depreciation (PL.797)'!$C$7:$C$12</definedName>
    <definedName name="PL.797_Monto">'[15]Depreciation (PL.797)'!$E$7:$E$12</definedName>
    <definedName name="PRES" localSheetId="9">#REF!</definedName>
    <definedName name="PRES">#REF!</definedName>
    <definedName name="PRES1" localSheetId="9">#REF!</definedName>
    <definedName name="PRES1">#REF!</definedName>
    <definedName name="ProductivityWith" localSheetId="9">[9]!ProductivityWith</definedName>
    <definedName name="ProductivityWith">[9]!ProductivityWith</definedName>
    <definedName name="ProductivityWithout" localSheetId="9">[9]!ProductivityWithout</definedName>
    <definedName name="ProductivityWithout">[9]!ProductivityWithout</definedName>
    <definedName name="PUC" localSheetId="9">#REF!</definedName>
    <definedName name="PUC">#REF!</definedName>
    <definedName name="PYG" localSheetId="9">#REF!</definedName>
    <definedName name="PYG">#REF!</definedName>
    <definedName name="PYGBONOS" localSheetId="9">#REF!</definedName>
    <definedName name="PYGBONOS">#REF!</definedName>
    <definedName name="PYGCAMBIOS" localSheetId="9">#REF!</definedName>
    <definedName name="PYGCAMBIOS">#REF!</definedName>
    <definedName name="PYGRENTA" localSheetId="9">#REF!</definedName>
    <definedName name="PYGRENTA">#REF!</definedName>
    <definedName name="PYGTESOROS" localSheetId="9">#REF!</definedName>
    <definedName name="PYGTESOROS">#REF!</definedName>
    <definedName name="qeq">SUMIF([7]DATA1!$B$1:$B$65536,[8]Octubre!$C1,[7]DATA1!XFA$1:XFA$65536)</definedName>
    <definedName name="ref_contr" localSheetId="9">#REF!</definedName>
    <definedName name="ref_contr">#REF!</definedName>
    <definedName name="RiskAfterRecalcMacro">""</definedName>
    <definedName name="RiskAfterSimMacro">""</definedName>
    <definedName name="RiskBeforeRecalcMacro">""</definedName>
    <definedName name="RiskBeforeSimMacro">""</definedName>
    <definedName name="RiskCollectDistributionSamples">2</definedName>
    <definedName name="RiskFixedSeed">1</definedName>
    <definedName name="RiskHasSettings">5</definedName>
    <definedName name="RiskMinimizeOnStart">0</definedName>
    <definedName name="RiskMonitorConvergence">0</definedName>
    <definedName name="RiskNumIterations">1000</definedName>
    <definedName name="RiskNumSimulations">1</definedName>
    <definedName name="RiskPauseOnError">0</definedName>
    <definedName name="RiskRunAfterRecalcMacro">0</definedName>
    <definedName name="RiskRunAfterSimMacro">0</definedName>
    <definedName name="RiskRunBeforeRecalcMacro">0</definedName>
    <definedName name="RiskRunBeforeSimMacro">0</definedName>
    <definedName name="RiskSamplingType">3</definedName>
    <definedName name="RiskStandardRecalc">1</definedName>
    <definedName name="RiskUpdateDisplay">0</definedName>
    <definedName name="RiskUseDifferentSeedForEachSim">0</definedName>
    <definedName name="RiskUseFixedSeed">0</definedName>
    <definedName name="RiskUseMultipleCPUs">0</definedName>
    <definedName name="ro" localSheetId="0">{"'Sheet1'!$A$1:$F$179"}</definedName>
    <definedName name="ro">{"'Sheet1'!$A$1:$F$179"}</definedName>
    <definedName name="rod" localSheetId="0">{"'Sheet1'!$A$1:$F$179"}</definedName>
    <definedName name="rod">{"'Sheet1'!$A$1:$F$179"}</definedName>
    <definedName name="rodirgo" localSheetId="0">{"'Sheet1'!$A$1:$F$179"}</definedName>
    <definedName name="rodirgo">{"'Sheet1'!$A$1:$F$179"}</definedName>
    <definedName name="Saldo">SUMIF([7]data2!XFB$1:XFB$65536,[8]Octubre!$C1,[7]data2!A$1:A$65536)</definedName>
    <definedName name="sdaf" localSheetId="0">{"'para SB'!$A$1420:$F$1479"}</definedName>
    <definedName name="sdaf">{"'para SB'!$A$1420:$F$1479"}</definedName>
    <definedName name="SHARED_FORMULA_0">#N/A</definedName>
    <definedName name="SHARED_FORMULA_1">#N/A</definedName>
    <definedName name="SHARED_FORMULA_10">#N/A</definedName>
    <definedName name="SHARED_FORMULA_11">#N/A</definedName>
    <definedName name="SHARED_FORMULA_12">#N/A</definedName>
    <definedName name="SHARED_FORMULA_13">#N/A</definedName>
    <definedName name="SHARED_FORMULA_14">#N/A</definedName>
    <definedName name="SHARED_FORMULA_15">#N/A</definedName>
    <definedName name="SHARED_FORMULA_16">#N/A</definedName>
    <definedName name="SHARED_FORMULA_17">#N/A</definedName>
    <definedName name="SHARED_FORMULA_18">#N/A</definedName>
    <definedName name="SHARED_FORMULA_19">#N/A</definedName>
    <definedName name="SHARED_FORMULA_2">#N/A</definedName>
    <definedName name="SHARED_FORMULA_20">#N/A</definedName>
    <definedName name="SHARED_FORMULA_21">#N/A</definedName>
    <definedName name="SHARED_FORMULA_22">#N/A</definedName>
    <definedName name="SHARED_FORMULA_23">#N/A</definedName>
    <definedName name="SHARED_FORMULA_24">#N/A</definedName>
    <definedName name="SHARED_FORMULA_25">#N/A</definedName>
    <definedName name="SHARED_FORMULA_26">#N/A</definedName>
    <definedName name="SHARED_FORMULA_27">#N/A</definedName>
    <definedName name="SHARED_FORMULA_28">#N/A</definedName>
    <definedName name="SHARED_FORMULA_29">#N/A</definedName>
    <definedName name="SHARED_FORMULA_3">#N/A</definedName>
    <definedName name="SHARED_FORMULA_30">#N/A</definedName>
    <definedName name="SHARED_FORMULA_31">#N/A</definedName>
    <definedName name="SHARED_FORMULA_32">#N/A</definedName>
    <definedName name="SHARED_FORMULA_33">#N/A</definedName>
    <definedName name="SHARED_FORMULA_34">#N/A</definedName>
    <definedName name="SHARED_FORMULA_35">#N/A</definedName>
    <definedName name="SHARED_FORMULA_36">#N/A</definedName>
    <definedName name="SHARED_FORMULA_37">#N/A</definedName>
    <definedName name="SHARED_FORMULA_38">#N/A</definedName>
    <definedName name="SHARED_FORMULA_39">#N/A</definedName>
    <definedName name="SHARED_FORMULA_4">#N/A</definedName>
    <definedName name="SHARED_FORMULA_40">#N/A</definedName>
    <definedName name="SHARED_FORMULA_41">#N/A</definedName>
    <definedName name="SHARED_FORMULA_42">#N/A</definedName>
    <definedName name="SHARED_FORMULA_43">#N/A</definedName>
    <definedName name="SHARED_FORMULA_44">#N/A</definedName>
    <definedName name="SHARED_FORMULA_45">#N/A</definedName>
    <definedName name="SHARED_FORMULA_46">#N/A</definedName>
    <definedName name="SHARED_FORMULA_47">#N/A</definedName>
    <definedName name="SHARED_FORMULA_48">#N/A</definedName>
    <definedName name="SHARED_FORMULA_49">#N/A</definedName>
    <definedName name="SHARED_FORMULA_5">#N/A</definedName>
    <definedName name="SHARED_FORMULA_50">#N/A</definedName>
    <definedName name="SHARED_FORMULA_51">#N/A</definedName>
    <definedName name="SHARED_FORMULA_52">#N/A</definedName>
    <definedName name="SHARED_FORMULA_53">#N/A</definedName>
    <definedName name="SHARED_FORMULA_54">#N/A</definedName>
    <definedName name="SHARED_FORMULA_55">#N/A</definedName>
    <definedName name="SHARED_FORMULA_56">#N/A</definedName>
    <definedName name="SHARED_FORMULA_57">#N/A</definedName>
    <definedName name="SHARED_FORMULA_58">#N/A</definedName>
    <definedName name="SHARED_FORMULA_6">#N/A</definedName>
    <definedName name="SHARED_FORMULA_7">#N/A</definedName>
    <definedName name="SHARED_FORMULA_8">#N/A</definedName>
    <definedName name="SHARED_FORMULA_9">#N/A</definedName>
    <definedName name="TestTypes" localSheetId="9">#REF!</definedName>
    <definedName name="TestTypes">#REF!</definedName>
    <definedName name="TextRefCopyRangeCount">1</definedName>
    <definedName name="Títulos_a_imprimir_IM" localSheetId="9">#REF!,#REF!</definedName>
    <definedName name="Títulos_a_imprimir_IM">#REF!,#REF!</definedName>
    <definedName name="TOTAL" localSheetId="9">#REF!</definedName>
    <definedName name="TOTAL">#REF!</definedName>
    <definedName name="Total_Contagio">SUMIF([7]DATA1!$B$1:$B$65536,[8]Octubre!$C1,[7]DATA1!K$1:K$65536)</definedName>
    <definedName name="Total_Mora">SUMIF([7]DATA1!$B$1:$B$65536,[8]Octubre!$C1,[7]DATA1!K$1:K$65536)</definedName>
    <definedName name="TypesOfTransaction" localSheetId="9">#REF!</definedName>
    <definedName name="TypesOfTransaction">#REF!</definedName>
    <definedName name="uno">'[13]Anexo-Participaciones Dic-11'!$E$9</definedName>
    <definedName name="utilidad" localSheetId="9">'[6]estado de resultados'!#REF!</definedName>
    <definedName name="utilidad">'[6]estado de resultados'!#REF!</definedName>
    <definedName name="VALID" localSheetId="9">#REF!</definedName>
    <definedName name="VALID">#REF!</definedName>
    <definedName name="VALOR" localSheetId="0">{#N/A,#N/A,FALSE,"ANEXO1";"ACTIVO",#N/A,FALSE,"ANEXO1";"PASIVO",#N/A,FALSE,"ANEXO1";"G Y P",#N/A,FALSE,"ANEXO1"}</definedName>
    <definedName name="VALOR">{#N/A,#N/A,FALSE,"ANEXO1";"ACTIVO",#N/A,FALSE,"ANEXO1";"PASIVO",#N/A,FALSE,"ANEXO1";"G Y P",#N/A,FALSE,"ANEXO1"}</definedName>
    <definedName name="veinticuatro" localSheetId="9">#REF!</definedName>
    <definedName name="veinticuatro">#REF!</definedName>
    <definedName name="veintidos" localSheetId="9">#REF!</definedName>
    <definedName name="veintidos">#REF!</definedName>
    <definedName name="veintitres" localSheetId="9">#REF!</definedName>
    <definedName name="veintitres">#REF!</definedName>
    <definedName name="veintiuno" localSheetId="9">#REF!</definedName>
    <definedName name="veintiuno">#REF!</definedName>
    <definedName name="W">[5]oficial!$G$1:$G$160</definedName>
    <definedName name="we">SUMIF([7]DATA1!$B$1:$B$65536,[8]Octubre!$C1,[7]DATA1!XFA$1:XFA$65536)</definedName>
    <definedName name="weq">SUMIF([7]DATA1!$B$1:$B$65536,[8]Octubre!$C1,[7]DATA1!XFA$1:XFA$65536)</definedName>
    <definedName name="wrn.CONSOLIDADO." localSheetId="0">{#N/A,#N/A,FALSE,"ANEXO1";"ACTIVO",#N/A,FALSE,"ANEXO1";"PASIVO",#N/A,FALSE,"ANEXO1";"G Y P",#N/A,FALSE,"ANEXO1"}</definedName>
    <definedName name="wrn.CONSOLIDADO.">{#N/A,#N/A,FALSE,"ANEXO1";"ACTIVO",#N/A,FALSE,"ANEXO1";"PASIVO",#N/A,FALSE,"ANEXO1";"G Y P",#N/A,FALSE,"ANEXO1"}</definedName>
    <definedName name="ws" localSheetId="0">{"'Sheet1'!$A$1:$F$179"}</definedName>
    <definedName name="ws">{"'Sheet1'!$A$1:$F$179"}</definedName>
    <definedName name="XXX" localSheetId="9">#REF!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6" i="12" l="1"/>
  <c r="D5" i="12"/>
  <c r="D4" i="12"/>
  <c r="D3" i="12"/>
  <c r="D2" i="12"/>
  <c r="B7" i="12"/>
  <c r="C7" i="12"/>
  <c r="B82" i="11"/>
  <c r="B81" i="11"/>
  <c r="B80" i="11"/>
  <c r="B79" i="11"/>
  <c r="B78" i="11"/>
  <c r="B77" i="11"/>
  <c r="B76" i="11"/>
  <c r="B75" i="11"/>
  <c r="B74" i="11"/>
  <c r="B73" i="11"/>
  <c r="B72" i="11"/>
  <c r="B71" i="11"/>
  <c r="B70" i="11"/>
  <c r="B69" i="11"/>
  <c r="B68" i="11"/>
  <c r="B67" i="11"/>
  <c r="B66" i="11"/>
  <c r="B65" i="11"/>
  <c r="B64" i="11"/>
  <c r="B63" i="11"/>
  <c r="B62" i="11"/>
  <c r="B61" i="11"/>
  <c r="B60" i="11"/>
  <c r="B59" i="11"/>
  <c r="B58" i="11"/>
  <c r="B57" i="11"/>
  <c r="B56" i="11"/>
  <c r="B55" i="11"/>
  <c r="B54" i="11"/>
  <c r="B53" i="11"/>
  <c r="B52" i="11"/>
  <c r="B51" i="11"/>
  <c r="B50" i="11"/>
  <c r="B49" i="11"/>
  <c r="B48" i="11"/>
  <c r="B47" i="11"/>
  <c r="B46" i="11"/>
  <c r="B45" i="11"/>
  <c r="B44" i="11"/>
  <c r="B43" i="11"/>
  <c r="B42" i="11"/>
  <c r="B41" i="11"/>
  <c r="B40" i="11"/>
  <c r="B39" i="11"/>
  <c r="B38" i="11"/>
  <c r="B37" i="11"/>
  <c r="B36" i="11"/>
  <c r="B35" i="11"/>
  <c r="B34" i="11"/>
  <c r="B33" i="11"/>
  <c r="B32" i="11"/>
  <c r="B31" i="11"/>
  <c r="B30" i="11"/>
  <c r="B29" i="11"/>
  <c r="B28" i="11"/>
  <c r="B27" i="11"/>
  <c r="B26" i="11"/>
  <c r="B25" i="11"/>
  <c r="B24" i="11"/>
  <c r="B23" i="11"/>
  <c r="B22" i="11"/>
  <c r="B21" i="11"/>
  <c r="B20" i="11"/>
  <c r="B19" i="11"/>
  <c r="B18" i="11"/>
  <c r="B17" i="11"/>
  <c r="B16" i="11"/>
  <c r="B15" i="11"/>
  <c r="B14" i="11"/>
  <c r="B13" i="11"/>
  <c r="B12" i="11"/>
  <c r="B11" i="11"/>
  <c r="B10" i="11"/>
  <c r="B9" i="11"/>
  <c r="B8" i="11"/>
  <c r="B7" i="11"/>
  <c r="B6" i="11"/>
  <c r="B5" i="11"/>
  <c r="B4" i="11"/>
  <c r="B3" i="11"/>
  <c r="B2" i="11"/>
  <c r="K127" i="8"/>
  <c r="L127" i="8" s="1"/>
  <c r="N127" i="8" s="1"/>
  <c r="B127" i="8"/>
  <c r="K119" i="8"/>
  <c r="L119" i="8" s="1"/>
  <c r="N119" i="8" s="1"/>
  <c r="B119" i="8"/>
  <c r="K111" i="8"/>
  <c r="L111" i="8" s="1"/>
  <c r="N111" i="8" s="1"/>
  <c r="B111" i="8"/>
  <c r="K103" i="8"/>
  <c r="L103" i="8" s="1"/>
  <c r="N103" i="8" s="1"/>
  <c r="B103" i="8"/>
  <c r="K95" i="8"/>
  <c r="L95" i="8" s="1"/>
  <c r="N95" i="8" s="1"/>
  <c r="B95" i="8"/>
  <c r="K87" i="8"/>
  <c r="L87" i="8" s="1"/>
  <c r="N87" i="8" s="1"/>
  <c r="B87" i="8"/>
  <c r="K79" i="8"/>
  <c r="L79" i="8" s="1"/>
  <c r="N79" i="8" s="1"/>
  <c r="B79" i="8"/>
  <c r="K71" i="8"/>
  <c r="L71" i="8" s="1"/>
  <c r="N71" i="8" s="1"/>
  <c r="B71" i="8"/>
  <c r="K63" i="8"/>
  <c r="L63" i="8" s="1"/>
  <c r="N63" i="8" s="1"/>
  <c r="B63" i="8"/>
  <c r="K52" i="8"/>
  <c r="L52" i="8" s="1"/>
  <c r="N52" i="8" s="1"/>
  <c r="B52" i="8"/>
  <c r="K44" i="8"/>
  <c r="L44" i="8" s="1"/>
  <c r="N44" i="8" s="1"/>
  <c r="B44" i="8"/>
  <c r="K36" i="8"/>
  <c r="L36" i="8" s="1"/>
  <c r="N36" i="8" s="1"/>
  <c r="B36" i="8"/>
  <c r="K28" i="8"/>
  <c r="L28" i="8" s="1"/>
  <c r="N28" i="8" s="1"/>
  <c r="B28" i="8"/>
  <c r="K20" i="8"/>
  <c r="L20" i="8" s="1"/>
  <c r="N20" i="8" s="1"/>
  <c r="B20" i="8"/>
  <c r="K131" i="7"/>
  <c r="L131" i="7" s="1"/>
  <c r="N131" i="7" s="1"/>
  <c r="B131" i="7"/>
  <c r="K123" i="7"/>
  <c r="L123" i="7" s="1"/>
  <c r="N123" i="7" s="1"/>
  <c r="B123" i="7"/>
  <c r="K115" i="7"/>
  <c r="L115" i="7" s="1"/>
  <c r="N115" i="7" s="1"/>
  <c r="B115" i="7"/>
  <c r="K107" i="7"/>
  <c r="L107" i="7" s="1"/>
  <c r="N107" i="7" s="1"/>
  <c r="B107" i="7"/>
  <c r="K99" i="7"/>
  <c r="L99" i="7" s="1"/>
  <c r="N99" i="7" s="1"/>
  <c r="B99" i="7"/>
  <c r="K91" i="7"/>
  <c r="L91" i="7" s="1"/>
  <c r="N91" i="7" s="1"/>
  <c r="B91" i="7"/>
  <c r="K79" i="7"/>
  <c r="L79" i="7" s="1"/>
  <c r="N79" i="7" s="1"/>
  <c r="B79" i="7"/>
  <c r="K71" i="7"/>
  <c r="L71" i="7" s="1"/>
  <c r="N71" i="7" s="1"/>
  <c r="B71" i="7"/>
  <c r="K63" i="7"/>
  <c r="L63" i="7" s="1"/>
  <c r="N63" i="7" s="1"/>
  <c r="B63" i="7"/>
  <c r="K55" i="7"/>
  <c r="L55" i="7" s="1"/>
  <c r="N55" i="7" s="1"/>
  <c r="B55" i="7"/>
  <c r="K43" i="7"/>
  <c r="L43" i="7" s="1"/>
  <c r="N43" i="7" s="1"/>
  <c r="B43" i="7"/>
  <c r="K35" i="7"/>
  <c r="L35" i="7" s="1"/>
  <c r="N35" i="7" s="1"/>
  <c r="B35" i="7"/>
  <c r="K27" i="7"/>
  <c r="L27" i="7" s="1"/>
  <c r="N27" i="7" s="1"/>
  <c r="B27" i="7"/>
  <c r="K19" i="7"/>
  <c r="L19" i="7" s="1"/>
  <c r="N19" i="7" s="1"/>
  <c r="B19" i="7"/>
  <c r="K115" i="6"/>
  <c r="L115" i="6" s="1"/>
  <c r="N115" i="6" s="1"/>
  <c r="B115" i="6"/>
  <c r="K107" i="6"/>
  <c r="L107" i="6" s="1"/>
  <c r="N107" i="6" s="1"/>
  <c r="B107" i="6"/>
  <c r="K99" i="6"/>
  <c r="L99" i="6" s="1"/>
  <c r="N99" i="6" s="1"/>
  <c r="B99" i="6"/>
  <c r="K91" i="6"/>
  <c r="L91" i="6" s="1"/>
  <c r="N91" i="6" s="1"/>
  <c r="B91" i="6"/>
  <c r="K83" i="6"/>
  <c r="L83" i="6" s="1"/>
  <c r="N83" i="6" s="1"/>
  <c r="B83" i="6"/>
  <c r="K72" i="6"/>
  <c r="L72" i="6" s="1"/>
  <c r="N72" i="6" s="1"/>
  <c r="B72" i="6"/>
  <c r="K64" i="6"/>
  <c r="L64" i="6" s="1"/>
  <c r="N64" i="6" s="1"/>
  <c r="B64" i="6"/>
  <c r="K56" i="6"/>
  <c r="L56" i="6" s="1"/>
  <c r="N56" i="6" s="1"/>
  <c r="B56" i="6"/>
  <c r="K48" i="6"/>
  <c r="L48" i="6" s="1"/>
  <c r="N48" i="6" s="1"/>
  <c r="B48" i="6"/>
  <c r="K37" i="6"/>
  <c r="L37" i="6" s="1"/>
  <c r="N37" i="6" s="1"/>
  <c r="B37" i="6"/>
  <c r="K29" i="6"/>
  <c r="L29" i="6" s="1"/>
  <c r="N29" i="6" s="1"/>
  <c r="B29" i="6"/>
  <c r="K21" i="6"/>
  <c r="L21" i="6" s="1"/>
  <c r="N21" i="6" s="1"/>
  <c r="B21" i="6"/>
  <c r="K153" i="5"/>
  <c r="L153" i="5" s="1"/>
  <c r="N153" i="5" s="1"/>
  <c r="B153" i="5"/>
  <c r="K145" i="5"/>
  <c r="L145" i="5" s="1"/>
  <c r="N145" i="5" s="1"/>
  <c r="B145" i="5"/>
  <c r="K137" i="5"/>
  <c r="L137" i="5" s="1"/>
  <c r="N137" i="5" s="1"/>
  <c r="B137" i="5"/>
  <c r="K129" i="5"/>
  <c r="L129" i="5" s="1"/>
  <c r="N129" i="5" s="1"/>
  <c r="B129" i="5"/>
  <c r="K121" i="5"/>
  <c r="L121" i="5" s="1"/>
  <c r="N121" i="5" s="1"/>
  <c r="B121" i="5"/>
  <c r="K110" i="5"/>
  <c r="L110" i="5" s="1"/>
  <c r="N110" i="5" s="1"/>
  <c r="B110" i="5"/>
  <c r="K102" i="5"/>
  <c r="L102" i="5" s="1"/>
  <c r="N102" i="5" s="1"/>
  <c r="B102" i="5"/>
  <c r="K94" i="5"/>
  <c r="L94" i="5" s="1"/>
  <c r="N94" i="5" s="1"/>
  <c r="B94" i="5"/>
  <c r="K86" i="5"/>
  <c r="L86" i="5" s="1"/>
  <c r="N86" i="5" s="1"/>
  <c r="B86" i="5"/>
  <c r="K75" i="5"/>
  <c r="L75" i="5" s="1"/>
  <c r="N75" i="5" s="1"/>
  <c r="B75" i="5"/>
  <c r="K67" i="5"/>
  <c r="L67" i="5" s="1"/>
  <c r="N67" i="5" s="1"/>
  <c r="B67" i="5"/>
  <c r="K59" i="5"/>
  <c r="L59" i="5" s="1"/>
  <c r="N59" i="5" s="1"/>
  <c r="B59" i="5"/>
  <c r="K51" i="5"/>
  <c r="L51" i="5" s="1"/>
  <c r="N51" i="5" s="1"/>
  <c r="B51" i="5"/>
  <c r="K43" i="5"/>
  <c r="L43" i="5" s="1"/>
  <c r="N43" i="5" s="1"/>
  <c r="B43" i="5"/>
  <c r="K32" i="5"/>
  <c r="L32" i="5" s="1"/>
  <c r="N32" i="5" s="1"/>
  <c r="B32" i="5"/>
  <c r="K24" i="5"/>
  <c r="L24" i="5" s="1"/>
  <c r="N24" i="5" s="1"/>
  <c r="B24" i="5"/>
  <c r="K16" i="5"/>
  <c r="L16" i="5" s="1"/>
  <c r="N16" i="5" s="1"/>
  <c r="B16" i="5"/>
  <c r="K228" i="4"/>
  <c r="L228" i="4" s="1"/>
  <c r="N228" i="4" s="1"/>
  <c r="B228" i="4"/>
  <c r="K220" i="4"/>
  <c r="L220" i="4" s="1"/>
  <c r="N220" i="4" s="1"/>
  <c r="B220" i="4"/>
  <c r="K212" i="4"/>
  <c r="L212" i="4" s="1"/>
  <c r="N212" i="4" s="1"/>
  <c r="B212" i="4"/>
  <c r="K204" i="4"/>
  <c r="L204" i="4" s="1"/>
  <c r="N204" i="4" s="1"/>
  <c r="B204" i="4"/>
  <c r="K196" i="4"/>
  <c r="L196" i="4" s="1"/>
  <c r="N196" i="4" s="1"/>
  <c r="B196" i="4"/>
  <c r="K188" i="4"/>
  <c r="L188" i="4" s="1"/>
  <c r="N188" i="4" s="1"/>
  <c r="B188" i="4"/>
  <c r="K177" i="4"/>
  <c r="L177" i="4" s="1"/>
  <c r="N177" i="4" s="1"/>
  <c r="B177" i="4"/>
  <c r="K169" i="4"/>
  <c r="L169" i="4" s="1"/>
  <c r="N169" i="4" s="1"/>
  <c r="B169" i="4"/>
  <c r="K161" i="4"/>
  <c r="L161" i="4" s="1"/>
  <c r="N161" i="4" s="1"/>
  <c r="B161" i="4"/>
  <c r="K153" i="4"/>
  <c r="L153" i="4" s="1"/>
  <c r="N153" i="4" s="1"/>
  <c r="B153" i="4"/>
  <c r="K145" i="4"/>
  <c r="L145" i="4" s="1"/>
  <c r="N145" i="4" s="1"/>
  <c r="B145" i="4"/>
  <c r="K137" i="4"/>
  <c r="L137" i="4" s="1"/>
  <c r="N137" i="4" s="1"/>
  <c r="B137" i="4"/>
  <c r="K129" i="4"/>
  <c r="L129" i="4" s="1"/>
  <c r="N129" i="4" s="1"/>
  <c r="B129" i="4"/>
  <c r="K118" i="4"/>
  <c r="L118" i="4" s="1"/>
  <c r="N118" i="4" s="1"/>
  <c r="B118" i="4"/>
  <c r="K110" i="4"/>
  <c r="L110" i="4" s="1"/>
  <c r="N110" i="4" s="1"/>
  <c r="B110" i="4"/>
  <c r="K102" i="4"/>
  <c r="L102" i="4" s="1"/>
  <c r="N102" i="4" s="1"/>
  <c r="B102" i="4"/>
  <c r="K91" i="4"/>
  <c r="L91" i="4" s="1"/>
  <c r="N91" i="4" s="1"/>
  <c r="B91" i="4"/>
  <c r="K83" i="4"/>
  <c r="L83" i="4" s="1"/>
  <c r="N83" i="4" s="1"/>
  <c r="B83" i="4"/>
  <c r="K75" i="4"/>
  <c r="L75" i="4" s="1"/>
  <c r="N75" i="4" s="1"/>
  <c r="B75" i="4"/>
  <c r="K64" i="4"/>
  <c r="L64" i="4" s="1"/>
  <c r="N64" i="4" s="1"/>
  <c r="B64" i="4"/>
  <c r="K56" i="4"/>
  <c r="L56" i="4" s="1"/>
  <c r="N56" i="4" s="1"/>
  <c r="B56" i="4"/>
  <c r="K48" i="4"/>
  <c r="L48" i="4" s="1"/>
  <c r="N48" i="4" s="1"/>
  <c r="B48" i="4"/>
  <c r="K40" i="4"/>
  <c r="L40" i="4" s="1"/>
  <c r="N40" i="4" s="1"/>
  <c r="B40" i="4"/>
  <c r="K32" i="4"/>
  <c r="L32" i="4" s="1"/>
  <c r="N32" i="4" s="1"/>
  <c r="B32" i="4"/>
  <c r="K24" i="4"/>
  <c r="B24" i="4"/>
  <c r="B228" i="3"/>
  <c r="B220" i="3"/>
  <c r="B212" i="3"/>
  <c r="B204" i="3"/>
  <c r="B196" i="3"/>
  <c r="B188" i="3"/>
  <c r="B177" i="3"/>
  <c r="B169" i="3"/>
  <c r="B161" i="3"/>
  <c r="B153" i="3"/>
  <c r="B145" i="3"/>
  <c r="B137" i="3"/>
  <c r="B129" i="3"/>
  <c r="B118" i="3"/>
  <c r="B110" i="3"/>
  <c r="B102" i="3"/>
  <c r="B91" i="3"/>
  <c r="B83" i="3"/>
  <c r="B75" i="3"/>
  <c r="B64" i="3"/>
  <c r="B56" i="3"/>
  <c r="B48" i="3"/>
  <c r="B40" i="3"/>
  <c r="B32" i="3"/>
  <c r="B24" i="3"/>
  <c r="A2" i="1"/>
  <c r="D7" i="12" l="1"/>
  <c r="K25" i="11"/>
  <c r="F25" i="11"/>
  <c r="E24" i="11"/>
  <c r="C23" i="11"/>
  <c r="L22" i="11"/>
  <c r="G22" i="11"/>
  <c r="K21" i="11"/>
  <c r="F21" i="11"/>
  <c r="C25" i="11"/>
  <c r="L24" i="11"/>
  <c r="G24" i="11"/>
  <c r="K23" i="11"/>
  <c r="F23" i="11"/>
  <c r="L25" i="11"/>
  <c r="F24" i="11"/>
  <c r="L23" i="11"/>
  <c r="C21" i="11"/>
  <c r="L20" i="11"/>
  <c r="G20" i="11"/>
  <c r="K19" i="11"/>
  <c r="F19" i="11"/>
  <c r="E18" i="11"/>
  <c r="C17" i="11"/>
  <c r="L16" i="11"/>
  <c r="G16" i="11"/>
  <c r="K15" i="11"/>
  <c r="F15" i="11"/>
  <c r="E14" i="11"/>
  <c r="C13" i="11"/>
  <c r="L12" i="11"/>
  <c r="G12" i="11"/>
  <c r="K11" i="11"/>
  <c r="F11" i="11"/>
  <c r="E10" i="11"/>
  <c r="C24" i="11"/>
  <c r="F22" i="11"/>
  <c r="K20" i="11"/>
  <c r="F20" i="11"/>
  <c r="E19" i="11"/>
  <c r="C18" i="11"/>
  <c r="L17" i="11"/>
  <c r="G17" i="11"/>
  <c r="K16" i="11"/>
  <c r="F16" i="11"/>
  <c r="E15" i="11"/>
  <c r="C14" i="11"/>
  <c r="L13" i="11"/>
  <c r="G13" i="11"/>
  <c r="K12" i="11"/>
  <c r="F12" i="11"/>
  <c r="E11" i="11"/>
  <c r="C10" i="11"/>
  <c r="L9" i="11"/>
  <c r="G9" i="11"/>
  <c r="K8" i="11"/>
  <c r="F8" i="11"/>
  <c r="E7" i="11"/>
  <c r="C6" i="11"/>
  <c r="L5" i="11"/>
  <c r="G5" i="11"/>
  <c r="K4" i="11"/>
  <c r="F4" i="11"/>
  <c r="E3" i="11"/>
  <c r="C2" i="11"/>
  <c r="G25" i="11"/>
  <c r="K24" i="11"/>
  <c r="G23" i="11"/>
  <c r="K22" i="11"/>
  <c r="E22" i="11"/>
  <c r="G21" i="11"/>
  <c r="E20" i="11"/>
  <c r="C19" i="11"/>
  <c r="L18" i="11"/>
  <c r="G18" i="11"/>
  <c r="K17" i="11"/>
  <c r="F17" i="11"/>
  <c r="E16" i="11"/>
  <c r="C15" i="11"/>
  <c r="L14" i="11"/>
  <c r="G14" i="11"/>
  <c r="K13" i="11"/>
  <c r="F13" i="11"/>
  <c r="E12" i="11"/>
  <c r="C11" i="11"/>
  <c r="L10" i="11"/>
  <c r="G10" i="11"/>
  <c r="K9" i="11"/>
  <c r="F9" i="11"/>
  <c r="E8" i="11"/>
  <c r="C7" i="11"/>
  <c r="L6" i="11"/>
  <c r="G6" i="11"/>
  <c r="K5" i="11"/>
  <c r="F5" i="11"/>
  <c r="E4" i="11"/>
  <c r="C3" i="11"/>
  <c r="L2" i="11"/>
  <c r="E23" i="11"/>
  <c r="L19" i="11"/>
  <c r="F18" i="11"/>
  <c r="E17" i="11"/>
  <c r="C16" i="11"/>
  <c r="L11" i="11"/>
  <c r="F10" i="11"/>
  <c r="G8" i="11"/>
  <c r="K7" i="11"/>
  <c r="E6" i="11"/>
  <c r="G4" i="11"/>
  <c r="K3" i="11"/>
  <c r="E2" i="11"/>
  <c r="L21" i="11"/>
  <c r="G19" i="11"/>
  <c r="K14" i="11"/>
  <c r="G11" i="11"/>
  <c r="C8" i="11"/>
  <c r="G7" i="11"/>
  <c r="K6" i="11"/>
  <c r="C4" i="11"/>
  <c r="G3" i="11"/>
  <c r="K2" i="11"/>
  <c r="E21" i="11"/>
  <c r="C20" i="11"/>
  <c r="L15" i="11"/>
  <c r="F14" i="11"/>
  <c r="E13" i="11"/>
  <c r="C12" i="11"/>
  <c r="E9" i="11"/>
  <c r="L8" i="11"/>
  <c r="F7" i="11"/>
  <c r="E5" i="11"/>
  <c r="L4" i="11"/>
  <c r="F3" i="11"/>
  <c r="E25" i="11"/>
  <c r="C22" i="11"/>
  <c r="K18" i="11"/>
  <c r="G15" i="11"/>
  <c r="K10" i="11"/>
  <c r="C9" i="11"/>
  <c r="L7" i="11"/>
  <c r="F6" i="11"/>
  <c r="C5" i="11"/>
  <c r="L3" i="11"/>
  <c r="F2" i="11"/>
  <c r="I2" i="11" s="1"/>
  <c r="G2" i="11"/>
  <c r="G42" i="11"/>
  <c r="K41" i="11"/>
  <c r="F41" i="11"/>
  <c r="E40" i="11"/>
  <c r="C39" i="11"/>
  <c r="G38" i="11"/>
  <c r="K37" i="11"/>
  <c r="F37" i="11"/>
  <c r="E36" i="11"/>
  <c r="C35" i="11"/>
  <c r="G34" i="11"/>
  <c r="K33" i="11"/>
  <c r="F33" i="11"/>
  <c r="E32" i="11"/>
  <c r="C31" i="11"/>
  <c r="G30" i="11"/>
  <c r="K29" i="11"/>
  <c r="F29" i="11"/>
  <c r="E28" i="11"/>
  <c r="C27" i="11"/>
  <c r="G26" i="11"/>
  <c r="K42" i="11"/>
  <c r="F42" i="11"/>
  <c r="E41" i="11"/>
  <c r="C40" i="11"/>
  <c r="G39" i="11"/>
  <c r="K38" i="11"/>
  <c r="F38" i="11"/>
  <c r="E42" i="11"/>
  <c r="C41" i="11"/>
  <c r="G40" i="11"/>
  <c r="K39" i="11"/>
  <c r="F39" i="11"/>
  <c r="E38" i="11"/>
  <c r="C37" i="11"/>
  <c r="G36" i="11"/>
  <c r="K35" i="11"/>
  <c r="F35" i="11"/>
  <c r="E34" i="11"/>
  <c r="C33" i="11"/>
  <c r="G32" i="11"/>
  <c r="K31" i="11"/>
  <c r="F31" i="11"/>
  <c r="E30" i="11"/>
  <c r="C29" i="11"/>
  <c r="G28" i="11"/>
  <c r="K27" i="11"/>
  <c r="F27" i="11"/>
  <c r="E26" i="11"/>
  <c r="C42" i="11"/>
  <c r="E37" i="11"/>
  <c r="E35" i="11"/>
  <c r="E33" i="11"/>
  <c r="E31" i="11"/>
  <c r="K40" i="11"/>
  <c r="F36" i="11"/>
  <c r="F34" i="11"/>
  <c r="F32" i="11"/>
  <c r="F30" i="11"/>
  <c r="F28" i="11"/>
  <c r="F26" i="11"/>
  <c r="F40" i="11"/>
  <c r="E39" i="11"/>
  <c r="C38" i="11"/>
  <c r="C36" i="11"/>
  <c r="C34" i="11"/>
  <c r="C32" i="11"/>
  <c r="C30" i="11"/>
  <c r="C28" i="11"/>
  <c r="C26" i="11"/>
  <c r="G41" i="11"/>
  <c r="G37" i="11"/>
  <c r="K36" i="11"/>
  <c r="G35" i="11"/>
  <c r="K34" i="11"/>
  <c r="G33" i="11"/>
  <c r="K32" i="11"/>
  <c r="G31" i="11"/>
  <c r="K30" i="11"/>
  <c r="G29" i="11"/>
  <c r="K28" i="11"/>
  <c r="G27" i="11"/>
  <c r="K26" i="11"/>
  <c r="E29" i="11"/>
  <c r="E27" i="11"/>
  <c r="L42" i="11"/>
  <c r="L38" i="11"/>
  <c r="L34" i="11"/>
  <c r="L30" i="11"/>
  <c r="L26" i="11"/>
  <c r="L39" i="11"/>
  <c r="L40" i="11"/>
  <c r="L36" i="11"/>
  <c r="L32" i="11"/>
  <c r="L28" i="11"/>
  <c r="L37" i="11"/>
  <c r="L35" i="11"/>
  <c r="L33" i="11"/>
  <c r="L31" i="11"/>
  <c r="L29" i="11"/>
  <c r="L27" i="11"/>
  <c r="L41" i="11"/>
  <c r="E54" i="11"/>
  <c r="C53" i="11"/>
  <c r="L52" i="11"/>
  <c r="G52" i="11"/>
  <c r="K51" i="11"/>
  <c r="F51" i="11"/>
  <c r="E50" i="11"/>
  <c r="L54" i="11"/>
  <c r="G54" i="11"/>
  <c r="K53" i="11"/>
  <c r="F53" i="11"/>
  <c r="E52" i="11"/>
  <c r="C51" i="11"/>
  <c r="L50" i="11"/>
  <c r="G50" i="11"/>
  <c r="K49" i="11"/>
  <c r="F49" i="11"/>
  <c r="K54" i="11"/>
  <c r="F54" i="11"/>
  <c r="E53" i="11"/>
  <c r="C52" i="11"/>
  <c r="L51" i="11"/>
  <c r="G51" i="11"/>
  <c r="K50" i="11"/>
  <c r="F50" i="11"/>
  <c r="C54" i="11"/>
  <c r="L49" i="11"/>
  <c r="C49" i="11"/>
  <c r="K48" i="11"/>
  <c r="F48" i="11"/>
  <c r="E47" i="11"/>
  <c r="C46" i="11"/>
  <c r="L45" i="11"/>
  <c r="G45" i="11"/>
  <c r="K44" i="11"/>
  <c r="F44" i="11"/>
  <c r="K52" i="11"/>
  <c r="E48" i="11"/>
  <c r="C47" i="11"/>
  <c r="L46" i="11"/>
  <c r="G46" i="11"/>
  <c r="K45" i="11"/>
  <c r="F45" i="11"/>
  <c r="E44" i="11"/>
  <c r="C43" i="11"/>
  <c r="L53" i="11"/>
  <c r="F52" i="11"/>
  <c r="E51" i="11"/>
  <c r="C50" i="11"/>
  <c r="G49" i="11"/>
  <c r="C48" i="11"/>
  <c r="L47" i="11"/>
  <c r="G47" i="11"/>
  <c r="K46" i="11"/>
  <c r="F46" i="11"/>
  <c r="E45" i="11"/>
  <c r="C44" i="11"/>
  <c r="L43" i="11"/>
  <c r="G43" i="11"/>
  <c r="G53" i="11"/>
  <c r="E49" i="11"/>
  <c r="L48" i="11"/>
  <c r="G48" i="11"/>
  <c r="K47" i="11"/>
  <c r="F47" i="11"/>
  <c r="E46" i="11"/>
  <c r="C45" i="11"/>
  <c r="L44" i="11"/>
  <c r="G44" i="11"/>
  <c r="K43" i="11"/>
  <c r="F43" i="11"/>
  <c r="E43" i="11"/>
  <c r="L68" i="11"/>
  <c r="G68" i="11"/>
  <c r="K67" i="11"/>
  <c r="F67" i="11"/>
  <c r="E66" i="11"/>
  <c r="C65" i="11"/>
  <c r="L64" i="11"/>
  <c r="G64" i="11"/>
  <c r="K63" i="11"/>
  <c r="F63" i="11"/>
  <c r="E62" i="11"/>
  <c r="C61" i="11"/>
  <c r="L60" i="11"/>
  <c r="G60" i="11"/>
  <c r="K59" i="11"/>
  <c r="F59" i="11"/>
  <c r="E58" i="11"/>
  <c r="C57" i="11"/>
  <c r="L56" i="11"/>
  <c r="G56" i="11"/>
  <c r="K55" i="11"/>
  <c r="F55" i="11"/>
  <c r="E68" i="11"/>
  <c r="C67" i="11"/>
  <c r="L66" i="11"/>
  <c r="G66" i="11"/>
  <c r="K65" i="11"/>
  <c r="F65" i="11"/>
  <c r="E64" i="11"/>
  <c r="C63" i="11"/>
  <c r="L62" i="11"/>
  <c r="G62" i="11"/>
  <c r="K61" i="11"/>
  <c r="F61" i="11"/>
  <c r="E60" i="11"/>
  <c r="C59" i="11"/>
  <c r="L58" i="11"/>
  <c r="G58" i="11"/>
  <c r="K57" i="11"/>
  <c r="F57" i="11"/>
  <c r="E56" i="11"/>
  <c r="C55" i="11"/>
  <c r="C68" i="11"/>
  <c r="L67" i="11"/>
  <c r="G67" i="11"/>
  <c r="K66" i="11"/>
  <c r="F66" i="11"/>
  <c r="E65" i="11"/>
  <c r="C64" i="11"/>
  <c r="L63" i="11"/>
  <c r="G63" i="11"/>
  <c r="K62" i="11"/>
  <c r="F62" i="11"/>
  <c r="E61" i="11"/>
  <c r="C60" i="11"/>
  <c r="L59" i="11"/>
  <c r="G59" i="11"/>
  <c r="K58" i="11"/>
  <c r="F58" i="11"/>
  <c r="E57" i="11"/>
  <c r="C56" i="11"/>
  <c r="L55" i="11"/>
  <c r="G55" i="11"/>
  <c r="L65" i="11"/>
  <c r="F64" i="11"/>
  <c r="E63" i="11"/>
  <c r="C62" i="11"/>
  <c r="L57" i="11"/>
  <c r="F56" i="11"/>
  <c r="E55" i="11"/>
  <c r="K68" i="11"/>
  <c r="M68" i="11" s="1"/>
  <c r="G65" i="11"/>
  <c r="K60" i="11"/>
  <c r="G57" i="11"/>
  <c r="F68" i="11"/>
  <c r="E67" i="11"/>
  <c r="C66" i="11"/>
  <c r="L61" i="11"/>
  <c r="F60" i="11"/>
  <c r="E59" i="11"/>
  <c r="C58" i="11"/>
  <c r="K64" i="11"/>
  <c r="M64" i="11" s="1"/>
  <c r="G61" i="11"/>
  <c r="K56" i="11"/>
  <c r="M56" i="11" s="1"/>
  <c r="E82" i="11"/>
  <c r="C81" i="11"/>
  <c r="L80" i="11"/>
  <c r="G80" i="11"/>
  <c r="K79" i="11"/>
  <c r="F79" i="11"/>
  <c r="E78" i="11"/>
  <c r="C77" i="11"/>
  <c r="L76" i="11"/>
  <c r="G76" i="11"/>
  <c r="K75" i="11"/>
  <c r="F75" i="11"/>
  <c r="E74" i="11"/>
  <c r="C73" i="11"/>
  <c r="L72" i="11"/>
  <c r="G72" i="11"/>
  <c r="K71" i="11"/>
  <c r="F71" i="11"/>
  <c r="E70" i="11"/>
  <c r="C69" i="11"/>
  <c r="C82" i="11"/>
  <c r="L81" i="11"/>
  <c r="G81" i="11"/>
  <c r="K80" i="11"/>
  <c r="M80" i="11" s="1"/>
  <c r="F80" i="11"/>
  <c r="L82" i="11"/>
  <c r="G82" i="11"/>
  <c r="K81" i="11"/>
  <c r="F81" i="11"/>
  <c r="E80" i="11"/>
  <c r="C79" i="11"/>
  <c r="L78" i="11"/>
  <c r="G78" i="11"/>
  <c r="K77" i="11"/>
  <c r="F77" i="11"/>
  <c r="E76" i="11"/>
  <c r="C75" i="11"/>
  <c r="L74" i="11"/>
  <c r="G74" i="11"/>
  <c r="K73" i="11"/>
  <c r="M73" i="11" s="1"/>
  <c r="F73" i="11"/>
  <c r="E72" i="11"/>
  <c r="C71" i="11"/>
  <c r="L70" i="11"/>
  <c r="G70" i="11"/>
  <c r="K69" i="11"/>
  <c r="F69" i="11"/>
  <c r="K82" i="11"/>
  <c r="F82" i="11"/>
  <c r="E81" i="11"/>
  <c r="C80" i="11"/>
  <c r="L79" i="11"/>
  <c r="G79" i="11"/>
  <c r="K78" i="11"/>
  <c r="F78" i="11"/>
  <c r="E77" i="11"/>
  <c r="C76" i="11"/>
  <c r="L75" i="11"/>
  <c r="G75" i="11"/>
  <c r="K74" i="11"/>
  <c r="F74" i="11"/>
  <c r="E73" i="11"/>
  <c r="C72" i="11"/>
  <c r="L71" i="11"/>
  <c r="G71" i="11"/>
  <c r="K70" i="11"/>
  <c r="F70" i="11"/>
  <c r="E69" i="11"/>
  <c r="E79" i="11"/>
  <c r="C78" i="11"/>
  <c r="L73" i="11"/>
  <c r="F72" i="11"/>
  <c r="E71" i="11"/>
  <c r="C70" i="11"/>
  <c r="K76" i="11"/>
  <c r="G73" i="11"/>
  <c r="L77" i="11"/>
  <c r="F76" i="11"/>
  <c r="E75" i="11"/>
  <c r="C74" i="11"/>
  <c r="L69" i="11"/>
  <c r="G77" i="11"/>
  <c r="K72" i="11"/>
  <c r="G69" i="11"/>
  <c r="M60" i="11" l="1"/>
  <c r="M76" i="11"/>
  <c r="M43" i="11"/>
  <c r="M58" i="11"/>
  <c r="M66" i="11"/>
  <c r="M62" i="11"/>
  <c r="M49" i="11"/>
  <c r="M47" i="11"/>
  <c r="M52" i="11"/>
  <c r="M72" i="11"/>
  <c r="M70" i="11"/>
  <c r="M78" i="11"/>
  <c r="M69" i="11"/>
  <c r="M77" i="11"/>
  <c r="M46" i="11"/>
  <c r="M45" i="11"/>
  <c r="M54" i="11"/>
  <c r="M24" i="11"/>
  <c r="I50" i="11"/>
  <c r="I74" i="11"/>
  <c r="I82" i="11"/>
  <c r="I73" i="11"/>
  <c r="I81" i="11"/>
  <c r="I64" i="11"/>
  <c r="I62" i="11"/>
  <c r="I49" i="11"/>
  <c r="I30" i="11"/>
  <c r="I31" i="11"/>
  <c r="I42" i="11"/>
  <c r="I41" i="11"/>
  <c r="M10" i="11"/>
  <c r="M18" i="11"/>
  <c r="M9" i="11"/>
  <c r="M17" i="11"/>
  <c r="H77" i="11"/>
  <c r="I76" i="11"/>
  <c r="I71" i="11"/>
  <c r="I79" i="11"/>
  <c r="I61" i="11"/>
  <c r="I55" i="11"/>
  <c r="I63" i="11"/>
  <c r="I48" i="11"/>
  <c r="I51" i="11"/>
  <c r="I28" i="11"/>
  <c r="I36" i="11"/>
  <c r="I27" i="11"/>
  <c r="I38" i="11"/>
  <c r="M2" i="11"/>
  <c r="M22" i="11"/>
  <c r="I80" i="11"/>
  <c r="I56" i="11"/>
  <c r="I47" i="11"/>
  <c r="I72" i="11"/>
  <c r="I75" i="11"/>
  <c r="I57" i="11"/>
  <c r="I65" i="11"/>
  <c r="I59" i="11"/>
  <c r="I67" i="11"/>
  <c r="I44" i="11"/>
  <c r="I40" i="11"/>
  <c r="I32" i="11"/>
  <c r="I35" i="11"/>
  <c r="I29" i="11"/>
  <c r="M16" i="11"/>
  <c r="I70" i="11"/>
  <c r="I78" i="11"/>
  <c r="I69" i="11"/>
  <c r="I77" i="11"/>
  <c r="I60" i="11"/>
  <c r="I68" i="11"/>
  <c r="I58" i="11"/>
  <c r="I66" i="11"/>
  <c r="I43" i="11"/>
  <c r="I46" i="11"/>
  <c r="I52" i="11"/>
  <c r="I45" i="11"/>
  <c r="I54" i="11"/>
  <c r="I53" i="11"/>
  <c r="I26" i="11"/>
  <c r="I34" i="11"/>
  <c r="I39" i="11"/>
  <c r="I33" i="11"/>
  <c r="M6" i="11"/>
  <c r="M14" i="11"/>
  <c r="M5" i="11"/>
  <c r="M13" i="11"/>
  <c r="M12" i="11"/>
  <c r="M20" i="11"/>
  <c r="H76" i="11"/>
  <c r="H66" i="11"/>
  <c r="H60" i="11"/>
  <c r="H68" i="11"/>
  <c r="H49" i="11"/>
  <c r="H45" i="11"/>
  <c r="M53" i="11"/>
  <c r="H29" i="11"/>
  <c r="H33" i="11"/>
  <c r="H37" i="11"/>
  <c r="H36" i="11"/>
  <c r="M39" i="11"/>
  <c r="H30" i="11"/>
  <c r="M33" i="11"/>
  <c r="I37" i="11"/>
  <c r="H2" i="11"/>
  <c r="I6" i="11"/>
  <c r="H15" i="11"/>
  <c r="I3" i="11"/>
  <c r="I14" i="11"/>
  <c r="H7" i="11"/>
  <c r="H19" i="11"/>
  <c r="H4" i="11"/>
  <c r="I10" i="11"/>
  <c r="I18" i="11"/>
  <c r="H6" i="11"/>
  <c r="I9" i="11"/>
  <c r="H14" i="11"/>
  <c r="I17" i="11"/>
  <c r="H5" i="11"/>
  <c r="I8" i="11"/>
  <c r="H13" i="11"/>
  <c r="I16" i="11"/>
  <c r="I22" i="11"/>
  <c r="M11" i="11"/>
  <c r="M19" i="11"/>
  <c r="M23" i="11"/>
  <c r="I21" i="11"/>
  <c r="H57" i="11"/>
  <c r="H58" i="11"/>
  <c r="H71" i="11"/>
  <c r="H79" i="11"/>
  <c r="H70" i="11"/>
  <c r="H78" i="11"/>
  <c r="M71" i="11"/>
  <c r="M79" i="11"/>
  <c r="H59" i="11"/>
  <c r="H67" i="11"/>
  <c r="M61" i="11"/>
  <c r="M55" i="11"/>
  <c r="M63" i="11"/>
  <c r="H44" i="11"/>
  <c r="H47" i="11"/>
  <c r="H46" i="11"/>
  <c r="M48" i="11"/>
  <c r="H54" i="11"/>
  <c r="M51" i="11"/>
  <c r="M26" i="11"/>
  <c r="M30" i="11"/>
  <c r="M34" i="11"/>
  <c r="H41" i="11"/>
  <c r="M40" i="11"/>
  <c r="M27" i="11"/>
  <c r="H40" i="11"/>
  <c r="M38" i="11"/>
  <c r="H34" i="11"/>
  <c r="M37" i="11"/>
  <c r="H3" i="11"/>
  <c r="H23" i="11"/>
  <c r="M8" i="11"/>
  <c r="H12" i="11"/>
  <c r="I15" i="11"/>
  <c r="H20" i="11"/>
  <c r="I24" i="11"/>
  <c r="H24" i="11"/>
  <c r="M21" i="11"/>
  <c r="M82" i="11"/>
  <c r="M81" i="11"/>
  <c r="H72" i="11"/>
  <c r="H80" i="11"/>
  <c r="H65" i="11"/>
  <c r="H62" i="11"/>
  <c r="H56" i="11"/>
  <c r="H64" i="11"/>
  <c r="H53" i="11"/>
  <c r="M50" i="11"/>
  <c r="H52" i="11"/>
  <c r="H27" i="11"/>
  <c r="H31" i="11"/>
  <c r="H35" i="11"/>
  <c r="H28" i="11"/>
  <c r="M31" i="11"/>
  <c r="H39" i="11"/>
  <c r="M42" i="11"/>
  <c r="H38" i="11"/>
  <c r="M41" i="11"/>
  <c r="H11" i="11"/>
  <c r="M7" i="11"/>
  <c r="I5" i="11"/>
  <c r="H10" i="11"/>
  <c r="I13" i="11"/>
  <c r="H18" i="11"/>
  <c r="H21" i="11"/>
  <c r="I4" i="11"/>
  <c r="H9" i="11"/>
  <c r="I12" i="11"/>
  <c r="H17" i="11"/>
  <c r="I20" i="11"/>
  <c r="M15" i="11"/>
  <c r="H22" i="11"/>
  <c r="I25" i="11"/>
  <c r="H69" i="11"/>
  <c r="H73" i="11"/>
  <c r="M74" i="11"/>
  <c r="H75" i="11"/>
  <c r="H74" i="11"/>
  <c r="H82" i="11"/>
  <c r="H81" i="11"/>
  <c r="M75" i="11"/>
  <c r="H61" i="11"/>
  <c r="H55" i="11"/>
  <c r="H63" i="11"/>
  <c r="M57" i="11"/>
  <c r="M65" i="11"/>
  <c r="M59" i="11"/>
  <c r="M67" i="11"/>
  <c r="H48" i="11"/>
  <c r="H43" i="11"/>
  <c r="M44" i="11"/>
  <c r="H51" i="11"/>
  <c r="H50" i="11"/>
  <c r="M28" i="11"/>
  <c r="M32" i="11"/>
  <c r="M36" i="11"/>
  <c r="H32" i="11"/>
  <c r="M35" i="11"/>
  <c r="H26" i="11"/>
  <c r="M29" i="11"/>
  <c r="H42" i="11"/>
  <c r="I7" i="11"/>
  <c r="M3" i="11"/>
  <c r="H8" i="11"/>
  <c r="H25" i="11"/>
  <c r="M4" i="11"/>
  <c r="I11" i="11"/>
  <c r="H16" i="11"/>
  <c r="I19" i="11"/>
  <c r="I23" i="11"/>
  <c r="M25" i="11"/>
  <c r="N54" i="11" l="1"/>
  <c r="N74" i="11"/>
  <c r="N24" i="11"/>
  <c r="N40" i="11"/>
  <c r="N36" i="11"/>
  <c r="N32" i="11"/>
  <c r="N28" i="11"/>
  <c r="N41" i="11"/>
  <c r="N42" i="11"/>
  <c r="N38" i="11"/>
  <c r="N34" i="11"/>
  <c r="N30" i="11"/>
  <c r="N26" i="11"/>
  <c r="N39" i="11"/>
  <c r="N37" i="11"/>
  <c r="N35" i="11"/>
  <c r="N33" i="11"/>
  <c r="N31" i="11"/>
  <c r="N29" i="11"/>
  <c r="N27" i="11"/>
  <c r="N66" i="11"/>
  <c r="N62" i="11"/>
  <c r="N58" i="11"/>
  <c r="N68" i="11"/>
  <c r="N64" i="11"/>
  <c r="N60" i="11"/>
  <c r="N56" i="11"/>
  <c r="N65" i="11"/>
  <c r="N61" i="11"/>
  <c r="N57" i="11"/>
  <c r="N67" i="11"/>
  <c r="N59" i="11"/>
  <c r="N63" i="11"/>
  <c r="N55" i="11"/>
  <c r="N71" i="11"/>
  <c r="N77" i="11"/>
  <c r="N80" i="11"/>
  <c r="N78" i="11"/>
  <c r="N23" i="11"/>
  <c r="N25" i="11"/>
  <c r="N4" i="11"/>
  <c r="N20" i="11"/>
  <c r="N15" i="11"/>
  <c r="N14" i="11"/>
  <c r="C163" i="9"/>
  <c r="C159" i="9"/>
  <c r="C155" i="9"/>
  <c r="C151" i="9"/>
  <c r="C147" i="9"/>
  <c r="C143" i="9"/>
  <c r="C139" i="9"/>
  <c r="C135" i="9"/>
  <c r="C131" i="9"/>
  <c r="C160" i="9"/>
  <c r="C156" i="9"/>
  <c r="C152" i="9"/>
  <c r="C148" i="9"/>
  <c r="C144" i="9"/>
  <c r="C140" i="9"/>
  <c r="C136" i="9"/>
  <c r="C132" i="9"/>
  <c r="C164" i="9"/>
  <c r="C161" i="9"/>
  <c r="C157" i="9"/>
  <c r="C153" i="9"/>
  <c r="C149" i="9"/>
  <c r="C145" i="9"/>
  <c r="C162" i="9"/>
  <c r="C158" i="9"/>
  <c r="C154" i="9"/>
  <c r="C150" i="9"/>
  <c r="C146" i="9"/>
  <c r="C142" i="9"/>
  <c r="C138" i="9"/>
  <c r="C134" i="9"/>
  <c r="C130" i="9"/>
  <c r="C141" i="9"/>
  <c r="C125" i="9"/>
  <c r="C121" i="9"/>
  <c r="C117" i="9"/>
  <c r="C113" i="9"/>
  <c r="C109" i="9"/>
  <c r="C105" i="9"/>
  <c r="C101" i="9"/>
  <c r="C97" i="9"/>
  <c r="C95" i="9"/>
  <c r="C91" i="9"/>
  <c r="C87" i="9"/>
  <c r="C83" i="9"/>
  <c r="C80" i="9"/>
  <c r="C76" i="9"/>
  <c r="C72" i="9"/>
  <c r="C65" i="9"/>
  <c r="C61" i="9"/>
  <c r="C57" i="9"/>
  <c r="C129" i="9"/>
  <c r="C126" i="9"/>
  <c r="C122" i="9"/>
  <c r="C118" i="9"/>
  <c r="C114" i="9"/>
  <c r="C110" i="9"/>
  <c r="C106" i="9"/>
  <c r="C102" i="9"/>
  <c r="C98" i="9"/>
  <c r="C94" i="9"/>
  <c r="C90" i="9"/>
  <c r="C86" i="9"/>
  <c r="C79" i="9"/>
  <c r="C75" i="9"/>
  <c r="C71" i="9"/>
  <c r="C68" i="9"/>
  <c r="C64" i="9"/>
  <c r="C60" i="9"/>
  <c r="C133" i="9"/>
  <c r="C127" i="9"/>
  <c r="C123" i="9"/>
  <c r="C119" i="9"/>
  <c r="C115" i="9"/>
  <c r="C111" i="9"/>
  <c r="C107" i="9"/>
  <c r="C103" i="9"/>
  <c r="C99" i="9"/>
  <c r="C93" i="9"/>
  <c r="C89" i="9"/>
  <c r="C85" i="9"/>
  <c r="C82" i="9"/>
  <c r="C78" i="9"/>
  <c r="C74" i="9"/>
  <c r="C70" i="9"/>
  <c r="C67" i="9"/>
  <c r="C63" i="9"/>
  <c r="C59" i="9"/>
  <c r="C56" i="9"/>
  <c r="C52" i="9"/>
  <c r="C137" i="9"/>
  <c r="C128" i="9"/>
  <c r="C124" i="9"/>
  <c r="C120" i="9"/>
  <c r="C116" i="9"/>
  <c r="C112" i="9"/>
  <c r="C108" i="9"/>
  <c r="C104" i="9"/>
  <c r="C100" i="9"/>
  <c r="C96" i="9"/>
  <c r="C92" i="9"/>
  <c r="C88" i="9"/>
  <c r="C84" i="9"/>
  <c r="C81" i="9"/>
  <c r="C77" i="9"/>
  <c r="C73" i="9"/>
  <c r="C69" i="9"/>
  <c r="C66" i="9"/>
  <c r="C62" i="9"/>
  <c r="C58" i="9"/>
  <c r="C55" i="9"/>
  <c r="C51" i="9"/>
  <c r="C53" i="9"/>
  <c r="C45" i="9"/>
  <c r="C22" i="9"/>
  <c r="C15" i="9"/>
  <c r="C50" i="9"/>
  <c r="C48" i="9"/>
  <c r="C44" i="9"/>
  <c r="C40" i="9"/>
  <c r="C37" i="9"/>
  <c r="C33" i="9"/>
  <c r="C29" i="9"/>
  <c r="C25" i="9"/>
  <c r="C21" i="9"/>
  <c r="C17" i="9"/>
  <c r="C49" i="9"/>
  <c r="C47" i="9"/>
  <c r="C43" i="9"/>
  <c r="C36" i="9"/>
  <c r="C32" i="9"/>
  <c r="C28" i="9"/>
  <c r="C24" i="9"/>
  <c r="C20" i="9"/>
  <c r="C16" i="9"/>
  <c r="C41" i="9"/>
  <c r="C38" i="9"/>
  <c r="C34" i="9"/>
  <c r="C26" i="9"/>
  <c r="C54" i="9"/>
  <c r="C46" i="9"/>
  <c r="C42" i="9"/>
  <c r="C39" i="9"/>
  <c r="C35" i="9"/>
  <c r="C31" i="9"/>
  <c r="C27" i="9"/>
  <c r="C23" i="9"/>
  <c r="C19" i="9"/>
  <c r="C30" i="9"/>
  <c r="C18" i="9"/>
  <c r="N46" i="11"/>
  <c r="N47" i="11"/>
  <c r="N48" i="11"/>
  <c r="N75" i="11"/>
  <c r="N81" i="11"/>
  <c r="N79" i="11"/>
  <c r="N82" i="11"/>
  <c r="N5" i="11"/>
  <c r="N2" i="11"/>
  <c r="N8" i="11"/>
  <c r="N3" i="11"/>
  <c r="N19" i="11"/>
  <c r="N18" i="11"/>
  <c r="N45" i="11"/>
  <c r="N51" i="11"/>
  <c r="N52" i="11"/>
  <c r="N69" i="11"/>
  <c r="N72" i="11"/>
  <c r="N70" i="11"/>
  <c r="N9" i="11"/>
  <c r="N6" i="11"/>
  <c r="N12" i="11"/>
  <c r="N7" i="11"/>
  <c r="N21" i="11"/>
  <c r="N22" i="11"/>
  <c r="N44" i="11"/>
  <c r="N49" i="11"/>
  <c r="N50" i="11"/>
  <c r="N73" i="11"/>
  <c r="N76" i="11"/>
  <c r="N17" i="11"/>
  <c r="N13" i="11"/>
  <c r="N16" i="11"/>
  <c r="N11" i="11"/>
  <c r="N10" i="11"/>
  <c r="N43" i="11"/>
  <c r="N53" i="11"/>
  <c r="E33" i="10" l="1"/>
  <c r="G33" i="10"/>
  <c r="O33" i="10" s="1"/>
  <c r="E25" i="10"/>
  <c r="G25" i="10"/>
  <c r="F23" i="9"/>
  <c r="E23" i="9"/>
  <c r="H23" i="9"/>
  <c r="D23" i="9"/>
  <c r="B23" i="9" s="1"/>
  <c r="K23" i="9"/>
  <c r="G23" i="9"/>
  <c r="E39" i="9"/>
  <c r="H39" i="9"/>
  <c r="D39" i="9"/>
  <c r="B39" i="9" s="1"/>
  <c r="K39" i="9"/>
  <c r="F39" i="9"/>
  <c r="G39" i="9"/>
  <c r="G26" i="9"/>
  <c r="K26" i="9"/>
  <c r="F26" i="9"/>
  <c r="E26" i="9"/>
  <c r="H26" i="9"/>
  <c r="D26" i="9"/>
  <c r="B26" i="9" s="1"/>
  <c r="H16" i="9"/>
  <c r="D16" i="9"/>
  <c r="B16" i="9" s="1"/>
  <c r="G16" i="9"/>
  <c r="E16" i="9"/>
  <c r="K16" i="9"/>
  <c r="F16" i="9"/>
  <c r="E32" i="9"/>
  <c r="H32" i="9"/>
  <c r="D32" i="9"/>
  <c r="B32" i="9" s="1"/>
  <c r="G32" i="9"/>
  <c r="K32" i="9"/>
  <c r="F32" i="9"/>
  <c r="K49" i="9"/>
  <c r="F49" i="9"/>
  <c r="E49" i="9"/>
  <c r="G49" i="9"/>
  <c r="D49" i="9"/>
  <c r="B49" i="9" s="1"/>
  <c r="H49" i="9"/>
  <c r="H29" i="9"/>
  <c r="G29" i="9"/>
  <c r="K29" i="9"/>
  <c r="F29" i="9"/>
  <c r="D29" i="9"/>
  <c r="B29" i="9" s="1"/>
  <c r="E29" i="9"/>
  <c r="H44" i="9"/>
  <c r="D44" i="9"/>
  <c r="B44" i="9" s="1"/>
  <c r="G44" i="9"/>
  <c r="K44" i="9"/>
  <c r="F44" i="9"/>
  <c r="E44" i="9"/>
  <c r="K22" i="9"/>
  <c r="F22" i="9"/>
  <c r="E22" i="9"/>
  <c r="G22" i="9"/>
  <c r="H22" i="9"/>
  <c r="D22" i="9"/>
  <c r="B22" i="9" s="1"/>
  <c r="K55" i="9"/>
  <c r="H55" i="9"/>
  <c r="D55" i="9"/>
  <c r="B55" i="9" s="1"/>
  <c r="G55" i="9"/>
  <c r="F55" i="9"/>
  <c r="E55" i="9"/>
  <c r="K69" i="9"/>
  <c r="F69" i="9"/>
  <c r="E69" i="9"/>
  <c r="H69" i="9"/>
  <c r="D69" i="9"/>
  <c r="B69" i="9" s="1"/>
  <c r="G69" i="9"/>
  <c r="K84" i="9"/>
  <c r="F84" i="9"/>
  <c r="E84" i="9"/>
  <c r="H84" i="9"/>
  <c r="D84" i="9"/>
  <c r="B84" i="9" s="1"/>
  <c r="G84" i="9"/>
  <c r="F100" i="9"/>
  <c r="E100" i="9"/>
  <c r="H100" i="9"/>
  <c r="D100" i="9"/>
  <c r="B100" i="9" s="1"/>
  <c r="G100" i="9"/>
  <c r="F116" i="9"/>
  <c r="E116" i="9"/>
  <c r="H116" i="9"/>
  <c r="D116" i="9"/>
  <c r="B116" i="9" s="1"/>
  <c r="G116" i="9"/>
  <c r="E137" i="9"/>
  <c r="H137" i="9"/>
  <c r="D137" i="9"/>
  <c r="B137" i="9" s="1"/>
  <c r="F137" i="9"/>
  <c r="G137" i="9"/>
  <c r="E63" i="9"/>
  <c r="H63" i="9"/>
  <c r="D63" i="9"/>
  <c r="B63" i="9" s="1"/>
  <c r="G63" i="9"/>
  <c r="K63" i="9"/>
  <c r="F63" i="9"/>
  <c r="E78" i="9"/>
  <c r="H78" i="9"/>
  <c r="D78" i="9"/>
  <c r="B78" i="9" s="1"/>
  <c r="G78" i="9"/>
  <c r="K78" i="9"/>
  <c r="F78" i="9"/>
  <c r="E93" i="9"/>
  <c r="H93" i="9"/>
  <c r="D93" i="9"/>
  <c r="B93" i="9" s="1"/>
  <c r="G93" i="9"/>
  <c r="K93" i="9"/>
  <c r="F93" i="9"/>
  <c r="E111" i="9"/>
  <c r="H111" i="9"/>
  <c r="D111" i="9"/>
  <c r="B111" i="9" s="1"/>
  <c r="G111" i="9"/>
  <c r="F111" i="9"/>
  <c r="E127" i="9"/>
  <c r="H127" i="9"/>
  <c r="D127" i="9"/>
  <c r="B127" i="9" s="1"/>
  <c r="G127" i="9"/>
  <c r="F127" i="9"/>
  <c r="H68" i="9"/>
  <c r="D68" i="9"/>
  <c r="B68" i="9" s="1"/>
  <c r="G68" i="9"/>
  <c r="K68" i="9"/>
  <c r="F68" i="9"/>
  <c r="E68" i="9"/>
  <c r="H86" i="9"/>
  <c r="D86" i="9"/>
  <c r="B86" i="9" s="1"/>
  <c r="G86" i="9"/>
  <c r="K86" i="9"/>
  <c r="F86" i="9"/>
  <c r="E86" i="9"/>
  <c r="H102" i="9"/>
  <c r="D102" i="9"/>
  <c r="B102" i="9" s="1"/>
  <c r="G102" i="9"/>
  <c r="F102" i="9"/>
  <c r="E102" i="9"/>
  <c r="H118" i="9"/>
  <c r="D118" i="9"/>
  <c r="B118" i="9" s="1"/>
  <c r="G118" i="9"/>
  <c r="F118" i="9"/>
  <c r="E118" i="9"/>
  <c r="G57" i="9"/>
  <c r="K57" i="9"/>
  <c r="F57" i="9"/>
  <c r="E57" i="9"/>
  <c r="H57" i="9"/>
  <c r="D57" i="9"/>
  <c r="B57" i="9" s="1"/>
  <c r="G76" i="9"/>
  <c r="K76" i="9"/>
  <c r="F76" i="9"/>
  <c r="E76" i="9"/>
  <c r="H76" i="9"/>
  <c r="D76" i="9"/>
  <c r="B76" i="9" s="1"/>
  <c r="G91" i="9"/>
  <c r="K91" i="9"/>
  <c r="F91" i="9"/>
  <c r="E91" i="9"/>
  <c r="H91" i="9"/>
  <c r="D91" i="9"/>
  <c r="B91" i="9" s="1"/>
  <c r="G105" i="9"/>
  <c r="F105" i="9"/>
  <c r="E105" i="9"/>
  <c r="H105" i="9"/>
  <c r="D105" i="9"/>
  <c r="B105" i="9" s="1"/>
  <c r="G121" i="9"/>
  <c r="F121" i="9"/>
  <c r="E121" i="9"/>
  <c r="H121" i="9"/>
  <c r="D121" i="9"/>
  <c r="B121" i="9" s="1"/>
  <c r="F134" i="9"/>
  <c r="E134" i="9"/>
  <c r="G134" i="9"/>
  <c r="D134" i="9"/>
  <c r="B134" i="9" s="1"/>
  <c r="H134" i="9"/>
  <c r="F150" i="9"/>
  <c r="E150" i="9"/>
  <c r="H150" i="9"/>
  <c r="D150" i="9"/>
  <c r="B150" i="9" s="1"/>
  <c r="G150" i="9"/>
  <c r="E145" i="9"/>
  <c r="H145" i="9"/>
  <c r="D145" i="9"/>
  <c r="B145" i="9" s="1"/>
  <c r="G145" i="9"/>
  <c r="F145" i="9"/>
  <c r="E161" i="9"/>
  <c r="H161" i="9"/>
  <c r="D161" i="9"/>
  <c r="B161" i="9" s="1"/>
  <c r="G161" i="9"/>
  <c r="F161" i="9"/>
  <c r="H140" i="9"/>
  <c r="D140" i="9"/>
  <c r="B140" i="9" s="1"/>
  <c r="G140" i="9"/>
  <c r="E140" i="9"/>
  <c r="F140" i="9"/>
  <c r="H156" i="9"/>
  <c r="D156" i="9"/>
  <c r="B156" i="9" s="1"/>
  <c r="G156" i="9"/>
  <c r="F156" i="9"/>
  <c r="E156" i="9"/>
  <c r="G139" i="9"/>
  <c r="F139" i="9"/>
  <c r="H139" i="9"/>
  <c r="D139" i="9"/>
  <c r="B139" i="9" s="1"/>
  <c r="E139" i="9"/>
  <c r="G155" i="9"/>
  <c r="F155" i="9"/>
  <c r="E155" i="9"/>
  <c r="H155" i="9"/>
  <c r="D155" i="9"/>
  <c r="B155" i="9" s="1"/>
  <c r="G29" i="10"/>
  <c r="O29" i="10" s="1"/>
  <c r="E29" i="10"/>
  <c r="K18" i="9"/>
  <c r="F18" i="9"/>
  <c r="E18" i="9"/>
  <c r="G18" i="9"/>
  <c r="H18" i="9"/>
  <c r="D18" i="9"/>
  <c r="B18" i="9" s="1"/>
  <c r="K27" i="9"/>
  <c r="E27" i="9"/>
  <c r="H27" i="9"/>
  <c r="D27" i="9"/>
  <c r="B27" i="9" s="1"/>
  <c r="F27" i="9"/>
  <c r="G27" i="9"/>
  <c r="E42" i="9"/>
  <c r="H42" i="9"/>
  <c r="D42" i="9"/>
  <c r="B42" i="9" s="1"/>
  <c r="K42" i="9"/>
  <c r="G42" i="9"/>
  <c r="F42" i="9"/>
  <c r="G34" i="9"/>
  <c r="K34" i="9"/>
  <c r="F34" i="9"/>
  <c r="E34" i="9"/>
  <c r="H34" i="9"/>
  <c r="D34" i="9"/>
  <c r="B34" i="9" s="1"/>
  <c r="H20" i="9"/>
  <c r="D20" i="9"/>
  <c r="B20" i="9" s="1"/>
  <c r="G20" i="9"/>
  <c r="E20" i="9"/>
  <c r="K20" i="9"/>
  <c r="F20" i="9"/>
  <c r="H36" i="9"/>
  <c r="D36" i="9"/>
  <c r="B36" i="9" s="1"/>
  <c r="G36" i="9"/>
  <c r="K36" i="9"/>
  <c r="F36" i="9"/>
  <c r="E36" i="9"/>
  <c r="G17" i="9"/>
  <c r="K17" i="9"/>
  <c r="F17" i="9"/>
  <c r="H17" i="9"/>
  <c r="D17" i="9"/>
  <c r="B17" i="9" s="1"/>
  <c r="E17" i="9"/>
  <c r="G33" i="9"/>
  <c r="K33" i="9"/>
  <c r="F33" i="9"/>
  <c r="E33" i="9"/>
  <c r="H33" i="9"/>
  <c r="D33" i="9"/>
  <c r="B33" i="9" s="1"/>
  <c r="K48" i="9"/>
  <c r="H48" i="9"/>
  <c r="D48" i="9"/>
  <c r="B48" i="9" s="1"/>
  <c r="G48" i="9"/>
  <c r="F48" i="9"/>
  <c r="E48" i="9"/>
  <c r="G45" i="9"/>
  <c r="K45" i="9"/>
  <c r="F45" i="9"/>
  <c r="E45" i="9"/>
  <c r="H45" i="9"/>
  <c r="D45" i="9"/>
  <c r="B45" i="9" s="1"/>
  <c r="K58" i="9"/>
  <c r="F58" i="9"/>
  <c r="E58" i="9"/>
  <c r="H58" i="9"/>
  <c r="D58" i="9"/>
  <c r="B58" i="9" s="1"/>
  <c r="G58" i="9"/>
  <c r="K73" i="9"/>
  <c r="F73" i="9"/>
  <c r="E73" i="9"/>
  <c r="H73" i="9"/>
  <c r="D73" i="9"/>
  <c r="B73" i="9" s="1"/>
  <c r="G73" i="9"/>
  <c r="K88" i="9"/>
  <c r="F88" i="9"/>
  <c r="E88" i="9"/>
  <c r="H88" i="9"/>
  <c r="D88" i="9"/>
  <c r="B88" i="9" s="1"/>
  <c r="G88" i="9"/>
  <c r="F104" i="9"/>
  <c r="E104" i="9"/>
  <c r="H104" i="9"/>
  <c r="D104" i="9"/>
  <c r="B104" i="9" s="1"/>
  <c r="G104" i="9"/>
  <c r="F120" i="9"/>
  <c r="E120" i="9"/>
  <c r="H120" i="9"/>
  <c r="D120" i="9"/>
  <c r="B120" i="9" s="1"/>
  <c r="G120" i="9"/>
  <c r="G52" i="9"/>
  <c r="K52" i="9"/>
  <c r="F52" i="9"/>
  <c r="D52" i="9"/>
  <c r="B52" i="9" s="1"/>
  <c r="H52" i="9"/>
  <c r="E52" i="9"/>
  <c r="E67" i="9"/>
  <c r="H67" i="9"/>
  <c r="D67" i="9"/>
  <c r="B67" i="9" s="1"/>
  <c r="G67" i="9"/>
  <c r="K67" i="9"/>
  <c r="F67" i="9"/>
  <c r="E82" i="9"/>
  <c r="H82" i="9"/>
  <c r="D82" i="9"/>
  <c r="B82" i="9" s="1"/>
  <c r="G82" i="9"/>
  <c r="K82" i="9"/>
  <c r="F82" i="9"/>
  <c r="E99" i="9"/>
  <c r="H99" i="9"/>
  <c r="D99" i="9"/>
  <c r="B99" i="9" s="1"/>
  <c r="G99" i="9"/>
  <c r="F99" i="9"/>
  <c r="E115" i="9"/>
  <c r="H115" i="9"/>
  <c r="D115" i="9"/>
  <c r="B115" i="9" s="1"/>
  <c r="G115" i="9"/>
  <c r="F115" i="9"/>
  <c r="E133" i="9"/>
  <c r="H133" i="9"/>
  <c r="D133" i="9"/>
  <c r="B133" i="9" s="1"/>
  <c r="F133" i="9"/>
  <c r="G133" i="9"/>
  <c r="H71" i="9"/>
  <c r="D71" i="9"/>
  <c r="B71" i="9" s="1"/>
  <c r="G71" i="9"/>
  <c r="K71" i="9"/>
  <c r="F71" i="9"/>
  <c r="E71" i="9"/>
  <c r="H90" i="9"/>
  <c r="D90" i="9"/>
  <c r="B90" i="9" s="1"/>
  <c r="G90" i="9"/>
  <c r="K90" i="9"/>
  <c r="F90" i="9"/>
  <c r="E90" i="9"/>
  <c r="H106" i="9"/>
  <c r="D106" i="9"/>
  <c r="B106" i="9" s="1"/>
  <c r="G106" i="9"/>
  <c r="F106" i="9"/>
  <c r="E106" i="9"/>
  <c r="H122" i="9"/>
  <c r="D122" i="9"/>
  <c r="B122" i="9" s="1"/>
  <c r="G122" i="9"/>
  <c r="F122" i="9"/>
  <c r="E122" i="9"/>
  <c r="G61" i="9"/>
  <c r="K61" i="9"/>
  <c r="F61" i="9"/>
  <c r="E61" i="9"/>
  <c r="H61" i="9"/>
  <c r="D61" i="9"/>
  <c r="B61" i="9" s="1"/>
  <c r="G80" i="9"/>
  <c r="K80" i="9"/>
  <c r="F80" i="9"/>
  <c r="E80" i="9"/>
  <c r="H80" i="9"/>
  <c r="D80" i="9"/>
  <c r="B80" i="9" s="1"/>
  <c r="G95" i="9"/>
  <c r="K95" i="9"/>
  <c r="F95" i="9"/>
  <c r="E95" i="9"/>
  <c r="H95" i="9"/>
  <c r="D95" i="9"/>
  <c r="B95" i="9" s="1"/>
  <c r="G109" i="9"/>
  <c r="F109" i="9"/>
  <c r="E109" i="9"/>
  <c r="H109" i="9"/>
  <c r="D109" i="9"/>
  <c r="B109" i="9" s="1"/>
  <c r="G125" i="9"/>
  <c r="F125" i="9"/>
  <c r="E125" i="9"/>
  <c r="H125" i="9"/>
  <c r="D125" i="9"/>
  <c r="B125" i="9" s="1"/>
  <c r="F138" i="9"/>
  <c r="E138" i="9"/>
  <c r="G138" i="9"/>
  <c r="H138" i="9"/>
  <c r="D138" i="9"/>
  <c r="B138" i="9" s="1"/>
  <c r="F154" i="9"/>
  <c r="E154" i="9"/>
  <c r="H154" i="9"/>
  <c r="D154" i="9"/>
  <c r="B154" i="9" s="1"/>
  <c r="G154" i="9"/>
  <c r="E149" i="9"/>
  <c r="H149" i="9"/>
  <c r="D149" i="9"/>
  <c r="B149" i="9" s="1"/>
  <c r="G149" i="9"/>
  <c r="F149" i="9"/>
  <c r="F164" i="9"/>
  <c r="E164" i="9"/>
  <c r="D164" i="9"/>
  <c r="B164" i="9" s="1"/>
  <c r="H164" i="9"/>
  <c r="G164" i="9"/>
  <c r="H144" i="9"/>
  <c r="D144" i="9"/>
  <c r="B144" i="9" s="1"/>
  <c r="G144" i="9"/>
  <c r="F144" i="9"/>
  <c r="E144" i="9"/>
  <c r="H160" i="9"/>
  <c r="D160" i="9"/>
  <c r="B160" i="9" s="1"/>
  <c r="G160" i="9"/>
  <c r="F160" i="9"/>
  <c r="E160" i="9"/>
  <c r="G143" i="9"/>
  <c r="F143" i="9"/>
  <c r="E143" i="9"/>
  <c r="H143" i="9"/>
  <c r="D143" i="9"/>
  <c r="B143" i="9" s="1"/>
  <c r="G159" i="9"/>
  <c r="F159" i="9"/>
  <c r="E159" i="9"/>
  <c r="H159" i="9"/>
  <c r="D159" i="9"/>
  <c r="B159" i="9" s="1"/>
  <c r="G31" i="10"/>
  <c r="O31" i="10" s="1"/>
  <c r="E31" i="10"/>
  <c r="G30" i="9"/>
  <c r="K30" i="9"/>
  <c r="F30" i="9"/>
  <c r="E30" i="9"/>
  <c r="H30" i="9"/>
  <c r="D30" i="9"/>
  <c r="B30" i="9" s="1"/>
  <c r="E31" i="9"/>
  <c r="H31" i="9"/>
  <c r="D31" i="9"/>
  <c r="B31" i="9" s="1"/>
  <c r="F31" i="9"/>
  <c r="G31" i="9"/>
  <c r="K31" i="9"/>
  <c r="K46" i="9"/>
  <c r="F46" i="9"/>
  <c r="E46" i="9"/>
  <c r="H46" i="9"/>
  <c r="D46" i="9"/>
  <c r="B46" i="9" s="1"/>
  <c r="G46" i="9"/>
  <c r="K38" i="9"/>
  <c r="F38" i="9"/>
  <c r="E38" i="9"/>
  <c r="G38" i="9"/>
  <c r="H38" i="9"/>
  <c r="D38" i="9"/>
  <c r="B38" i="9" s="1"/>
  <c r="E24" i="9"/>
  <c r="H24" i="9"/>
  <c r="D24" i="9"/>
  <c r="B24" i="9" s="1"/>
  <c r="G24" i="9"/>
  <c r="K24" i="9"/>
  <c r="F24" i="9"/>
  <c r="E43" i="9"/>
  <c r="H43" i="9"/>
  <c r="D43" i="9"/>
  <c r="B43" i="9" s="1"/>
  <c r="G43" i="9"/>
  <c r="K43" i="9"/>
  <c r="F43" i="9"/>
  <c r="G21" i="9"/>
  <c r="K21" i="9"/>
  <c r="F21" i="9"/>
  <c r="H21" i="9"/>
  <c r="E21" i="9"/>
  <c r="D21" i="9"/>
  <c r="B21" i="9" s="1"/>
  <c r="G37" i="9"/>
  <c r="K37" i="9"/>
  <c r="F37" i="9"/>
  <c r="D37" i="9"/>
  <c r="B37" i="9" s="1"/>
  <c r="E37" i="9"/>
  <c r="H37" i="9"/>
  <c r="E50" i="9"/>
  <c r="H50" i="9"/>
  <c r="D50" i="9"/>
  <c r="B50" i="9" s="1"/>
  <c r="F50" i="9"/>
  <c r="K50" i="9"/>
  <c r="G50" i="9"/>
  <c r="K53" i="9"/>
  <c r="F53" i="9"/>
  <c r="E53" i="9"/>
  <c r="H53" i="9"/>
  <c r="G53" i="9"/>
  <c r="D53" i="9"/>
  <c r="B53" i="9" s="1"/>
  <c r="K62" i="9"/>
  <c r="F62" i="9"/>
  <c r="E62" i="9"/>
  <c r="H62" i="9"/>
  <c r="D62" i="9"/>
  <c r="B62" i="9" s="1"/>
  <c r="G62" i="9"/>
  <c r="K77" i="9"/>
  <c r="F77" i="9"/>
  <c r="E77" i="9"/>
  <c r="H77" i="9"/>
  <c r="D77" i="9"/>
  <c r="B77" i="9" s="1"/>
  <c r="G77" i="9"/>
  <c r="K92" i="9"/>
  <c r="F92" i="9"/>
  <c r="E92" i="9"/>
  <c r="H92" i="9"/>
  <c r="D92" i="9"/>
  <c r="B92" i="9" s="1"/>
  <c r="G92" i="9"/>
  <c r="F108" i="9"/>
  <c r="E108" i="9"/>
  <c r="H108" i="9"/>
  <c r="D108" i="9"/>
  <c r="B108" i="9" s="1"/>
  <c r="G108" i="9"/>
  <c r="F124" i="9"/>
  <c r="E124" i="9"/>
  <c r="H124" i="9"/>
  <c r="D124" i="9"/>
  <c r="B124" i="9" s="1"/>
  <c r="G124" i="9"/>
  <c r="E56" i="9"/>
  <c r="H56" i="9"/>
  <c r="D56" i="9"/>
  <c r="B56" i="9" s="1"/>
  <c r="G56" i="9"/>
  <c r="K56" i="9"/>
  <c r="F56" i="9"/>
  <c r="E70" i="9"/>
  <c r="H70" i="9"/>
  <c r="D70" i="9"/>
  <c r="B70" i="9" s="1"/>
  <c r="G70" i="9"/>
  <c r="K70" i="9"/>
  <c r="F70" i="9"/>
  <c r="E85" i="9"/>
  <c r="H85" i="9"/>
  <c r="D85" i="9"/>
  <c r="B85" i="9" s="1"/>
  <c r="G85" i="9"/>
  <c r="K85" i="9"/>
  <c r="F85" i="9"/>
  <c r="E103" i="9"/>
  <c r="H103" i="9"/>
  <c r="D103" i="9"/>
  <c r="B103" i="9" s="1"/>
  <c r="G103" i="9"/>
  <c r="F103" i="9"/>
  <c r="E119" i="9"/>
  <c r="H119" i="9"/>
  <c r="D119" i="9"/>
  <c r="B119" i="9" s="1"/>
  <c r="G119" i="9"/>
  <c r="F119" i="9"/>
  <c r="H60" i="9"/>
  <c r="D60" i="9"/>
  <c r="B60" i="9" s="1"/>
  <c r="G60" i="9"/>
  <c r="K60" i="9"/>
  <c r="F60" i="9"/>
  <c r="E60" i="9"/>
  <c r="H75" i="9"/>
  <c r="D75" i="9"/>
  <c r="B75" i="9" s="1"/>
  <c r="G75" i="9"/>
  <c r="K75" i="9"/>
  <c r="F75" i="9"/>
  <c r="E75" i="9"/>
  <c r="H94" i="9"/>
  <c r="D94" i="9"/>
  <c r="B94" i="9" s="1"/>
  <c r="G94" i="9"/>
  <c r="K94" i="9"/>
  <c r="F94" i="9"/>
  <c r="E94" i="9"/>
  <c r="H110" i="9"/>
  <c r="D110" i="9"/>
  <c r="B110" i="9" s="1"/>
  <c r="G110" i="9"/>
  <c r="F110" i="9"/>
  <c r="E110" i="9"/>
  <c r="H126" i="9"/>
  <c r="D126" i="9"/>
  <c r="B126" i="9" s="1"/>
  <c r="G126" i="9"/>
  <c r="F126" i="9"/>
  <c r="E126" i="9"/>
  <c r="G65" i="9"/>
  <c r="K65" i="9"/>
  <c r="F65" i="9"/>
  <c r="E65" i="9"/>
  <c r="H65" i="9"/>
  <c r="D65" i="9"/>
  <c r="B65" i="9" s="1"/>
  <c r="G83" i="9"/>
  <c r="K83" i="9"/>
  <c r="F83" i="9"/>
  <c r="E83" i="9"/>
  <c r="H83" i="9"/>
  <c r="D83" i="9"/>
  <c r="B83" i="9" s="1"/>
  <c r="G97" i="9"/>
  <c r="F97" i="9"/>
  <c r="E97" i="9"/>
  <c r="H97" i="9"/>
  <c r="D97" i="9"/>
  <c r="B97" i="9" s="1"/>
  <c r="G113" i="9"/>
  <c r="F113" i="9"/>
  <c r="E113" i="9"/>
  <c r="H113" i="9"/>
  <c r="D113" i="9"/>
  <c r="B113" i="9" s="1"/>
  <c r="E141" i="9"/>
  <c r="H141" i="9"/>
  <c r="D141" i="9"/>
  <c r="B141" i="9" s="1"/>
  <c r="F141" i="9"/>
  <c r="G141" i="9"/>
  <c r="F142" i="9"/>
  <c r="E142" i="9"/>
  <c r="G142" i="9"/>
  <c r="H142" i="9"/>
  <c r="D142" i="9"/>
  <c r="B142" i="9" s="1"/>
  <c r="F158" i="9"/>
  <c r="E158" i="9"/>
  <c r="H158" i="9"/>
  <c r="D158" i="9"/>
  <c r="B158" i="9" s="1"/>
  <c r="G158" i="9"/>
  <c r="E153" i="9"/>
  <c r="H153" i="9"/>
  <c r="D153" i="9"/>
  <c r="B153" i="9" s="1"/>
  <c r="G153" i="9"/>
  <c r="F153" i="9"/>
  <c r="H132" i="9"/>
  <c r="D132" i="9"/>
  <c r="B132" i="9" s="1"/>
  <c r="G132" i="9"/>
  <c r="E132" i="9"/>
  <c r="F132" i="9"/>
  <c r="H148" i="9"/>
  <c r="D148" i="9"/>
  <c r="B148" i="9" s="1"/>
  <c r="G148" i="9"/>
  <c r="F148" i="9"/>
  <c r="E148" i="9"/>
  <c r="G131" i="9"/>
  <c r="F131" i="9"/>
  <c r="H131" i="9"/>
  <c r="D131" i="9"/>
  <c r="B131" i="9" s="1"/>
  <c r="E131" i="9"/>
  <c r="G147" i="9"/>
  <c r="F147" i="9"/>
  <c r="E147" i="9"/>
  <c r="H147" i="9"/>
  <c r="D147" i="9"/>
  <c r="B147" i="9" s="1"/>
  <c r="G163" i="9"/>
  <c r="F163" i="9"/>
  <c r="E163" i="9"/>
  <c r="H163" i="9"/>
  <c r="D163" i="9"/>
  <c r="B163" i="9" s="1"/>
  <c r="G27" i="10"/>
  <c r="O27" i="10" s="1"/>
  <c r="E27" i="10"/>
  <c r="E19" i="9"/>
  <c r="H19" i="9"/>
  <c r="D19" i="9"/>
  <c r="B19" i="9" s="1"/>
  <c r="K19" i="9"/>
  <c r="G19" i="9"/>
  <c r="F19" i="9"/>
  <c r="E35" i="9"/>
  <c r="H35" i="9"/>
  <c r="D35" i="9"/>
  <c r="B35" i="9" s="1"/>
  <c r="K35" i="9"/>
  <c r="G35" i="9"/>
  <c r="F35" i="9"/>
  <c r="E54" i="9"/>
  <c r="H54" i="9"/>
  <c r="D54" i="9"/>
  <c r="B54" i="9" s="1"/>
  <c r="K54" i="9"/>
  <c r="G54" i="9"/>
  <c r="F54" i="9"/>
  <c r="K41" i="9"/>
  <c r="F41" i="9"/>
  <c r="E41" i="9"/>
  <c r="G41" i="9"/>
  <c r="H41" i="9"/>
  <c r="D41" i="9"/>
  <c r="B41" i="9" s="1"/>
  <c r="H28" i="9"/>
  <c r="D28" i="9"/>
  <c r="B28" i="9" s="1"/>
  <c r="G28" i="9"/>
  <c r="E28" i="9"/>
  <c r="K28" i="9"/>
  <c r="F28" i="9"/>
  <c r="E47" i="9"/>
  <c r="H47" i="9"/>
  <c r="D47" i="9"/>
  <c r="B47" i="9" s="1"/>
  <c r="G47" i="9"/>
  <c r="K47" i="9"/>
  <c r="F47" i="9"/>
  <c r="H25" i="9"/>
  <c r="D25" i="9"/>
  <c r="B25" i="9" s="1"/>
  <c r="G25" i="9"/>
  <c r="K25" i="9"/>
  <c r="F25" i="9"/>
  <c r="E25" i="9"/>
  <c r="G40" i="9"/>
  <c r="K40" i="9"/>
  <c r="F40" i="9"/>
  <c r="H40" i="9"/>
  <c r="D40" i="9"/>
  <c r="B40" i="9" s="1"/>
  <c r="E40" i="9"/>
  <c r="K15" i="9"/>
  <c r="F15" i="9"/>
  <c r="E15" i="9"/>
  <c r="H15" i="9"/>
  <c r="D15" i="9"/>
  <c r="B15" i="9" s="1"/>
  <c r="G15" i="9"/>
  <c r="H51" i="9"/>
  <c r="D51" i="9"/>
  <c r="B51" i="9" s="1"/>
  <c r="G51" i="9"/>
  <c r="E51" i="9"/>
  <c r="K51" i="9"/>
  <c r="F51" i="9"/>
  <c r="K66" i="9"/>
  <c r="F66" i="9"/>
  <c r="E66" i="9"/>
  <c r="H66" i="9"/>
  <c r="D66" i="9"/>
  <c r="B66" i="9" s="1"/>
  <c r="G66" i="9"/>
  <c r="K81" i="9"/>
  <c r="F81" i="9"/>
  <c r="E81" i="9"/>
  <c r="H81" i="9"/>
  <c r="D81" i="9"/>
  <c r="B81" i="9" s="1"/>
  <c r="G81" i="9"/>
  <c r="F96" i="9"/>
  <c r="E96" i="9"/>
  <c r="H96" i="9"/>
  <c r="D96" i="9"/>
  <c r="B96" i="9" s="1"/>
  <c r="G96" i="9"/>
  <c r="F112" i="9"/>
  <c r="E112" i="9"/>
  <c r="H112" i="9"/>
  <c r="D112" i="9"/>
  <c r="B112" i="9" s="1"/>
  <c r="G112" i="9"/>
  <c r="H128" i="9"/>
  <c r="D128" i="9"/>
  <c r="B128" i="9" s="1"/>
  <c r="G128" i="9"/>
  <c r="E128" i="9"/>
  <c r="F128" i="9"/>
  <c r="E59" i="9"/>
  <c r="H59" i="9"/>
  <c r="D59" i="9"/>
  <c r="B59" i="9" s="1"/>
  <c r="G59" i="9"/>
  <c r="K59" i="9"/>
  <c r="F59" i="9"/>
  <c r="E74" i="9"/>
  <c r="H74" i="9"/>
  <c r="D74" i="9"/>
  <c r="B74" i="9" s="1"/>
  <c r="G74" i="9"/>
  <c r="K74" i="9"/>
  <c r="F74" i="9"/>
  <c r="E89" i="9"/>
  <c r="H89" i="9"/>
  <c r="D89" i="9"/>
  <c r="B89" i="9" s="1"/>
  <c r="G89" i="9"/>
  <c r="K89" i="9"/>
  <c r="F89" i="9"/>
  <c r="E107" i="9"/>
  <c r="H107" i="9"/>
  <c r="D107" i="9"/>
  <c r="B107" i="9" s="1"/>
  <c r="G107" i="9"/>
  <c r="F107" i="9"/>
  <c r="E123" i="9"/>
  <c r="H123" i="9"/>
  <c r="D123" i="9"/>
  <c r="B123" i="9" s="1"/>
  <c r="G123" i="9"/>
  <c r="F123" i="9"/>
  <c r="H64" i="9"/>
  <c r="D64" i="9"/>
  <c r="B64" i="9" s="1"/>
  <c r="G64" i="9"/>
  <c r="K64" i="9"/>
  <c r="F64" i="9"/>
  <c r="E64" i="9"/>
  <c r="H79" i="9"/>
  <c r="D79" i="9"/>
  <c r="B79" i="9" s="1"/>
  <c r="G79" i="9"/>
  <c r="K79" i="9"/>
  <c r="F79" i="9"/>
  <c r="E79" i="9"/>
  <c r="H98" i="9"/>
  <c r="D98" i="9"/>
  <c r="B98" i="9" s="1"/>
  <c r="G98" i="9"/>
  <c r="F98" i="9"/>
  <c r="E98" i="9"/>
  <c r="H114" i="9"/>
  <c r="D114" i="9"/>
  <c r="B114" i="9" s="1"/>
  <c r="G114" i="9"/>
  <c r="F114" i="9"/>
  <c r="E114" i="9"/>
  <c r="E129" i="9"/>
  <c r="H129" i="9"/>
  <c r="D129" i="9"/>
  <c r="B129" i="9" s="1"/>
  <c r="F129" i="9"/>
  <c r="G129" i="9"/>
  <c r="G72" i="9"/>
  <c r="K72" i="9"/>
  <c r="F72" i="9"/>
  <c r="E72" i="9"/>
  <c r="H72" i="9"/>
  <c r="D72" i="9"/>
  <c r="B72" i="9" s="1"/>
  <c r="G87" i="9"/>
  <c r="K87" i="9"/>
  <c r="F87" i="9"/>
  <c r="E87" i="9"/>
  <c r="H87" i="9"/>
  <c r="D87" i="9"/>
  <c r="B87" i="9" s="1"/>
  <c r="G101" i="9"/>
  <c r="F101" i="9"/>
  <c r="E101" i="9"/>
  <c r="H101" i="9"/>
  <c r="D101" i="9"/>
  <c r="B101" i="9" s="1"/>
  <c r="G117" i="9"/>
  <c r="F117" i="9"/>
  <c r="E117" i="9"/>
  <c r="H117" i="9"/>
  <c r="D117" i="9"/>
  <c r="B117" i="9" s="1"/>
  <c r="F130" i="9"/>
  <c r="E130" i="9"/>
  <c r="G130" i="9"/>
  <c r="H130" i="9"/>
  <c r="D130" i="9"/>
  <c r="B130" i="9" s="1"/>
  <c r="F146" i="9"/>
  <c r="E146" i="9"/>
  <c r="H146" i="9"/>
  <c r="D146" i="9"/>
  <c r="B146" i="9" s="1"/>
  <c r="G146" i="9"/>
  <c r="F162" i="9"/>
  <c r="E162" i="9"/>
  <c r="H162" i="9"/>
  <c r="D162" i="9"/>
  <c r="B162" i="9" s="1"/>
  <c r="G162" i="9"/>
  <c r="E157" i="9"/>
  <c r="H157" i="9"/>
  <c r="D157" i="9"/>
  <c r="B157" i="9" s="1"/>
  <c r="G157" i="9"/>
  <c r="F157" i="9"/>
  <c r="H136" i="9"/>
  <c r="D136" i="9"/>
  <c r="B136" i="9" s="1"/>
  <c r="G136" i="9"/>
  <c r="E136" i="9"/>
  <c r="F136" i="9"/>
  <c r="H152" i="9"/>
  <c r="D152" i="9"/>
  <c r="B152" i="9" s="1"/>
  <c r="G152" i="9"/>
  <c r="F152" i="9"/>
  <c r="E152" i="9"/>
  <c r="G135" i="9"/>
  <c r="F135" i="9"/>
  <c r="H135" i="9"/>
  <c r="D135" i="9"/>
  <c r="B135" i="9" s="1"/>
  <c r="E135" i="9"/>
  <c r="G151" i="9"/>
  <c r="F151" i="9"/>
  <c r="E151" i="9"/>
  <c r="H151" i="9"/>
  <c r="D151" i="9"/>
  <c r="B151" i="9" s="1"/>
  <c r="I50" i="9" l="1"/>
  <c r="I36" i="9"/>
  <c r="I40" i="9"/>
  <c r="I89" i="9"/>
  <c r="I59" i="9"/>
  <c r="I85" i="9"/>
  <c r="I56" i="9"/>
  <c r="I77" i="9"/>
  <c r="I24" i="9"/>
  <c r="I73" i="9"/>
  <c r="I48" i="9"/>
  <c r="I86" i="9"/>
  <c r="I84" i="9"/>
  <c r="I32" i="9"/>
  <c r="I93" i="9"/>
  <c r="I63" i="9"/>
  <c r="I64" i="9"/>
  <c r="I66" i="9"/>
  <c r="I15" i="9"/>
  <c r="I29" i="9"/>
  <c r="I35" i="9"/>
  <c r="I17" i="9"/>
  <c r="I42" i="9"/>
  <c r="I22" i="9"/>
  <c r="I54" i="9"/>
  <c r="I23" i="9"/>
  <c r="I39" i="9"/>
  <c r="I72" i="9"/>
  <c r="I53" i="9"/>
  <c r="L15" i="9"/>
  <c r="I75" i="9"/>
  <c r="I90" i="9"/>
  <c r="I67" i="9"/>
  <c r="I44" i="9"/>
  <c r="I16" i="9"/>
  <c r="I25" i="9"/>
  <c r="I28" i="9"/>
  <c r="L82" i="9"/>
  <c r="I52" i="9"/>
  <c r="I76" i="9"/>
  <c r="M7" i="10"/>
  <c r="O25" i="10"/>
  <c r="I47" i="9"/>
  <c r="I41" i="9"/>
  <c r="I83" i="9"/>
  <c r="I94" i="9"/>
  <c r="I60" i="9"/>
  <c r="I37" i="9"/>
  <c r="I31" i="9"/>
  <c r="I95" i="9"/>
  <c r="I61" i="9"/>
  <c r="I71" i="9"/>
  <c r="I82" i="9"/>
  <c r="I27" i="9"/>
  <c r="I18" i="9"/>
  <c r="L68" i="9"/>
  <c r="I87" i="9"/>
  <c r="I74" i="9"/>
  <c r="I19" i="9"/>
  <c r="I70" i="9"/>
  <c r="I92" i="9"/>
  <c r="I62" i="9"/>
  <c r="I43" i="9"/>
  <c r="I38" i="9"/>
  <c r="I46" i="9"/>
  <c r="I45" i="9"/>
  <c r="I33" i="9"/>
  <c r="I20" i="9"/>
  <c r="I34" i="9"/>
  <c r="I91" i="9"/>
  <c r="I57" i="9"/>
  <c r="I68" i="9"/>
  <c r="I69" i="9"/>
  <c r="I55" i="9"/>
  <c r="I49" i="9"/>
  <c r="L39" i="9"/>
  <c r="I51" i="9"/>
  <c r="I79" i="9"/>
  <c r="I81" i="9"/>
  <c r="I65" i="9"/>
  <c r="L56" i="9"/>
  <c r="I21" i="9"/>
  <c r="I30" i="9"/>
  <c r="I80" i="9"/>
  <c r="I88" i="9"/>
  <c r="I58" i="9"/>
  <c r="I78" i="9"/>
  <c r="I26" i="9"/>
</calcChain>
</file>

<file path=xl/sharedStrings.xml><?xml version="1.0" encoding="utf-8"?>
<sst xmlns="http://schemas.openxmlformats.org/spreadsheetml/2006/main" count="1449" uniqueCount="875">
  <si>
    <t>EVALUACIÓN INDEPENDIENTE SISTEMA DE CONTROL INTERNO
(instrucciones para su diligenciamiento)</t>
  </si>
  <si>
    <t>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Esta estructura requiere de un análisis articulado frente al desarrollo de las políticas de gestión y desempeño contenidas en el modelo y su efectividad en relación con la estructura de control, este útlimo, aspecto esecial para garantizar el buen manejo de los recursos, que las metas y objetivos se cumplan y se mejore la prestación del servicio a los usuarios, ejes fundamentales para la generación de valor público.
Teniendo en cuenta lo anterior y dada la necesidad de dar cumplimiento a la dispuesto en el articulo 156 del Decreto 2106 de 2019, el presente formato busca que las entidades cuenten con una herramienta para evaluar sus Sistemas de Control Interno de manera integral y permitirle al Jefe de Control Interno o quien haga sus veces llevar a cabo el informe de evaluación independiente sobre el mismo para su publicación cada seis (6) meses, en el sitio web de la entidad.</t>
  </si>
  <si>
    <t>Orientaciones Generales</t>
  </si>
  <si>
    <r>
      <rPr>
        <sz val="10"/>
        <rFont val="Arial Narrow"/>
        <family val="2"/>
        <charset val="1"/>
      </rPr>
      <t xml:space="preserve">El archivo contiene las siguientes hojas:
 -  </t>
    </r>
    <r>
      <rPr>
        <b/>
        <sz val="11"/>
        <rFont val="Arial Narrow"/>
        <family val="2"/>
        <charset val="1"/>
      </rPr>
      <t xml:space="preserve">Pestañas por cada uno de los componentes de control interno: </t>
    </r>
    <r>
      <rPr>
        <sz val="10"/>
        <rFont val="Arial Narrow"/>
        <family val="2"/>
        <charset val="1"/>
      </rPr>
      <t>"Ambiente de Control", "Evaluación de riesgos", "Actividades de control", "Información y Comunicación", y " Actividades de Monitoreo". las cuales cuentan todas con la siguiente estructura:</t>
    </r>
  </si>
  <si>
    <t>Columna</t>
  </si>
  <si>
    <t>Descripción</t>
  </si>
  <si>
    <r>
      <rPr>
        <b/>
        <sz val="9"/>
        <rFont val="Arial Narrow"/>
        <family val="2"/>
        <charset val="1"/>
      </rPr>
      <t xml:space="preserve">
</t>
    </r>
    <r>
      <rPr>
        <b/>
        <i/>
        <u/>
        <sz val="9"/>
        <rFont val="Arial Narrow"/>
        <family val="2"/>
        <charset val="1"/>
      </rPr>
      <t>Lineamiento X:</t>
    </r>
  </si>
  <si>
    <t>Esta columna define los lineamientos generales para cada uno de los componentes del MECI y se asocian los temas específicos que se deben analizar en cada uno.</t>
  </si>
  <si>
    <t>DIMENSIÓN O POLÍTICA DEL MIPG ASOCIADA AL REQUERIMIENTO</t>
  </si>
  <si>
    <t>En esta columna se deben asociar la (las) dimensión (es), así como la (s) política (s) de gestión y desempeño que permiten el desarrollo del tema en la entidad, en el marco del Modelo Integrado de Planeación y Gestión MIPG.</t>
  </si>
  <si>
    <r>
      <rPr>
        <b/>
        <sz val="9"/>
        <rFont val="Arial Narrow"/>
        <family val="2"/>
        <charset val="1"/>
      </rPr>
      <t>Evaluación "</t>
    </r>
    <r>
      <rPr>
        <b/>
        <sz val="10"/>
        <rFont val="Arial Narrow"/>
        <family val="2"/>
        <charset val="1"/>
      </rPr>
      <t xml:space="preserve">si se encuentra Presente"
</t>
    </r>
    <r>
      <rPr>
        <sz val="9"/>
        <rFont val="Arial Narrow"/>
        <family val="2"/>
        <charset val="1"/>
      </rPr>
      <t>Referencia a Procesos, Manuales/Políticas de Operación/Procedimientos/Instructivos u otros desarrollos que den cuente de su aplicación</t>
    </r>
  </si>
  <si>
    <t>Indicar el nombre del proceso, manual, política de operación, procedimiento o instructivo en donde se encuentra documentado y su fuente de consulta.
De acuerdo con lo identificado como resultado de la evaluación del requerimiento, seleccione de la lista desplegable 1, 2 o 3 de acuerdo con las siguientes definiciones:
1 - No existen actividades diseñadas para cubrir el requerimiento. 
2 - Existen actividades diseñadas o en proceso de diseño, pero éstas no se encuentran documentadas en las políticas/procedimientos u otras herramientas
3 - Las actividades se encuentran diseñadas, documentadas y socializadas de acuerdo con el requerimiento.
Nota: Entiendase "diseñada" como aquella actividad que cuenta con un responsable(s), periodicidad (cada cuanto se realiza ), proposito (objetivo), Como se lleva a cabo  (procedimiento), qué pasa con las desviaciones y/o excepciones (producto de su ejecucion) y cuenta con evidencia (documentacion).</t>
  </si>
  <si>
    <t>EVIDENCIA DEL CONTROL</t>
  </si>
  <si>
    <t>No.</t>
  </si>
  <si>
    <t>Relaciona el consecutivo de las evidencias que se identifican en relación con la efectividad del control.</t>
  </si>
  <si>
    <t>Referencia a Análisis y verificaciones en el marco del Comité Institucional de Coordinación de Control Interno</t>
  </si>
  <si>
    <t>Indicar las acciones que se han adelantado para evaluar el estado del Sistema de Control Interno en el marco del Comité Institucional de Coordinación de Control Interno. Acciones entendidas a las modificaciones, actualizaciones y actividades de fortalecimiento del sistema a partir de la normatividad vigente.</t>
  </si>
  <si>
    <t xml:space="preserve">Observaciones de la evaluacion independiente (tener encuenta papel de  líneas de defensa) </t>
  </si>
  <si>
    <t>Indicar las acciones que se han adelantado en el marco de la evaluaciòn independiente (auditoria interna), sobre el estado del Sistema de Control Interno . Acciones entendidas en la evaluación y monitoreo de la efectividad del control, incluyendo el seguimiento a los controles de la primera y segunda linea de defensa.</t>
  </si>
  <si>
    <r>
      <rPr>
        <b/>
        <sz val="9"/>
        <rFont val="Arial Narrow"/>
        <family val="2"/>
        <charset val="1"/>
      </rPr>
      <t xml:space="preserve">Evaluación </t>
    </r>
    <r>
      <rPr>
        <b/>
        <sz val="10"/>
        <rFont val="Arial Narrow"/>
        <family val="2"/>
        <charset val="1"/>
      </rPr>
      <t>"si se encuentra Funcionando"</t>
    </r>
  </si>
  <si>
    <t>Seleccionar de la lista desplegable 1, 2 o 3 de acuerdo con los siguientes criterios y basado en los resultados reportados por la Oficina de Control Interno así:
1 - El control  no opera como está diseñado o bien no está presente (no se ha implementado)
2 - El control opera como está diseñado pero con algunas falencias
3-  El control opera como está diseñado y es efectivo frente al cumplimiento de los objetivos y para evitar la materialización del riesgo.</t>
  </si>
  <si>
    <r>
      <rPr>
        <sz val="10"/>
        <rFont val="Arial Narrow"/>
        <family val="2"/>
        <charset val="1"/>
      </rPr>
      <t xml:space="preserve"> -</t>
    </r>
    <r>
      <rPr>
        <sz val="11"/>
        <rFont val="Arial Narrow"/>
        <family val="2"/>
        <charset val="1"/>
      </rPr>
      <t xml:space="preserve"> </t>
    </r>
    <r>
      <rPr>
        <b/>
        <sz val="11"/>
        <rFont val="Arial Narrow"/>
        <family val="2"/>
        <charset val="1"/>
      </rPr>
      <t>Análisis de Resultados:</t>
    </r>
    <r>
      <rPr>
        <sz val="10"/>
        <rFont val="Arial Narrow"/>
        <family val="2"/>
        <charset val="1"/>
      </rPr>
      <t xml:space="preserve"> Esta hoja permite establecer si el Sistema de Control Interno evaluado se encuentra </t>
    </r>
    <r>
      <rPr>
        <b/>
        <sz val="10"/>
        <rFont val="Arial Narrow"/>
        <family val="2"/>
        <charset val="1"/>
      </rPr>
      <t>PRESENTE y FUNCIONANDO</t>
    </r>
    <r>
      <rPr>
        <sz val="10"/>
        <rFont val="Arial Narrow"/>
        <family val="2"/>
        <charset val="1"/>
      </rPr>
      <t xml:space="preserve">, permitiéndo definir puntos de mejora a través de los componentes del MECI y </t>
    </r>
    <r>
      <rPr>
        <sz val="10"/>
        <color rgb="FFFF0000"/>
        <rFont val="Arial Narrow"/>
        <family val="2"/>
        <charset val="1"/>
      </rPr>
      <t>su articulacion</t>
    </r>
    <r>
      <rPr>
        <sz val="10"/>
        <rFont val="Arial Narrow"/>
        <family val="2"/>
        <charset val="1"/>
      </rPr>
      <t xml:space="preserve"> con las Dimensiones del MIPG.</t>
    </r>
  </si>
  <si>
    <t xml:space="preserve">Clasificación </t>
  </si>
  <si>
    <t>Observaciones del Control</t>
  </si>
  <si>
    <t>Mantenimiento del Control</t>
  </si>
  <si>
    <t>Cuando en el análisis de los requerimientos en los diferentes componentes del MECI se cuente con aspectos evaluados en nivel 3 (presente) y 3 (funcionando).</t>
  </si>
  <si>
    <t>Se encuentra presente y funciona correctamente, por lo tanto se requiere acciones o actividades  dirigidas a su mantenimiento dentro del marco de las lineas de defensa.</t>
  </si>
  <si>
    <t>Oportunidad de Mejora</t>
  </si>
  <si>
    <t>Cuando en el análisis de los requerimientos en los diferentes componentes del MECI se cuente con aspectos evaluados en nivel 2 (presente) y 3 (funcionando).</t>
  </si>
  <si>
    <t xml:space="preserve"> Se encuentra presente  y funcionando, pero requiere mejoras frente a su diseño, ya que  opera de manera efectiva
</t>
  </si>
  <si>
    <t>Deficiencia de Control
(Diseño o Ejecución)</t>
  </si>
  <si>
    <t>Cuando en el análisis de los requerimientos en los diferentes componentes del MECI se cuente con aspectos evaluados en nivel 2 (presente) y 2 (funcionando); 3 (presente) y 1 (funcionando); 3 (presente) y 2 (funcionando); 2 (presente) y 1 (funcionando)</t>
  </si>
  <si>
    <t>Se encuentra presente y funcionando, pero requiere acciones dirigidas a fortalecer  o mejorar su diseño y/o ejecucion.</t>
  </si>
  <si>
    <t>Deficiencia de Control Mayor
(Diseño y Ejecución)</t>
  </si>
  <si>
    <t>Cuando en el análisis de los requerimientos en los diferentes componentes del MECI se cuente con aspectos evaluados en nivel 1 (presente) y 1 (funcionando);1 (presente) y 2 (funcionando); 1(presente) y 3 (funcionando).</t>
  </si>
  <si>
    <t>No se encuentra presente  por lo tanto no esta funcionando, lo que hace que se requieran acciones dirigidas a fortalecer su diseño y puesta en marcha</t>
  </si>
  <si>
    <r>
      <rPr>
        <sz val="10"/>
        <rFont val="Arial Narrow"/>
        <family val="2"/>
        <charset val="1"/>
      </rPr>
      <t xml:space="preserve"> -</t>
    </r>
    <r>
      <rPr>
        <sz val="11"/>
        <rFont val="Arial Narrow"/>
        <family val="2"/>
        <charset val="1"/>
      </rPr>
      <t xml:space="preserve"> </t>
    </r>
    <r>
      <rPr>
        <b/>
        <sz val="11"/>
        <rFont val="Arial Narrow"/>
        <family val="2"/>
        <charset val="1"/>
      </rPr>
      <t>Conclusiones:</t>
    </r>
    <r>
      <rPr>
        <sz val="10"/>
        <rFont val="Arial Narrow"/>
        <family val="2"/>
        <charset val="1"/>
      </rPr>
      <t xml:space="preserve"> Esta hoja permite establecer si el Sistema de Control Interno evaluado se encuentra </t>
    </r>
    <r>
      <rPr>
        <b/>
        <sz val="10"/>
        <rFont val="Arial Narrow"/>
        <family val="2"/>
        <charset val="1"/>
      </rPr>
      <t>PRESENTE y FUNCIONANDO</t>
    </r>
    <r>
      <rPr>
        <sz val="10"/>
        <rFont val="Arial Narrow"/>
        <family val="2"/>
        <charset val="1"/>
      </rPr>
      <t>, definiendo puntos de mejora a través de los componentes del MECI y su relación con las Dimensiones del MIPG.</t>
    </r>
  </si>
  <si>
    <r>
      <rPr>
        <sz val="10"/>
        <rFont val="Arial Narrow"/>
        <family val="2"/>
        <charset val="1"/>
      </rPr>
      <t xml:space="preserve"> -</t>
    </r>
    <r>
      <rPr>
        <sz val="11"/>
        <rFont val="Arial Narrow"/>
        <family val="2"/>
        <charset val="1"/>
      </rPr>
      <t xml:space="preserve"> </t>
    </r>
    <r>
      <rPr>
        <b/>
        <sz val="11"/>
        <rFont val="Arial Narrow"/>
        <family val="2"/>
        <charset val="1"/>
      </rPr>
      <t>Definiciones:</t>
    </r>
    <r>
      <rPr>
        <sz val="11"/>
        <rFont val="Arial Narrow"/>
        <family val="2"/>
        <charset val="1"/>
      </rPr>
      <t xml:space="preserve"> A</t>
    </r>
    <r>
      <rPr>
        <sz val="10"/>
        <rFont val="Arial Narrow"/>
        <family val="2"/>
        <charset val="1"/>
      </rPr>
      <t>lgunos términos asociados a con control interno y utilizados en diferentes partes del formato.</t>
    </r>
  </si>
  <si>
    <t>Términos y Definiciones</t>
  </si>
  <si>
    <t>Término</t>
  </si>
  <si>
    <t>Actividad de control</t>
  </si>
  <si>
    <t>Acciones establecidas en los procesos, políticas, procedimientos u otras herramientas que permiten que se lleven a cabo las instrucciones de la Administración para mitigar los riesgos relacionados con el logro de los objetivos. Las Actividades de Control son un Componente del Control Interno.</t>
  </si>
  <si>
    <t>Alta Dirección</t>
  </si>
  <si>
    <t>Comprende los empleos del Nivel Directivo a los cuales corresponden funciones de dirección general, de formulación de políticas institucionales y de adopción de planes, programas y proyectos. (Decreto 770 de 2005)</t>
  </si>
  <si>
    <t>Ambiente de control</t>
  </si>
  <si>
    <t>El ambiente de control establece el tono de una organización. Es la base de los otros componentes del control interno pues define los valores y principios con los cuales se rige la entidad e influye en la conciencia de los servidores sobre la forma en que se deben llevar a cabo las operaciones.</t>
  </si>
  <si>
    <t>Comité Institucional de Coordinación de Control Interno</t>
  </si>
  <si>
    <t>Instancia del más alto nivel jerárquico, creado como órgano asesor e instancia decisora en los asuntos de control interno, de oblgatoria conformación para todas las entidades estatales. (Ley 87 de 1993, art 13 y Decreto 648 de 2017).</t>
  </si>
  <si>
    <t>Comité Institucional de Gestión y Desempeño</t>
  </si>
  <si>
    <t>Instancia del más alto nivel jerárquico, encargado de orientar la implementación y operación del Modelo Integrado de Planeación y Gestión MIPG, de oblgatoria conformación para todas las entidades estatales. (Decreto 1499 de 2017).</t>
  </si>
  <si>
    <t>Componente</t>
  </si>
  <si>
    <t>Uno de los cinco elementos del Modelo Estándar de Control Interno MECI.</t>
  </si>
  <si>
    <t>Conflicto de interés</t>
  </si>
  <si>
    <t>Situación en la cual un auditor interno, que ocupa un puesto de confianza, tiene interés personal o profesional en competencia con otros intereses. Tales intereses pueden hacerle difícil el cumplimiento imparcial de sus tareas. (Tomado de las Normas Internacionales de Auditoría Interna Norma 1120)
En el sector público el conflicto de interés existe cuando el interés personal de quien ejerce una función pública colisiona con los deberes y obligaciones del cargo que desempeña. (Guía Conflictos de Interés de Servidores Públicos. Función Pública. 2018).</t>
  </si>
  <si>
    <t>Control Interno</t>
  </si>
  <si>
    <t>Estructura de procesos, políticas, procedimientos, manuales y otras herramientas diseñadas por la entidad para proporcionar seguridad razonable de que los objetivos y metas se alcanzarán y que los eventos no deseados se evitaran o bien se detectaran y corregirán.</t>
  </si>
  <si>
    <t>Control interno efectivo</t>
  </si>
  <si>
    <t>El Sistema de Control Interno para que sea efectivo requiere que cada uno de los cinco componentes del MECI y sus lineamientos, estén presentes, funcionando y operando de manera articulada con el MIPG.</t>
  </si>
  <si>
    <t>Controles generales de TI</t>
  </si>
  <si>
    <t>Actividades de control que ayudan a asegurar la apropiada operación de la tecnología, incluyen los controles sobre la infraestructura de tecnología, seguridad de la información, adquisición de tecnología  su desarrollo y mantenimiento.</t>
  </si>
  <si>
    <t>Corrupción</t>
  </si>
  <si>
    <t>Posibilidad de que por acción u omisión, se use el poder para desviar la gestión de lo público hacia un beneficio privado.  (Secretaría de Transparencia)</t>
  </si>
  <si>
    <t>COSO</t>
  </si>
  <si>
    <t>Committe of Sponsoring Organizations of the Treadway Commission (por sus siglas en inglés). COSO es una iniciativa conjunta de cinco organizaciones del sector privado y se dedica a liderar el desarrollo de marcos y guías en control interno y gestión de riesgos.</t>
  </si>
  <si>
    <t>Cumplimiento</t>
  </si>
  <si>
    <t>Esta relacionado con el cumplimiento a las leyes y regulaciones aplicables a la Entidad.</t>
  </si>
  <si>
    <t>Deficiencia de control</t>
  </si>
  <si>
    <t xml:space="preserve">Es una falla con respecto a un control particular o actividad de control. </t>
  </si>
  <si>
    <t>Deficiencia del Sistema de control interno</t>
  </si>
  <si>
    <t>Se asocia a fallas o brechas en un componente o componentes y sus lineamientos que tiene la capacidad para generar riesgos.</t>
  </si>
  <si>
    <t>Evaluación de Riesgos</t>
  </si>
  <si>
    <t>Proceso que permite a cada entidad identificar, analizar y administrar riesgos relevantes para el logro de sus objetivos.</t>
  </si>
  <si>
    <t>Evaluaciones continuas</t>
  </si>
  <si>
    <t>Corresponden a actividades (manuales o automáticas) que sirven para monitorear la efectividad del control interno en el día a día de las operaciones. Estas evaluaciones incluyen actos regulares de administración, comparaciones, conciliaciones y otras acciones rutinarias.</t>
  </si>
  <si>
    <t>Evaluaciones separadas</t>
  </si>
  <si>
    <t>Incluye autoevaluaciones, en las que las personas responsables por una unidad o función particular (2a línea de defensa) determinan la efectividad de los controles para sus actividades clave para el logro de los objetivos institucionales.
Así mismo, se incluyen las evaluaciones realizadas por las Auditorías (interna y externa).</t>
  </si>
  <si>
    <t>Funcionando</t>
  </si>
  <si>
    <t>La determinación que los componentes y lineamientos son aplicados de forma sistemática como han sido diseñados y es posible analizar su efectividad para evitar la materialización de riesgos, mediante el contraste de información relevante.</t>
  </si>
  <si>
    <t>Integridad</t>
  </si>
  <si>
    <t>El economista estadounidense Anthony Downs “la integridad consiste en la coherencia entre las declaraciones y las realizaciones[1]”, entendiéndose esta como una característica personal, que en el sector público también se refiere al cumplimiento de la promesa que cada servidor le hace al Estado y a la ciudadanía de ejercer a cabalidad su labor. (Tomado micrositio MIPG, Dimensión Talento Humano).</t>
  </si>
  <si>
    <t>Lineamiento</t>
  </si>
  <si>
    <t>Especificaciones fundamentales asociadas a cada uno de los componentes del MECI que permitirán establecer la efectividad del Sistema de Control Interno.</t>
  </si>
  <si>
    <t xml:space="preserve">Mantenimieto del Control </t>
  </si>
  <si>
    <t xml:space="preserve">Verificar periodicamente el control y ante cambios en el entorno externo o interno realizar los ajustes correspondientes o incluir un nuevo control </t>
  </si>
  <si>
    <t>Mapa de riesgos</t>
  </si>
  <si>
    <t>Herramiento cualitativa que permite identificar los riesgos de la organización en el cual se presenta una descripción de cada uno de ellos y su tratamiento.</t>
  </si>
  <si>
    <t>Hallazgo en el cual sí existe un cumplimiento, pero a pesar de ello se determina, bajo criterios objetivos, que existe un margen de mejora para optimizar más una actividad, tarea o proceso concreto.</t>
  </si>
  <si>
    <t>Política</t>
  </si>
  <si>
    <t>Declaración emitida por la administración acerca de lo que debe hacerse para el control. Las políticas son la base para la definición de procedimientos.</t>
  </si>
  <si>
    <t>Presente</t>
  </si>
  <si>
    <t>La determinación que existen en diseño e implementación de los requerimientos asociados a las políticas de gestión y desempeño.</t>
  </si>
  <si>
    <t>Procedimiento</t>
  </si>
  <si>
    <t>Actividades desagregadas que implementan una política o determinan acciones concretas para la consecución de un objetivo o meta.</t>
  </si>
  <si>
    <t>Reporte</t>
  </si>
  <si>
    <t>Información suministrada por diferentes instancias de la entidad, que incluye datos internos y externos, así como información financiera y no financiera, necesaria para la toma de decisiones.</t>
  </si>
  <si>
    <t>Riesgo</t>
  </si>
  <si>
    <t>La posibilidad de que un evento ocurra y afecte de manera adversa el logro de los objetivos.</t>
  </si>
  <si>
    <t>Riesgo inherente</t>
  </si>
  <si>
    <t xml:space="preserve">El riesgo frente al logro de los objetivos en ausencia de cualquier acción por parte de la administración para afectar el impacto o probabilidad de dicho riesgo. </t>
  </si>
  <si>
    <t>Riesgo residual</t>
  </si>
  <si>
    <t>El riesgo frente al logro de los objetivos que permanece una vez la respuesta al riesgo ha sido diseñada e implementada por parte de la administración.</t>
  </si>
  <si>
    <t>Segregación de Funciones</t>
  </si>
  <si>
    <t>Se refiere a la asignación de las responsabilidades con diferentes niveles de autorización con el fin de reducir errores o posibles situaciones de corrupción durante el normal desarrollo de sus funciones.</t>
  </si>
  <si>
    <t>Seguridad razonable</t>
  </si>
  <si>
    <t>Determina que no importa que tan bien esté diseñado e implementado el control interno, no se puede garantizar que los objetivos de la entidad se van a cumplir. Esto por las limitaciones inherentes de todo Sistemas de Control Interno.</t>
  </si>
  <si>
    <t xml:space="preserve">Evaluación Independiente </t>
  </si>
  <si>
    <t xml:space="preserve">Se entiende como las prácticas de examen al control interno y ejercicio de auditoría llevadas a cabo por la oficina de control interno o quien haga sus veces, teniendo en cuenta las normas de auditoria generalmente aceptadas. </t>
  </si>
  <si>
    <t>Lineas de Defensa</t>
  </si>
  <si>
    <t>Esquema de asignación de responsabilidades, adaptada del Modelo de las 3 Líneas de Defensa” del Instituto de Auditores, el cual proporciona una manera simple y efectiva para mejorar las comunicaciones en la gestión de riesgos y control mediante la aclaración de las funciones y deberes esenciales relacionados, que permiten contar con diferentes niveles para el control.</t>
  </si>
  <si>
    <t>AMBIENTE DE CONTROL</t>
  </si>
  <si>
    <t>La entidad debe asegurar un ambiente de control que le permita disponer de las condiciones mínimas para el ejercicio del control interno. Esto se logra con el compromiso, liderazgo y los lineamientos de la alta dirección y del Comité Institucional de Coordinación de Control Interno. El Ambiente de Control es el fundamento de todos los demás componentes del control interno, se incluyen la integridad y valores éticos, la competencia (capacidad) de los servidores de la entidad; la manera en que la Alta Dirección asigna autoridad y responsabilidad, así como también el direccionamiento estratégico definido.</t>
  </si>
  <si>
    <t>ID</t>
  </si>
  <si>
    <t>Lineamiento 1: 
La entidad demuestra el compromiso con la integridad (valores) y principio+I186+C21:I31+I186+C21:I31+C21:I31+C21:I31</t>
  </si>
  <si>
    <r>
      <rPr>
        <b/>
        <sz val="11"/>
        <color rgb="FFFFFFFF"/>
        <rFont val="Arial Narrow"/>
        <family val="2"/>
        <charset val="1"/>
      </rPr>
      <t xml:space="preserve">Explicación de cómo la Entidad </t>
    </r>
    <r>
      <rPr>
        <b/>
        <u/>
        <sz val="11"/>
        <color rgb="FFFFFFFF"/>
        <rFont val="Arial Narrow"/>
        <family val="2"/>
        <charset val="1"/>
      </rPr>
      <t>evidencia</t>
    </r>
    <r>
      <rPr>
        <b/>
        <sz val="11"/>
        <color rgb="FFFFFFFF"/>
        <rFont val="Arial Narrow"/>
        <family val="2"/>
        <charset val="1"/>
      </rPr>
      <t xml:space="preserve"> que está dando respuesta al requerimiento
</t>
    </r>
    <r>
      <rPr>
        <sz val="11"/>
        <color rgb="FFFFFFFF"/>
        <rFont val="Arial Narrow"/>
        <family val="2"/>
        <charset val="1"/>
      </rPr>
      <t>Referencia a Procesos, Manuales/Políticas+C21:I31n/Procedimientos/Instructivos u otros desarrollos que den cuente de su aplicación</t>
    </r>
  </si>
  <si>
    <r>
      <rPr>
        <b/>
        <sz val="11"/>
        <color rgb="FFFFFFFF"/>
        <rFont val="Arial Narrow"/>
        <family val="2"/>
        <charset val="1"/>
      </rPr>
      <t xml:space="preserve">Explicación de cómo la Entidad </t>
    </r>
    <r>
      <rPr>
        <b/>
        <u/>
        <sz val="11"/>
        <color rgb="FFFFFFFF"/>
        <rFont val="Arial Narrow"/>
        <family val="2"/>
        <charset val="1"/>
      </rPr>
      <t>evidencia</t>
    </r>
    <r>
      <rPr>
        <b/>
        <sz val="11"/>
        <color rgb="FFFFFFFF"/>
        <rFont val="Arial Narrow"/>
        <family val="2"/>
        <charset val="1"/>
      </rPr>
      <t xml:space="preserve"> que está dando respuesta al requerimiento
</t>
    </r>
    <r>
      <rPr>
        <sz val="11"/>
        <color rgb="FFFFFFFF"/>
        <rFont val="Arial Narrow"/>
        <family val="2"/>
        <charset val="1"/>
      </rPr>
      <t>Referencia a Procesos, Manuales/Políticas de Operación/Procedimientos/Instructivos u otros desarrollos que den cuente de su aplicación</t>
    </r>
  </si>
  <si>
    <r>
      <rPr>
        <b/>
        <sz val="11"/>
        <color rgb="FFFFFFFF"/>
        <rFont val="Arial Narrow"/>
        <family val="2"/>
        <charset val="1"/>
      </rPr>
      <t xml:space="preserve">Presente 
</t>
    </r>
    <r>
      <rPr>
        <i/>
        <sz val="11"/>
        <color rgb="FFFFFFFF"/>
        <rFont val="Arial Narrow"/>
        <family val="2"/>
        <charset val="1"/>
      </rPr>
      <t>(1/2/3)</t>
    </r>
  </si>
  <si>
    <t xml:space="preserve">EVIDENCIA DEL CONTROL </t>
  </si>
  <si>
    <r>
      <rPr>
        <b/>
        <sz val="11"/>
        <color rgb="FFFFFFFF"/>
        <rFont val="Arial Narrow"/>
        <family val="2"/>
        <charset val="1"/>
      </rPr>
      <t xml:space="preserve">Funcionando 
</t>
    </r>
    <r>
      <rPr>
        <i/>
        <sz val="11"/>
        <color rgb="FFFFFFFF"/>
        <rFont val="Arial Narrow"/>
        <family val="2"/>
        <charset val="1"/>
      </rPr>
      <t>(1/2/3)</t>
    </r>
  </si>
  <si>
    <t xml:space="preserve">Evaluación </t>
  </si>
  <si>
    <t>EJEMPLO</t>
  </si>
  <si>
    <t xml:space="preserve"> Aplicación del Código de Integridad. (incluye análisis de desviaciones, convivencia laboral, temas disciplinarios internos, quejas o denuncias sobres los servidores de la entidad, u otros temas relacionados).</t>
  </si>
  <si>
    <t>Dimensión Talento Humano
Política Integridad</t>
  </si>
  <si>
    <t>Se implementó el Código de Integridad acorde con el esquema definido de 5 valores y sus lineamientos de conducta y se desarrollaron ejercicios internos con talleres para la socialización e interiorización a todos los servidores y contratistas de la entidad.</t>
  </si>
  <si>
    <t xml:space="preserve">Seguimiento al cumplimiento de la elaboracion y socializacion del Código de Integridad, con base en el informe presentando por la segunda linea de defensa (cuando aplique). </t>
  </si>
  <si>
    <t xml:space="preserve"> Se llevo a cabo un seguimiento a lo dispuesto en el marco del Comité Institucional de Coordinaciòn de Control Intenro, donde se determino la necesidad de estructurar el codigo de integridad siguiendo la metodologia de Funciòn Pùblica, para ello se delego como responsable del mismo al Secretario General.
Se encontro que se realizaron ejercicios ludicos y participativos para la construccion de los 5 valores institucionales, cada mes se  hacen campañas de interiorizacion de los mismo al personal de la entidad, teniendo como evidencia el compromiso de los funcionarios con el horario laboral, una reduccion del ausentismo asi como un bajo porcentaje de quejas por parte de los ciudadanos.
Por otra parte, se realiza seguimiento mensual por parte del Secretario General al cumplimiento de las actividades propuestas en el cronograma.</t>
  </si>
  <si>
    <t>Mantenimiento del control</t>
  </si>
  <si>
    <t>En el marco del Comité Institucional de Control Interno bimensualmente se contrastan quejas internas y externas sobre situaciones irregulares.</t>
  </si>
  <si>
    <t>Se han analizado los temas más críticos acerca en relación con el ausentismo, acoso laboral, solicitudes de traslado y rotación del personal.</t>
  </si>
  <si>
    <t>1.1 Aplicación del Código de Integridad. (incluye análisis de desviaciones, convivencia laboral, temas disciplinarios internos, quejas o denuncias sobres los servidores de la entidad, u otros temas relacionados).</t>
  </si>
  <si>
    <t>EL CÓDIGO DE INTEGRIDAD se adoptó con Res. SDA No. 3473 de 2018 Rad.2018EE257995
Se implementó el Código de Integridad acorde con el esquema definido de 5 valores y sus lineamientos de conducta y se desarrollaron ejercicios internos con talleres para la socialización e interiorización a todos los servidores y contratistas de la entidad. Se formula anualmente un plan de integridad para fortalcer la. 
Se ha desarrollado la socialización mediante piezas comunicativas y fomentando la particiapación entre los servidores públicos con mensajes de reflexión dirigidos a los servidores públicos.
Para la vigencia 2020, se desarrolló una estrategia con los gestores de integridad y con el Comité de Convivencia Laboral para la apropiación del código, de cómo se viven los valores con el trabajo en casa.
En la Resolución SDA No. 915 de 2019 se incluyeron los gestores éticos de la entidad y las funciones para este equipo.
Se jecutó el Plan de Gestión de Integridad.</t>
  </si>
  <si>
    <t>Teniendo en cuenta que los miembros del Comité institucional de Gestión y Desempeño también se encuentran en el Comité de Coordinación de Control Interno, en Sesión del 02/06/2020, la presidenta del Comité de Convivencia presentó un resumen de las actividades realizadas.</t>
  </si>
  <si>
    <t>Desde el 21/04/2020 con la participación del equipo de Comunicaciones, se llevó a cabo la difusión del Código de integridad, el cual se remitió a todos los funcionarios y contratistas de la SDA. Adicionalmente, se elaboraron piezas comunicativas con mensajes de reflexión sobre los valores para y desde casa, resaltando los valores de respeto, justicia, honestidad, compromiso. Estos mensajes se remitieron hasta el 11/05/2020, dando inicio el 12/05/2020 a la semana de reflexión, en el marco de los valores de integridad.
En sesión del Comité de Gestión y Desempeño del día 1/06/2020, se realizó la presentación por parte de la Presidenta del Comité de Convivencia en donde se presentó la gestión de la estrategia desarrollada en la vigencia 2020.
Es importante tener en cuenta que los miembros de este Comité también hacen parte del Comité de Coordinación de Control Interno.
La oficina de Control Interno realizó una actividad de fortalecimiento de la cultura del control que incluyó los valores de la entidad.
La Oficina de Control Inerno ha evaluado la aprehensión de los valores y ha presentado los resultados y recomendaciones al Comité de Gestión y desempeño en la vigencia 2019 y en la vigencia 2020 a través de memorando de resultados de la aprehensión No.  2020IE105956 de 28 de junio de 2020 y memorando SDA No. 2020IE204949 de 17/11/2020.</t>
  </si>
  <si>
    <t>En el comité de convivencia, se informó la gestión del Comité de Convivencia, desde que se conformó en la vigencia 2019. Se informó que en la vigencia 2020 no se han presentado quejas que se hayan remitido al Comité.</t>
  </si>
  <si>
    <t>Con la Resolución 018 de 2020 se modifica y actualiza la Resolución 112 de 2013 que creó el Comité de Convivencia Laboral.
Res 2576 de 2019 (Rad 2019EE219128)  Modifica parcialmente Res. 00583 de 2015 (Rad. 2015EE80302)    que adopta medidas preventivas y correctivas de situaciones de acoso laboral y crea el Comité de Convivencia Laboral y  establece un procedimiento interno. (Rad. 2020IE89922 DGC informó que está vigente).  Igualmente, Res 3019 de 2019 (Rad. 2019EE254915) Conforma el Comité de Convivencia Laboral de la SDA entre el 21 de octubre de 2019 al 21 de octubre de 2021. ( Rad 2020IE77494 DGC informó que está vigente)</t>
  </si>
  <si>
    <t>En el marco del Comité Institucional de Gestión y Desempeño se revisan las PQRS y el término de respuesta.Al verificar en el Sistema SDQS se evidencia que no se han presentado quejas.</t>
  </si>
  <si>
    <t xml:space="preserve">Se presentó en CICCI el informe de evaluación de la aprehensión al Código de Integridad que incluyó presuntos valores vulnerados por quejas en comité de convivencia laboral. </t>
  </si>
  <si>
    <t>RESOLUCIÓN No. 02163 Por medio del cual se crea el Comité Institucional de Gestión y Desempeño, memorando NO. 2020EE181065.</t>
  </si>
  <si>
    <t xml:space="preserve">1.2 Mecanismos para el manejo de conflictos de interés. </t>
  </si>
  <si>
    <t xml:space="preserve">Se emitió la Circular Conjunta 001/2020 (secretaría General y DASCD) para dar cumplimiento a la Ley 2013 de 2019, sin embargo no se ha normado en los procedimientos de Talento Humano como uno de los requisitos para vinculación y no se ha socializado.
Los conflictos de interés se manejan por temas, los implementados son: los de auditorías internas, representación judicial, decisiones del comité de conciliaciones y manejo de laboratorios.
comité de conciliación está en la  Resolución 3667 de 2017  (Rad. 2017EE262666) artículo 13.
Se comunicó, socializó y publicó en el boletín legal la Circular con las orientaciones para el manejo del conflicto de interés en la SDA.
</t>
  </si>
  <si>
    <t>El 8 de enero de 2020 se emitió la Circular Conjunta 001/2020 emitida por la Secretaría General y la Directora del DASCD, en donde se da la instrucción a todas las entidades para que quienes ejercen o se vayan a vincular en empleos de nivel directivo o gerencial para la publicación en el SIGEPdel formato de publicación proactiva Declaración Bienes y Rentas y Conflicto de interés en caso de que aplique y actualizarlo anualmente.</t>
  </si>
  <si>
    <t>Aunque se encuentran esta circular y la obligación en los contratos de prestación de servicios, en los procedimientos relacionados con talento humano no se ha actualizado este requierimiento en las vinculaciones, adicionalmente, no se evidencia que se encuentre socializado el tema para que de manera permanente se realice. 
Los conflictos de interés se manejan por temas, los implementados son: los de auditorías internas, representación judicial, decisiones del comité de conciliaciones y en el manejo del laboratorio ambiental de la SDA asociado al procedimiento PA10-PR08-F2 para declarar impedimentos o preciones indebidas.</t>
  </si>
  <si>
    <t xml:space="preserve">Para la vigencia 2020 se incluyó en las obligaciones de los contratistas diligenciar el formato de publicación proactiva declaración de bienes y rentas y conflicto de interés en el link del DAFP como parte de los requisitos para la contratación por prestación de servicios, persona natural, sin embargo aún no se cuenta con documentos para dar línea sobre el tema y que permitan que se integre para funcionarios y contratistas.
 </t>
  </si>
  <si>
    <t>Los conflictos de interés en temas como auditorias internas está definido en la Resolución SDA No.02735 “Por medio de la cual se actualiza el Comité Institucional de Coordinación de Control Interno de la Secretaría Distrital de Ambiente creado mediante la Resolución 1455 de 2018 y se toman otras determinaciones” Memorando SDA No. 2020EE227607.</t>
  </si>
  <si>
    <t>mediante radicado  2020IE90072 del  2020-05-29 el DGC solicitó el Reporte actualización de hojas de vida y declaración de rentas, dentro del lapso comprendido entre el 1 de junio y el 31 de julio de cada año.</t>
  </si>
  <si>
    <t>Se presentó el CICCI del 30 de octubre de 2020 los lineamientos para el manejo del conflicto de interés en laSDA.</t>
  </si>
  <si>
    <t>1.3 Mecanismos frente a la detección y prevención del uso inadecuado de información privilegiada u otras situaciones que puedan implicar riesgos para la entidad.</t>
  </si>
  <si>
    <t>Dimensión Información y Comunicación
Política Transparencia y Acceso a la Información Pública
Política Gestión Documental</t>
  </si>
  <si>
    <t>En 2019 se elaboró el Plan Estratégico de Tecnologías de la Información y Comunicaciones PETI - Está en elaboración la actualización para la vigencia 2020</t>
  </si>
  <si>
    <t>No se ha presentado en CICCI  el PETI actualizado y el seguimiento.</t>
  </si>
  <si>
    <t xml:space="preserve">La SDA En ejercicio de sus facultades legales, y en especial las conferidas por el artículo 8 del Decreto Distrital 109 de 2009, modificado por el artículo 1 del Decreto Distrital 175 de 2009 expidio la Resolución No. 02735 “Por medio de la cual se actualiza el Comité Institucional de Coordinación de Control Interno de la Secretaría Distrital de Ambiente creado mediante la Resolución 1455 de 2018 y se toman otras determinaciones"
</t>
  </si>
  <si>
    <t>Deficiencia de control (diseño o ejecución)</t>
  </si>
  <si>
    <t>Se hizo presentación del avance en la ejecución del PETI vigente en CICCI de fecha 19 de noviembre de 2020, acta No. 09.</t>
  </si>
  <si>
    <t xml:space="preserve">1.4 La evaluación de las acciones transversales de integridad, mediante el monitoreo permanente de los riesgos de corrupción. </t>
  </si>
  <si>
    <t>Dimension Talento Humano
Politica de Integridad</t>
  </si>
  <si>
    <t>Se cuenta con la política de riesgos de la entidad actualizada en 2020 con los lineamientos establecidos en la guía de riesgos emitida por el DAFP, en la politica se incluye el tratamiento para los riesgos de corrupción, donde se indica que son inaceptables.
La priemra líonea defensa tiene como responsabilidad en la política de adminsitración de riesgos definida, la revisión periodica en los ejercicios de autocontrol</t>
  </si>
  <si>
    <t xml:space="preserve">En comité Institucional de Coordinación de Control Interno -CICCI se socializa por la segunda línea de defensa los riesgos de corrupción identificados por lo procesos, así como la evaluación de la tercera línea de defensa respecto de los riesgos de gestión y corrupción. </t>
  </si>
  <si>
    <t>El comité ha adoptado decisiones para realizar revisión y ajuste del contexto interno y externo, como de la identificación y valoración de riesgos y controles. Se evidencia en las actas de CICCI Nos. 1 de enero 28 y 2 de junio 1 de 2020</t>
  </si>
  <si>
    <t>La política de adminsitrción de riesgos fue actualizada en CICCI del 13 de octubre de 2020.</t>
  </si>
  <si>
    <t>Los resulados de las evaluaciones independientes se presentan cuatrimestralmente en CICCI</t>
  </si>
  <si>
    <t>Se presentó monitoreo por la segunda línea de defensa el 12 de noviembre de 2020.</t>
  </si>
  <si>
    <t xml:space="preserve">1.5 Análisis sobre viabilidad para el establecimiento de una línea de denuncia interna sobre situaciones irregulares o posibles incumplimientos al código de integridad.
NOTA: Si la entidad ya cuenta con esta línea en funcionamiento, establecezca si ha aportado para la mejora de los mapas de riesgos o bien en otros ámbitos organizacionales.
</t>
  </si>
  <si>
    <t>Dimensión Direccionamiento Estratégico y Planeación
Plan Anticorrupción y de Atención al Ciudadano</t>
  </si>
  <si>
    <t>El procedimiento publicado en la página web no coincide con el publicado en el SIG, la versión que se encuentra en el SIG si menciona lo relacionado con las denuncias y el correo.</t>
  </si>
  <si>
    <t>No se encuentra establecida una línea telefónica de denuncias, sin embargo, se cuenta con el correo denunciacorrupcion@serviciocivil.gov.co</t>
  </si>
  <si>
    <t>La entidad cuenta con línea de atención al ciudadano, también correo electrónico para presentar peticiones, quejas, reclamos, denuncias, a pesar de que no es una línea exclusiva son suficientes y a través de ellas se pueden ahcer las denuncias de los usuarios internos o externos.</t>
  </si>
  <si>
    <t>En la plataforma Bogotá te escucha, se cuenta con la opción de crear peticiones anónimas.</t>
  </si>
  <si>
    <r>
      <rPr>
        <b/>
        <u/>
        <sz val="11"/>
        <color rgb="FFFFFFFF"/>
        <rFont val="Arial Narrow"/>
        <family val="2"/>
        <charset val="1"/>
      </rPr>
      <t>Lineamiento 2:</t>
    </r>
    <r>
      <rPr>
        <sz val="11"/>
        <color rgb="FFFFFFFF"/>
        <rFont val="Arial Narrow"/>
        <family val="2"/>
        <charset val="1"/>
      </rPr>
      <t xml:space="preserve"> 
Aplicación de mecanismos para ejercer una adecuada supervisión del Sistema de Control Interno </t>
    </r>
  </si>
  <si>
    <t>Evaluación</t>
  </si>
  <si>
    <t>2.1 Creación o actualización del Comité Institucional de Coordinación de Control Interno (incluye ajustes en periodicidad para reunión, articulación con el Comité Institucioanl de Gestión y Desempeño).</t>
  </si>
  <si>
    <t>Dimension Control Interno
Politica de Control Interno</t>
  </si>
  <si>
    <t>El Comité Institucional de Coordinación de Control Inerno fue creado con Resolución SDA No. 02735 “Por medio de la cual se actualiza el Comité Institucional de Coordinación de Control Interno de la Secretaría Distrital de Ambiente creado mediante la Resolución 1455 de 2018 y se toman otras determinaciones” Memorando SDA No. 2020EE227607.
se modificaron las funcionres y periodiciadad de las reuniones.</t>
  </si>
  <si>
    <t>Resolución SDA No.02735 “Por medio de la cual se actualiza el Comité Institucional de Coordinación de Control Interno de la Secretaría Distrital de Ambiente creado mediante la Resolución 1455 de 2018 y se toman otras determinaciones” Memorando SDA No. 2020EE227607.</t>
  </si>
  <si>
    <t>Se presentó está recomendación en CICCI de fecha 1 de junio de 2020, recomendación del resultado de la evaluación del IDI. Está en proceso la actualización, la OCI mediante memorando 2020IE100780 de Fecha 17 de junio hizo una propuesta para revisión de la DLA y la SGCD.</t>
  </si>
  <si>
    <t>el CICCI decidió se realizará la modificación de las funciones, articulación del CICCI con el comité de gestión y desemepeño y periodicidad de las reuniones.</t>
  </si>
  <si>
    <t>2.2 Definición y documentación del Esquema de Líneas de Defensa</t>
  </si>
  <si>
    <t>Dimension Control Interno
Politica de Control Interno
Lineas de defensa</t>
  </si>
  <si>
    <t>La Resolución SDA No. 02163 de 16 de octubre de 2020 definió los lideres de cada una de las políticas de MIPG, memorando 2020EE181065.
En CICCI de 22 de diciembre de 2020 se aprobó el documento esquema de líneas de defensa de la SDA, públicado en la página Web, link: http://www.ambientebogota.gov.co/web/transparencia/politicas-lineamientos-y-manuales1/-/document_library_display/Wid8/view/9579699/29425?_110_INSTANCE_Wid8_redirect=http%3A%2F%2Fwww.ambientebogota.gov.co%2Fweb%2Ftransparencia%2Fpoliticas-lineamientos-y-manuales1%3Fp_p_id%3D110_INSTANCE_Wid8%26p_p_lifecycle%3D0%26p_p_state%3Dnormal%26p_p_mode%3Dview%26p_p_col_id%3Dcolumn-2%26p_p_col_pos%3D4%26p_p_col_count%3D5</t>
  </si>
  <si>
    <t>Mediante memorando SDA No. 2019IE83422 DE 12/04/2019 se emitió un lineamiento por la SGCD, líder de la política de control interno respecto a el autocontrol y autoevaluación de la primera y segunda línea de defensa.</t>
  </si>
  <si>
    <t>En CICCI de fecha 1 de junio de 2020 la Oficina de Control Interno realizó capacitación a todos los miembros del comité en MIPG, en la dimensión 7 se explicó las responsabilidades de las líneas de defensa y los componentes del MECI conforme al Mnual operativo de MIPG, versión 3. También presentó las recomendaciones como resultado de la evaluación del IDI.</t>
  </si>
  <si>
    <t>En CICCI de 22 de diciembre de 2020 se aprobó el documento esquema de líneas de defensa de la SDA, públicado en la página Web, link: http://www.ambientebogota.gov.co/web/transparencia/politicas-lineamientos-y-manuales1/-/document_library_display/Wid8/view/9579699/29425?_110_INSTANCE_Wid8_redirect=http%3A%2F%2Fwww.ambientebogota.gov.co%2Fweb%2Ftransparencia%2Fpoliticas-lineamientos-y-manuales1%3Fp_p_id%3D110_INSTANCE_Wid8%26p_p_lifecycle%3D0%26p_p_state%3Dnormal%26p_p_mode%3Dview%26p_p_col_id%3Dcolumn-2%26p_p_col_pos%3D4%26p_p_col_count%3D5</t>
  </si>
  <si>
    <t>2.3 Definición de líneas de reporte en temas clave para la toma de decisiones, atendiendo el Esquema de Líneas de Defensa</t>
  </si>
  <si>
    <t>Dimension Control Interno
Politica de Control Interno
Linea de Defensa
Dimension de Informaciòn y Comunicaciòn</t>
  </si>
  <si>
    <t>Mediante memorando SDA No. 2019IE83422 DE 12/04/2019 se emitió un lineamiento por la SGCD, líder de la política de control interno respecto a el autocontrol y autoevaluación de la primera y segunda línea de defensa,  tarea que fue asignada por el CICCI en reunión de enero 29 de 2019</t>
  </si>
  <si>
    <t>En CICCI de fecha 1 de junio de 2020 la Oficina de Control Interno realizó capacitación a todos los miembros del comité en MIPG, en la dimensión 7 se explicó las responsabilidades de las líneas de defensa y los componentes del MECI conforme al Mnual operativo de MIPG, versión 3. También presentó las recomendaciones como resultado de la evaluación del IDI.
En CICCI de 22 de diciembre de 2020 se aprobó el documento esquema de líneas de defensa de la SDA, públicado en la página Web, link: http://www.ambientebogota.gov.co/web/transparencia/politicas-lineamientos-y-manuales1/-/document_library_display/Wid8/view/9579699/29425?_110_INSTANCE_Wid8_redirect=http%3A%2F%2Fwww.ambientebogota.gov.co%2Fweb%2Ftransparencia%2Fpoliticas-lineamientos-y-manuales1%3Fp_p_id%3D110_INSTANCE_Wid8%26p_p_lifecycle%3D0%26p_p_state%3Dnormal%26p_p_mode%3Dview%26p_p_col_id%3Dcolumn-2%26p_p_col_pos%3D4%26p_p_col_count%3D5</t>
  </si>
  <si>
    <r>
      <rPr>
        <b/>
        <u/>
        <sz val="11"/>
        <color rgb="FFFFFFFF"/>
        <rFont val="Arial Narrow"/>
        <family val="2"/>
        <charset val="1"/>
      </rPr>
      <t>Lineamiento 3:</t>
    </r>
    <r>
      <rPr>
        <sz val="11"/>
        <color rgb="FFFFFFFF"/>
        <rFont val="Arial Narrow"/>
        <family val="2"/>
        <charset val="1"/>
      </rPr>
      <t xml:space="preserve"> 
Establece la planeación estratégica con responsables, metas, tiempos que faciliten el seguimiento y aplicación de controles que garanticen de forma razonable su cumplimiento. Así mismo a partir de la política de riesgo, establecer sistemas de gestión de riesgos y las responsabilidades para controlar riesgos específicos bajo la supervisión de la alta dirección.</t>
    </r>
  </si>
  <si>
    <t>3.1 Definición y evaluación de la Política de Administración del Riesgo (Acorde con lineamientos de la Guía para la Administración del Riesgo de Gestión y Corrupción y Diseño de Controles en Entidades Públicas).  La evaluación debe considerar su aplicación en la entidad, cambios en el entorno que puedan defnir ajustes, dificultades para su desarrollo.</t>
  </si>
  <si>
    <t>Dimension de Direccionamiento Estrategico y Planeaciòn
Politica de Planeaciòn Institucional 
Dimension Control Interno</t>
  </si>
  <si>
    <t>La Resolución SDA No. 02163 de 16 de octubre de 2020 definió los lideres de cada una de las políticas de MIPG, memorando 2020EE181065.
* Actas de reunión y soportes de las sesiones del  Comité Institucional de Gestión y Desempeño 
(consultables en https://drive.google.com/drive/folders/1CPRvzwaZwbAqOEa1menPZ5jTnWL0AUJg?usp=sharing)
En la formulación del nuevo plan de desarrollo "Un nuevo contratro social para el siglo XXI" se incluyó el análisis e identificación de riesgos para cada proyecto de inversión.
En CICCI de fecha 7 de noviembre de 2019 se actualizó la política de adminsitración de riesgos y oportunidades.
En CICCI de fecha 13 de octubre de 2020 se actualizó la política de administración de riesgos.</t>
  </si>
  <si>
    <t>En CICCI de 7 de noviembre de 2019  decidió que todos los procesos realizarán una revisión del contexto interno y externo para identificar nuevos riesgos o establecer si había la necesidad de modificar los existentes.</t>
  </si>
  <si>
    <t>En reunión de CICCI de noviembre 7 de 2019 se presentó al CICCI Presentación de los resultados de la evaluación de los indicadores y metas plan de desarrollo- Decreto 215 de 2017, artículo 3 y se presentaron recomendaciones.
En el CICCI de 28 de enero de 2020 se presentaron los resultados de la evaluación del mapara de riesgos de gestión y corrupción y se recomendó la revisión del diseño de controles para mejorarlos, una revisión de todos los procesos del cotnexto interno y externo para evaluar posibles nuevos riesgos, se recomendó formular riesgos de corrupción en lo posible en todos los procesos. El el CICCI del 1 de junio de 2020 se presentaron los resultados de la evaluación del mapa de reisgos, se recomendó formular plan de manejo para lo riesogs materializados, revisar y ajustar la política conforme la Guía de adminsitración de riesgos del DFP y modificar las frecuencias de monitoreo de la segunda línea de defensa y actualizar los mapas de riesgos con base en el nuevo plan de desarrollo y la operación de la entidad como consecuencia de la emergencia sanitaria.</t>
  </si>
  <si>
    <t>En CICCI de 28 de enero de 2020 el CICCI decidió que todos los procesos realizarán una revisión del contexto interno y externo para identificar nuevos riesgos o establecer si había la necesidad de modificar los existentes.</t>
  </si>
  <si>
    <t>En CICCI de 1 de junio se presentó propuesta de ajuste acorde con la Guía de adminsitración de riesgos del DAFP.</t>
  </si>
  <si>
    <t>En CICCI se presentaron los resultados del monitoreo al cumplimiento de las metas plan proyecto de inversión, se generaron las alertas frente a los proyectos con baja ejecución.</t>
  </si>
  <si>
    <t>En CICCI de fecha 13 de octubre de 2020 se actualizó la política de administración de riesgos.</t>
  </si>
  <si>
    <t xml:space="preserve">3.2 La Alta Dirección frente a la política de Administración del Riesgo definen los niveles de aceptación del riesgo, teniendo en cuenta cada uno de los objetivos establecidos. </t>
  </si>
  <si>
    <t>Dimension Control Interno
Politica de Control Interno
Linea Estrategica</t>
  </si>
  <si>
    <t>Política de administración de riesgos y oportunidades adoptada en reunión de CICCI de 7 de noviembre de 2019, acta No. 4 de 2019.
Con el propósito de orientar la Secretaría Distrital de Ambiente hacia la consecución de los objetivos y metas institucionales, y en cumplimiento del Decreto 612 de 2018, se formularon los planes institucionales que, de forma articulada y orientada al direccionamiento de la entidad, componen el Plan de acción integrado Institucional.
Este esta compuesto por 12 planes institucionales:
1. Plan Institucional de Archivos de la Entidad ­PINAR; 2. Plan Anual de Adquisiciones; 3. Plan Anual de Vacantes; 4. Plan de Previsión de Recursos Humanos; 5. Plan Estratégico de Talento Humano; 6. Plan Institucional de Capacitación; 7. Plan de Incentivos Institucionales; 8. Plan de Trabajo Anual en Seguridad y Salud en el Trabajo; 9. Plan Anticorrupción y de Atención al Ciudadano; 9.1 Plan de Gestión de Integridad; 10. Plan Estratégico de Tecnologías de la Información y las Comunicaciones ­ PETI;  11. Plan de Tratamiento de Riesgos de Seguridad y Privacidad de la Información; y 12. Plan de Seguridad y Privacidad de la Información.
Los cuales tienes asociados los objetivos estrategicos de la entidad. Así mismo, el proceso de planeación de la entidad se define en gran medida por la hoja de ruta del plan de gobierno y el plan de desarrollo distrital de la administación distrital, y a su vez los proyectos de inversión tienen asociado los objetivos estrategicos de la entidad a los que le apunta.
http://www.ambientebogota.gov.co/web/transparencia/politicas-lineamientos-y-manuales1  
* Proyectos de inversión 
(Consultable en http://ambientebogota.gov.co/web/sda/proyectos-de-inversion)</t>
  </si>
  <si>
    <t>En reunión de CICCI de noviembre 7 de 2019 se presentó al CICCI Presentación de los resultados de la evaluación de los indicadores y metas plan de desarrollo- Decreto 215 de 2017, artículo 3 y se presentaron recomendaciones.
En el CICCI de 28 de enero de 2020 se presentaron los resultados de la evaluación del mapa de riesgos de gestión y corrupción y se recomendó la revisión del diseño de controles para mejorarlos, una revisión de todos los procesos del cotnexto interno y externo para evaluar posibles nuevos riesgos, se recomendó formular riesgos de corrupción en lo posible en todos los procesos. El el CICCI del 1 de junio de 2020 se presentaron los resultados de la evaluación del mapa de reisgos, se recomendó formular plan de manejo para lo riesogs materializados, revisar y ajustar la política conforme la Guía de adminsitración de riesgos del DFP y modificar las frecuencias de monitoreo de la segunda línea de defensa y actualizar los mapas de riesgos con base en el nuevo plan de desarrollo y la operación de la entidad como consecuencia de la emergencia sanitaria.</t>
  </si>
  <si>
    <t>En CICCI se presentaron los resultados del monitoreo al cumplimiento de las metas plan proyectode inversión, se generaron las alertas frente a los proyectos con baja ejecución.</t>
  </si>
  <si>
    <t>3.3 Evaluación de la planeación estratégica, considerando alertas frente a posibles incumplimientos, necesidades de recursos, cambios en el entorno que puedan afectar su desarrollo, entre otros aspectos que garanticen de forma razonable su cumplimiento.</t>
  </si>
  <si>
    <t>Diimensiòn Evaluacion de Resultados 
Politica de Seguimiento y Evaluaciòn al Desemepeño Institucional
Dimension Control Interno
Lineas de defensa</t>
  </si>
  <si>
    <t>La Resolución SDA No. 02163 de 16 de octubre de 2020 definió los lideres de cada una de las políticas de MIPG, memorando 2020EE181065.
Resolución SDA No.02735 “Por medio de la cual se actualiza el Comité Institucional de Coordinación de Control Interno de la Secretaría Distrital de Ambiente creado mediante la Resolución 1455 de 2018 y se toman otras determinaciones” Memorando SDA No. 2020EE227607.</t>
  </si>
  <si>
    <t>Actas de CICCI de fechas 28 de enero y 1 de junio de 2020.</t>
  </si>
  <si>
    <t>La Oficina de Control Inerno ha realizado alertas y recomendaciones con memorandos: 
FEBRERO: Se realizó el seguimiento y se comunicó el resultado mediante el radicado 2020IE40178 del  19/02/2020.  
Publicado en el Link http://www.ambientebogota.gov.co/web/transparencia/reportes-de-control-interno/-/document_library_display/Jkr8/view/10101190.
ABRIL: Se efectuó seguimiento a la ejecución presupuestal de la vigencia, reservas presupuestales y pasivos exigibles con fecha de corte 31/03/2020 y se comunicó el resultado mediante el radicado No. 2020IE76422 del 28/04/2020.
Publicado en el link  http://www.ambientebogota.gov.co/web/transparencia/reportes-de-control-interno/-/document_library_display/Jkr8/view/9951025/28326?_110_INSTANCE_Jkr8_redirect=http%3A%2F%2Fwww.ambientebogota.gov.co%2Fweb%2Ftransparencia%2Freportes-de-control-interno%2F-%2Fdocument_library_display%2FJkr8%2Fview%2F9951025
MAYO: Se solicitó información a la DGA y a la DCA sobre el cumplimiento a los compromisos del comité CICCI de enero, relacionados con el Plan de sostenibilidad contable, mediante el proceso 4711143 del 29/04/2020.
MAYO: Se efectuó seguimiento al cumplimiento del Plan sostenibilidad contable, se revisó el Balance con fecha de corte 30/03/2020  y se comunicó resultado mediante el radicado No. 2020IE82833 del 14/05/2020.
Publicado en el link http://www.ambientebogota.gov.co/web/transparencia/reportes-de-control-interno/-/document_library_display/Jkr8/view/9951025/28327?_110_INSTANCE_Jkr8_redirect=http%3A%2F%2Fwww.ambientebogota.gov.co%2Fweb%2Ftransparencia%2Freportes-de-control-interno%2F-%2Fdocument_library_display%2FJkr8%2Fview%2F9951025.</t>
  </si>
  <si>
    <t>En el CICCI del 1 de junio de 2020 la segunda línea de defensa presentó monitoreo del avance y cumplimiento de los proyectos de inversión, generando las alertas frente a proyectos con baja ejecución.</t>
  </si>
  <si>
    <t>En CICCI de 30 de octubre, noviembre 12 y noviembre 23 se presentaron los informes de alertas del cumplimiento de metas proyecto de inversión.</t>
  </si>
  <si>
    <r>
      <rPr>
        <b/>
        <u/>
        <sz val="11"/>
        <color rgb="FFFFFFFF"/>
        <rFont val="Arial Narrow"/>
        <family val="2"/>
        <charset val="1"/>
      </rPr>
      <t>Lineamiento 4:</t>
    </r>
    <r>
      <rPr>
        <sz val="11"/>
        <color rgb="FFFFFFFF"/>
        <rFont val="Arial Narrow"/>
        <family val="2"/>
        <charset val="1"/>
      </rPr>
      <t xml:space="preserve"> 
Compromiso con la competencia de todo el personal, por lo que la gestión del talento humano tiene un carácter estratégico con el despliegue de actividades clave para todo el ciclo de vida del servidor público –ingreso, permanencia y retiro.</t>
    </r>
  </si>
  <si>
    <t>4.1 Evaluación de la Planeación Estratégica del Talento Humano.</t>
  </si>
  <si>
    <t>Dimension de Talento Humano
Politica Gestion Estrategica del Talento Humano
Dimension de Control Interno
Lineas de Defensa</t>
  </si>
  <si>
    <t xml:space="preserve">El Plan Estratégico de Talento Humano (en adelante, PETH) es el instrumento que consolida las estrategias a desarrollar para garantizar las mejores prácticas de gestión y desarrollo del talento humano, teniendo en cuenta la visión que se
persigue y las características del personal de la entidad, estableciendo retos concretos y necesidades. El cual se formula cada año y se realiza seguimiento trimestralmente del cumplimiento del mismo.
institucionales y estratégicos, se publican en la respectiva página web, a más tardar el 31 de enero de cada año. Publicados en la página web link de Transparencia y acceso a la información Pública el 31 de enero de 2020. http://www.ambientebogota.gov.co/web/transparencia/politicaslineamientos-ymanuales1/-/document_library_display/nRf4/view/9552970
</t>
  </si>
  <si>
    <t>En reunión de CICCI del 28 de enero de 2020 se presentaron los resultados de la auditoría al SSST.</t>
  </si>
  <si>
    <t>En la vigencia 2019 se auditó y presentaron los resultados de la auditoría al Sistema de Seguridad y Salud en el Trabajo en la reunión de CICCI del 28 de enero de 2020 y se hicieron recomendaciones para la mejora. con Rad   2019IE290035  se dio  Alcance Radicado 2019IE288903 del 11 de diciembre de 2019. Informe Definitivo de Auditoría Interna. Proceso de Gestión de Talento Humano y Sistema de Seguridad y Salud en el Trabajo.</t>
  </si>
  <si>
    <t>con Rad   2019IE290035  se dio  Alcance Radicado 2019IE288903 del 11 de diciembre de 2019. Informe Definitivo de Auditoría Interna. Proceso de Gestión de Talento Humano y Sistema de Seguridad y Salud en el Trabajo.</t>
  </si>
  <si>
    <t>En CICCI del 12 de noviembre de 2020 se presentó el monitoreo de la planeación estratégica del talento humano.</t>
  </si>
  <si>
    <t>4.2 Evaluación de las actividades relacionadas con el Ingreso del personal.</t>
  </si>
  <si>
    <t>La DGC cuenta con el procedimiento “Selección y
Nombramiento Ordinario, Periodo de Prueba y Provisional” código PA01-PR16, para la evaluación se diligencian el Formato de Cumplimiento de Requisitos y Formato Certificación. Cumplimiento de
Requisitos.
En cumplimiento de los lineamientos del SIG se realizó la actualización del procedimiento el 11 de junio de 2020, según radicado 2020IE97665.
Procedimiento que se socializó por correo electrónico el 3 de julio de 2020, para todos los servidores de la entidad.
Actualización mensual de bases de datos para revisar vacantes. Actualización mensual de SIDEAP
para evidenciar vacantes.</t>
  </si>
  <si>
    <t>No se han lelvado temas de Talento Humano al CICCI</t>
  </si>
  <si>
    <t xml:space="preserve">En la vigencia 2019 se auditó y presentaron los resultados de la auditoría al Sistema de Seguridad y Salud en el Trabajo en la reunión de CICCI del 28 de enero de 2020 y se hicieron recomendaciones para la mejora. </t>
  </si>
  <si>
    <t>4.3 Evaluación de las actividades relacionadas con la permanencia del personal.</t>
  </si>
  <si>
    <t>Dentro del mapa de procesos del proceso de TH se cuenta con los procedimientos: Evaluación del
Desempeño Laboral código PA01-PR10, con el fin de contar con información objetiva que permita  orientar la toma de decisiones relacionadas con la
permanencia, ascenso y retiro del servicio, así como acciones de mejoramiento individual Acuerdos de Gestión código PA01-PR34, con el fin de suscribir los Acuerdos de Gestión entre los  Gerentes Públicos y el Superior Jerárquico, para dar cumplimiento a los objetivos y obtención de
resultados institucionales que permita evaluar su
rendimiento y competencia a través del seguimiento respectivo.
Procedimiento: Modalidad laboral de teletrabajo código PA01- PR38, para propender por el  incremento de la confianza y proporcionar una mejor calidad de vida personal y laboral a los funcionarios - Teletrabajadores.
Así mismo se realiza el Diagnóstico e intervención del clima laboral – Plan Institucional de Capitación e Incentivos.
Seguimiento a la Implementación del Sistema de Gestión de Seguridad y Salud en el Trabajo.
En cumplimiento de los lineamientos del SIG se realizó la actualización del procedimiento el 18
de mayo radicado 2020IE83964.
En cumplimiento de los lineamientos del SIG se realizó la actualización del procedimiento 2020IE110172 el 3 de julio. Así mismo se realizan los informes de seguimiento.</t>
  </si>
  <si>
    <t>Por las auditorías internas y externas Bureau Veritas se tienen formuladas acciones para actualizar los procedimientos del SG-SST, los cuales estamos en proceso de revisión de ello se
formularon las acciones:
867: DGC- SG-SST
868: DGC- SG-SST
871: DGC- SG-SST</t>
  </si>
  <si>
    <t>La OCI realizó auditoria interna al proceso de TH –SST el 12/12/2019, para lo cual se formuló plan de mejoramiento y se está realizando seguimiento
al cumplimiento de las 10 acciones.</t>
  </si>
  <si>
    <t>Auditoria externa del 26 de septiembre de 2019 de seguimiento N°1 OHSAS 18001:2007, de la cual
dejaron 3 NC: para lo cual se formuló plan de
mejoramiento y se está realizando seguimiento
al cumplimiento de las acciones correctivas.</t>
  </si>
  <si>
    <t>4.4Analizar si se cuenta con políticas claras y comunicadas relacionadas con la responsabilidad de cada servidor sobre el desarrollo y mantenimiento del control interno (1a línea de defensa)</t>
  </si>
  <si>
    <t xml:space="preserve">La DGC entrega a cada funcionario el manual de funciones al ingreso a la Entidad.
Se realiza socialización de la modificación del manual.
El 30 de marzo se modificó el manual de funciones y competencias laborales Resolución 818 de 2020  2020EE65214, el cual se encuentra publicado en la página web Transparencia y acceso a la información Pública.
Mediante memorando SDA No. 2019IE83422 DE 12/04/2019 se emitió un lineamiento por la SGCD, líder de la política de control interno respecto a el autocontrol y autoevaluación de la primera y segunda línea de defensa.
</t>
  </si>
  <si>
    <t>En CICCI de fecha 1 de junio de 2020 la Oficina de Control Interno realizó capacitación a todos los miembros del comité en MIPG, en la dimensión 7 se explicó las responsabilidades de las líneas de defensa y los componentes del MECI conforme al Mnual operativo de MIPG, versión 3. En CICCI de 22 de diceimbre se adoptó el esquema de líneas de defensa de la SDA, acta No. 12 de 2020.
El 22 de diciembre de 2020 se adoptó por el CICCI el esquema de líneas de defernsa de la SDA, acta No. 12 de 2020.</t>
  </si>
  <si>
    <t>por el correo institucional: sig-mipg@ambientebogota.gov.co se hicieron preguntas sobre ¿CUÁNTO SABES DE MIPG-SIG y se premió a los ganadores  (Fechas 18 de julio de 2019, 12:02) y (22 de julio de 2019, 14:54)</t>
  </si>
  <si>
    <t>El 22 de diciembre de 2020 se adoptó por el CICCI el esquema de líneas de defernsa de la SDA, acta No. 12 de 2020.</t>
  </si>
  <si>
    <t>4.5 Evaluación de las actividades relacionadas con el retiro del personal.</t>
  </si>
  <si>
    <t>Se cuenta con el Procedimiento Desvinculación del
personal de los cargos pertenecientes a la Secretaria Distrital de Ambiente Código: PA01- PR35. Así como los
formatos Acta de entrega del puesto de trabajo y Paz y Salvo Funcionarios. Para dar un manejo adecuado de
la desvinculación o el retiro del servicio de los funcionarios.
Se realiza la gestión del reconocimiento y pago de las prestaciones sociales a las que tiene derecho el servidor por efecto de su desvinculación.</t>
  </si>
  <si>
    <t xml:space="preserve">Con memorando 2020IE89042 del 28 de mayo la OCI socializo el informe de resultados del Índice
de Desempeño Institucional vigencia 2019 publicado por el Departamento Administrativo de la Función Pública – DAFPrecomendaciones tales:
 Incorporar un programa de desvinculación
asistida por otras causales como actividad de la
planeación del talento humano en la entidad.
 Identificar y documentar las razones del retiro
de los servidores de la entidad.
 Analizar las causas del retiro de los servidores
de la entidad, con el fin de implementar acciones de mejora en la gestión del TH </t>
  </si>
  <si>
    <t>4.6 Evaluar el impacto del Plan Institucional de Capacitación - PIC</t>
  </si>
  <si>
    <t>Se cuenta con el Procedimiento Elaboración y ejecución de los Planes Institucionales de Capacitación y Estímulos código PA01- PR32, con el fin de Desarrollar actividades de capacitación para los servidores de la entidad, a través de la generación de conocimientos, el desarrollo y fortalecimiento de competencias, con el fin de incrementar las ompetencias individuales y la capacidad técnica de las áreas para contribuir al cumplimiento de la misión y objetivos institucionales. Dentro
del procedimiento se tiene el formato Encuesta de identificación de necesidades para el plan institucional de estímulos. Evaluación de la Capacitación y encuesta de evaluación nivel de satisfacción plan institucional de estímulos vigencia.</t>
  </si>
  <si>
    <t>No ha sido evaluado el impacto del PIC por la segunda línea de defenSa ni por la  OCI</t>
  </si>
  <si>
    <t>No se ha evaluado el impacto del PIC</t>
  </si>
  <si>
    <t>4.7 Evaluación frente a los productos y servicios en los cuales participan los contratistas de apoyo.</t>
  </si>
  <si>
    <t xml:space="preserve">Cumplimiento de las actividades por parte del contratista y las cuales
se evidencian en el formato de IAPP mensual de Forest avalado por el
supervisor.
 Resolución 950 del 18 de julio de 2016 - Manual de Supervisión e Interventoría de la SDA. En el manual de supervisión está establecido que cada supervisor verifica los productos y servicios que realizan los contratistas de apoyo de la entidad. </t>
  </si>
  <si>
    <t xml:space="preserve"> Resolución 950 del 18 de julio de 2016 - Manual de Supervisión e Interventoría de la SDA. </t>
  </si>
  <si>
    <t>La Oficina de Control Interno en el marco de las auditorías revisa contratos de prestación de servicios para  verificar si se están cumpliendo con las obligaciones contractuales y de supervisión. Lo resultados se han presentado directamente a los procesos responsables y al CICCI se comuncan con memorando y luego se presentan en reunión del CICCI. Se evidencia en las actas de reunión del 28 de enero y junio 1 de 2020.</t>
  </si>
  <si>
    <t>La Resolución contiene la sobligaciones y responsabilidades del supervisor.</t>
  </si>
  <si>
    <t>La segunda línea de defensa presenta el avance y cumplimiento de los proyectos de inversión en el CICCI.</t>
  </si>
  <si>
    <t>En las auditorías que se presentan y demás informes de la OCI se presentan los resultados de las verificaciones a la ejecución contractual</t>
  </si>
  <si>
    <r>
      <rPr>
        <b/>
        <u/>
        <sz val="11"/>
        <color rgb="FFFFFFFF"/>
        <rFont val="Arial Narrow"/>
        <family val="2"/>
        <charset val="1"/>
      </rPr>
      <t>Lineamiento 5:</t>
    </r>
    <r>
      <rPr>
        <sz val="11"/>
        <color rgb="FFFFFFFF"/>
        <rFont val="Arial Narrow"/>
        <family val="2"/>
        <charset val="1"/>
      </rPr>
      <t xml:space="preserve"> 
La entidad establece líneas de reporte dentro de la entidad para evaluar el funcionamiento del Sistema de Control Interno.</t>
    </r>
  </si>
  <si>
    <t>5.1 Acorde con la estructura del Esquema de Líneas de Defensa se han definido estándares de reporte, periodicidad y responsables frente a diferentes temas críticos de la entidad.</t>
  </si>
  <si>
    <t>Dimension de Informaciòn y Comunicaciòn
Dimensiòn de Control Interno
Lineas de Defensa</t>
  </si>
  <si>
    <t xml:space="preserve">Los Estados Financieros son publicados, en la página web de la SDA de forma mensual. El plan de sostenibilidad contable se plantea de forma anual, y se realiza seguimiento como parte del comité técnico de sostenibilidad contable.  EXISTE ALGÚN PROCEDIMIENTO O LINEAMIENTO QUE DEFINA LOS PERIODOS DE PUBLICACIÓN.
REVISAR LOS PROCEDIMIENTO Y LINEAMIENTOS DE INFORMACIÓN Y COMUNICACIÓN INTERNA Y EXTERNA
REVISAR TEMAS DE REPORTES DE PROYECTOS
El reporte de avance y cumplimiento de las metas proyectos de inversión está definido de manera trimestral para el cargue en SEGPLAN y se presenta en CIGD y en CICCI, los resportes de la ejecución de los controles del mapa de riesgos y planes de manejo están definidos en la política de administración de reisgos y oportunidades.
En CICCI de 22 de diciembre de 2020 se aprobó el documento esquema de líneas de defensa de la SDA, públicado en la página Web, link: http://www.ambientebogota.gov.co/web/transparencia/politicas-lineamientos-y-manuales1/-/document_library_display/Wid8/view/9579699/29425?_110_INSTANCE_Wid8_redirect=http%3A%2F%2Fwww.ambientebogota.gov.co%2Fweb%2Ftransparencia%2Fpoliticas-lineamientos-y-manuales1%3Fp_p_id%3D110_INSTANCE_Wid8%26p_p_lifecycle%3D0%26p_p_state%3Dnormal%26p_p_mode%3Dview%26p_p_col_id%3Dcolumn-2%26p_p_col_pos%3D4%26p_p_col_count%3D5
</t>
  </si>
  <si>
    <t>Los Estados Financieros aprobados, están publicados en la página WEB de la SDA, en la ruta: http://www.ambientebogota.gov.co/web/sda/informes -financieros. El plan de sostenibilidad contable se socializó según comunicación interna  2020IE37706, el último seguimiento se remitió a los responsables en proceso FOREST 4763205.</t>
  </si>
  <si>
    <t>En CICCI de enero 28 de 2020 se aprobó el Plan Anual de Auditoría y éste documento contiene la planificación de todas las actividades por roles que ejecutará  la Oficina de Control Interno durante la vigencia, los resultados de las evaluaciones, seguimientos, asesorías, evaluación de riesgos, relación con entes externos de control es presentado en las reuniones de este comité las evidencias son las actas de fechas 28 de enero, 1 de junio y 16 de junio de 2020.
La OCI hace seguimiento a saneamiento contable, los indicadores y metas del plan de acción de la entidad, la política de prevención del daño antijurídico, entre otros y ha generado las recomendaciones apra la mejora a los lideres de los procesos y al CICCI.</t>
  </si>
  <si>
    <t>En CICCI de 28 de enero de 2020 se presentó el monitoreo de la segunda línea de defensa en los siguientes temas:
1. Presentación de los mapas de riesgos de gestión y corrupción consolidados y recomendaciones. (Subsecretaria General y de Control Disciplinario).
2. Presentación y aprobación del Plan Anticorrupción y de Atención al Ciudadano vigencia 2020 (Dirección Planeación y Sistemas de Información Ambiental)
3. Presentación de los estados financieros para revisión y formulación de recomendaciones (Subdirección Financiera).
4. Presentación de estado del plan de saneamiento contable con corte a 31 de diciembre de 2019 (Subdirección Financiera).</t>
  </si>
  <si>
    <t xml:space="preserve">En CICCI de 1 de junio de 2020 se presentó el monitoreo en los siguientes temas: 
1. Presentación de los estados financieros para revisión y formulación de recomendaciones (Subdirección Financiera).
2. Presentación de estado del plan de saneamiento contable con corte a 30 de abril de 2020 (Subdirección Financiera).
3. Informe del cumplimiento de las metas plan de acción con corte abril 30 de 2020 (SPCI).
4. Informe del comportamiento de la PQRS enero a mayo (SGCD).
</t>
  </si>
  <si>
    <t>Está definida la periodicidad de reporte la los mapas de riesgos conforme la política de adminsitración de riesgos y oportunidaddes aprobada.</t>
  </si>
  <si>
    <t>Está definida la periodicidad de reporte de las metas de los proyectos de inversión a la Subdirección de Proyectos y cooperación Internacional por la primera línea de defensa y al SEGPLAN la segunda línea de defensa.</t>
  </si>
  <si>
    <t>5.2 La Alta Dirección analiza la información asociada con la generación de reportes financieros.</t>
  </si>
  <si>
    <t xml:space="preserve">
Dimensiòn de Control Interno
Linea de Estrategica</t>
  </si>
  <si>
    <t>Resolución SDA No.1455 de 2018 por medio de la cual se crea el CICCI.
Res. 0684 de 2020 (Rad.2020EE53463)  Crea y reglamenta el Comité Técnico de Sostenibilidad del Sistema Contable de SDA, modificada por Res.  Res. 812 de 2020 (Rad 2020EE65079). Igualmente, incluir  Res 1849 de 2018 (Rad. 2018EE142792) Adopta el Manual de Políticas de Operación Contable de la SDA y toman otras determinaciones
La información financiera es detallada y expuesta, tanto en el Comité Institucional de Coordinación de Control Interno, y en el Comité
Técnico de Sostenibilidad Contable (CTSC).
Se cuenta con Comité de sanemaiento contable en que se realiza seguimiento al plan de saneamiento contable que tiene como propósito depurar y mejorar los datos para asegurar la ingtegridad de los estados financieros.</t>
  </si>
  <si>
    <t>Se preparó y presentó los Estados Financieros con corte a Marzo de 2020, según convocatoria
2020IE87168 del CICCI punto 6.</t>
  </si>
  <si>
    <t>En CICCI de 28 de enero y 1 de junio de 2020 se presentaron los estados financieros por la segunda línea de defensa y las recomendaciones para mejorarlos, la Oficina de Control Interno presentó en reunión de enero 28 y 1 de junio el seguimiento al saneamiento contable conforme los compromisos y decisiones del CICCI.</t>
  </si>
  <si>
    <t>Se adelantó sesión del CTSC conforme a la citación enviada en proceso 4780419, se tomaron decisiones.</t>
  </si>
  <si>
    <t>En CICCI de 28 de enero de 2020 se presentó el monitoreo de la segunda línea de defensa en los siguientes temas:
1. Presentación de los estados financieros para revisión y formulación de recomendaciones (Subdirección Financiera).
2. Presentación de estado del plan de saneamiento contable con corte a 31 de diciembre de 2019 (Subdirección Financiera).</t>
  </si>
  <si>
    <t>En CICCI de 1 de junio de 2020 se presentó el monitoreo en los siguientes temas: 
1. Presentación de los estados financieros para revisión y formulación de recomendaciones (Subdirección Financiera).
2. Presentación de estado del plan de saneamiento contable con corte a 30 de abril de 2020 (Subdirección Financiera).
3. Informe del cumplimiento de las metas plan de acción con corte abril 30 de 2020 (SPCI).</t>
  </si>
  <si>
    <t>En CICCI del 30 de octubre de 2020 se presentaron los estados financieros.</t>
  </si>
  <si>
    <t>5.3 Teniendo en cuenta la información suministrada por la 2a y 3a línea de defensa se toman decisiones a tiempo para garantizar el cumplimiento de las metas y objetivos.</t>
  </si>
  <si>
    <t>Dimensiòn de Control Interno
Lineas de Defensa</t>
  </si>
  <si>
    <t>Resolución SDA No. 915 de 2019 por medio del cual se crea el Comité de Gestión y Desempeño.
Resolución 1455 de 2018 por medio de la cual se crea el CICCI.
Se evidencia en las actas de Comitpe Institucional de Coordinación de Control Interno - CICCI y en las de Comité Institucional de Gestión y Desempeño - CICG</t>
  </si>
  <si>
    <t>La oficina de Control Interno en reunión e CICCI de 28 de enero presentó el informe de resultados del seguimiento a semestral a PQRS y se continuó con la decisión de que se asegure la oprotunidad en las respuestas.
En CICCI de 28 de enero, junio 1 y junio 16 de 2020 se evidencian las decisiones del CICCI como consecuencia de los monitoreos de la segunda línea y evaluación independiente de la tercera línea de defensa.</t>
  </si>
  <si>
    <t>Se presentaron los resultados de las respuestas a PQRS en CICCI de enero 28 y junio 1 de 2020, hay compromisos establecidos en el acta para asegurar el cumplimiento oportuno de las respuestas a PQRS</t>
  </si>
  <si>
    <t>Con memorando Forest No. 2020IE114734 de 10 de julio de 2020 la SGCD socializó el monitoreo a PQRS del primer semestre de 2020.</t>
  </si>
  <si>
    <t>En CICCI de 28 de enero, junio 1 y junio 16 se evidencian las decisiones del CICCI</t>
  </si>
  <si>
    <t>En acta de 1 de junio del CIGD se evidencian las decisiiones de este comité</t>
  </si>
  <si>
    <t>En CICCI del 30 de octubre y 23 de noviembre de 2020 se presentaron los avances en la ejecución de las metas proyecto de inverisón.</t>
  </si>
  <si>
    <t>5.4 Se evalúa la estructura de control a partir de los cambios en procesos, procedimientos, u otras herramientas, a fin de garantizar su adecuada formulación y afectación frente a la gestión del riesgo.</t>
  </si>
  <si>
    <t>Dimension de Gestion con Valores para Resultado
Politica de Fortalecimiento Organizacional y Simplificaciòn de Procesos
Dimension Control Interno
Lineas de Defensa</t>
  </si>
  <si>
    <t>Se evidencia en las actas de Comité Institucional de Coordinación de Control Interno - CICCI y en las de Comité Institucional de Gestión y Desempeño - CICG.
En el SIG se cuenta con el mapa de operación por procesos, 18 procesos y sus procedimientos que tienen inmersos la políticas de opreación.</t>
  </si>
  <si>
    <t>En CICCI de 28 de enero, junio 1 y junio 16 se evidencian las decisiones del CICCI frente a los monitoreos y evaluaciones independientes prsentados por la 2 y 3 línea de defensa.</t>
  </si>
  <si>
    <t>La tercera línea de defensa lo evalúa en las evaluaciones y seguimiento, auditorías y los comunica al proceso responsable, a todos los miembros del CICCI con memorando y en el CICCI, se evidencia en las actas de enero 28, junio 1 y 16 de 2020.</t>
  </si>
  <si>
    <t>Se han presentado en CICCI por la segunda línea de defensa: los estados financieros, saneamiento contable, PQRS, PAAC, mpas de riesgos.</t>
  </si>
  <si>
    <t>La tercera línea de defensa ha presentado: resultados de auditorías, informes de Ley, seguimiento a planes de mejoramiento por procesos y del suscrito ante los entes de control, evaluaciones de los mapas de riesgos de gestión y corrupción y del PAAC y recomendaciones en cada tema.</t>
  </si>
  <si>
    <t>En CIGD se ha presentado: plan de sostenibilidad y fortalecimiento de MIPG.</t>
  </si>
  <si>
    <t>5.5 La entidad aprueba y hace seguimiento al Plan Anual de Auditoría presentado y ejecutado por parte de la Oficina de Control Interno.</t>
  </si>
  <si>
    <t>Dimension Control Interno
Linea Estrategica</t>
  </si>
  <si>
    <t>La Resolución SDA No. 1455 de 2018 por medio de la cual se crea el CICCI, establece dentro de las funciones la aprobación del Plan Anual de Auditoría el seguimiento a la ejecución.</t>
  </si>
  <si>
    <t>En CICCI de 28 de enero de 2020 se aprobó el Plan Anual de Auditoría a ejecutar en la vigencia 2020.</t>
  </si>
  <si>
    <t>En CICCI de 28 de enero de 2020 se la OCI presentó para aprobación  Plan Anual de Auditoría a ejecutar en la vigencia 2020, plan que fue construido con un enfoque basado en riesgos y teniendo en cuenta los requerimientos de todas las dependencias.</t>
  </si>
  <si>
    <t>En CICCI de 28 de enero de 2020 la OCI presentó los resultados de la ejecución del Plan Anual de Auditoría de la vigencia 2019</t>
  </si>
  <si>
    <t>En CICCI de 28 de enero de 2020 la OCI presentó los resultados de la ejecución del Plan Anual de Auditoría de la vigencia 2019.</t>
  </si>
  <si>
    <t>En reunión de CICCI de junio 1 de 2020 la OCI presentó el avance y cumplimiento del Plan Anual de Auditoría aprobado para la vigencia 2020 y las modificaciones solicitadas, aprobadas en este mismo comité.</t>
  </si>
  <si>
    <t>En reunión de CICCI de junio 1 de 2020 la OCI presentó el avance y cumplimiento del Plan Anual de Auditoría aprobado para la vigencia 2020 y las modificaciones solicitadas, aprobadas en este mismo comité, que incluyeron recomendaciones en cada tema para la mejora institucuional.</t>
  </si>
  <si>
    <t xml:space="preserve"> se hace seguimiento en las actas del autocontrol de la Oficina de Control Interno</t>
  </si>
  <si>
    <t>5.6 La entidad analiza los informes presentados por la Oficina de Control Interno y evalúa su impacto en relación con la mejora institucional.</t>
  </si>
  <si>
    <t xml:space="preserve">Todos los informes presentados por la OCI se comunican al directivo líder de cada tema y éste evalúa e implementa las acciones de mejora. Los informes de auditorías internas, seguimientos especiales, informes de Ley y consolidados de seguimientos  a: planes de mejoramiento por procesos, planes de mejoramiento suscritos ante entes de control, PAAC e indicadores y la evaluación de los mapas de riesgos de gestión y corrupción así como las alertas y recomendaciones que surjan se comunican a todo el equipo directivo (miembros CICCI) con memorando.  </t>
  </si>
  <si>
    <t>EVALUACIÓN DE RIESGOS</t>
  </si>
  <si>
    <t xml:space="preserve">Este componente hace referencia al ejercicio efectuado bajo el liderazgo del equipo directivo y de todos los servidores de la entidad, y permite identificar, evaluar y gestionar eventos potenciales, tanto internos como externos, que puedan afectar el logro de los objetivos institucionales.
La condición para la evaluación de riesgos es el establecimiento de objetivos, vinculados a varios niveles de la entidad, lo que implica que la Alta Dirección define objetivos y los agrupa en categorías en todos los niveles de la entidad, con el fin de evaluarlos </t>
  </si>
  <si>
    <r>
      <rPr>
        <b/>
        <u/>
        <sz val="11"/>
        <color rgb="FFFFFFFF"/>
        <rFont val="Arial Narrow"/>
        <family val="2"/>
        <charset val="1"/>
      </rPr>
      <t xml:space="preserve">Lineamiento 6: 
</t>
    </r>
    <r>
      <rPr>
        <b/>
        <sz val="11"/>
        <color rgb="FFFFFFFF"/>
        <rFont val="Arial Narrow"/>
        <family val="2"/>
        <charset val="1"/>
      </rPr>
      <t xml:space="preserve">Definición de objetivos con suficiente claridad para identificar y evaluar los riesgos relacionados: i)Estratégicos; ii)Operativos; iii)Legales y Presupuestales; iv)De Información Financiera y no Financiera.
</t>
    </r>
  </si>
  <si>
    <r>
      <rPr>
        <b/>
        <sz val="11"/>
        <color rgb="FFFFFFFF"/>
        <rFont val="Arial Narrow"/>
        <family val="2"/>
        <charset val="1"/>
      </rPr>
      <t xml:space="preserve">Explicación de cómo la Entidad </t>
    </r>
    <r>
      <rPr>
        <b/>
        <u/>
        <sz val="11"/>
        <color rgb="FFFFFFFF"/>
        <rFont val="Arial Narrow"/>
        <family val="2"/>
        <charset val="1"/>
      </rPr>
      <t xml:space="preserve">evidencia </t>
    </r>
    <r>
      <rPr>
        <b/>
        <sz val="11"/>
        <color rgb="FFFFFFFF"/>
        <rFont val="Arial Narrow"/>
        <family val="2"/>
        <charset val="1"/>
      </rPr>
      <t xml:space="preserve">que está dando respuesta al requerimiento
</t>
    </r>
    <r>
      <rPr>
        <sz val="11"/>
        <color rgb="FFFFFFFF"/>
        <rFont val="Arial Narrow"/>
        <family val="2"/>
        <charset val="1"/>
      </rPr>
      <t>Referencia a Procesos, Manuales/Políticas de Operación/Procedimientos/Instructivos u otros desarrollos que den cuente de su aplicación</t>
    </r>
  </si>
  <si>
    <r>
      <rPr>
        <b/>
        <sz val="11"/>
        <color rgb="FFFFFFFF"/>
        <rFont val="Arial Narrow"/>
        <family val="2"/>
        <charset val="1"/>
      </rPr>
      <t xml:space="preserve">Presente
</t>
    </r>
    <r>
      <rPr>
        <i/>
        <sz val="11"/>
        <color rgb="FFFFFFFF"/>
        <rFont val="Arial Narrow"/>
        <family val="2"/>
        <charset val="1"/>
      </rPr>
      <t>(1/2/3)</t>
    </r>
  </si>
  <si>
    <r>
      <rPr>
        <b/>
        <sz val="11"/>
        <color rgb="FFFFFFFF"/>
        <rFont val="Arial Narrow"/>
        <family val="2"/>
        <charset val="1"/>
      </rPr>
      <t xml:space="preserve">Funcionando
</t>
    </r>
    <r>
      <rPr>
        <i/>
        <sz val="11"/>
        <color rgb="FFFFFFFF"/>
        <rFont val="Arial Narrow"/>
        <family val="2"/>
        <charset val="1"/>
      </rPr>
      <t>(1/2/3)</t>
    </r>
  </si>
  <si>
    <t>6.1  La Entidad cuenta con mecanismos para vincular o relacionar el plan estratégico con los objetivos estratégicos y estos a su vez con los objetivos operativos.</t>
  </si>
  <si>
    <t>Dimension de Direccionamiento Estratetegico y Planeacion.
Politica de Planeacion Institucional</t>
  </si>
  <si>
    <t>6.2 Los objetivos de los procesos, programas o proyectos (según aplique) que están definidos, son específicos, medibles, alcanzables, relevantes, delimitados en el tiempo.</t>
  </si>
  <si>
    <t>Dimension de Gestion con Valores para Resultado
Politica de Fortalecimiento Organizacional y Simplificaciòn de Procesos</t>
  </si>
  <si>
    <t>6.3 La Alta Dirección evalúa periódicamente los objetivos establecidos para asegurar que estos continúan siendo consistentes y apropiados para la Entidad.</t>
  </si>
  <si>
    <t>Dimension de Direccionamiento Estratetegico y Planeacion.
Politica de Planeacion Institucional
Dimension Control Interno
Linea Estrategica</t>
  </si>
  <si>
    <t>Se realizó la de revisión de todas la caracterizaciones y los objetivos de los procesos por la primera línea de defensa, por la segunda línea de defensa la armonización con las funciones y por la tercera línea de defensa en las auditorías..</t>
  </si>
  <si>
    <r>
      <rPr>
        <b/>
        <u/>
        <sz val="11"/>
        <color rgb="FFFFFFFF"/>
        <rFont val="Arial Narrow"/>
        <family val="2"/>
        <charset val="1"/>
      </rPr>
      <t xml:space="preserve">Lineamiento 7: 
</t>
    </r>
    <r>
      <rPr>
        <b/>
        <sz val="11"/>
        <color rgb="FFFFFFFF"/>
        <rFont val="Arial Narrow"/>
        <family val="2"/>
        <charset val="1"/>
      </rPr>
      <t xml:space="preserve">Identificación y análisis de riesgos (Analiza factores internos y externos; Implica a los niveles apropiados de la dirección; Determina cómo responder a los riesgos; Determina la importancia de los riesgos). 
</t>
    </r>
  </si>
  <si>
    <t>7.1 Teniendo en cuenta la estructura de la política de Administración del Riesgo, su alcance define lineamientos para toda la entidad, incluyendo regionales, áreas tercerizadas u otras instancias que afectan la prestación del servicio.</t>
  </si>
  <si>
    <t>7.2 La Oficina de Planeación, Gerencia de Riesgos (donde existan), como 2a línea de defensa, consolidan información clave frente a la gestión del riesgo.</t>
  </si>
  <si>
    <t>Dimension Control Interno 
Lineas de Defensa</t>
  </si>
  <si>
    <t>7.3 A partir de la información consolidada y reportada por la 2a línea de defensa (7.2), la Alta Dirección analiza sus resultados y en especial considera si se han presentado materializaciones de riesgo.</t>
  </si>
  <si>
    <t>7.4 Cuando se detectan materializaciones de riesgo, se definen los cursos de acción en relación con la revisión y actualización del mapa de riesgos correspondiente.</t>
  </si>
  <si>
    <t>Dimension de Direccionamiento Estratetegico y Planeacion.
Politica de Planeacion Institucional
Dimension Control Interno 
Lineas de Defensa</t>
  </si>
  <si>
    <t>Se han presentado por la OCI los informes de los riesgos materializados y las recomendaciones para asegurar no se vuelva a presentar</t>
  </si>
  <si>
    <t>7.5 Se llevan a cabo seguimientos a las acciones definidas para resolver materializaciones de riesgo detectadas.</t>
  </si>
  <si>
    <t>Dimension de Evaluacion de Resultados 
Politica de Seguimiento y evaluacion al Desempeño Institucional.
Dimension Control Interno 
Lineas de Defensa</t>
  </si>
  <si>
    <r>
      <rPr>
        <b/>
        <u/>
        <sz val="11"/>
        <color rgb="FFFFFFFF"/>
        <rFont val="Arial Narrow"/>
        <family val="2"/>
        <charset val="1"/>
      </rPr>
      <t xml:space="preserve">Lineamiento 8: 
</t>
    </r>
    <r>
      <rPr>
        <b/>
        <sz val="11"/>
        <color rgb="FFFFFFFF"/>
        <rFont val="Arial Narrow"/>
        <family val="2"/>
        <charset val="1"/>
      </rPr>
      <t xml:space="preserve">Evaluación del riesgo de fraude o corrupción. 
Cumplimiento artículo 73 de la Ley 1474 de 2011, relacionado con la prevención de los riesgos de corrupción.
</t>
    </r>
  </si>
  <si>
    <t>8.1 La Alta Dirección acorde con el análisis del entorno interno y externo, define los procesos, programas o proyectos (según aplique), susceptibles de posibles actos de corrupción.</t>
  </si>
  <si>
    <t>Se trato en CICCI y se dejó como compromiso la revisión del contexto interno y externo de todos los procesos</t>
  </si>
  <si>
    <t>8.2 La Alta Dirección monitorea los riesgos de corrupción con la periodicidad establecida en la Política de Administración del Riesgo.</t>
  </si>
  <si>
    <t>Dimension de Control Interno
Linea Estrategica</t>
  </si>
  <si>
    <t>Se realizan los reportes por la OCI cuatrimestralmente como resultado de las evaluaciones.</t>
  </si>
  <si>
    <t>No se han presentado monitoreos de la segunda línea de defensa</t>
  </si>
  <si>
    <t>8.3 Para el desarrollo de las actividades de control, la entidad considera la adecuada división de las funciones y que éstas se encuentren segregadas en diferentes personas para reducir el riesgo de acciones fraudulentas.</t>
  </si>
  <si>
    <t>Dimension de Contro Interno
Lineas de Defensa</t>
  </si>
  <si>
    <t>En procedimientos se encuentra la segregación de funciones</t>
  </si>
  <si>
    <t>8.4 La Alta Dirección evalúa fallas en los controles (diseño y ejecución) para definir cursos de acción apropiados para su mejora.</t>
  </si>
  <si>
    <r>
      <rPr>
        <b/>
        <u/>
        <sz val="11"/>
        <color rgb="FFFFFFFF"/>
        <rFont val="Arial Narrow"/>
        <family val="2"/>
        <charset val="1"/>
      </rPr>
      <t xml:space="preserve">
Lineamiento 9:</t>
    </r>
    <r>
      <rPr>
        <b/>
        <sz val="11"/>
        <color rgb="FFFFFFFF"/>
        <rFont val="Arial Narrow"/>
        <family val="2"/>
        <charset val="1"/>
      </rPr>
      <t xml:space="preserve"> </t>
    </r>
    <r>
      <rPr>
        <sz val="11"/>
        <color rgb="FFFFFFFF"/>
        <rFont val="Arial Narrow"/>
        <family val="2"/>
        <charset val="1"/>
      </rPr>
      <t xml:space="preserve">Identificación y análisis de cambios significativos </t>
    </r>
  </si>
  <si>
    <t>9.1 Acorde con lo establecido en la política de Administración del Riesgo, se monitorean los factores internos y externos definidos para la entidad, a fin de establecer cambios en el entorno que determinen nuevos riesgos o ajustes a los existentes.</t>
  </si>
  <si>
    <t>Dimension de Direccionamiento Estrategico 
Politica de Planeacion Institucional</t>
  </si>
  <si>
    <t>La política de administración de riesgos y oportunidades define roles y responsabilidades para la primera línea de defensa.</t>
  </si>
  <si>
    <t>9.2 La Alta Dirección analiza los riesgos asociados a actividades tercerizadas, regionales u otras figuras externas que afecten la prestación del servicio a los usuarios, basados en los informes de la segunda y tercera linea de defensa.</t>
  </si>
  <si>
    <t>Dimension de Control Interno
Lineas de Defensa</t>
  </si>
  <si>
    <t>No se han presentado revisiones de los riesgos asociados a actividades tercerizadas por la segunda línea de defensa</t>
  </si>
  <si>
    <t>9.3 La Alta Dirección monitorea los riesgos aceptados revisando que sus condiciones no hayan cambiado y definir su pertinencia para sostenerlos o ajustarlos.</t>
  </si>
  <si>
    <t>9.4 La Alta Dirección evalúa fallas en los controles (diseño y ejecución) para definir cursos de acción apropiados para su mejora, basados en los informes de la segunda y tercera linea de defensa.</t>
  </si>
  <si>
    <t>La tercera línea de defensa presenta cuatrimestralmente los resultados de la evaluación.</t>
  </si>
  <si>
    <t>9.5 La entidad analiza el impacto sobre el control interno por cambios en los diferentes niveles organizacionales.</t>
  </si>
  <si>
    <t>Dimension de Direccionamiento Estrategico y Planeacion
Politica de Planeacion Institucional
Dimension de Control Interno
Linea Estrategica</t>
  </si>
  <si>
    <t>El CICCI dejó como tarea que todos los procesos revisen el contexto interno y externo para identificar posibles cambios y nuevos riesgos</t>
  </si>
  <si>
    <t>ACTIVIDADES DE CONTROL</t>
  </si>
  <si>
    <t>La entidad define y desarrolla actividades de control que contribuyen a la mitigación de los riesgos hasta niveles aceptables para la consecución de los objetivos estratégicos y de proceso. 
Implementa políticas de operación mediante procedimientos u otros mecanismos que den cuenta de su aplicación en el día a día de las operaciones.</t>
  </si>
  <si>
    <r>
      <rPr>
        <b/>
        <u/>
        <sz val="11"/>
        <color rgb="FFFFFFFF"/>
        <rFont val="Arial Narrow"/>
        <family val="2"/>
        <charset val="1"/>
      </rPr>
      <t xml:space="preserve">
Lineamiento 10: 
</t>
    </r>
    <r>
      <rPr>
        <b/>
        <sz val="11"/>
        <color rgb="FFFFFFFF"/>
        <rFont val="Arial Narrow"/>
        <family val="2"/>
        <charset val="1"/>
      </rPr>
      <t>Diseño y desarrollo de actividades de control (Integra el desarrollo de controles con la evaluación de riesgos; tiene en cuenta a qué nivel se aplican las actividades; facilita la segregación de funciones).</t>
    </r>
  </si>
  <si>
    <r>
      <rPr>
        <b/>
        <sz val="11"/>
        <color rgb="FFFFFFFF"/>
        <rFont val="Arial Narrow"/>
        <family val="2"/>
        <charset val="1"/>
      </rPr>
      <t>Explicación de cómo la Entidad</t>
    </r>
    <r>
      <rPr>
        <b/>
        <u/>
        <sz val="11"/>
        <color rgb="FFFFFFFF"/>
        <rFont val="Arial Narrow"/>
        <family val="2"/>
        <charset val="1"/>
      </rPr>
      <t xml:space="preserve"> evidencia </t>
    </r>
    <r>
      <rPr>
        <b/>
        <sz val="11"/>
        <color rgb="FFFFFFFF"/>
        <rFont val="Arial Narrow"/>
        <family val="2"/>
        <charset val="1"/>
      </rPr>
      <t xml:space="preserve">que está dando respuesta al requerimiento
</t>
    </r>
    <r>
      <rPr>
        <sz val="11"/>
        <color rgb="FFFFFFFF"/>
        <rFont val="Arial Narrow"/>
        <family val="2"/>
        <charset val="1"/>
      </rPr>
      <t>Referencia a Procesos, Manuales/Políticas de Operación/Procedimientos/Instructivos u otros desarrollos que den cuente de su aplicación</t>
    </r>
  </si>
  <si>
    <t>10.1 Para el desarrollo de las actividades de control, la entidad considera la adecuada división de las funciones y que éstas se encuentren segregadas en diferentes personas para reducir el riesgo de error o de incumplimientos de alto impacto en la operación.</t>
  </si>
  <si>
    <t xml:space="preserve">10.2 Se han idenfificado y documentado las situaciones específicas en donde no es posible segregar adecuadamente las funciones (ej: falta de personal, presupuesto), con el fin de definir actividades de control alternativas para cubrir los riesgos identificados. </t>
  </si>
  <si>
    <t>10.3 El diseño de otros  sistemas de gestión (bajo normas o estándares internacionales como la ISO), se intregan de forma adecuada a la estructura de control de la entidad.</t>
  </si>
  <si>
    <t xml:space="preserve">
Dimension de Gestion con Valores para Resultados
Dimension de Control Interno
Lineas de Defensa</t>
  </si>
  <si>
    <r>
      <rPr>
        <b/>
        <u/>
        <sz val="11"/>
        <color rgb="FFFFFFFF"/>
        <rFont val="Arial Narrow"/>
        <family val="2"/>
        <charset val="1"/>
      </rPr>
      <t xml:space="preserve">Lineamiento 11: 
</t>
    </r>
    <r>
      <rPr>
        <b/>
        <sz val="11"/>
        <color rgb="FFFFFFFF"/>
        <rFont val="Arial Narrow"/>
        <family val="2"/>
        <charset val="1"/>
      </rPr>
      <t>Seleccionar y Desarrolla controles generales sobre TI para apoyar la consecución de los objetivos .</t>
    </r>
  </si>
  <si>
    <t>11.1 La entidad establece actividades de control relevantes sobre las infraestructuras tecnológicas; los procesos de gestión de la seguridad y sobre los procesos de adquisición, desarrollo y mantenimiento de tecnologías.</t>
  </si>
  <si>
    <t xml:space="preserve">Dimension de Gestion con Valores para el Resultado
Politica de Gobierno Digital 
Politica de Seguridad Digital
</t>
  </si>
  <si>
    <t>11.2  Para los proveedores de tecnología  selecciona y desarrolla actividades de control internas sobre las actividades realizadas por el proveedor de servicios.</t>
  </si>
  <si>
    <t xml:space="preserve">11.3 Se cuenta con matrices de roles y usuarios siguiendo los principios de segregación de funciones.
</t>
  </si>
  <si>
    <t xml:space="preserve">Dimension de Gestion con Valores para el Resultado
Politica de Fortalecimiento Organizacional y Simplificacion de Procesos.
</t>
  </si>
  <si>
    <t xml:space="preserve">11.4 Se cuenta con información de la 3a línea de defensa, como evaluador independiente en relación con los controles implementados por el proveedor de servicios, para  asegurar que los riesgos relacionados se mitigan.
</t>
  </si>
  <si>
    <t>Dimension Control Interno
Tercera Linea de Defensa</t>
  </si>
  <si>
    <r>
      <rPr>
        <b/>
        <u/>
        <sz val="11"/>
        <color rgb="FFFFFFFF"/>
        <rFont val="Arial Narrow"/>
        <family val="2"/>
        <charset val="1"/>
      </rPr>
      <t xml:space="preserve">Lineamiento 12: 
</t>
    </r>
    <r>
      <rPr>
        <b/>
        <sz val="11"/>
        <color rgb="FFFFFFFF"/>
        <rFont val="Arial Narrow"/>
        <family val="2"/>
        <charset val="1"/>
      </rPr>
      <t>Despliegue de políticas y procedimientos (Establece responsabilidades sobre la ejecución de las políticas y procedimientos; Adopta medidas correctivas; Revisa las políticas y procedimientos).</t>
    </r>
  </si>
  <si>
    <t xml:space="preserve">12.1 Se evalúa la actualización de procesos, procedimientos, políticas de operación, instructivos, manuales u otras herramientas para garantizar la aplicación adecuada de las principales actividades de control.
</t>
  </si>
  <si>
    <t>Dimension de Gestion con Valores para el Resultado
Politica de Fortalecimiento Organizacional y Simplificacion de Procesos.</t>
  </si>
  <si>
    <t>12.2  El diseño de controles se evalúa frente a la gestión del riesgo.</t>
  </si>
  <si>
    <t xml:space="preserve">Todas las Dimensiones de MIPG 
</t>
  </si>
  <si>
    <t xml:space="preserve">12.3  Monitoreo a los riesgos acorde con la política de administración de riesgo establecida para la entidad.
</t>
  </si>
  <si>
    <t>Dimension de Direccionamiento Estrategico y Planeacion
Politica de Planeacion Institucional.</t>
  </si>
  <si>
    <t>La política de administración de riesgos fue actualizada en CICCI de fecha 13 de octubre de 2020.</t>
  </si>
  <si>
    <t>12.4 Verificación de que los responsables estén ejecutando los controles tal como han sido diseñados.</t>
  </si>
  <si>
    <t>Dimension Control Interno
Segunda Linea de Defensa</t>
  </si>
  <si>
    <t>12.5  Se evalúa la adecuación de los controles a las especificidades de cada proceso, considerando cambios en regulaciones, estructuras internas u otros aspectos que determinen cambios en su diseño.</t>
  </si>
  <si>
    <t>Dimension Control Interno
 Lineas de Defensa</t>
  </si>
  <si>
    <t>INFORMACIÓN Y COMUNICACIÓN</t>
  </si>
  <si>
    <t>Este componente verifica que las políticas, directrices y mecanismos de consecución, captura, procesamiento y generación de datos dentro y en el entorno de cada entidad, satisfagan la necesidad de divulgar los resultados, de mostrar mejoras en la gestión administrativa y procurar que la información y la comunicación de la entidad y de cada proceso sea adecuada a las necesidades específicas de los grupos de valor y grupos de interés. 
Se requiere que todos los servidores de la entidad reciban un claro mensaje de la Alta Dirección sobre las responsabilidades de control. Deben comprender su función frente al Sistema de Control Interno.</t>
  </si>
  <si>
    <r>
      <rPr>
        <b/>
        <u/>
        <sz val="11"/>
        <color rgb="FFFFFFFF"/>
        <rFont val="Arial Narrow"/>
        <family val="2"/>
        <charset val="1"/>
      </rPr>
      <t xml:space="preserve">
Lineamiento 13: 
</t>
    </r>
    <r>
      <rPr>
        <b/>
        <sz val="11"/>
        <color rgb="FFFFFFFF"/>
        <rFont val="Arial Narrow"/>
        <family val="2"/>
        <charset val="1"/>
      </rPr>
      <t>Utilización de información relevante (Identifica requisitos de información; Capta fuentes de datos internas y externas; Procesa datos relevantes y los transforma en información).</t>
    </r>
  </si>
  <si>
    <t>13.1 La entidad ha diseñado sistemas de información para capturar y procesar datos y transformarlos en información para alcanzar los requerimientos de información definidos.</t>
  </si>
  <si>
    <t xml:space="preserve">Dimension de Informacion y comunicación 
</t>
  </si>
  <si>
    <t>13.2  La entidad cuenta con el inventario de información relevante (interno/externa) y cuenta con un mecanismo que permita su actualización.</t>
  </si>
  <si>
    <t>Dimension de Informacion y comunicación 
Politica de Transparencia y Acceso a la Informaciòn Publica</t>
  </si>
  <si>
    <t>13.3 La entidad considera un ámbito amplio de fuentes de datos (internas y externas), para la captura y procesamiento posterior de información clave para la consecución de metas y objetivos.</t>
  </si>
  <si>
    <t xml:space="preserve">Los líderes de procesos con el acompañamiento del equipo operativo
del Sistema Integrado de Gestión, identificarán los activos de información,
sus respectivos responsables, custodios, ubicación, entre otras características, con el fin de garantizar su administración y control. Capacitación Transparencia.
Julio 22 de 2019. Capacitación del 13 de junio sobre Clarificar conceptos del Sistema de Gestión de Seguridad de la Información y conocer la matriz
en el módulo de ISOLUCION
La OAC consulta fuentes internas y externas para la elaboración de comunicados de prensa y piezas divulgativas </t>
  </si>
  <si>
    <t>Por otra parte, y a la luz de la Ley 1712 de 2014 se cuenta con un  micrositio de transparencia y acceso a la información, teniendo en cuenta el decreto reglamentario 103 de 2015 y la resolución 3564 de 201, donde se publica información de gestión y relevante de la entidad, tanto en transparencia activa como en transparencia activa, mediante la cual se gestiona de manera proactiva, la actualización y seguimiento de los contenidos web relacionados a la Transparencia y acceso a la información pública, por parte de los diferentes enlaces en cada dependencia dentro de la entidad, que contribuyan al cumplimiento de la ley 1712 de 2014, implementando los mecanismos de TI requeridos y normatizados por la estrategia de gobierno digital, que permitan el uso y apropiación de la información por parte de grupos de interés y de la ciudadanía en general.</t>
  </si>
  <si>
    <t>Por otra parte, mediante el sistema de información ambiental Forest (que apoya procesos misionales y de Apoyo de Servicios informativos como web service y trámites en línea, además de ser un sistema de Gestión de Procesos y Documentos, basado en los conceptos de BPM y ECM, se cuenta con un inventario de procedimientos automatizados (en total 86 procedimientos) en el cual se opera toda la información relacionada al procedimiento, conservando la información, trazabilidad, seguridad y firma digital, además así como la integración de este con otros sistemas de información de la entidad (Ej. SIPSE).</t>
  </si>
  <si>
    <t>13.4 La entidad ha desarrollado e implementado actividades de control sobre la integridad, confidencialidad y disponibilidad de los datos e información definidos como relevantes.</t>
  </si>
  <si>
    <r>
      <rPr>
        <b/>
        <u/>
        <sz val="11"/>
        <color rgb="FFFFFFFF"/>
        <rFont val="Arial Narrow"/>
        <family val="2"/>
        <charset val="1"/>
      </rPr>
      <t xml:space="preserve">
Lineamiento 14: 
</t>
    </r>
    <r>
      <rPr>
        <b/>
        <sz val="11"/>
        <color rgb="FFFFFFFF"/>
        <rFont val="Arial Narrow"/>
        <family val="2"/>
        <charset val="1"/>
      </rPr>
      <t>Comunicación Interna (Se comunica con el Comité Institucional de Coordinación de Control Interno o su equivalente; Facilita líneas de comunicación en todos los niveles; Selecciona el método de comunicación pertinente).</t>
    </r>
  </si>
  <si>
    <t>14.1 Para la comunicación interna la Alta Dirección tiene mecanismos que permitan dar a conocer los objetivos y metas estratégicas, de manera tal que todo el personal entiende su papel en su consecución. (Considera los canales más apropiados y evalúa su efectividad).</t>
  </si>
  <si>
    <t xml:space="preserve">Dimension de Informacion y comunicación
</t>
  </si>
  <si>
    <t xml:space="preserve">Se cuenta con el sistema de Correspondencia Forest que es una herramienta tecnológica que registra la actuación de la entidad, basado en un sistema de gestión de procesos y documentos, desarrollado bajo mapas de procesos, actividades, tareas, responsables, tiempos Programados y de ejecución, formularios electrónicos, asociación de procesos, uso de plantillas definidas, registro de documentos, firmas digitales, garantiza la trazabilidad en los documentos, radicación masiva y en línea, tablas de retención documental, expone formularios electrónicos a los usuarios, realiza la numeración automática de los conceptos, Resoluciones, entre otras funcionalidades y beneficios, por lo que es un mecanismo de comunicación entre servidores. 
El correo institucional donde nos comunican diferentes eventos y es el más rápido. Las pantallas de comunicación ubicadas en cada piso con el fin de socializar actividades y eventos en la sede principal y en las distintas sedes de la SDA.
La Oficina Asesora de Comunicaciones cuenta con una profesional encargada de la comunicación interna, en quien se puede apoyar la alta dirección para dar a conocer los objetivos y metas estratégicas para ser divulgados a través de los canales internos de comunicación. </t>
  </si>
  <si>
    <t>Se han presentado los resultados de la efectividad del flujo de la información interna en los informes de la OCI presentados al CICCI, y en las auditorías se evalúa.</t>
  </si>
  <si>
    <t>14.2 La entidad cuenta con políticas de operación relacionadas con la administración de la información (niveles de autoridad y responsabilidad)</t>
  </si>
  <si>
    <t>14.3 La entidad cuenta con canales de información internos para la denuncia anónima o confidencial de posibles situaciones irregulares y se cuenta con mecanismos específicos para su manejo, de manera tal que generen la confianza para utilizarlos.</t>
  </si>
  <si>
    <t>No se ha presentado en CICCI</t>
  </si>
  <si>
    <t>14.4 La entidad establece e implementa políticas y procedimientos para facilitar una comunicación interna efectiva.</t>
  </si>
  <si>
    <t>Mediante el procedimiento  
PE02-PR02 denominado comunicación interna se describen las actividades secuenciales que permiten el adecuado flujo de información para el manejo de la comunicación interna de la SDA.</t>
  </si>
  <si>
    <t>Mediante Resolución  N°4287 se adopta el Manual de Procesos y Procedimientos de la Secretaría Distrital de Ambiente</t>
  </si>
  <si>
    <t xml:space="preserve">Se han presentado los resultados de la efectividad del flujo de la información interna en los informes de la OCI presentados al CICCI, y en las auditorías se evalúa.
En CICCI del 12 de noviembre de 2020, acta No. 08, se realizó la socialización de las políticas de operación, lineamientos y procedimientos para la comunicación interna efectiva.
Presentación de:
Caracterización de usuarios o grupos de valor. 
Canales externos de comunicación definidos, tipo de información a divulgar en cada uno y mecanismos de socialización de éstos en todos los niveles de la organización. 
Resultados de la evaluación de la percepción de los usuarios o grupos de valor y de la efectividad de los canales de comunicación.
</t>
  </si>
  <si>
    <t>Mediante radicado 2019IE64199 De  marzo 20 de 2019, se aprobaron las últimas actualizaciones al procedimiento de comunicación interna</t>
  </si>
  <si>
    <r>
      <rPr>
        <b/>
        <u/>
        <sz val="11"/>
        <color rgb="FFFFFFFF"/>
        <rFont val="Arial Narrow"/>
        <family val="2"/>
        <charset val="1"/>
      </rPr>
      <t xml:space="preserve">
Lineamiento 15: 
</t>
    </r>
    <r>
      <rPr>
        <b/>
        <sz val="11"/>
        <color rgb="FFFFFFFF"/>
        <rFont val="Arial Narrow"/>
        <family val="2"/>
        <charset val="1"/>
      </rPr>
      <t>Comunicación con el exterior (Se comunica con los grupos de valor y con terceros externos interesados; Facilita líneas de comunicación).</t>
    </r>
  </si>
  <si>
    <t xml:space="preserve">15.1 La entidad desarrolla e implementa controles que facilitan la comunicación externa, la cual incluye  políticas y procedimientos. 
Incluye contratistas y proveedores de servicios tercerizados (cuando aplique). </t>
  </si>
  <si>
    <t xml:space="preserve">
Dimension de Informacion y Comunicación
Dimension de Control Interno
Primera Linea de Defensa</t>
  </si>
  <si>
    <t xml:space="preserve">15.2 La entidad cuenta con canales externos definidos de comunicación, asociados con el tipo de información a divulgar, y éstos son reconocidos a todo nivel de la organización.
</t>
  </si>
  <si>
    <t xml:space="preserve">Dimension de Informacion y Comunicación
Politica de Transparencia, acceso a la información pública y lucha
contra la corrupción </t>
  </si>
  <si>
    <t>Determina según el público objetivo la herramienta de comunicación externa más apropiada para divulgar la información, de acuerdo al instructivo 126PG02-PR01-I-1 Herramientas de comunicación externa</t>
  </si>
  <si>
    <t>En CICCI del 12 de noviembre de 2020, acta No. 08, se realizó la socialización de las políticas de operación, lineamientos y procedimientos para la comunicación interna efectiva.
Presentación de:
Caracterización de usuarios o grupos de valor. 
Canales externos de comunicación definidos, tipo de información a divulgar en cada uno y mecanismos de socialización de éstos en todos los niveles de la organización. 
Resultados de la evaluación de la percepción de los usuarios o grupos de valor y de la efectividad de los canales de comunicación.</t>
  </si>
  <si>
    <t>15.3 La entidad cuenta con procesos o procedimiento para el manejo de la información entrante (quién la recibe, quién la clasifica, quién la analiza), y a la respuesta requierida (quién la canaliza y la responde).</t>
  </si>
  <si>
    <t xml:space="preserve">Dimension de Informacion y Comunicación
Politica de Gestion Documental
Politica de Transparencia, acceso a la información pública y lucha
contra la corrupción </t>
  </si>
  <si>
    <t>La entidad cuenta con el procedimiento de atención al ciudadano.</t>
  </si>
  <si>
    <t>Se presenta en los monitoreos de la segunda línea de defensa.</t>
  </si>
  <si>
    <t>Se han presentado recomendaciones en los CICCI de 28 de enero y 1 de junio de 2020.
El procedimiento fue actualizado en diciembre de 2020 y presentado a los enlaces SIG.
Es un tarea del CICCI en ejecución.</t>
  </si>
  <si>
    <t>Se presenta en los resultados de las evaluaciones de la tercera línea de defensa.</t>
  </si>
  <si>
    <t xml:space="preserve">15.4 La entidad cuenta con procesos o procedimientos encaminados a evaluar periodicamente la efectividad de los canales de comunicación con partes externas, así como sus contenidos, de tal forma que se puedan mejorar.
</t>
  </si>
  <si>
    <t>Dimension de Informacion y Comunicación
Politica deControl Interno
Lineas de Defensa</t>
  </si>
  <si>
    <t xml:space="preserve">La OAC aplica una encuesta anual para conocer la opinión de los servidores sobre los canales de comunicación interna </t>
  </si>
  <si>
    <t>15.5 La entidad analiza periodicamente su caracterización de usuarios o grupos de valor, a fin de actualizarla cuando sea pertinente.</t>
  </si>
  <si>
    <t>Dimension de Direccionamiento Estrategico y Planeaciòn
Politica de Planeacion Institucional</t>
  </si>
  <si>
    <t>Se presentó en el CICCI de fecha 12 de noviembre de 2020 por la OAC.</t>
  </si>
  <si>
    <t>15.6 La entidad analiza periodicamente los resultados frente a la evaluación de percepción por parte de los usuarios o grupos de valor para la incorporación de las mejoras correspondientes.</t>
  </si>
  <si>
    <t>Esta actividad corresponde a la Subsecretaría General y de Control Disciplinario y a la Dirección de Planeación y Sistemas de Información Ambiental.
La OAC aplica una encuesta mensual a través de redes sociales para conocer al percepción ciudadana en torno a las actuaciones de la SDA.</t>
  </si>
  <si>
    <t>Se presentó por la segunda línea de defensa en CICCI de 12 de noviembre de 2020.</t>
  </si>
  <si>
    <t xml:space="preserve">En CICCI del 12 de noviembre de 2020, acta No. 08, se realizó la socialización de las políticas de operación, lineamientos y procedimientos para la comunicación interna efectiva.
Presentación de:
Caracterización de usuarios o grupos de valor. 
Canales </t>
  </si>
  <si>
    <t>ACTIVIDADES DE MONITOREO</t>
  </si>
  <si>
    <t>Este componente considera actividades en el día a día de la gestión institucional, así como a través de evaluaciones periódicas (autoevaluación, auditorías). Su propósito es valorar: (i) la efectividad del control interno de la entidad pública; (ii) la eficiencia, eficacia y efectividad de los procesos; (iii) el nivel de ejecución de los planes, programas y proyectos; (iv) los resultados de la gestión, con el propósito de detectar desviaciones, establecer tendencias, y generar recomendaciones para orientar las acciones de mejoramiento de la entidad pública.</t>
  </si>
  <si>
    <r>
      <rPr>
        <b/>
        <u/>
        <sz val="11"/>
        <color rgb="FFFFFFFF"/>
        <rFont val="Arial Narrow"/>
        <family val="2"/>
        <charset val="1"/>
      </rPr>
      <t xml:space="preserve">Lineamiento 16. </t>
    </r>
    <r>
      <rPr>
        <sz val="11"/>
        <color rgb="FFFFFFFF"/>
        <rFont val="Arial Narrow"/>
        <family val="2"/>
        <charset val="1"/>
      </rPr>
      <t xml:space="preserve"> Evaluaciones continuas y/o separadas (autoevaluación, auditorías) para determinar si los componentes del Sistema de Control Interno están presentes y funcionando.
</t>
    </r>
  </si>
  <si>
    <t>Observaciones de la evaluacion independiente (tener encuenta papel de  líneas de defensa) 
*Nota: Unicamente diligenciar las observaciones que van vinculadas al desarrollo de actividades de las demas lineas de defensa</t>
  </si>
  <si>
    <t>16.1 El comité Institucional de Coordinación de Control Interno aprueba anualmente el Plan Anual de Auditoría presentado por parte del Jefe de Control Interno o quien haga sus veces y hace el correspondiente seguimiento a sus ejecución?</t>
  </si>
  <si>
    <t>Dimension de Control Interno
Lineas Estrategica</t>
  </si>
  <si>
    <t>Resolución SDA No.02735 “Por medio de la cual se actualiza el Comité Institucional de Coordinación de Control Interno de la Secretaría Distrital de Ambiente creado mediante la Resolución 1455 de 2018 y se toman otras determinaciones” Memorando SDA No. 2020EE227607.
Proceso Control y Mejora
Manual de funciones para la Oficina de Control Interno.
Procedimiento auditorias internas de gestión.</t>
  </si>
  <si>
    <t>Se realiza la revisión y aprobación y se hace seguimiento periódico en reuniones de CICCI</t>
  </si>
  <si>
    <t>16.2  La Alta Dirección periódicamente evalúa los resultados de las evaluaciones (contínuas e independientes)  para concluir acerca de la efectividad del Sistema de Control Interno</t>
  </si>
  <si>
    <t>Se realiza la revisión y aprobación y se hace seguimiento periódico en reuniones de CICCI,  
Todos los informes consolidados se presentan a todos los miembros del CICCI.</t>
  </si>
  <si>
    <t>16.3  La Oficina de Control Interno o quien haga sus veces realiza evaluaciones independientes periódicas (con una frecuencia definida con base en el análisis de riesgo), que le permite evaluar el diseño y operación de los controles establecidos y definir su efectividad para evitar la materialización de riesgos.</t>
  </si>
  <si>
    <t>Dimension de Control Interno
Tercera Linea de Defensa</t>
  </si>
  <si>
    <t>16.4 Acorde con el Esquema de Líneas de Defensa se han implementado procedimientos de monitoreo continuo como parte de las actividades de la 2a línea de defensa, a fin de contar con información clave para la toma de decisiones.</t>
  </si>
  <si>
    <t>Dimension de Control Interno
Segunda Linea de Defensa</t>
  </si>
  <si>
    <t>16.5 Frente a las evaluaciones independientes la entidad considera evaluaciones externas de organismos de control, de vigilancia, certificadores, ONG´s u otros que permitan tener una mirada independiente de las operaciones.</t>
  </si>
  <si>
    <t xml:space="preserve">La entidad está certificada en normas ISO 9001, 14001 y OHSAS 18001, también es auditada anualmente por la Contraloría Distrital de Bogotá </t>
  </si>
  <si>
    <r>
      <rPr>
        <b/>
        <u/>
        <sz val="11"/>
        <color rgb="FFFFFFFF"/>
        <rFont val="Arial Narrow"/>
        <family val="2"/>
        <charset val="1"/>
      </rPr>
      <t xml:space="preserve">Lineamiento 17. </t>
    </r>
    <r>
      <rPr>
        <sz val="11"/>
        <color rgb="FFFFFFFF"/>
        <rFont val="Arial Narrow"/>
        <family val="2"/>
        <charset val="1"/>
      </rPr>
      <t xml:space="preserve"> 
Evaluación y comunicación de deficiencias oportunamente (Evalúa los resultados, Comunica las deficiencias y Monitorea las medidas correctivas).
</t>
    </r>
  </si>
  <si>
    <t>17.1 A partir de la información de las evaluaciones independientes, se evalúan para determinar su efecto en el Sistema de Control Interno de la entidad y su impacto en el logro de los objetivos, a fin de determinar cursos de acción para su mejora.</t>
  </si>
  <si>
    <t>Resolución SDA No.02735 “Por medio de la cual se actualiza el Comité Institucional de Coordinación de Control Interno de la Secretaría Distrital de Ambiente creado mediante la Resolución 1455 de 2018 y se toman otras determinaciones” Memorando SDA No. 2020EE227607.
Proceso Control y Mejora
Manual de funciones para la Oficina de Control Interno.
Lineamientos para la primera y segunda línea de defensa, memorando de la SGCD.
En reunión de CICCI del 22 de diciembre, acta No. 12 de 2020 se adoptó el esquema de líneas de defensa de la entidad.</t>
  </si>
  <si>
    <t>17.2 Los informes recibidos de entes externos (organismos de control, auditores externos, entidades de vigilancia entre otros) se consolidan y se concluye sobre el impacto en el Sistema de Control Interno, a fin de determinar los cursos de acción.</t>
  </si>
  <si>
    <t>17.3 La entidad cuenta con políticas donde se establezca a quién reportar las deficiencias de control interno como resultado del monitoreo continuo.</t>
  </si>
  <si>
    <t>Política de administración de riesgos y oportunidades aprobada el 7 de noviembre de 2019 en CICCI.
Resolución SDA No.02735 “Por medio de la cual se actualiza el Comité Institucional de Coordinación de Control Interno de la Secretaría Distrital de Ambiente creado mediante la Resolución 1455 de 2018 y se toman otras determinaciones” Memorando SDA No. 2020EE227607.
Documento esquema de líneas de defensa de la SDA  aprobado en CICCI de fecha 22 de diciembre de 2020, acta No. 12</t>
  </si>
  <si>
    <t>Política de administración de riesgos y oportunidades aprobada el 7 de noviembre de 2019 en CICCI.</t>
  </si>
  <si>
    <t xml:space="preserve">
Documento esquema de líneas de defensa de la SDA  aprobado en CICCI de fecha 22 de diciembre de 2020, acta No. 12</t>
  </si>
  <si>
    <t>17.4 La Alta Dirección hace seguimiento a las acciones correctivas relacionadas con las deficiencias comunicadas sobre el Sistema de Control Interno y si se han cumplido en el tiempo establecido.</t>
  </si>
  <si>
    <t>Resolución SDA No.02735 “Por medio de la cual se actualiza el Comité Institucional de Coordinación de Control Interno de la Secretaría Distrital de Ambiente creado mediante la Resolución 1455 de 2018 y se toman otras determinaciones” Memorando SDA No. 2020EE227607.
Proceso Control y Mejora
Manual de funciones para la Oficina de Control Interno.
Lineamientos para la primera y segunda línea de defensa, memorando de la SGCD.
Procedimientos: plan de mejoramiento institucional y plan de mejoramiento por procesos.
Aplicativo ISOLUCION</t>
  </si>
  <si>
    <t>17.5 Los procesos y/o servicios tercerizados, son evaluados acorde con su nivel de riesgos.</t>
  </si>
  <si>
    <t>La supervisión de los contratos de actividades tercerizadas como aseo y cafetería, vigilancia y transporte son supervisados por la primera línea de defensa, Dirección de Gestión Corporativa.</t>
  </si>
  <si>
    <t>17.6 Se evalúa la información suministrada por los usuarios (Sistema PQRD), así como de otras partes interesadas para la mejora del  Sistema de Control Interno de la Entidad?</t>
  </si>
  <si>
    <t xml:space="preserve">
Dimension de Informacion y Comunicación 
Dimension de Control Interno
Lineas de Defensa</t>
  </si>
  <si>
    <t>Procedimiento Peticiones Quejas, Reclamos, Sugerencias y Felicitaciones Código: PA09-PR03 el cual articula anexos tales
como Encuesta Percepción y Satisfacción Servicio</t>
  </si>
  <si>
    <t>Informes de seguimiento a la oportunidad,
coherencia, claridad y calidez de respuestas a peticiones – Secretaria General.</t>
  </si>
  <si>
    <t xml:space="preserve">17.7 Verificación del avance y cumplimiento de las acciones incluidas en los planes de mejoramiento producto de las autoevaluaciones. (2ª Línea).
</t>
  </si>
  <si>
    <t xml:space="preserve">
Dimension de Control Interno
Lineas de Defensa</t>
  </si>
  <si>
    <t>Se definió y aprobó el esquema de líneas de defensa para la entidad, se publicó en  la página Web, link: http://www.ambientebogota.gov.co/web/transparencia/politicas-lineamientos-y-manuales1/-/document_library_display/Wid8/view/9579699/29425?_110_INSTANCE_Wid8_redirect=http%3A%2F%2Fwww.ambientebogota.gov.co%2Fweb%2Ftransparencia%2Fpoliticas-lineamientos-y-manuales1%3Fp_p_id%3D110_INSTANCE_Wid8%26p_p_lifecycle%3D0%26p_p_state%3Dnormal%26p_p_mode%3Dview%26p_p_col_id%3Dcolumn-2%26p_p_col_pos%3D4%26p_p_col_count%3D5</t>
  </si>
  <si>
    <t>No se han presentado monitoreos en temas de planes de mejoramiento por la segunda línea de defensa.</t>
  </si>
  <si>
    <t>17.8 Evaluación de la efectividad de las acciones incluidas en los Planes de mejoramiento producto de las auditorías internas y de entes externos. (3ª Línea)</t>
  </si>
  <si>
    <t>Procedimiento plan de mejoramiento por procesos.
Procedimiento Plan de Mejoramiento Institucional
Plan Anual de Auditoría aprobado</t>
  </si>
  <si>
    <t>17.9 Las deficiencias de control interno son reportadas a los responsables de nivel jerárquico superior, para tomar la acciones correspondientes?</t>
  </si>
  <si>
    <t>Manual de funciones de la entidad.
Resolución SDA No.02735 “Por medio de la cual se actualiza el Comité Institucional de Coordinación de Control Interno de la Secretaría Distrital de Ambiente creado mediante la Resolución 1455 de 2018 y se toman otras determinaciones” Memorando SDA No. 2020EE227607.
Resolución 915 de 2019 CIGD
Proceso Control y Mejora
Lineamientos para la primera y segunda línea de defensa, memorando de la SGCD.
Procedimientos: plan de mejoramiento institucional y plan de mejoramiento por procesos.
Aplicativo ISOLUCION</t>
  </si>
  <si>
    <t>ANÁLISIS DE RESULTADOS PARA LA TOMA DE DECISIONES</t>
  </si>
  <si>
    <t xml:space="preserve">Se encuentra presente  y funcionando, pero requiere mejoras frente a su diseño, ya que  opera de manera efectiva
</t>
  </si>
  <si>
    <t>Se encuentra presente  y funcionando, pero requiere mejoras frente a su diseño, ya que  opera de manera efectiva</t>
  </si>
  <si>
    <t>Cuando en el análisis de los requerimientos en los diferentes componentes del MECI se cuente con aspectos evaluados en nivel 2 (presente) y 2 (funcionando); 3 (presente) y 1 (funcionando); 3 (presente) y 2 (funcionando);2 (presente) y 1 (funcionando)</t>
  </si>
  <si>
    <t>Cuando en el análisis de los requerimientos en los diferentes componentes del MECI se cuente con aspectos evaluados en nivel 1 (presente) y 1 (funcionando); ;1 (presente) y 2 (funcionando); 1(presente) y 3 (funcionando).</t>
  </si>
  <si>
    <t>Registro de deficiencias</t>
  </si>
  <si>
    <t>RESULTADOS</t>
  </si>
  <si>
    <t>FUENTE DEL ANALISIS</t>
  </si>
  <si>
    <t>CONTROL PRESENTE</t>
  </si>
  <si>
    <t>CONTROL FUNCIONANDO</t>
  </si>
  <si>
    <t>OBSERVACIONES DEL CONTROL</t>
  </si>
  <si>
    <t>NIVEL DE CUMPLIMIENTO-ASPECTOS PARTICULARES POR COMPONENTE</t>
  </si>
  <si>
    <t>NIVEL DE CUMPLIMIENTO- DEL COMPONENTE</t>
  </si>
  <si>
    <t>RECOMENDACIONES DESDE LA MIRADA DE EVALUACION INDEPENDIENTE</t>
  </si>
  <si>
    <t>PLANES DE MEJORAMIENTO (Donde aplique)</t>
  </si>
  <si>
    <t>Id. Requerimiento</t>
  </si>
  <si>
    <t>Descripción del Lineamiento</t>
  </si>
  <si>
    <t>Pregunta Indicativa</t>
  </si>
  <si>
    <t>Accion(es) de Mejora</t>
  </si>
  <si>
    <t>Fecha de Inicio</t>
  </si>
  <si>
    <t>Fecha Terminacion</t>
  </si>
  <si>
    <t>Responsable</t>
  </si>
  <si>
    <t>Seguimiento</t>
  </si>
  <si>
    <t>% de avance</t>
  </si>
  <si>
    <t>Incluir en el plan de integridad de la vigencia una actividad de: Revisión de desviaciones, convivencia laboral, temas disciplinarios internos, quejas o denuncias sobre los servidores de la entidad o temas relacionados para establecer valores del código de integridad vulnerados y acciones para cerrar las brechas.</t>
  </si>
  <si>
    <t>Identificar la información clasificada y reservada y definir y socializar lineamientos para el uso adecuado de la información privilegiada</t>
  </si>
  <si>
    <t>Presentar en CICCI el monitoreo de la evaluación del imnpacto del PIC, plan de bienestar e incentivos y de las políticas de talento humano para la retención de personal.</t>
  </si>
  <si>
    <t>Evaluar los objetivos de la entidad periódicamente para asegurar que se cumplan y si es necesario modificarlos o ajustarlos.</t>
  </si>
  <si>
    <t>Realizar el análisis de contexto interno y externo de todos los procesos de la entidad, incluir análisis de riesgos para servicios tercerizados como transporte y aseo y cafetería.  Con base en los resultasdos del contexto realizar la identificación de nuevos riesgos si a ello hay lugar.</t>
  </si>
  <si>
    <t>Incluir en el monitoreo de riesgos los materializados y hacer seguimiento para asegurar que se formulen los planes o acciones de manejo y hacer seguimietno a su implementación.</t>
  </si>
  <si>
    <t>En los procesos que se identifiquen riesgos materiaslizados se debe hacer una revisión de los mapas de riesgos para ajustar los controles y asegurar que no se vuelva a presentar la materialización.</t>
  </si>
  <si>
    <t xml:space="preserve">Revisar los riesgos de corrupción en los procesos más susceptibles, por ejemplo evaluación, control y seguimiento, Metrología, medición y monitoreo y gestión contractual. </t>
  </si>
  <si>
    <r>
      <rPr>
        <sz val="11"/>
        <color rgb="FF000000"/>
        <rFont val="Arial"/>
        <family val="2"/>
        <charset val="1"/>
      </rPr>
      <t>a)</t>
    </r>
    <r>
      <rPr>
        <sz val="7"/>
        <color rgb="FF000000"/>
        <rFont val="Times New Roman"/>
        <family val="1"/>
        <charset val="1"/>
      </rPr>
      <t xml:space="preserve">    </t>
    </r>
    <r>
      <rPr>
        <sz val="11"/>
        <color rgb="FF000000"/>
        <rFont val="Arial"/>
        <family val="2"/>
        <charset val="1"/>
      </rPr>
      <t>Realizar una revisión de los controles asociados a los riesgos de corrupción identificados por cada uno de los procesos para asegurar la segregación de funciones para reducir el riesgo de acciones fraudulentas.</t>
    </r>
  </si>
  <si>
    <r>
      <rPr>
        <sz val="11"/>
        <color rgb="FF000000"/>
        <rFont val="Arial"/>
        <family val="2"/>
        <charset val="1"/>
      </rPr>
      <t>a)</t>
    </r>
    <r>
      <rPr>
        <sz val="7"/>
        <color rgb="FF000000"/>
        <rFont val="Times New Roman"/>
        <family val="1"/>
        <charset val="1"/>
      </rPr>
      <t xml:space="preserve">    </t>
    </r>
    <r>
      <rPr>
        <sz val="11"/>
        <color rgb="FF000000"/>
        <rFont val="Arial"/>
        <family val="2"/>
        <charset val="1"/>
      </rPr>
      <t>Evaluar el impacto por los cambios en los diferentes niveles organizacionales y presentar los resultados en CICCI.</t>
    </r>
  </si>
  <si>
    <r>
      <rPr>
        <sz val="11"/>
        <color rgb="FF000000"/>
        <rFont val="Arial"/>
        <family val="2"/>
        <charset val="1"/>
      </rPr>
      <t>a)</t>
    </r>
    <r>
      <rPr>
        <sz val="7"/>
        <color rgb="FF000000"/>
        <rFont val="Times New Roman"/>
        <family val="1"/>
        <charset val="1"/>
      </rPr>
      <t xml:space="preserve">    </t>
    </r>
    <r>
      <rPr>
        <sz val="11"/>
        <color rgb="FF000000"/>
        <rFont val="Arial"/>
        <family val="2"/>
        <charset val="1"/>
      </rPr>
      <t>Identificar y documentar las situaciones específicas donde no es posible segregar funciones por ejemplo por: falta de personal, presupuesto y definir actividades de control alternativas para cubrir los riesgos identificados.</t>
    </r>
  </si>
  <si>
    <t>Establecer y documentar las actividades relevantes de control, sobre las infraestructuras tecnológicas, los proceso de gestión de la seguridad y adquisición, desarrollo y mantenimiento de tecnologías</t>
  </si>
  <si>
    <t>Documentar y presentar en CICCI el inventario de información interna/externa relevante y establecer una periodicidad para su actualización.</t>
  </si>
  <si>
    <t>Definir canales internos para la denuncia anónima o confidencial de posibles situaciones irregulares y mecanismos específicos para su manejo de modo que generen confianza para utilizarlos.</t>
  </si>
  <si>
    <t>Implementar canales de información para la denuncia anónima o confidencial de posibles situaciones irregulares y mecanismos específicos para su manejo de tal manera que generen confianza para utilizarlos, socializarlos en el CICCI</t>
  </si>
  <si>
    <t>Realziar periódicamente la evaluación de la efectividad de los canales de comunicación con partes externas que incluya: contenidos y proponer mejoras. Presentar los resultados en el CICCI.</t>
  </si>
  <si>
    <t>Monitoreas y evaluar los servicios tercerizados y presetnar los resultados en el CICCI.</t>
  </si>
  <si>
    <t>Presentar en el CICCI el monitoreo a planes de mejoramiento por la segunda línea de defensa.</t>
  </si>
  <si>
    <t>Nombre de la Entidad:</t>
  </si>
  <si>
    <t>SECRETARÍA DISTRITAL DE AMBIENTE</t>
  </si>
  <si>
    <t>Periodo Evaluado:</t>
  </si>
  <si>
    <t>SEGUNDO SEMESTRE DE 2020, PERIODO JULIO - DICIEMBRE DE 2020</t>
  </si>
  <si>
    <t>Estado del sistema de Control Interno de la entidad</t>
  </si>
  <si>
    <t>Conclusión general sobre la evaluación del Sistema de Control Interno</t>
  </si>
  <si>
    <t>¿Están todos los componentes operando juntos y de manera integrada? (Si / en proceso / No) (Justifique su respuesta):</t>
  </si>
  <si>
    <t>Si</t>
  </si>
  <si>
    <t>La entidad cuenta con una institucionalidad legalmente establecida a través del manual de funciones y organigrama. Los componentes del Modelo estándar de Control Interno están operando, la mayoría presentes y funcionando.  
No obstante se requiere fortalecerlos.
El resultado cuantitativo de la evaluación del sistema de control interno es 91 % de cumplimiento de los factores evaluados.
Se observa un incremento en el porcentaje de cumplimiento de los diferentes componentes del MECI entre la vigencia 2019 y 2020.
Se realizaron 12 reuniones de Comité Institucional de Coordinación de Control Interno –CICCI  en las que se adoptó el esquema de líneas de defensa, se actualizó la política de administración de riesgos, el lineamiento para el manejo de los conflictos de interés, se actualizó la Resolución del CICCI en cuanto a funciones y periodicidad de reuniones, se presentaron monitoreos en temas como PQRS, estados financieros, saneamiento contable, comunicación interna y externa, gestión estratégica de talento humano, Plan Estratégico de Tecnologías de la Información –PETI, planes de mejoramiento, mapas de riesgos, indicadores, se presentaron los resultados de la ejecución del plan anual de auditorías y la autoevaluación del Código de Ética del auditor y el estatuto de Auditoría, evaluación de la implementación del Código de Integridad, Plan Anticorrupción y de Atención al Ciudadano –PAAC, mapas de riesgos, resultados del Índice de Desempeño Institucional y de las auditorías internas y externas, entre otros y  se adoptaron decisiones, acciones para mejorar el sistema de control interno de la entidad. 
Durante esta vigencia se efectuaron 5 reuniones de Comité Institucional de Gestión y Desempeño –CIGD en las que se tomaron decisiones como la aprobación del plan de integridad a ejecutar en la vigencia, la actualización de políticas como la de Seguridad y Salud en el Trabajo, la definición de los incentivos para los mejores servidores, entre otros temas abordados.
Se realizó monitoreo a la respuesta ante emergencia, sistemas implementados por la entidad: de gestión ambiental norma ISO 14001,  requisitos generales para la competencia de los laboratorios de ensayo y calibración, norma ISO 17025, Sistema de Seguridad de la Información, norma ISO 27001 y sistema de Seguridad y Salud en el Trabajo, norma OHSAS 18001.
OPORTUNIDADES DE MEJORA POR COMPONENTE DEL MECI
COMPONENTE AMBIENTE DE CONTROL
a) Implementar el documento aprobado de esquemas de líneas de defensa, para la segunda línea de defensa generar cronograma de presentación de monitoreos en Comité Institucional de Gestión y Desempeño –CIGD y en CICCI.
b) Incluir en los procedimientos de Talento Humano y en el procedimiento contractual para contratos de prestación de servicios, como uno de los requisitos para vinculación  la declaración de bienes y rentas, del registro de conflictos de interés y la declaración del impuesto sobre la renta y complementarios, conforme a la circular Conjunta 001/2020 (secretaría General y DASCD) para dar cumplimiento a la Ley 2013 de 2019, …“ Es imperioso que las entidades y organismos distritales adecúen sus procesos y procedimientos administrativos asociadas a la gestión de su talento humano y a la contratación por prestación de servicios de personal para garantizar el cumplimiento de dicha obligación legal..” y socializar esta política de operación a todos los servidores de la entidad.
c) Realizar la reestructuración y rediseño organizacional de la entidad, que incluya la definición de áreas que se encarguen de manera específica de la planeación, talento humano, tecnologías de la información y las comunicaciones, control disciplinario interno (Ley 1952 de 2019), servicio al ciudadano, entre otras, y diseñar una estructura más horizontal.
d) Implementar la planeación operativa por proceso, de modo que cada proceso formule planes de acción anuales que consideren todos los temas, actividades a ejecutar, recursos, responsables, tiempos, que facilite el autocontrol, la autoevaluación y la evaluación independiente.
e) Armonizar los diferentes planes que ejecuta la entidad en cumplimiento del Decreto 612 de 2018 de modo que en un solo instrumento se puedan identificar todas las acciones o actividades que se deben realizar y priorizar los recursos para su ejecución, evitando reprocesos.
f) Realizar una revisión integral de las matrices de peligros ocupacionales teniendo en cuenta la nueva situación como consecuencia del trabajo en casa, actualizando los cambios internos y externos, los comportamientos, aptitudes y los peligros del entorno, revalorando los niveles de probabilidad, consecuencias y aceptabilidad.
f) Evaluar el impacto de los planes institucionales de capacitación y el de bienestar e incentivos en el monitoreo de la segunda y tercera línea de defensa.
g) Incluir en el plan de integridad de la vigencia una actividad de: Revisión de desviaciones, convivencia laboral, temas disciplinarios internos, quejas o denuncias sobre los servidores de la entidad o temas relacionados para establecer valores del código de integridad posiblemente vulnerados y acciones para cerrar las brechas.
h) Identificar la información clasificada y reservada, definir y socializar lineamientos para el uso adecuado de la información privilegiada.
i) Definir políticas, lineamientos y estrategias en materia de talento humano, que desplieguen actividades claves para atraer, desarrollar y retener personal competente para el logro de los objetivos institucionales. 
j) Evaluar si las políticas, lineamientos y estrategias en materia de talento humano adoptadas por la alta dirección de la entidad permiten atraer, desarrollar y retener a las personas competentes para el logro de los objetivos y sin son efectivas.
k) Identificar los espacios de participación ciudadana y rendición de cuentas y considerar los resultados de las actividades en estos espacios para llevar a cabo mejoras a los procesos y procedimientos de la entidad.
l) Diseñar los indicadores para medir el tiempo de atención como indicador de medición y seguimiento del desempeño en el marco de la política de servicio al ciudadano de la entidad.
m) Fortalecer la estructura documental de los procesos y la gestión documental, considerar la posibilidad de realizar una nueva actualización de las tablas de retención documental – TRD, incluyendo la política cero papel, e incorporar en la TRD el componente digital.
n) Como líderes de la política ambiental (componente) que establece el artículo 23° del decreto distrital No. 807 del 2019, se sugiere formular y emitir los directrices lineamientos, instrumentos para la implementación en el Distrito y los mecanismos para su seguimiento y evaluación.
o) Considerar la posibilidad de desarrollar una aplicación o aplicativo de medición de la austeridad en el gasto en conjunto con las entidades que conforman el sector ambiente, con el fin de facilitar el reporte mensual por cada entidad para la elaboración de los informes semestrales consolidados del sector ambiente y el seguimiento y análisis sobre los ahorros generados por la estrategia de austeridad relacionada con los planes de austeridad e indicadores de austeridad establecidos en el Decreto 492 de 2019 “Por el cual se expiden lineamientos generales sobre austeridad y transparencia del gasto público en las entidades y organismos del orden distrital y se dictan otras disposiciones”. 
p) Socializar a todos los servidores públicos de la entidad la política de prevención del daño antijurídico y la política de defensa judicial.
q) Implementar la política de prevención del daño antijurídico y hacer seguimiento a la implementación de las acciones por la primera línea de defensa en las reuniones de autocontrol y por la segunda línea de defensa (Comité de Conciliación).
EVALUACION  DE RIESGOS
a) El módulo gestión de riesgos del aplicativo ISOlución fue actualizado conforme con los parámetros de la guía de administración de riesgos, versión 4 del Departamento Administrativo de la Función Pública -DAFP de modo que sirve para la consolidación, monitoreo, seguimiento y evaluación, reduciendo reprocesos. Sin embargo, aún falta implementarle mejoras para asegurar que el autocontrol, autoevaluación y la evaluación independiente quede registrado en el aplicativo y que se generen los reportes de monitoreo (segunda línea de defensa y evaluación independiente (tercera línea de defensa).
b) Continuar capacitando a todos los servidores de la entidad en la aplicación de la política de administración de riesgos y oportunidades, nueva Guía de administración de riesgos y asesorar a los procesos en las revisiones de los mapas de riesgos. Identificar si hay necesidad de ajustar la política de administración de riesgos con base en la nueva Guía de administración de riesgos.
c) Fortalecer las competencias de la segunda y tercera línea de defensa para que realicen las asesorías sobre la aplicación de la metodología de administración de riesgos.
d) Mejorar la identificación, análisis, valoración y en el diseño de controles para los riesgos y formular planes de contingencia y de continuidad del negocio.
e) Fortalecer los controles para los riesgos de Tecnología de la Información y las Comunicaciones.
f) Realizar el análisis de contexto interno y externo de todos los procesos de la entidad, incluir análisis de riesgos para servicios tercerizados como transporte, aseo y cafetería.  Con base en los resultados del contexto realizar la identificación de nuevos riesgos, por ejemplo los que surgen como consecuencia de la pandemia, el trabajo en casa y la probabilidad de incumplimiento de objetivos y metas de las dependencias por contagio de COVID 19 de los servidores públicos de la entidad y la consecuente ausencia mientras la recuperación. 
g) Incluir en los monitoreos y evaluaciones de la tercera línea de defensa los riesgos aceptados y recomendar si es pertinente sostenerlos o ajustarlos.
a) Realizar un análisis de riesgos de actividades tercerizadas por la segunda y tercera línea de defensa y presentar los resultados a las partes interesadas y al  CICCI para asegurar la prestación del servicio a los usuarios.
b) Realizar un análisis el impacto sobre el control interno por cambios en los diferentes niveles organizacionales.
c) Gestionar los riesgos y controles relacionados con la fuga de capital intelectual como acción para conservar el conocimiento de los servidores públicos.
d) Realizar un análisis de los riesgos económicos que se pueden presentar como consecuencia de la pandemia, por ejemplo una reducción presupuestal que pueden afectar negativamente el cumplimiento de los objetivos y metas institucionales.
e) Evaluar riesgos por tecnologías emergentes en los diferentes procesos de la entidad y los que se pueden generan por ausentismo laboral como consecuencia de los efectos de la pandemia.
f) Evaluar periódicamente los objetivos estratégicos establecidos para asegurar que estos continúan siendo consistentes y apropiados para la Entidad.
g) Realizar el monitoreo y evaluación independiente de los riesgos asociados a actividades tercerizadas, que podrían afectar la prestación del servicio a los usuarios, y presentar los resultados al CICCI. 
h) Incluir en el monitoreo de riesgos los materializados y hacer seguimiento para asegurar que se formulen los planes o acciones de manejo y hacer seguimiento a su implementación.
i) En los procesos que se identifiquen riesgos materializados se debe hacer una revisión de los mapas de riesgos para ajustar los controles y asegurar que no se vuelva a presentar la materialización.
j) Revisar los riesgos de corrupción en los procesos más susceptibles, por ejemplo evaluación, control y seguimiento, Metrología, medición y monitoreo y gestión contractual. 
k) Realizar una revisión de los controles asociados a los riesgos de corrupción identificados por cada uno de los procesos para asegurar la segregación de funciones para reducir el riesgo de acciones fraudulentas.
l) Evaluar desde el proceso de gestión de talento humano el impacto por los cambios en los diferentes niveles organizacionales y presentar los resultados en CICCI.
m) Establecer y documentar las actividades relevantes de control, sobre las infraestructuras tecnológicas, los proceso de gestión de la seguridad y adquisición, desarrollo y mantenimiento de tecnologías. 
n) Identificar y documentar las situaciones específicas donde no es posible segregar funciones por ejemplo por: falta de personal, presupuesto y definir actividades de control alternativas para cubrir los riesgos identificados.
ACTIVIDADES DE CONTROL
a) Realizar una revisión y mejora de las caracterizaciones de modo que fortalezcan el planear, con planes operativos por proceso, la identificación de los proveedores - clientes y sus productos, así como la interacción entre procesos. Igualmente, mejorar el diseño de controles en los procedimientos para garantizar que las actividades de control aseguren el logro de los objetivos y metas, y se reduzcan los riesgos en las operaciones. 
b) Realizar revisiones periódicas, cada uno de los equipos de trabajo de los procesos, a la caracterización, procedimientos, mapa de riesgos para asegurar la mejora continua, que la segregación de funciones como elemento del control esté bien definida y reducir la probabilidad de materialización de riesgos.
c) Fortalecer los ejercicios de autocontrol y autoevaluación en cuanto a los temas revisados, las decisiones y la forma como se documentan y socializan.
d) Definir y documentar planes anuales para ejecución del plan de manejo de los humedales para asegurar que las acciones allí definidas se cumplan en el tiempo, definiendo: actividades, recursos, metas, indicadores, responsables, y que sirvan de línea base para hacer el seguimiento al cumplimiento de los Planes de Manejo Ambiental de los Humedales del Distrito de manera oportuna de modo que si  presentan retraso o incumplimientos, se tomen acciones en tiempo real. 
e) Identificar y documentar las situaciones específicas donde no es posible segregar funciones por ejemplo por: falta de personal, presupuesto y definir actividades de control alternativas para cubrir los riesgos identificados.
f) Realizar monitoreos por la segunda línea de defensa y evaluación de la tercera línea de defensa de las actividades desarrolladas por los proveedores de servicios de tecnología.
INFORMACIÓN Y COMUNICACIÓN
a) Considerar la posibilidad de implementar buzones o canales internos de denuncia anónima o confidencial sobre posibles situaciones irregulares con mecanismos específicos para su manejo, de tal manera que generen confianza.
b) Ajustar el PETI incluyendo la formulación de un plan detallado con actividades, indicadores, meta (línea base), tiempos, recursos, responsables que considere un mejoramiento general de los sistemas información de la entidad como herramienta de gestión, organización y control para soportar las diferentes operaciones de la entidad, por ejemplo: la administración de los trámites ambientales o de todos los registros que soportan la información financiera y contable.
c) Revisar periódicamente la calidad, oportunidad, accesibilidad y pertinencia de la información publicada en la página web de la entidad.
d) Garantizar que se responda oportunamente y conforme a los criterios de calidad establecidos las respuestas a las peticiones, quejas y reclamos radicadas en la entidad.
e) Revisar y ajustar las tablas de retención documental -TRD considerar las nuevas versiones de las caracterizaciones de los procesos, el archivo digital y la creación de la TRD digital como una alternativa para reducir el consumo de papel, así como para facilitar y garantizar la trazabilidad de la información para el trabajo en casa como consecuencia de la pandemia. 
d) Desarrollar e implementar actividades de control sobre la integridad, confidencialidad y disponibilidad de los datos e información que definan como relevantes. 
f) Culminar la Implementación del plan de trabajo del protocolo IPv6, dado que el término señalado por el MINTIC venció para las entidades territoriales el 31 de diciembre de 2020, presentar los resultados de la ejecución en el Comité Institucional de Gestión y Desempeño.  
g) Actualizar el inventario de información relevante (interno/externa) y socializarlo al CICCI y a todos los servidores de la entidad.
h) Realizar seguimiento a través de indicadores sobre uso y apropiación de TI en la entidad, para optimizar su implementación y el resultado de la misma en la entidad.
i) Definir canales de información internos para la denuncia anónima o confidencial de posibles situaciones irregulares con mecanismos específicos para su manejo, de manera tal que generen la confianza para utilizarlos.
j) Presentar en CIGD la Oficina Asesora de Comunicaciones y la Subsecretaría General y de Control Disciplinario los análisis periódicos de los resultados frente a la evaluación de percepción por parte de los usuarios o grupos de valor y las mejoras correspondientes.
k) Realizar periódicamente la evaluación de la efectividad de los canales de comunicación con partes externas que incluya: contenidos y proponer mejoras. Presentar los resultados en el CICCI.
l) Identificar la información relevante (interna y externa) y desarrollar e implementar actividades de control sobre la integridad, confidencialidad y disponibilidad de los datos e información definidos como relevantes.
m) Documentar y presentar en CICCI el inventario de información interna/externa relevante y establecer una periodicidad para su actualización.
ACTIVIDADES DE MONITOREO
a) Mejorar los ejercicios de autocontrol de la primera línea de defensa, la autoevaluación de la segunda línea de defensa en cuanto al análisis de los temas, documentación de los resultados, recomendaciones y las decisiones adoptadas en los ejercicios de autocontrol para asegurar la efectividad de la mejora implementada.
b) Fortalecer el monitoreo de la segunda línea de defensa, comunicar los resultados de los monitoreos que incluyan recomendaciones, de acuerdo a lo definido en el esquema de líneas de defensa en los comités institucionales de gestión y desempeño y de Control Interno para que se adopten las decisiones para mejorar el sistema de control interno.
c) Mejorar el análisis para la identificación de causas raíz de los hallazgos y deviaciones en los procesos de modo que las acciones que se formulen sirvan para eliminarlas y asegurar la mejora. 
d) La tercera línea de defensa debe continuar evaluando la efectividad de las acciones formuladas en los planes de mejoramiento.
e) Incluir en las auditorías la evaluación de servicios tercerizados, la  tercera línea.
f) Evaluar por la segunda y tercera línea de defensa la efectividad de las políticas de talento humano y si éstas permiten atraer, desarrollar y retener a las personas competentes para el logro de los objetivos  y presentar los resultados en los comités de gestión y desempeño y control interno.
g) Evaluar por la segunda y tercera línea de defensa la efectividad de las políticas en materia de comunicación interna y externa  y presentar los resultados en los comités de gestión y desempeño y control interno.</t>
  </si>
  <si>
    <t>¿Es efectivo el sistema de control interno para los objetivos evaluados? (Si/No) (Justifique su respuesta):</t>
  </si>
  <si>
    <t>El sistema de control interno implementado en la entidad a través del  Modelo Estándar de Control Interno MECI se encuentra implementado, es efectivo se han realizado mejoras, se siguiere continuar fortalecimiento el autocontrol, autoevaluación para que todas las líneas de defensa implementen los controles para superar las debilidades observadas con el fin de continuar  fortaleciendolo y asegurar el cumplimiento los objetivos y metas de la entidad minimizando los riesgos en su consecución.</t>
  </si>
  <si>
    <t>La entidad cuenta dentro de su Sistema de Control Interno, con una institucionalidad (Líneas de defensa)  que le permita la toma de decisiones frente al control (Si/No) (Justifique su respuesta):</t>
  </si>
  <si>
    <t>La entidad cuenta con una institucionalidad legalmente establecida a través del manual de funciones, organigrama en CICCI se adoptó el esquema de líneas de defensa, y está en proceso de implementación. También es importante fortalecer la comunicación en todos los temas que se desarrollan en los cinco componentes del MECI al comité Institucional de Coordinación de Control Interno y a todos los servidores de la entidad para asegurar la implementación de las mejoras.</t>
  </si>
  <si>
    <t>¿El componente está presente y funcionando?</t>
  </si>
  <si>
    <t>Nivel de Cumplimiento componente</t>
  </si>
  <si>
    <r>
      <rPr>
        <b/>
        <u/>
        <sz val="12"/>
        <color rgb="FFFFFFFF"/>
        <rFont val="Arial"/>
        <family val="2"/>
        <charset val="1"/>
      </rPr>
      <t xml:space="preserve"> Estado actual:</t>
    </r>
    <r>
      <rPr>
        <b/>
        <sz val="12"/>
        <color rgb="FFFFFFFF"/>
        <rFont val="Arial"/>
        <family val="2"/>
        <charset val="1"/>
      </rPr>
      <t xml:space="preserve"> Explicacion de las Debilidades y/o Fortalezas</t>
    </r>
  </si>
  <si>
    <t>Nivel de Cumplimiento componente presentado en el informe anterior</t>
  </si>
  <si>
    <t xml:space="preserve">
Estado  del componente presentado en el informe anterior</t>
  </si>
  <si>
    <t xml:space="preserve"> Avance final del componente </t>
  </si>
  <si>
    <r>
      <rPr>
        <b/>
        <sz val="12"/>
        <rFont val="Arial"/>
        <family val="2"/>
        <charset val="1"/>
      </rPr>
      <t xml:space="preserve">FORTALEZAS
a) El Comité Institucional de Coordinación de Control Interno –CICCI fue creado con Resolución SDA No. 1455 de 2018, en este comité se han presentado monitoreos en temas como: PQRS, estados financieros, saneamiento contable, metas proyectos de inversión, consolidado de riesgos de corrupción, se aprueba el Plan Anual de Auditorías y se hace seguimiento a su ejecución, a los resultados de las evaluaciones realizadas por la tercera línea de defensa y se tomen decisiones para fortalecer el sistema de control interno.
b) En la Resolución SDA No. 915 de 2019, por medio de la cual se crea el Comité Institucional de Gestión y Desempeño, se incluye el equipo de gestores éticos y su interacción con este comité para fortalecer la interiorización y aplicación del Código de Integridad en la entidad.
c) En cumplimiento del Decreto Distrital No. 612 de 2018, se formularon los planes institucionales, publicados en la página Web, link: http://www.ambientebogota.gov.co/web/transparencia/politicas-lineamientos-y-manuales1.  http://ambientebogota.gov.co/web/sda/proyectos-de-inversion).
d) La entidad formuló el plan integrado de acción, plan estratégico de la entidad, en el marco del plan de desarrollo distrital “Un nuevo contrato Social y Ambiental para la Bogotá del siglo XXI”, con aplicación de la metodología MGA, incluye la identificación de riesgos para cada proyecto. Se firman acuerdos de gestión con los gerentes públicos, con compromisos de ejecución del plan integrado de acción anual, para garantizar el aporte en el cumplimiento de los objetivos y metas organizacionales.
e) Se tiene una estructura organizacional, manual de funciones y la infraestructura para soportar la planta de personal y de los servidores contratados por orden de prestación de servicios, así como para atender a los usuarios de los diferentes servicios que presta la entidad en cumplimiento de la misión para generar valor público.
f) La entidad formula un plan de integridad y tiene conformado un equipo de gestores éticos con servidores de planta y de contrato, quienes lideran la ejecución del plan aprobado en Comité de Gestión y Desempeño.  
g) El Código de Integridad se adoptó con Res. SDA No. 3473 de 2018 Rad. SDA No.2018EE257995.
h) Se implementó el Código de Integridad acorde con el esquema definido de 5 valores y sus lineamientos de conducta, se desarrollan ejercicios internos para la socialización e interiorización a todos los servidores y contratistas de la entidad. Se formula anualmente un plan de integridad para fortalecer la interiorización, se ha desarrollado la socialización mediante piezas comunicativas y fomentando la participación entre los servidores públicos con mensajes de reflexión dirigidos a los servidores públicos. Para la vigencia 2020, se desarrolló una estrategia de los gestores de integridad con el Comité de Convivencia Laboral para la apropiación del código, sobre cómo se viven los valores con el trabajo en casa.
La Oficina de Control interno Socializó el Manual Operativo del MIPG, versión 3, haciendo énfasis en la séptima dimensión, política de control interno, roles y responsabilidades de las líneas de defensa, valores de la entidad adoptados en el Código de integridad y sistema de administración de riesgos y realizó una evaluación de la aprehensión en la cual participaron 675 servidores de la entidad.
i) La Dirección de Gestión Corporativa -DGC tiene a cargo la gestión del talento humano, que se desarrolla a través de los planes: estratégico de talento humano, de vacantes, de capacitación, incentivos y bienestar.  Los planes formulados se encuentran publicados en el link: http://www.ambientebogota.gov.co/web/transparencia/politicas-lineamientos-y-manuales1/-/document_library_display/nRf4/view/9552970.
j) Los conflictos de interés se manejan por temas, los implementados son: los de auditorías internas, representación judicial, decisiones del comité de conciliaciones y manejo de laboratorios. Para el comité de conciliación está en la  Resolución 3667 de 2017  (Rad. 2017EE262666), artículo 13.
k) El proceso de gestión del talento humano cuenta con el procedimiento “Selección y Nombramiento Ordinario, Periodo de Prueba y Provisional” código PA01-PR16, para la evaluación y se diligencia el Formato de Cumplimiento de Requisitos y Formato Certificación, adicionalmente tiene el procedimiento Evaluación del Desempeño Laboral código PA01-PR10 y el procedimiento Desvinculación del personal de los cargos pertenecientes a la Secretaria Distrital de Ambiente Código: PA01- PR35, que incluyen los lineamientos para la permanencia, ascenso y retiro del servicio. 
l) Con Resolución SDA No. 818 del 30 de marzo de 2020, Forest SDA No.  2020EE65214, se modificó el manual de funciones, se encuentra publicado en la página web Transparencia y acceso a la información Pública.
m) La entidad tiene formulados y publicados en la página Web los planes institucionales de capacitación y el de bienestar e incentivos.
DEBILIDADES
a) Se presentaron metas producto de los proyectos de inversión -PI asociadas al plan de desarrollo “Bogotá Mejora para todos” que no lograron avanzar debido a debilidades en la planeación, por ejemplo; Meta No. 168. Número de ciudadanos que recorren el sendero panorámico y los cerros orientales y 169 Número de km del sendero panorámico adecuados, Meta No. 169. Número de ciudadanos que recorren el sendero panorámico y los cerros orientales, Meta No. 437. Número de km del sendero panorámico adecuados, entre otras.   
b) En la estructura organizacional de la entidad Decreto Distrital No.109 de 2009, modificado parcialmente por el Decreto Distrital No. 175 de 2009, no fueron previstas áreas específicas para la planeación institucional, es decir una oficina asesora de planeación, tampoco de talento humano, tecnologías de información, control disciplinario interno y servicio al ciudadano, lo que hace más compleja la operación, pues las funciones están dispersas en la Subsecretaría General y de Control Disciplinario, la Dirección de Gestión Corporativa y la Dirección de Planeación y Sistemas de Información.
c) La mayoría de los procesos de la entidad no tiene como salida del planear un plan operativo que recoja todos los productos, recursos, responsables tiempos, indicadores, que debe ejecutar el proceso, lo que hace más difícil la planificación de los recursos y el seguimiento y control por las líneas de defensa: el autocontrol, la autoevaluación (monitoreo) y la evaluación independiente.
d) Se emitió la Circular Conjunta 001/2020 (secretaría General y DASCD) para dar cumplimiento a la Ley 2013 de 2019, sin embargo no se ha adoptado en los procedimientos de Talento Humano y no ha sido socializada a todos los servidores de la entidad.
e) No se ha evaluado el impacto de los planes institucionales de capacitación y el de bienestar e incentivos.
</t>
    </r>
    <r>
      <rPr>
        <b/>
        <sz val="12"/>
        <color rgb="FF000000"/>
        <rFont val="Arial"/>
        <family val="2"/>
        <charset val="1"/>
      </rPr>
      <t xml:space="preserve">
</t>
    </r>
  </si>
  <si>
    <t>Evaluación de riesgos</t>
  </si>
  <si>
    <t xml:space="preserve">FORTALEZAS
a) Existe un documento de política de administración de riesgos que fue revisada por el nivel directivo, ajustada y aprobada en Comité Institucional de Coordinación de Control Interno –CICCI el 7 de noviembre de 2019. 
b) La Oficina de Control Interno en lo corrido de la vigencia 2020 ha dictado capacitaciones en la aplicación de la guía de administración de riesgos del DAFP a los servidores de la entidad y se evalúo la aprehensión a 675 servidores públicos que participaron. Se realizó la evaluación cuatrimestral y se comunicaron los resultados a todas las partes interesadas.
c) Se realizan asesorías por proceso y se evalúa el diseño y aplicación de los controles formulados para los riesgos identificados en los mapas de riesgos de gestión y corrupción cuatrimestralmente por parte de la Oficina de Control Interno -OCI, los resultados se comunican a cada proceso, se publican en un informe consolidado que incluye en seguimiento a Plan Anticorrupción y de Atención al Ciudadano -PAAC y se presentan en el CICCI para que se dé lineamiento frente a la implementación de las mejoras.
d) El CICCI ha tomado decisiones como la revisión de los análisis de contexto interno y externo y la identificación de riesgos, así como la revisión y actualización de las caracterizaciones de los procesos, la formulación de un plan que asegure la respuesta oportuna de las peticiones y para el saneamiento contable, entre otros aspectos para el fortalecimiento del sistema de control interno.
e) Está definido el mapa de procesos con la cadena de valor, caracterizaciones y  procedimientos.
f) El módulo gestión de riesgos del aplicativo ISOlución fue actualizado conforme con los parámetros de la guía de administración de riesgos, versión 4 del Departamento Administrativo de la Función Pública -DAFP de modo que sirve para la consolidación, monitoreo, seguimiento y evaluación, reduciendo reprocesos.
DEBILIDADES
a) El cumplimiento a la política de administración de riesgos y oportunidades es parcial, se debe fortalecer el diseño de controles.
b) No se realizan monitoreos a los mapas de riesgos por la segunda línea de defensa.
c) La política de administración de riesgos tiene frecuencias iguales para el monitoreo y evaluación independiente por lo que se cruzan y no se reciben monitoreos como insumo para la evaluación. La política no cumple con todos los parámetros de la Guía de administración de riesgos, versión 4, DAFP.
d) No se ha realizado análisis de riesgos de actividades tercerizadas por la primera línea de defensa.
e) El proceso Gestión del Talento Humano no ha analizado el impacto sobre el control interno por cambios en los diferentes niveles organizacionales.
</t>
  </si>
  <si>
    <t>Actividades de control</t>
  </si>
  <si>
    <t xml:space="preserve">FORTALEZAS
a) Se cuenta con un mapa de procesos, estos a su vez se desarrollan a través de procedimientos que incluyen políticas de operación para ser ejecutadas por las líneas de defensa, adicionalmente en los procedimientos se tienen controles para reducir la probabilidad de ocurrencia de los riesgos en la operación, a estos controles se les hace seguimiento a través de ejercicios de autocontrol, autoevaluación y en las evaluaciones independientes. 
b) Los procesos realizan reuniones de autocontrol en temas como: metas proyectos de inversión, planes de mejoramiento, mapas de riesgos, pero se debe mejorar la forma como se documentan los compromisos para cerrar las brechas identificadas.
c) Se cuenta con una organización interna en la Dirección de Planeación y sistemas de Información distribuida por los procesos de TI: Gestión de Gobierno y Estrategia; Gestión de Sistemas de Información Ambiental; Gestión de Información; Gestión de Servicios Tecnológicos y Seguridad y privacidad. De igual forma mediante el Plan Anual de Adquisiciones se proyectan las funciones, roles y usuarios requeridos para la administración y gobierno de TI en la SDA.
Por otra parte, se cuenta con el directorio activo de la SDA, en el cual se administra los perfiles de los usuarios con permisos para el acceso de los sistemas de información. * Organización interna del equipo de trabajo de TI (consultable en https://drive.google.com/file/d/11r-wsLWuW186n_VJz0mjLsdUa4EA_EWI/view?usp=sharing * Plan Anual de Adquisiciones consultables en SECOP II * Directorio activo de la SDA alojado en IP 192.168.175.41.
DEBILIDADES
a) Se observan debilidades en la descripción de las caracterizaciones de los procesos, específicamente en la interacción entre los procesos, clientes y proveedores, y la definición de los productos o salidas resultantes. La salida del planear no es la entrada del hacer, lo que dificulta la verificación y seguimiento de las actividades planeadas. La planeación del proceso no incluye todas las actividades que éstos ejecutan para lograr cumplir el objetivo a corto plazo, es decir en cada vigencia.
b) No se cuenta con un plan de manejo de humedales específico que detalle las actividades a ejecutar en cada vigencia para cumplir con los Planes de Manejo Ambiental de los Humedales del Distrito –PMAHD- y facilitar su posterior seguimiento y control.
c) No se han presentado en el Comité Institucional de Coordinación de Control Interno –CICCI- el monitoreo con los resultados del avance en la implementación de la política de gobierno digital que incluya: actividades relevantes sobre infraestructura tecnológica, procesos de gestión de la seguridad, procesos de adquisición, desarrollo y mantenimiento de tecnologías.
</t>
  </si>
  <si>
    <t>Información y comunicación</t>
  </si>
  <si>
    <t xml:space="preserve">FORTALEZAS
Este componente verifica que las políticas, directrices y mecanismos de consecución, captura, procesamiento y generación de datos dentro y en el entorno de cada entidad, satisfagan la necesidad de divulgar los resultados, de mostrar mejoras en la gestión administrativa y procurar que la información y la comunicación de la entidad y de cada proceso sea adecuada a las necesidades específicas de los grupos de valor y grupos de interés.
a) Se cuenta con el sistema de Correspondencia, SIA Forest que es una herramienta tecnológica que registra la actuación de la entidad, basado en un sistema de gestión de procesos y documentos, desarrollado bajo mapas de procesos, actividades, tareas, responsables, tiempos Programados y de ejecución, formularios electrónicos, asociación de procesos, uso de plantillas definidas, registro de documentos, firmas digitales, garantiza la trazabilidad en los documentos, radicación masiva y en línea, tablas de retención documental, expone formularios electrónicos a los usuarios, realiza la numeración automática de los conceptos, Resoluciones, entre otras funcionalidades y beneficios, por lo que es un mecanismo de comunicación interno y externo. 
b) Se cuenta con correo electrónico institucional para comunicación interna y externa. En cada piso hay pantallas para comunicar en cada piso de la entidad actividades y eventos en la sede principal y en las distintas sedes de la SDA.
c) La OAC dentro del Plan de Comunicaciones contempla las políticas y las pautas de actuación para la comunicación interna y externa, el manejo de la imagen institucional y las vocerías para la atención de los medios de comunicación. El Plan de Comunicaciones se encuentra en la plataforma ISOLUCION.
d) Mediante la ventanilla virtual puede generar se puede realizar solicitudes de información, denuncias, derechos de petición, quejas y sugerencias, remisión de información y muchos trámites más.
e) Sistema Distrital de Quejas y Soluciones – SDQS es una herramienta virtual por la se pueden interponer todas sus peticiones como quejas, reclamos, solicitudes de información, consultas, sugerencias, felicitaciones y denuncias por corrupción, que puedan afectar los intereses de la comunidad,  Ventanillavirtual/app http://www.bogota.gov.co/sdqs. Correo electrónico.
f) En el procedimiento E02-PR01 denominado comunicación externa  se describen las actividades que permiten la divulgación externa  de los temas prioritarios, acciones y proyectos que realiza la SDA, como:
-Realización de eventos
-Campañas masivas o directas
-Atención a medios
-Comunicados de prensa
-Programa de radio y/o televisión
-Publicaciones en la página web
-Videos y/o audiovisuales
-Administración de las redes sociales
g) La Oficina Asesora de Comunicaciones revisa y actualiza periódicamente la información de sus grupos de valor como periodistas, editores, jefes de redacción e influenciadores.
h) La OAC aplica una encuesta mensual a través de redes sociales para conocer la percepción ciudadana en torno a las actuaciones de la SDA.
i) La OAC aplica una encuesta anual para conocer la opinión de los servidores sobre los canales de comunicación interna.
j) La entidad cuenta con el inventario de información relevante (interno/externa) y cuenta con un mecanismo que permita su actualización.
DEBILIDADES
a) Inoportunidad en las respuestas de peticiones quejas y reclamos radicadas en la entidad.
b) No se tienen buzones o canales internos de denuncia anónima o confidencial sobre posibles situaciones irregulares con mecanismos específicos para su manejo, de tal manera que generen confianza.
c) La entidad no analiza periódicamente los resultados frente a la evaluación de percepción de los usuarios o grupos de valor, para la incorporación de las mejoras correspondientes ni se socializan los resultados al CICCI. Tampoco se socializan los resultados de la encuesta anual de opinión de los servidores sobre los canales de comunicación interna.
d) No se cuenta con un sistema de información para controlar la información de los trámites ambientales.
e) No se cuenta con plan de trabajo para las actividades de la implementación del protocolo IPv6, dado que el término señalado por el MINTIC vence para las entidades territoriales es el 31 de diciembre de 2020.  </t>
  </si>
  <si>
    <t xml:space="preserve">Monitoreo </t>
  </si>
  <si>
    <t xml:space="preserve">FORTALEZAS
a) La OCI, tercera línea de defensa presenta los resultados de las evaluaciones realizadas de conformidad con el Plan Anual de Auditorías y con base en estos resultados la alta dirección toma decisiones para fortalecer y mejorar el sistema de control interno, se documentan como compromisos y se les hace seguimiento para garantizar su implementación. 
b) El plan anual de auditorías se elaboró con un enfoque basado en riesgos y se han realizado los ajustes pertinentes debidamente aprobados por el CICCI para mejorarlo.
c) El CICCI ha revisado los resultados de la auditoría de regularidad a la vigencia 2018 comunicada en el mes de junio de 2020 y se formuló el plan de mejoramiento para cerrar las brechas evidenciadas.
d) El Comité Institucional de Gestión y desempeño aprobó el PAAC y el plan de integridad para la vigencia 2020.
e) Todas las dependencias realizan reuniones de autocontrol para hacer seguimiento a temas como: plan de acción, planes de mejoramiento, metas, indicadores, riesgos,  entre otros.
f) La segunda línea de defensa ha realizado monitoreo en temas como: seguimiento a PQRS, plan de acción, estados financieros, saneamiento contable, política de prevención del daño antijurídico. 
g) La entidad adoptó las políticas de defensa judicial y prevención del daño antijurídico en el marco del Comité de conciliación.
DEBILIDADES
a) No se documenta en la totalidad de las dependencias de la entidad los resultados de los ejercicios de autocontrol y autoevaluación y las decisiones que resultan como consecuencia de éstas.
b) Inoportunidad en el cumplimiento de las acciones de los planes de mejoramiento formuladas por los procesos.
c) No se han presentado en CICCI monitoreos del sistema de administración de riesgos por la segunda línea de defensa.
d) No se cuenta con un documento que defina quiénes hacen segunda línea de defensa en la entidad y los roles, responsabilidades, reportes, periodicidad, destinatarios para que sean insumo para fortalecer el sistema de control interno de la entidad, conforme al manual operativo del MIPG, versión 3.
</t>
  </si>
  <si>
    <t xml:space="preserve">
Lineamiento </t>
  </si>
  <si>
    <t xml:space="preserve">Pregunta </t>
  </si>
  <si>
    <t xml:space="preserve">Componente </t>
  </si>
  <si>
    <t>Dimensión o política del mipg asociada al requerimiento</t>
  </si>
  <si>
    <t>Puntaje</t>
  </si>
  <si>
    <t>Orden</t>
  </si>
  <si>
    <t xml:space="preserve">Descripción del lineamiento </t>
  </si>
  <si>
    <t xml:space="preserve">Funcionando </t>
  </si>
  <si>
    <t>Nivel de cumplimiento - aspectos particulares por componente</t>
  </si>
  <si>
    <t>1.1</t>
  </si>
  <si>
    <t>Ambiente de Control</t>
  </si>
  <si>
    <t>La entidad demuestra el compromiso con la integridad (valores) y principios del servicio público</t>
  </si>
  <si>
    <t>Cuando en el análisis de los requerimientos en los diferenes componentes del MECI se cuente con aspectos evaluados en nivel 2 (presente) y 3 (funcionando).</t>
  </si>
  <si>
    <t>1.2</t>
  </si>
  <si>
    <t>Cuando en el análisis de los requerimientos en los diferenes componentes del MECI se cuente con aspectos evaluados en nivel 2 (presente) y 2 (funcionando); 3 (presente) y 1 (funcionando); 3 (presente) y 2 (funcionando).</t>
  </si>
  <si>
    <t>Deficiencia de control mayor</t>
  </si>
  <si>
    <t>1.3</t>
  </si>
  <si>
    <t>Cuando en el análisis de los requerimientos en los diferenes componentes del MECI se cuente con aspectos evaluados en nivel 1 (presente) y 1 (funcionando); 2 (presente) y 1 (funcionando).</t>
  </si>
  <si>
    <t>1.4</t>
  </si>
  <si>
    <t>1.5</t>
  </si>
  <si>
    <t>2.1</t>
  </si>
  <si>
    <t xml:space="preserve">Aplicación de mecanismos para ejercer una adecuada supervisión del Sistema de Control Interno </t>
  </si>
  <si>
    <t>2.2</t>
  </si>
  <si>
    <t>2.3</t>
  </si>
  <si>
    <t>3.1</t>
  </si>
  <si>
    <t>Establece la planeación estratégica con responsables, metas, tiempos que faciliten el seguimiento y aplicación de controles que garanticen de forma razonable su cumplimiento. Así mismo a partir de la política de riesgo, establecer sistemas de gestión de riesgos y las responsabilidades para controlar riesgos específicos bajo la supervisión de la alta dirección.</t>
  </si>
  <si>
    <t>3.3</t>
  </si>
  <si>
    <t>3.2</t>
  </si>
  <si>
    <t>4.1</t>
  </si>
  <si>
    <t>Compromiso con la competencia de todo el personal, por lo que la gestión del talento humano tiene un carácter estratégico con el despliegue de actividades clave para todo el ciclo de vida del servidor público –ingreso, permanencia y retiro.</t>
  </si>
  <si>
    <t>4.2</t>
  </si>
  <si>
    <t>4.3</t>
  </si>
  <si>
    <t>4.4</t>
  </si>
  <si>
    <t>4.5</t>
  </si>
  <si>
    <t>4.6</t>
  </si>
  <si>
    <t>4.7</t>
  </si>
  <si>
    <t>5.1</t>
  </si>
  <si>
    <t>La entidad establece líneas de reporte dentro de la entidad para evaluar el funcionamiento del Sistema de Control Interno.</t>
  </si>
  <si>
    <t>5.2</t>
  </si>
  <si>
    <t>5.3</t>
  </si>
  <si>
    <t>5.4</t>
  </si>
  <si>
    <t>5.5</t>
  </si>
  <si>
    <t>5.6</t>
  </si>
  <si>
    <t>6.1</t>
  </si>
  <si>
    <t xml:space="preserve">Definición de objetivos con suficiente claridad para identificar y evaluar los riesgos relacionados: i)Estratégicos; ii)Operativos; iii)Legales y Presupuestales; iv)De Información Financiera y no Financiera.
</t>
  </si>
  <si>
    <t>6.2</t>
  </si>
  <si>
    <t>6.3</t>
  </si>
  <si>
    <t>7.1</t>
  </si>
  <si>
    <t xml:space="preserve">Identificación y análisis de riesgos (Analiza factores internos y externos; Implica a los niveles apropiados de la dirección; Determina cómo responder a los riesgos; Determina la importancia de los riesgos). </t>
  </si>
  <si>
    <t>7.2</t>
  </si>
  <si>
    <t>7.3</t>
  </si>
  <si>
    <t>7.4</t>
  </si>
  <si>
    <t>7.5</t>
  </si>
  <si>
    <t>8.1</t>
  </si>
  <si>
    <t xml:space="preserve">Evaluación del riesgo de fraude o corrupción. 
Cumplimiento artículo 73 de la Ley 1474 de 2011, relacionado con la prevención de los riesgos de corrupción.
</t>
  </si>
  <si>
    <t>8.2</t>
  </si>
  <si>
    <t>8.3</t>
  </si>
  <si>
    <t>8.4</t>
  </si>
  <si>
    <t>9.1</t>
  </si>
  <si>
    <t xml:space="preserve">Identificación y análisis de cambios significativos </t>
  </si>
  <si>
    <t>9.2</t>
  </si>
  <si>
    <t>9.3</t>
  </si>
  <si>
    <t>9.4</t>
  </si>
  <si>
    <t>9.5</t>
  </si>
  <si>
    <t>10.1</t>
  </si>
  <si>
    <t>Diseño y desarrollo de actividades de control (Integra el desarrollo de controles con la evaluación de riesgos; tiene en cuenta a qué nivel se aplican las actividades; facilita la segregación de funciones).</t>
  </si>
  <si>
    <t>10.2</t>
  </si>
  <si>
    <t>10.3</t>
  </si>
  <si>
    <t>11.1</t>
  </si>
  <si>
    <t>Seleccionar y Desarrolla controles generales sobre TI para apoyar la consecución de los objetivos .</t>
  </si>
  <si>
    <t>11.2</t>
  </si>
  <si>
    <t>11.3</t>
  </si>
  <si>
    <t>11.4</t>
  </si>
  <si>
    <t>12.1</t>
  </si>
  <si>
    <t>Despliegue de políticas y procedimientos (Establece responsabilidades sobre la ejecución de las políticas y procedimientos; Adopta medidas correctivas; Revisa las políticas y procedimientos).</t>
  </si>
  <si>
    <t>12.2</t>
  </si>
  <si>
    <t>12.3</t>
  </si>
  <si>
    <t>12.4</t>
  </si>
  <si>
    <t>12.5</t>
  </si>
  <si>
    <t>13.1</t>
  </si>
  <si>
    <t>Info y Comunicación</t>
  </si>
  <si>
    <t>Utilización de información relevante (Identifica requisitos de información; Capta fuentes de datos internas y externas; Procesa datos relevantes y los transforma en información).</t>
  </si>
  <si>
    <t>13.2</t>
  </si>
  <si>
    <t>13.3</t>
  </si>
  <si>
    <t>13.4</t>
  </si>
  <si>
    <t>14.1</t>
  </si>
  <si>
    <t>Comunicación Interna (Se comunica con el Comité Institucional de Coordinación de Control Interno o su equivalente; Facilita líneas de comunicación en todos los niveles; Selecciona el método de comunicación pertinente).</t>
  </si>
  <si>
    <t>14.2</t>
  </si>
  <si>
    <t>14.3</t>
  </si>
  <si>
    <t>14.4</t>
  </si>
  <si>
    <t>15.1</t>
  </si>
  <si>
    <t>Comunicación con el exterior (Se comunica con los grupos de valor y con terceros externos interesados; Facilita líneas de comunicación).</t>
  </si>
  <si>
    <t>15.2</t>
  </si>
  <si>
    <t>15.3</t>
  </si>
  <si>
    <t>15.4</t>
  </si>
  <si>
    <t>15.5</t>
  </si>
  <si>
    <t>15.6</t>
  </si>
  <si>
    <t>16.1</t>
  </si>
  <si>
    <t>Monitoreo - Supervisión</t>
  </si>
  <si>
    <t>Evaluaciones continuas y/o separadas (autoevaluación, auditorías) para determinar si los componentes del Sistema de Control Interno están presentes y funcionando.Comunicación con el exterior (Se comunica con los grupos de valor y con terceros externos interesados; Facilita líneas de comunicación).</t>
  </si>
  <si>
    <t>16.2</t>
  </si>
  <si>
    <t>16.3</t>
  </si>
  <si>
    <t>16.4</t>
  </si>
  <si>
    <t>16.5</t>
  </si>
  <si>
    <t xml:space="preserve">17.1 </t>
  </si>
  <si>
    <t>Evaluación y comunicación de deficiencias oportunamente (Evalúa los resultados, Comunica las deficiencias y Monitorea las medidas correctivas).</t>
  </si>
  <si>
    <t xml:space="preserve">17.2 </t>
  </si>
  <si>
    <t xml:space="preserve">17.3 </t>
  </si>
  <si>
    <t xml:space="preserve">17.4 </t>
  </si>
  <si>
    <t xml:space="preserve">17.5 </t>
  </si>
  <si>
    <t xml:space="preserve">17.6 </t>
  </si>
  <si>
    <t xml:space="preserve">17.7 </t>
  </si>
  <si>
    <t xml:space="preserve">17.8 </t>
  </si>
  <si>
    <t xml:space="preserve">17.9 </t>
  </si>
  <si>
    <t xml:space="preserve">
i.	Fortalezas
(a)	Presentación periódica de monitores segunda línea de defensa y reportes de los ejercicios de evaluación y seguimiento según ejecución del plan anual de auditoria en las sesiones del CICCI, en desarrollo de lo indicado en las Resoluciones SDA No. 02735, forest 2020EE227607 CICCI y No. 02163 de 2020 CIED forest No. 2020EE181065.
(b)	Se formularon y publicaron los planes institucionales vigencia 2021 link: http://www.ambientebogota.gov.co/web/transparencia/politicas-lineamientos-y-manuales1 en el marco de la integración de los planes institucionales y estratégicos al Plan de Acción, Decreto Nacional 612 de 2018.
(c)	Se formuló plan integrado de acción, plan estratégico de la entidad, en el marco del plan de desarrollo distrital “Un nuevo contrato Social y Ambiental para la Bogotá del siglo XXI”, con aplicación de la metodología MGA, incluye la identificación de riesgos para cada proyecto.
(d)	Se mantienen los acuerdos de gestión con los gerentes públicos, con compromisos de ejecución del plan integrado de acción anual.
(e)	Se tiene una estructura organizacional, manual de funciones y la infraestructura para soportar la planta de personal y de los servidores contratados por orden de prestación de servicios para el apoyo a la gestión en cumplimiento de la misión para generar valor público. 
(f)	Se realizó ejercicio de interiorización y aplicación del Código de Integridad en la entidad (Resolución SDA No. 3473 de 2018, forest No.2018EE257995) en cumplimiento de lo indicado en la Resolución SDA No. 02163 de 2020, forest No. 2020EE181065.
(g)	Las evaluaciones de la aprehensión al código de integridad participaron 924 servidores con una apropiación superior al 77.9% en conocimiento de concepto y aplicación de los valores.
(h)	La Oficina de Control Interno socializó el Manual Operativo del MIPG, versión 3, haciendo énfasis en la séptima dimensión, política de control interno, roles y responsabilidades de las líneas de defensa, y realizó una evaluación de la aprehensión en la cual participaron 924 servidores de la entidad que lograron un porcentaje de interiorización superior superiores a 79.3%.
(i)	El proceso de gestión del talento humano cuenta con el procedimiento “Selección y Nombramiento Ordinario, Periodo de Prueba y Provisional” código PA01-PR16, para la evaluación y se diligencia el formato “Cumplimiento de Requisitos y Formato Certificación”, el procedimiento “Evaluación del Desempeño Laboral” código PA01-PR10 y el procedimiento “Desvinculación del personal de los cargos pertenecientes a la Secretaria Distrital de Ambiente” código PA01- PR35, que incluyen los lineamientos para la permanencia, ascenso y retiro del servicio.
ii.	Debilidades
(a)	El Decreto Distrital No.109 de 2009 estructura organizacional de la SDA, modificado parcialmente por el Decreto Distrital No. 175 de 2009, no fueron previstas áreas específicas para la planeación institucional, es decir una oficina asesora de planeación, tampoco de talento humano, tecnologías de información, control disciplinario interno y servicio al ciudadano, lo que hace más compleja la operación, dado que las funciones están dispersas en la Subsecretaría General y de Control Disciplinario, la Dirección de Gestión Corporativa y la Dirección de Planeación y Sistemas de Información, Subdirección de Proyectos y Cooperación Internacional. 
(b)	La mayoría de las caracterizaciones de los procesos de la entidad no tiene como salida del planear un plan operativo que recoja todas las actividades, metas, productos, recursos, responsables tiempos, indicadores, que debe ejecutar el proceso, lo que hace más difícil la planificación de los recursos y el seguimiento y control por las líneas de defensa: el autocontrol, la autoevaluación (monitoreo) y la evaluación independiente. 
(c)	No se ha adoptado los lineamientos de la Circular Conjunta 001/2020 (secretaría General y DASCD) para dar cumplimiento a la Ley 2013 de 2019; sin embargo, no se ha adoptado en los procedimientos de Talento Humano y no ha sido socializada a todos los servidores de la entidad. 
(d)	No ha sido implementada en su totalidad de acuerdo con plan de acción para la Política de prevención del daño antijurídico. 
(e)	No se ha evaluado el impacto de los planes institucionales de capacitación y el de bienestar e incentivos por ninguna línea de defensa.
(f)	No se ha considerado desde la segunda línea de defensa la evaluación de los lineamientos para el manejo del conflicto de interés en la entidad que adoptó el CICCI.
iii.	Oportunidades de mejora
(a)	Continuar con el ejercicio de rediseño organizacional de la entidad, que incluya la definición de áreas que se encarguen de manera específica de la planeación, talento humano, tecnologías de la información y las comunicaciones, control disciplinario interno (Ley 1952 de 2019), servicio al ciudadano, entre otras, y diseñar una estructura más horizontal.
(b)	Revisar la pertinencia de ajustar las caracterizaciones de los procesos de la entidad, de acuerdo con los lineamientos de la guía para el diseño de procesos en el marco de MIPG del DAFP.
(c)	Agilizar la adopción de la Circular Conjunta 001/2020 (secretaría General y DASCD) para dar cumplimiento a la Ley 2013 de 2019.
(d)	Revisar las estrategias y acciones del plan de acción para la Política de prevención del daño antijurídico.
(e)	Considerar la posibilidad fortalecer el plan de acción para la implementar la política de prevención del daño antijurídico y hacer seguimiento a la implementación de las acciones por la primera línea de defensa en las reuniones de autocontrol y por la segunda línea de defensa.
(f)	Considerar para segunda línea de defensa la evaluación de los lineamientos para el manejo del conflicto de interés en la entidad.
(g)	Considerar el diseño de procedimientos en los procesos de gestión Talento Humano y gestión contractual para contratos de prestación de servicios, como uno de los requisitos para vinculación la declaración de bienes y rentas, del registro de conflictos de interés y la declaración del impuesto sobre la renta y complementarios, conforme a la circular Conjunta 001 2020 (secretaría General y DASCD) para el cumplimiento a la Ley 2013 de 2019, …“ Es imperioso que las entidades y organismos distritales adecúen sus procesos y procedimientos administrativos asociadas a la gestión de su talento humano y a la contratación por prestación de servicios de personal para garantizar el cumplimiento de dicha obligación legal..” y socializar esta política de operación a todos los servidores de la entidad.
(h)	Implementar la planeación operativa por proceso, de modo que cada uno formule planes de acción anuales que consideren todos los temas, actividades a ejecutar, recursos, responsables, tiempos, que facilite el autocontrol y la autoevaluación.
(i)	Armonizar los diferentes planes que ejecuta la entidad en cumplimiento del Decreto 612 de 2018 de modo que en un solo instrumento se puedan identificar la totalidad de las acciones o actividades a realizar, con el fin de priorizar los recursos para su ejecución y evitar posibles reprocesos.
(j)	Realizar una revisión integral de las matrices de peligros ocupacionales teniendo en cuenta la nueva situación como consecuencia del trabajo en casa, actualizando los cambios internos y externos, los comportamientos, aptitudes y los peligros del entorno, revalorando los niveles de probabilidad, consecuencias y aceptabilidad.
(k)	Evaluar el impacto de los planes institucionales de capacitación y el de bienestar e incentivos en el monitoreo de la segunda y tercera línea de defensa.
(l)	Incluir en el plan de integridad de la vigencia una actividad de: Revisión de desviaciones, convivencia laboral, temas disciplinarios internos, quejas o denuncias sobre los servidores de la entidad o temas relacionados para establecer valores del código de integridad posiblemente vulnerados y acciones para cerrar las brechas.
(m)	Definir lineamientos para el uso adecuado de la información privilegiada.  clasificada y reservada.
(n)	Definir políticas, lineamientos y estrategias en materia de talento humano, que desplieguen actividades claves para atraer, desarrollar y retener personal competente para el logro de los objetivos institucionales.
(o)	Identificar la totalidad de los espacios de participación ciudadana y rendición de cuentas, y considerar los resultados de las actividades en estos espacios para llevar a cabo mejoras a los procesos y procedimientos de la entidad.
(p)	Diseñar los indicadores para medir el tiempo de atención como indicador de medición y seguimiento del desempeño en el marco de la política de servicio al ciudadano de la entidad.
(q)	Considerar la posibilidad de realizar una nueva actualización de las tablas de retención documental – TRD, incluyendo la política cero papel, e incorporar en la TRD el componente digital. 
(r)	Se sugiere formular y emitir los directrices lineamientos, instrumentos para la implementación en el Distrito y los mecanismos para su seguimiento y evaluación, en el marco del liderazgo de la política ambiental que establece el artículo 23° del Decreto distrital No. 807 del 2019. 
(s)	Considerar la posibilidad de desarrollar una aplicación o aplicativo de medición de la austeridad en el gasto en conjunto con las entidades que conforman el sector ambiente, con el fin de facilitar el reporte mensual por cada entidad para la elaboración de los informes semestrales consolidados del sector ambiente y el seguimiento y análisis sobre los ahorros generados por la estrategia de austeridad relacionada con los planes de austeridad e indicadores de austeridad establecidos en el Decreto 492 de 2019 “Por el cual se expiden lineamientos generales sobre austeridad y transparencia del gasto público en las entidades y organismos del orden distrital y se dictan otras disposiciones”. 
(t)	Fortalecer los ejercicios de socialización a todos los servidores públicos de la entidad la política de prevención del daño antijurídico y la política de defensa judicial. 
(u)	Generar e implementar cronograma de presentación de los monitoreos en los Comité CIGD o CICCI.</t>
  </si>
  <si>
    <t xml:space="preserve">
i.	Fortalezas
(a)	En el periodo anterior se actualizó la política de administración de riesgos aprobada en el CICCI el 13 de octubre de 2020.
(b)	La OCI en el mes de mayo 2021 realizó socialización de la nueva guía de administración de riesgos del DAFP.
(c)	La segunda línea de defensa presentó el monitoreo de riesgos en CICCI de enero de 2021, acta No. 1.
(d)	La OCI, comunicó los resultados a cada proceso, mediante informe consolidado del seguimiento a Plan Anticorrupción y de Atención al Ciudadano -PAAC y en el CICCI para que se dé lineamiento frente a la implementación de las mejoras.
ii.	Debilidades
(a)	Formulación de planes de manejo para riesgos materializados para asegurar el cumplimiento de los objetivos y metas.
(b)	Aún no se ha analizado el impacto sobre el sistema de control interno los posibles cambios en los diferentes niveles organizacionales.
iii.	Oportunidades de mejora
(a)	Adoptar los cambios de la nueva guía de administración de riesgos del DAFP y continuar fortaleciendo las competencias de la primera, segunda y tercera línea de defensa, que permita mejorar la identificación, análisis, valoración y en el diseño de controles para los riesgos y formular planes de contingencia.
(b)	Fortalecer los controles para los riesgos del proceso gestión tecnología de la información y las comunicaciones.
(c)	Fortalecer el análisis de contexto interno y externo de todos los procesos de la entidad, que incluya el análisis de riesgos para servicios tercerizados como transporte, aseo y cafetería. Con base en los resultados del contexto realizar la identificación de nuevos riesgos, por ejemplo, los que surgen como consecuencia de la pandemia, el trabajo en casa y la probabilidad de incumplimiento de objetivos y metas de las dependencias por contagio de COVID 19 de los servidores públicos de la entidad, según el índice de ausentismo.
(d)	Revisar la pertinencia de identificar si hay necesidad de ajustar la política de administración de riesgos con base en la nueva Guía de administración de riesgos y los resultados de monitoreo y evaluación independiente.
(e)	Gestionar los riesgos y controles relacionados con la fuga de capital intelectual como acción para conservar el conocimiento de los servidores públicos.
(f)	Evaluar la pertinencia de realizar una revisión de los controles asociados a los riesgos de corrupción identificados por cada uno de los procesos para asegurar la segregación de funciones para reducir el riesgo de acciones fraudulentas.
(g)	Incluir en los monitoreos de la segunda línea de defensa y en las evaluaciones de la tercera línea de defensa, los riesgos aceptados y recomendar si es pertinente sostenerlos o ajustarlos. Así mismo los riesgos materializados y hacer seguimiento para asegurar que se formulen los planes o acciones de manejo y hacer seguimiento a su implementación.</t>
  </si>
  <si>
    <t xml:space="preserve">
i.	Fortalezas
(a)	Se cuenta con una plataforma donde se encuentra a disposición el mapa de procesos, caracterizaciones estas a su vez se desarrollan a través de procedimientos que incluyen políticas de operación para ser ejecutadas por las líneas de defensa, adicionalmente en los procedimientos se tienen controles para reducir la probabilidad de ocurrencia de los riesgos en la operación; a estos controles se les hace seguimiento a través de ejercicios de autocontrol y autoevaluación.
(b)	Los procesos realizan reuniones de autocontrol para la revisión de la gestión en temas como: metas proyectos de inversión, indicadores, acciones de los planes de mejoramiento y mapas de riesgos.
(c)	Se cuenta con el directorio activo de la SDA, en el cual se administra los perfiles de los usuarios con permisos para el acceso de los sistemas de información. * Organización interna del equipo de trabajo de TI (consultable en https://drive.google.com/file/d/11r-wsLWuW186n_VJz0mjLsdUa4EA_EWI/view?usp=sharing 
ii.	Debilidades
(a)	Continúan debilidades en la descripción de las caracterizaciones de los procesos, en la interacción entre los procesos, clientes y proveedores, y la definición de los productos o salidas resultantes. La salida del planear no es la entrada del hacer, lo que dificulta la verificación y seguimiento de las actividades planeadas. La planeación del proceso no incluye todas las actividades que éstos ejecutan para lograr cumplir el objetivo a corto plazo, es decir en cada vigencia.
(b)	Los planes de manejo de humedales no detallan las actividades a ejecutar en cada vigencia para cumplir por lo que no facilita su posterior seguimiento y control para las diferentes líneas de defensa.
iii.	Oportunidades de mejora
(a)	Revisar la pertinencia de adoptar los lineamientos de la Guía para el diseño de procesos en el marco de MIPG de DAFP, para realizar una revisión y mejora de las caracterizaciones de modo que fortalezcan el planear, con planes operativos por proceso, la identificación de los proveedores - clientes y sus productos, así como la interacción entre procesos. Igualmente, mejorar el diseño de controles en los procedimientos para garantizar que las actividades de control aseguren el logro de los objetivos y metas, y se reduzcan los riesgos en las operaciones.
(b)	Continuar con la revisión periódica de los mapas de riesgos para asegurar la mejora continua, que la segregación de funciones como elemento del control esté bien definida y reducir la probabilidad de materialización de riesgos.
(c)	Definir y documentar planes anuales para ejecución del plan de manejo de los humedales para asegurar que las acciones allí definidas se cumplan en el tiempo, definiendo: actividades, recursos, metas, indicadores, responsables, y que sirvan de línea base para hacer el seguimiento al cumplimiento de los Planes de Manejo Ambiental de los Humedales del Distrito de manera oportuna de modo que, si presentan retraso o incumplimientos, se tomen acciones en tiempo real.
(d)	Realizar monitoreos por la segunda línea de defensa y evaluación de la tercera línea de defensa de las actividades desarrolladas por los proveedores de servicios de tecnología.</t>
  </si>
  <si>
    <t xml:space="preserve">
i.	Fortalezas
(a)	Se cuenta con el sistema de correspondencia, SIA Forest y el desarrollo de diferentes módulos que registra la actuación de la entidad, basado en un sistema de gestión de documentos, desarrollado bajo actividades, tareas, responsables, tiempos programados y de ejecución, formularios electrónicos, asociación de procesos, uso de plantillas definidas, registro de documentos, firmas digitales, garantiza la trazabilidad en los documentos, radicación masiva y en línea, tablas de retención documental, expone formularios electrónicos a los usuarios, realiza la numeración automática de los conceptos, Resoluciones, entre otras funcionalidades y beneficios, por lo que es un mecanismo de comunicación interno y externo
(b)	Se cuenta con correo electrónico institucional para comunicación interna y externa.
(c)	En cada piso de la sede central hay pantallas electrónicas para comunicar actividades y eventos en la sede principal y en las distintas sedes de la SDA.
(d)	La Oficina Asesora de Comunicaciones – OAC, en el Plan de Comunicaciones incluye las políticas y las pautas de actuación para la comunicación interna y externa, el manejo de la imagen institucional y las vocerías para la atención de los medios de comunicación.
(e)	El Sistema Distrital de Quejas y Soluciones – SDQS es una herramienta virtual por la se pueden radicar todas las peticiones, quejas, reclamos, solicitudes de información, consultas, sugerencias, felicitaciones y denuncias por corrupción, que puedan afectar los intereses de la comunidad, Ventanillavirtual/app http://www.bogota.gov.co/sdqs.
(f)	En el procedimiento E02-PR01 denominado comunicación externa se describen las actividades que permiten la divulgación externa de los temas prioritarios, acciones y proyectos que realiza la SDA.
(g)	Se socializó en el CICCI las políticas de operación, lineamientos y procedimientos para la comunicación interna efectiva, caracterización de usuarios o grupos de valor, canales externos de comunicación definidos, tipo de información a divulgar en cada uno y mecanismos de socialización de éstos en todos los niveles de la organización, resultados de la evaluación de la percepción de los usuarios o grupos de valor y de la efectividad de los canales de comunicación.
ii.	Debilidades
(a)	Aún persisten casos de inoportunidad en las respuestas a peticiones quejas y reclamos radicadas en la entidad.
(b)	No se cuenta con un sistema de información para controlar la información y estado de los trámites ambientales (permisivo y sancionatorio).
(c)	La entidad no cuenta con canal de información interno específico para la presentación de denuncia anónima o confidencial de posibles situaciones irregulares.
(d)	El plan de trabajo del protocolo IPv6, el término señalado por el MINTIC venció para las entidades territoriales el 31 de diciembre de 2020.
(e)	No se han presentado resultados del seguimiento a través de indicadores sobre uso y apropiación de TI en la entidad.
iii.	Oportunidades de mejora
(a)	Fortalecer los mecanismos de seguimiento por dependencia que permita asegurar la oportunidad en las respuestas de peticiones, quejas y reclamos radicados asignados.
(b)	Considerar la posibilidad de definir mecanismos o sistema de información para controlar la información e identificar el estado de los trámites ambientales (permisivo y sancionatorio).
(c)	Considerar la posibilidad de implementar buzones o canales internos de denuncia anónima o confidencial sobre posibles situaciones irregulares, de tal manera que generen confianza.
(d)	Considerar la revisión y ajustes de las tablas de retención documental -TRD considerar las nuevas versiones de las caracterizaciones de los procesos, el archivo digital y la creación de la TRD digital como una alternativa para reducir el consumo de papel, así como para facilitar y garantizar la trazabilidad de la información para el trabajo en casa como consecuencia de la pandemia.
(e)	Culminar la implementación del plan de trabajo del protocolo IPv6 y presentar los resultados de la ejecución en el Comité Institucional de Gestión y Desempeño.
(f)	Actualizar el inventario de información relevante (interno/externa) y socializarlo al CICCI y a todos los servidores de la entidad.
(g)	Realizar seguimiento a través de indicadores sobre uso y apropiación de TI en la entidad, para optimizar su implementación y el resultado de la misma en la entidad.
(h)	Documentar y presentar en CICCI el inventario de información interna/externa relevante y establecer una periodicidad para su actualización.
</t>
  </si>
  <si>
    <t xml:space="preserve">
i.	Fortalezas
(a)	El esquema de líneas de defensa adopto y está disponible en la página web de la entidad.
(b)	Plan anual de auditorías -PAA elaborado y aprobado con un enfoque basado en riesgos.
(c)	Presentación permanente por parte de la tercera línea de defensa los resultados de las evaluaciones realizadas de conformidad con el Plan Anual de Auditorías y con base en estos resultados la alta dirección toma decisiones para fortalecer y mejorar el sistema de control interno, se documentan como compromisos y se les hace seguimiento para garantizar su implementación.
(d)	El Comité Institucional de Gestión y desempeño aprobó el PAAC y el plan de integridad para la vigencia 2021.
(e)	La primera línea de defensa documenta las reuniones de autocontrol para hacer seguimiento a temas como: plan de acción, planes de mejoramiento, metas, indicadores, riesgos, respuestas a peticiones, quejas, reclamos y sugerencias -PQRS, entre otros.
(f)	La segunda línea de defensa ha realizado monitoreo en temas como: seguimiento a PQRS, metas proyecto de inversión, estados financieros, saneamiento contable, política de prevención del daño antijurídico, comunicación interna y externa, política de gobierno digital y seguridad, PETI, política de talento humano, gestión del riesgo, planes de mejoramiento.
(g)	La entidad adoptó las políticas de defensa judicial y prevención del daño antijurídico en el marco del Comité de conciliación.
ii.	Debilidades
(a)	Continua el incumplimiento e inoportunidad en la ejecución de las acciones de los planes de mejoramiento formuladas por los procesos.
iii.	Oportunidades de mejora
(a)	Fortalecer los ejercicios de autocontrol de la primera línea de defensa, en cuanto al análisis y seguimiento de las acciones de mejora de los planes de mejoramiento vigentes del proceso.
(b)	Dinamizar el CIGD para dar cumplimiento integral del artículo 23 del Decreto 807 de 2019, Seguimiento del MIPG. Para conocer el estado de avance de la gestión en la implementación de las políticas de gestión y desempeño institucional en el Distrito Capital se hará seguimiento periódico a los planes, programas, proyectos, metodologías y estrategias establecidas para la operación del modelo. El seguimiento del MIPG estará a cargo de las siguientes instancias: Comités Institucionales de Gestión y Desempeño. Instancias que deberán hacer seguimiento a los planes, programas, proyectos, metodologías y estrategias formuladas para la operación del MIPG, por lo menos una vez cada tres meses. El reporte del seguimiento se hará presentando informes trimestrales que contendrán la gestión por cada una de las políticas de gestión y desempeño”.
(c)	Fortalecer el monitoreo de la segunda línea de defensa, comunicar los resultados que incluyan recomendaciones, de acuerdo a lo definido en el esquema de líneas de defensa en los comités institucionales de gestión y desempeño y de Control Interno para que se adopten las decisiones para mejorar el sistema de control interno.
(d)	Continuar mejorando el análisis para la identificación de causas raíz de los hallazgos y deviaciones en los procesos de modo que las acciones que se formulen sirvan para eliminarlas y asegurar la mejora, que permita a la tercera línea de defensa evaluar la efectividad de las acciones.
(e)	Considerar para la segunda y tercera línea de defensa el monitoreo y evaluación la efectividad de las políticas de talento humano y si éstas permiten atraer, desarrollar y retener a las personas y las políticas en materia de comunicación interna y externa. y presentar los resultados en los comités CIED o CICCI.
</t>
  </si>
  <si>
    <t>Convocatoria a reunión virtual mediante memorando Forest SDA No. No. 2021IE35337 de 24 de febrero de 2021.CICCI. Evaluación de los canales de comunicación externos e internos- Revisión de
caracterización de usuarios y grupos de valor.</t>
  </si>
  <si>
    <t>Gabriel Murillo Rojas, Jefe de la Oficina Asesora de Comunicaciones, hace la presentación de los resultados de la evaluación de la comunicación interna y externa de la entidad y presenta los siguientes resultados: Se hizo una encuesta de percepción institucional sobre el uso de los canales internos para indagar sobre su eficiencia y recibir recomendaciones de mejora por parte de los colaboradores de la SDA. Se tuvieron 215 respuestas, una mayor participación respecto del año pasado con aproximadamente 80.</t>
  </si>
  <si>
    <t>Se verifico el resultado de la evaluacion de canales de comunicación interna y externa fente a situaciones que puedan implicar riesgo con el siguiente resultado:
1. COMUNICACIÓN INTERNA: La gestión que adelanta la OAC en el 2020 es considerada como satisfactoria.
􀂇 Finalmente, los funcionarios y contratistas proponen: la creación de cuentas de correo electrónico institucional y canales más efectivos para informar al personal que desempeña sus labores en campo. De igual manera, sugieren crear enlaces en cada área para que la información logre estar más articulada.
2. COMUNICACION EXTERNA: Los usuarios utilizan mayoritariamente la página web para informarse de las actividades y
acciones adelantadas por la entidad.
􀂇 La ciudadanía considera en su mayoría que la efectividad de los canales de comunicación de la
entidad son buenos y excelentes.
􀂇 La mayor parte de las personas encuestadas se sintió informada en el 2020 de las noticias
ambientales.
􀂇 Para finalizar, la ciudadanía manifiesta interés en conocer de manera anticipada las actividades
programadas por la entidad. De la misma manera, creen necesario informar más sobre los
diferentes trámites de las subdirecciones o direcciones.</t>
  </si>
  <si>
    <t>El Jefe de la Oficina de Comunicaciones manifiesta que se van a implementar las acciones de mejora que han identificado como resultado de este ejercicio con el propósito de mejorar la comunicación interna y externa. Propone mejorar la comunicación en la intranet e informa que la
Oficina Asesora de Comunicaciones está implementando las mejoras como resultado de las encuesta para fortalecer la comunicación interna y externa.
Informa que está haciendo una nueva presentación con manos en Tik Tok, que puede capturar a otro público, se va a trabajar en implantar confianza.</t>
  </si>
  <si>
    <t>Presentación del informe de seguimiento a la política de prevención del daño antijurídico y de defensa judicial. -OCI- Comunicado con memorando No.
2021IE83620 de 05/05/2021. Con el objeto de Establecer el cumplimiento de las acciones formuladas para reducir el daño jurídico a la entidad. Así como verificar la implementación de las acciones formuladas para reducir los riesgos de pérdida de procesos en contra de la entidad, establecidas en la política de defensa judicial adoptada por la entidad y formular las recomendaciones y sugerencias para el fortalecimiento del sistema de control interno y la mejora en la gestión y desempeño de la entidad.</t>
  </si>
  <si>
    <t>la funcionaria y gestora de integridad Adriana del Pilar Rodríguez Amador, hace presentación del plan de Integridad para esta vigencia 2021 indicando como preámbulo que estamos partiendo de tres ítems: 1. Diseño de la política de integridad que se hizo a nivel nacional 2. A nivel Distrito desde el año 2004 con grupo de gestores de integridad con trayectoria y desde el año 2018 se inició con la política de integridad valores y principios, con la Decreto 118 de 2018 y, 3. 3. En la Secretaría Distrital de Ambiente mediante Resolución 3437 del 2018 que adopta el código de integridad en la entidad, este código a nivel de la planeación, determinó unas fases para la formulación de este plan, de las cuales algunas ya están cumplidas, y otras son las que se plasman para completar su ejecución durante la vigencia 2021.</t>
  </si>
  <si>
    <t>Aunque se encuentran contemplada la accion en la matriz de cumplimiento de daño antijuridico, no se evidencia cumplimiento de la acción, por cuanto no fueron suministradas evidencias de su ejecución.
La acción está compuesta por 1 actividades y su resultado es:
1. La actividad registrada corresponde a elaborar el manual del contratista, lo cual no tiene relación con la ejecución de la acción,
teniendo en cuenta que esta hace referencia a Control de la información multitemporal de terceros por parte de la SDA.</t>
  </si>
  <si>
    <t xml:space="preserve">Se verifico el cumplimiento de la matriz de cumplimiento de daño antijuridico correpondit e a la acción  del Control de la información multitemporal de terceros por parte de la SDA. Se ve la necesidad de revisar diligentemente la información allegada por terceros en lo que tiene que ver con asuntos ligados a la participación o injerencia de la SDA. Lo anterior con el fin de verificar que la información sea veraz, oportuna y no afecte los intereses de la Entidad y poder así pronunciarnos en caso de ser necesario. </t>
  </si>
  <si>
    <t xml:space="preserve">Se convoco reunion el dia 24 de febrero de 2021.CICCI. En donde se evaluaropn los posibles riesgos a los cuales se somete la entidad al momento de comuniar la informacion interna y externa, a traves de una ecuesta de persecpcion en donde se evidenciaron recomendaciones de usuarios internos y externos que seran tomadas en cuenta por la Oficina de Comunciaciones para prevenir y mitigar estos riesgos. </t>
  </si>
  <si>
    <t>Forest SDA No. 2021IE08502 de 18/01/2021 y 2021IE11893 de 22/01/2021. Comité CICCI DE 29 DE ENERO DE 2021.
Convocatoria sesión ordinaria de Comité Institucional de Coordinación de
Control Interno 27 de abril de 2021,</t>
  </si>
  <si>
    <t>En comité Institucional de Coordinación de Control Interno -CICCI se socializa por la tercera linea de defensa. La Jefe de la OCI, hace la presentación de los resultados consolidados del PAAC.</t>
  </si>
  <si>
    <t>presentación por parte de la segunda linea de defensa del mapa de riesgos de gestión y corrupción consolidado de todos los procesos de la entidad.</t>
  </si>
  <si>
    <t>Actualizacion del mapa de riesgos que surge como consecuencia de las recomendaciones de la Oficina de Control Interno y la aplicación de la Guía de Administración de Riesgos y Controles, versión 4 del DAFP.</t>
  </si>
  <si>
    <t>Mediante memorando 2021IE33850 del 23 de febrero de 2021 se comunica el Plan Anticorrupción y de Atención al Ciudadano de la SDA 2021 (Mapa de riesgos de corrupción y plan de gestión de integridad) y se comunica las tareas, organización y cronograma para realizar el Monitoreo de segunda línea de defensa a este instrumento.</t>
  </si>
  <si>
    <t>El comité ha adoptado decisiones para realizar revisión, actualización y comunicacion  de riesgos y controles. Se evidencia en las actas de CICCI de 22/01/2021. y 27 de abril de 2021,</t>
  </si>
  <si>
    <t>Se evidencia en la pagina web de la entidad la informacioin para orientar al ciudadano para presentar una queja, hacer una solicitud, adelantar trámites en línea, descargar los formatos para trámites, conocer puntos de atención y sus horarios, formular preguntas y acceder a servicios.
Se evidencia el procedimiento para presentar quejas a través del correo electrónico atencionalciudadano@ambientebogota.gov.co o mediante radicación escrita en las instalaciones de la Sede Administrativa de la Secretaría Distrital de Ambiente y la información minima que debe contener</t>
  </si>
  <si>
    <t>No se encuentra establecida una línea telefónica para presentar las quejas y peticiones.</t>
  </si>
  <si>
    <t xml:space="preserve"> Se establecen mecanismos de radicacion de quejas a traves de  correo electrónico atencionalciudadano@ambientebogota.gov.co o mediante radicación escrita en las instalaciones de la Sede Administrativa de la Secretaría Distrital de Ambiente</t>
  </si>
  <si>
    <t>La entidad establece compo eje transversal dentro del mapa de procesos el servicio a la ciudadania el cual tiene como alcance la recepción del trámite y/o servicio por parte de los diferentes grupos de interés mediante los canales de atención habilitados; los cuales son direccionados a los procesos competentes de la Entidad y finaliza con la remisión de entrega efectiva o publicación de las respuestas emitidas por los diferentes procesos de la Entidad.</t>
  </si>
  <si>
    <t xml:space="preserve">La Resolución SDA No. 02163 de 16 de octubre de 2020 definió los lideres de cada una de las políticas de MIPG, memorando 2020EE181065.
</t>
  </si>
  <si>
    <t>En el CICCI decidió se realizará la modificación de las funciones, articulación del CICCI con el comité de gestión y desemepeño y periodicidad de las reuniones.</t>
  </si>
  <si>
    <t>Presentación del informe de evaluación del sistema de control interno 2020.
Comunicado con memorando No. 2021IE10099 de 20/01/2021.
Sandra Villamil Muñoz, jefe de la OCI, presenta los resultados de la evaluación del sistema de control interno de la vigencia 2020, indicando que el resultado es bueno, pero que se debe continuar trabajando en la implementación del esquema de líneas de defensa y en cada uno de los instrumentos que se han adoptado</t>
  </si>
  <si>
    <t>La segunda linea de defensa continuar con la socialización del esquema de lineas de defensa</t>
  </si>
  <si>
    <t>La SDA En ejercicio de sus facultades legales, y en especial las conferidas por el artículo 8 del Decreto Distrital 109 de 2009, modificado por el artículo 1 del Decreto Distrital 175 de 2009 expidio la Resolución No. 02735 “Por medio de la cual se actualiza el Comité Institucional de Coordinación de Control Interno de la Secretaría Distrital de Ambiente creado mediante la Resolución 1455 de 2018 y se toman otras determinaciones"</t>
  </si>
  <si>
    <t xml:space="preserve"> La Oficina de Control Interno realizó capacitación a todos los funcionarios y contratistas en fomento de la cultura del control haciendo enfasis en el cumplimeinto de los roles de cada una de las lineas de defensa durante los meses de mayo y junio de 2021, evidenciando el resultado de la aprension mediante  evaluacion que puede ser conultada en el siguiente link: https://docs.google.com/forms/d/e/1FAIpQLSdloZgMuUHiO3AmlXVdRty2XZuBDo0zIkz0aAmHE4OZ7q2qyQ/viewform</t>
  </si>
  <si>
    <t xml:space="preserve">En CICCI de fecha 29 de enero de 2021 se presentaron las observaciones realizadas por cada una de las lineas de defensa frente al  documento esquema de líneas de defensa de la SDA. http://www.ambientebogota.gov.co/web/transparencia/reportes-de-control-interno/-/document_library_display/Jkr8/view/10871305
</t>
  </si>
  <si>
    <t>Presentación de los resultados de la evaluación al PAAC y
mapas de riesgos de gestión y corrupción. Comunicado con
memorando 2021IE08732 DE 18/01/2021.</t>
  </si>
  <si>
    <t>Política de administración de riesgos y oportunidades adoptada en reunión de CICCI
Con el propósito de orientar la Secretaría Distrital de Ambiente hacia la consecución de los objetivos y metas institucionales, y en cumplimiento del Decreto 612 de 2018, se formularon los planes institucionales que, de forma articulada y orientada al direccionamiento de la entidad, componen el Plan de acción integrado Institucional.
Este esta compuesto por 12 planes institucionales:
1. Plan Institucional de Archivos de la Entidad ­PINAR; 2. Plan Anual de Adquisiciones; 3. Plan Anual de Vacantes; 4. Plan de Previsión de Recursos Humanos; 5. Plan Estratégico de Talento Humano; 6. Plan Institucional de Capacitación; 7. Plan de Incentivos Institucionales; 8. Plan de Trabajo Anual en Seguridad y Salud en el Trabajo; 9. Plan Anticorrupción y de Atención al Ciudadano; 9.1 Plan de Gestión de Integridad; 10. Plan Estratégico de Tecnologías de la Información y las Comunicaciones ­ PETI;  11. Plan de Tratamiento de Riesgos de Seguridad y Privacidad de la Información; y 12. Plan de Seguridad y Privacidad de la Información.
Los cuales tienes asociados los objetivos estrategicos de la entidad. Así mismo, el proceso de planeación de la entidad se define en gran medida por la hoja de ruta del plan de gobierno y el plan de desarrollo distrital de la administación distrital, y a su vez los proyectos de inversión tienen asociado los objetivos estrategicos de la entidad a los que le apunta.
http://www.ambientebogota.gov.co/web/transparencia/politicas-lineamientos-y-manuales1  
* Proyectos de inversión 
(Consultable en http://ambientebogota.gov.co/web/sda/proyectos-de-inversion)</t>
  </si>
  <si>
    <t>En  comite CICCI del 15 de junio de 2021 La alta direccion realizo la  Definición y evaluación de la Política de Administración del Riesgo. La evaluación debe considerar su aplicación en la entidad, cambios en el entorno que puedan definir ajustes, dificultades para su desarrollo, riesgos emergentes. Se presenta en este comité. Se adoptó en reunión del 13 de octubre de 2020, acta No. 6 de CICCI. Los resultados de la evaluación se comunicaron con memorando No. 2021IE94510 DEL 14/05/2021</t>
  </si>
  <si>
    <t xml:space="preserve">En  comite CICCI del 27 de abril de 2021  La alta direccion recomendo Que el mapa de riesgos de gestión y corrupción actualizado, sea publicado en la página Web, de la entidad. </t>
  </si>
  <si>
    <t>En comité CICCI  de 11 de febrero de 2021 la segunda linea de defensa Solicita que las áreas responsables remitan con oportunidad la información para el saneamiento y den respuesta de fondo para lograr resolver las situaciones más complejas, por ejemplo: en propiedad planta y equipo, situaciones administrativas para evitar caducidades y la pérdida de fuerza ejecutoria. La linea estrategica alerta sobre problemática que se viene presentando con los inventarios asignados a los contratistas.</t>
  </si>
  <si>
    <t>En comité CICCI  de 11 de marzo de 2021 la linea estrategica alerta  sobre el incremento en gastos de transporte, mantenimiento de vehículos y cafetería.</t>
  </si>
  <si>
    <t>En comité CICCI  de 27 de abril de 2021 se verifico el cumplimieto de las metas proyeto de inversion de la SDA y se alerto Respecto a la ejecución física o magnitud,  para los siguientes 7 proyectos de inversión: PROYECTO 7710 – ARBOLADO URBANO, PROYECTO 7711 – FAUNA SILVESTRE, PROYECTO 7725 – CIMAB, PROYECTO 7778 – CALIDAD DEL AIRE ACÚSTICA Y VISUAL, PROYECTO 7789 – RECURSO HÍDRICO, PROYECTO 7811 – CONSERVACIÓN y PROYECTO 7814 – ÁREAS PROTEGIDAS.
Se realizaron recomendaciones  para mejorar los resultados de los estados financieros de la entidad:
• Continuar con la depuración de saldos, dando cumplimiento al plan de sostenibilidad contable, especialmente en la cuenta de inventarios y cuentas por cobrar.
• Resolver las posibles caducidades o pérdidas de la fuerza ejecutoria de las decisiones de los trámites ambientales permisivos y sancionatorios.</t>
  </si>
  <si>
    <r>
      <rPr>
        <sz val="11"/>
        <color rgb="FF000000"/>
        <rFont val="Arial Narrow"/>
        <family val="2"/>
      </rPr>
      <t xml:space="preserve">En comité CICCI  de 15 de junio de 2021 la tercera lina de defensa  presento la verificación al monitorean y evaluacion de los mapas de riesgos, 
relizado en el aplctivo ISOLUCION, </t>
    </r>
    <r>
      <rPr>
        <sz val="11"/>
        <color rgb="FF158466"/>
        <rFont val="Arial Narrow"/>
        <family val="2"/>
      </rPr>
      <t>recomendando fortalecer, luego de un análisis costo beneficio, teneindo en cuenta las siguientes recomendaciones:
a. Realizar el análisis e identificación de riesgos de corrupción para los procesos misionales: Evaluación, Control y Seguimiento y Gestión Ambiental y Desarrollo Rural.
b. Aplicar el plan de contingencia cuando se materialicen riesgos.
c. Realizar la revisión y actualización del mapa de procesos, caracterizaciones y procedimientos, para: Incluir en procesos estratégicos a Gestión del Talento Humano.</t>
    </r>
  </si>
  <si>
    <t>En comité CICCI de 29 de enero de 2021 Convocatoria a reunión virtual mediante memorando Forest SDA No. 2021IE08502 de 18/01/2021
y 2021IE11893 de 22/01/2021. Se Presentaron por parte de la tercera linea de defensa los resultados de la evaluación al PAAC y
mapas de riesgos de gestión y corrupción. Comunicado con memorando 2021IE08732 DE 18/01/2021.</t>
  </si>
  <si>
    <t>En comité CICCI de 15 de junio de 2021 Convocatoria a reunión virtual mediante memorando Forest SDA No. Memorandos Nos.
2021IE96080 de 18/05/2021, 2021IE99750 de 22/05/2021 y 2021IE114649 del 10/06/2021, se presentaron los resultados de la evaluación y seguimiento cuatrimestral al PAAC y mapas de riesgos de la entidad.-OCIComunicado con memorando No. 2021IE94510 DEL 14/05/2021.</t>
  </si>
  <si>
    <t xml:space="preserve">
En el CICCI de 29 de enero de 2020 y 15 de junio de 2021 se presentaron los resultados de la evaluación del mapara de riesgos de gestión y corrupción y se presentaron las siguientes recomendaciones: 
a. Realizar el análisis e identificación de riesgos de corrupción para los procesos misionales: Evaluación, Control y Seguimiento y Gestión Ambiental y Desarrollo Rural.
b. Aplicar el plan de contingencia cuando se materialicen riesgos.
c. Realizar la revisión y actualización del mapa de procesos, caracterizaciones y
procedimientos, para: Incluir en procesos estratégicos a Gestión del Talento Humano.Revisar las caracterizaciones para mejorar el enfoque en procesos y sus interacciones, así como las salidas del planear de modo que sean coherente con el hacer, verificar y actuar. Revisar en los procedimientos las políticas de operación y responsabilidades por líneas de defensa, en el ciclo de las actividades fortalecer los controles para reducir la probabilidad de materialización de riesgos.
d. Autoevaluar los controles de los riesgos por la primera línea de defensa en reuniones de autocontrol y cargar las evidencias de la aplicación del control en el reporte cuatrimestral que se hace en el aplicativo ISOLUCION.
e. Realizar la actualización del sistema de administración de riesgos de acuerdo a la Guía de
Administración del Riesgo y diseño de controles, versión 5 del DAFP.
f. Realizar las mejoras, actualización del Sistema de Información ISOLUCION de acuerdo con
la nueva Guía de riesgos y el esquema de líneas de defensa.
g. Evaluar el riesgo que genera el ausentismo laboral por incapacidades, efectos de la
pandemia, así como el posible incumplimiento de objetivos y metas proyecto de inversión,
por reducciones presupuestales
</t>
  </si>
  <si>
    <r>
      <rPr>
        <sz val="11"/>
        <color rgb="FF000000"/>
        <rFont val="Arial Narrow"/>
        <family val="2"/>
      </rPr>
      <t xml:space="preserve">
En el CICCI de 15 de junio de 2021 y de 27 de abril de 2021 la alta direccion realizo seguimiento a la política de Administración del Riesgo y </t>
    </r>
    <r>
      <rPr>
        <sz val="11"/>
        <color rgb="FF158466"/>
        <rFont val="Arial Narrow"/>
        <family val="2"/>
      </rPr>
      <t>formulo recomendaciones a las lineas de defensa con el fin aplicar y comunicar adrcuadamente la politica.</t>
    </r>
  </si>
  <si>
    <t>Las diferentes lineas de defensa han realizado Evaluación de la planeación estratégica, considerando alertas frente a posibles incumplimientos, necesidades de recursos, cambios en el entorno que puedan afectar su desarrollo, entre otros aspectos que garanticen de forma razonable su cumplimiento.  Evidencidos en las actas de comite CICCI de fechas 11 de febrero, 11 de marzo, 27 de abril y 15 de junio de 2021. http://www.ambientebogota.gov.co/web/transparencia/reportes-de-control-interno/-/document_library_display/Jkr8/view/10871305</t>
  </si>
  <si>
    <t>La DGC entrega a cada funcionario el manual de funciones al ingreso a la Entidad.
Se realiza socialización de la modificación del manual.
Se modificó el manual de funciones y competencias laborales Resolución 818 de 2020  2020EE65214, el cual se encuentra publicado en la página web Transparencia y acceso a la información Pública.
En la pagina WEB de la entidad se encentra publicado el docuemtno de esquema de lineas de defensa de la SDA el cual puede ser consultao en el sigiente enlace 
http://www.ambientebogota.gov.co/web/transparencia/politicas-lineamientos-y-manuales1/-/document_library_display/Wid8/view/9579699/29425?_110_INSTANCE_Wid8_redirect=http%3A%2F%2Fwww.ambientebogota.gov.co%2Fweb%2Ftransparencia%2Fpoliticas-lineamientos-y-manuales1%3Fp_p_id%3D110_INSTANCE_Wid8%26p_p_lifecycle%3D0%26p_p_state%3Dnormal%26p_p_mode%3Dview%26p_p_col_id%3Dcolumn-2%26p_p_col_pos%3D4%26p_p_col_count%3D5</t>
  </si>
  <si>
    <t>El Plan Estratégico de Talento Humano (en adelante, PETH) es el instrumento que consolida las estrategias a desarrollar para garantizar las mejores prácticas de gestión y desarrollo del talento humano, teniendo en cuenta la visión que se persigue y las características del personal de la entidad, estableciendo retos concretos y necesidades. El cual se formula cada año y se realiza seguimiento trimestralmente del cumplimiento del mismo.
Los planes institucionales y estratégicos, se publican en la respectiva página web, a más tardar el 31 de enero de cada año. Publicados en la página web link de Transparencia y acceso a la información Pública el 31 de enero de 2021. http://www.ambientebogota.gov.co/web/transparencia/politicas-lineamientos-y-manuales1/-/document_library_display/nRf4/view/10869193</t>
  </si>
  <si>
    <t>Dentro del mapa de procesos del proceso de TH se cuenta con los procedimientos: Evaluación del Desempeño Laboral código PA01-PR10, con el fin de contar con información objetiva que permita  orientar la toma de decisiones relacionadas con la permanencia, ascenso y retiro del servicio, así como acciones de mejoramiento individual Acuerdos de Gestión código PA01-PR34, con el fin de suscribir los Acuerdos de Gestión entre los  Gerentes Públicos y el Superior Jerárquico, para dar cumplimiento a los objetivos y obtención de resultados institucionales que permita evaluar su rendimiento y competencia a través del seguimiento respectivo.
Procedimiento: Modalidad laboral de teletrabajo código PA01- PR38, para propender por el  incremento de la confianza y proporcionar una mejor calidad de vida personal y laboral a los funcionarios - Teletrabajadores.
Así mismo se realiza el Diagnóstico e intervención del clima laboral – Plan Institucional de Capitación e Incentivos.
Seguimiento a la Implementación del Sistema de Gestión de Seguridad y Salud en el Trabajo.
En cumplimiento de los lineamientos del SIG se realizó la actualización del procedimiento el 18 de mayo radicado 2020IE83964.
En cumplimiento de los lineamientos del SIG se realizó la actualización del procedimiento 2020IE110172 el 3 de julio. Así mismo se realizan los informes de seguimiento.</t>
  </si>
  <si>
    <t>Presentación del Plan de gestión de integridad del 2021 que está asociado al proyecto de inversión 7699,el cual contiene 11 actividades en total, en los ejes y componentes Comunicación, Afianzamiento de valores y principios de Integridad institucionales, Articulación Institucional e Interinstitucional, Fortalecimiento de la gestión de Integridad en la entidad, indicando la meta, el objeto, el cronograma, el responsable.</t>
  </si>
  <si>
    <t>Los gestores de integridad realizaron capacitaciones a todos los funcionarios y contratistas de la entidad de manera virtual sobre el código de integridad de la SDA, en donde se dio a conocer la percepcion de valores en la SDAy los valores asociados al código de integridad.</t>
  </si>
  <si>
    <t xml:space="preserve">En comité No. 1 de gestion y desempeñodel dia 29 de enero de 2021 se presentaron y aprobaron  los planes institucionales para la vigencia 2021 que, de forma articulada orientan al direccionamiento del talento hunmano de la entidad, tales como: Plan Anual de Vacantes, Plan de previsión de Talento Humano, Plan Estratégico de Talento Humano, Plan institucional de capacitación, Plan Institucional de estímulos, Plan Seguridad y Salud y Trabajo (solo indicativo, aprueba y firma representante legal
SDA)
</t>
  </si>
  <si>
    <t>En comité No. 1 de gestion y desempeñodel dia 29 de enero de 2021 se presentaron y aprobaron  los planes institucionales para la vigencia 2021 que, de forma articulada orientan al direccionamiento del talento hunmano de la entidad, tales como: Plan Anual de Vacantes, Plan de previsión de Talento Humano, Plan Estratégico de Talento Humano, Plan institucional de capacitación, Plan Institucional de estímulos, Plan Seguridad y Salud y Trabajo (solo indicativo, aprueba y firma representante legal
SDA)</t>
  </si>
  <si>
    <t xml:space="preserve">Se dio cumplimiento al plan de mejoramiento por procesos y fueron avualadas durante el 2021 cono eficaces las siguientes acciones:
-283 Realizar campañas de sensibilización Tema: Entregas oportunas de las EDL, así como el diligenciamiento de los formatos y la importancia del cumplimiento en la entrega de la EDL. 17/feb./2021
-284 Hacer firmar acta de compromiso y Autorización de actividades. 17/feb./2021
-287 Revisar cumplimiento de los requisitos exigidos en el Manual de Funciones y Competencias Laborales. 17/feb./2021
-896 Solicitar a la Direccción de Planeación y Sistemas de Información Ambiental como administrador del aplicativo revisar las Inconsistencias presentadas en el aplicativo de Liquidación de Nómina Perno, con el fin de que se hagan los ajustes necesarios que faciliten la revisión de la prenómina y evitar la incorporación de novedades erradas. 23/jun./2021
-897 Solicitar a la Direccción de Planeación y Sistemas de Información Ambiental como administrador del aplicativo revisar las Inconsistencias presentadas en el aplicativo de Liquidación de Nómina Perno, con el fin de que se hagan los ajustes necesarios que faciliten la revisión de la prenómina y evitar la incorporación de novedades erradas 23/mar./2021
-930 Socializar la Encuesta del procedimiento de Identificación de Peligros y Riesgos a todos los niveles de la organización, y le doy plena aplicación a la misma 23/jun./2021
</t>
  </si>
  <si>
    <t xml:space="preserve">En comité de Gestíon y Desempeño de 22 de febrero de 2021 se informo publicación de todos los planes  institucionales para la vigencia 2021 que, de forma articulada y orientada al direccionamiento de la entidad, componen el Plan de acción integrado Institucional. Estos planes se encuentan publicados  en la página web (http://ambientebogota.gov.co/web/transparencia/politicas-lineamientos-y-manuales1)
</t>
  </si>
  <si>
    <t>En comité CICCI de 29 de enero se presento el informe de evaluación del sistema de control interno 2020. Comunicado con memorando No. 2021IE10099 de 20/01/2021.</t>
  </si>
  <si>
    <t>La OAC divulgó dichos planes a través de correo electrónico institucional, pantallas digitales de la entidad y en el boletín interno “Para estar en Ambiente” #6</t>
  </si>
  <si>
    <t>En comité de Gestión y Desempeño de 29 de enero de 2021 se presento el  Plan Estratégico de Talento Humano el cual cuenta con 5 planes para su cumplimeinto y con un instrumentos metodológicos y actividades que permiten evaluar la gestión como es el Programa de Pre pensionados, entre otros instrumentos que permiten realizar medición del Talento Humano en la entidad.</t>
  </si>
  <si>
    <t>Een comité de gestion dy desempeño del 29 de enero 2021 se presentaron y aprobaron los planes institucionales para la vigencia 2021 que, de forma
articulada y orientada al direccionamiento de la entidad, componen el Plan de acción integrado Institucional, en cumplimiento del Decreto 612 de 2018, entre los cuaes se encuentran
-Plan Anual de Vacantes
-Plan de previsión de Talento Humano
-Plan Estratégico de Talento Humano
-Plan institucional de capacitación
-Plan Institucional de estímulos
- Plan Seguridad y Salud y Trabajo (solo indicativo, aprueba y firma representante legal SDA)</t>
  </si>
  <si>
    <t>En comité de Gestion y desempeño la segunda linea de defensa  preseta para aprobacio y avaluación  los planes institucionales para la vigencia 2021 que, de forma articulada orientan al direccionamiento de la entidad y los cuales componen el Plan de acción integrado Institucional, en cumplimiento del Decreto 612 de 2018.</t>
  </si>
  <si>
    <t>En comité de Gestion y desempeño la segunda linea de defensa  preseta para aprobacio y avaluación  los planes institucionales para la vigencia 2021 que, de forma articulada orientan al direccionamiento de la entidad en cuanto a la dimension del talento humano y los cuales componen el Plan de acción integrado Institucional, en cumplimiento del Decreto 612 de 2018.</t>
  </si>
  <si>
    <t xml:space="preserve">La OCI realizó seguimiento al plan demejoramiento del proceso Gestion del talento Hunano comncando los resultados con los siguientes numeros de radicado: 2021IE53049 de 23 de marzo y  2021IE125214 de 23 de junio </t>
  </si>
  <si>
    <t>En CICCI de fecha 29 de enero de 2021  la Oficina de Control Interno presento el resultado  del informe de evaluación del sistema de control interno 2020. Comunicado con memorando No. 2021IE10099 de 20/01/2021. indicando que el resultado es bueno, pero que se debe continuar trabajando en la implementación del esquema de líneas de defensa y en cada uno de los instrumentos que se han adoptado.</t>
  </si>
  <si>
    <r>
      <t xml:space="preserve">Con memorando 2021IE105377 de 28 de mayo de 2021 la OCI  presento los resultados de la medición del desempeño institucional de la vigencia 2020 publicados por el Departamento Administrativo de la Función Pública –DAFP-, como consecuencia de la aplicación Formulario Único de Reporte de avance a la Gestión -FURAG-, con las siguientes onclusiones y recomendaciones:
Las políticas con menor calificación son: Gestión Estratégica del Talento Humano, 81,3 y la de Integridad con un puntaje de 78,5. por lo cual se recomienda:
</t>
    </r>
    <r>
      <rPr>
        <sz val="11"/>
        <color theme="5"/>
        <rFont val="Arial Narrow"/>
        <family val="2"/>
      </rPr>
      <t>-Diseñar y ejecutar un programa de desvinculación asistida por otras causales
como actividad de la planeación del talento humano de la entidad.
-Analizar las causas del retiro de los servidores de la entidad, con el fin de
implementar acciones de mejora en la gestión del talento humano.
-Implementar en la entidad mecanismos suficientes y adecuados para transferir
el conocimiento de los servidores que se retiran a quienes continúan vinculados.</t>
    </r>
  </si>
  <si>
    <t>No se evidencia la evaluación del impacto de los planes por parte de las lineas de defensa.</t>
  </si>
  <si>
    <t>La Oficina de Control Interno mediente memorando 2021IE141611 de 13 de julio de 2021 , comunico el Resultado del seguimiento al cumplimiento de acciones de plan de mejoramiento suscrito ante la Contraloría de Bogotá D.C. a 30 de juniode
2021 - Proceso Gestión Contractual, en donde se verificarn acciones de Cumplimiento de las actividades por parte de los contratistas.</t>
  </si>
  <si>
    <t xml:space="preserve">Los Estados Financieros son publicados, en la página web de la SDA de forma mensual. El plan de sostenibilidad contable se plantea de forma anual, y se realiza seguimiento como parte del comité técnico de sostenibilidad contable.
El reporte de avance y cumplimiento de las metas proyectos de inversión está definido de manera trimestral para el cargue en SEGPLAN y se presenta en CIGD y en CICCI, los resportes de la ejecución de los controles del mapa de riesgos y planes de manejo están definidos en la política de administración de reisgos y oportunidades.
En CICCI de 22 de diciembre de 2020 se aprobó el documento esquema de líneas de defensa de la SDA, públicado en la página Web, link: http://www.ambientebogota.gov.co/web/transparencia/politicas-lineamientos-y-manuales1/-/document_library_display/Wid8/view/9579699/29425?_110_INSTANCE_Wid8_redirect=http%3A%2F%2Fwww.ambientebogota.gov.co%2Fweb%2Ftransparencia%2Fpoliticas-lineamientos-y-manuales1%3Fp_p_id%3D110_INSTANCE_Wid8%26p_p_lifecycle%3D0%26p_p_state%3Dnormal%26p_p_mode%3Dview%26p_p_col_id%3Dcolumn-2%26p_p_col_pos%3D4%26p_p_col_count%3D5
</t>
  </si>
  <si>
    <t>Se evidencia en plan de adecuacion de MIPG el cual fue presentado y aprobado en comité de Gestion y Ddesempeño dia 26 de mayo de 2021. A traves de la Política de Fortalecimiento Organizacional y Simplificación de Procesos</t>
  </si>
  <si>
    <t xml:space="preserve">Los Estados Financieros aprobados, están publicados en la página WEB de la SDA, en la ruta: http://www.ambientebogota.gov.co/web/sda/informes -financieros.  </t>
  </si>
  <si>
    <t>En comité CICCI de 11 de febrero de 2021 se realizo la P, esentación del seguimiento al plan de saneamiento contable 2020, Presentación de los estados financieros con corte 31 de diciembre de 2020 y formulación de recomendaciones. (Subdirección Financiera).</t>
  </si>
  <si>
    <t>En comite CICCI de 27 de abril se presento Informe de seguimiento metas proyectos de inversión, en términos de comprometido, pagado y ejecución física o magnitud con corte 31 de diciembre de 2020. (Acción del plan de mejoramiento suscrito ante la Contraloría Distrital). Subdirección de Proyectos Cooperación Internacional).
-Presentación de los estados financieros con corte 31 de marzo de 2021 y
formulación de recomendaciones. (Subdirección Financiera). En cumplimiento del artículo 3. Numeral 4. de la Resolución SDA No. 02735 de 2020.</t>
  </si>
  <si>
    <t>En comité CICCI de 15 de junio de 2021 se realizo la Presentación de los resultados de la evaluación y seguimiento cuatrimestral al PAAC y mapas de riesgos de la entidad. -OCI-</t>
  </si>
  <si>
    <t>En comite CICCI de 27 de abril de 2021 se presento Informe de seguimiento metas proyectos de inversión, en términos de comprometido, pagado y ejecución física o magnitud con corte 31 de diciembre de 2020. (Acción del plan de mejoramiento suscrito ante la Contraloría Distrital). Subdirección de Proyectos Cooperación Internacional).
-Presentación de los estados financieros con corte 31 de marzo de 2021 y
formulación de recomendaciones. (Subdirección Financiera). En cumplimiento del artículo 3. Numeral 4. de la Resolución SDA No. 02735 de 2020.</t>
  </si>
  <si>
    <t xml:space="preserve"> El plan de adecuacion de MIPG l fue presentado y aprobado en comité de Gestion y Ddesempeño dia 26 de mayo de 2021. 
A traves de la Política de Fortalecimiento Organizacional y Simplificación de Procesos se ejecutan las siguientes acciones por parte de las lineas de defensa:
-Realizar revisión y actualización documental que incluya procedimientos y formatos relacionados con plan de mejoramiento
-Establecer acciones de mejora de todos procesos
-Apoyar y asesorar a los procesos en el cumplimiento del plan de mejoramiento
- Realizar monitoreo al cumplimiento de las actividades establecidas en el plan
-Realizar todos los monitoreos programados
</t>
  </si>
  <si>
    <t>En CICCI de 29 de enero de 2021 se aprobó el Plan Anual de Auditoría a ejecutar en la vigencia 2021.</t>
  </si>
  <si>
    <t>En CICCI de 15 de junio de 2021  la OCI presentó Informe se seguimiento a la ejecución del Plan Anual de Auditorías y Programa Anual de Auditorías y solicitud de modificaciones. -OCI-.</t>
  </si>
  <si>
    <t>En CICCI de enero 29 de 2021 se aprobó el Plan Anual de Auditoría y éste documento contiene la planificación de todas las actividades por roles que ejecutará  la Oficina de Control Interno durante la vigencia, los resultados de las evaluaciones, seguimientos, asesorías, evaluación de riesgos, relación con entes externos de control es presentado en las reuniones de este comité.</t>
  </si>
  <si>
    <t>En CICCI de 27 de enero y 15 de junio de 2021 se presentaron los estados financieros por la segunda línea de defensa y las recomendaciones para mejorarlos, 
La Oficina de Control Interno presentó remitio el informe de la Evaluación al Sistema de Control Interno Contable a la Veeduría mediante correo institucional el día 13 de febrero de 2021. Publicado en el link: http://www.ambientebogota.gov.co/web/transparencia/reportes-de-control interno/-/document_library_display/Jkr8/view/10870871D</t>
  </si>
  <si>
    <t>En los CICCI la segunda y terce linea de defensa presenta informes sobre el avance de metas y objetivos estrategicos, los cueles fueron evaluados por la linea estrategica, los compromisos son evaluados y se evidencia su seguimieto y cumplimeitno en las actas de CICCI de la siguiente manera:
1. Acta CICCI de 11 de marzo de 2021: Seguimiento a compromisos de actas anteriores:
-Presentación de las variaciones en los gastos administrativos que se generaron en 2020 como consecuencia del aislamiento preventivo, trabajo remoto y el teletrabajo por la pandemia.
-Presentación del plan de sostenibilidad contable formulado conjuntamente con las áreas responsables, aprobado por el Comité Técnico de Sostenibilidad Contable. 
-Presentación de los resultados del trabajo conjunto entre la DLA y SF para determinar la mejor alternativa técnica y legal para la asignación de la responsabilidad de los inventarios de áreas comunes y de uso general para asegurar la custodia y facilitar los trámites de entrega o traspasos.
2. Acta CICCI de 27 de abril de 2021 Seguimiento a compromisos de actas anteriores:
-Que el plan de sostenibilidad contable sea presentado para aprobación del Comité Técnico de Sostenibilidad Contable y que se haga seguimiento periódico a la implementación.
-presenta los 7 proyectos de inversión con más baja ejecución y avance en las metas y las alertas para los 20 proyectos de inversión.
3. Acta de CICCI de 15 de juno de 2021 Seguimiento a compromisos de actas anteriores:
-Publicar el mapa de riesgos de gestión y corrupción actualizado en la página Web. –SGCD-.</t>
  </si>
  <si>
    <t>La tercera línea de defensa lo evalúa en las evaluaciones y seguimiento, auditorías y los comunica al proceso responsable, a todos los miembros del CICCI con memorando y en el CICCI, se evidencia en el plan anual de auditoria publicado en el siguiente link: http://www.ambientebogota.gov.co/web/transparencia/reportes-de-control-interno/-/document_library_display/Jkr8/view/10868805/31058?_110_INSTANCE_Jkr8_redirect=http%3A%2F%2Fwww.ambientebogota.gov.co%2Fweb%2Ftransparencia%2Freportes-de-control-interno%2F-%2Fdocument_library_display%2FJkr8%2Fview%2F10868805</t>
  </si>
  <si>
    <t xml:space="preserve">En CICCI de 15 de junio de 2021  la OCI presentó Informe se seguimiento a la ejecución del Plan Anual de Auditorías y Programa Anual de Auditorías y solicitud de modificaciones. -OCI-. Con los siguientes resultados:
Porcentaje de avance respecto del primer semestre 2021: 87,38%
Porcentaje de avance respecto de la vigencia 2021: 48,13%.
</t>
  </si>
  <si>
    <t>En CICCI de 15 de junio de 2021 La linea estrategica solcito aprobar las modificaciones al Plan Anual d Auditoria y publocarlo con las actualizciones correspondientes.</t>
  </si>
  <si>
    <t>COMPONENTE</t>
  </si>
  <si>
    <t>CALIFICACION 2021</t>
  </si>
  <si>
    <t>CALIFICACION 2020</t>
  </si>
  <si>
    <t>VARIACION</t>
  </si>
  <si>
    <t>Actividades de Control</t>
  </si>
  <si>
    <t>Información y Comunicación</t>
  </si>
  <si>
    <t>Actividades de Monitoreo</t>
  </si>
  <si>
    <t>Promedio</t>
  </si>
  <si>
    <t xml:space="preserve">Procedimiento interno PE03-PR02 Administración de Riesgos y Oportunidades, los procesos identifican, clasifican, analizan, evalúan, valoran y monitorean los riesgos.
Política de administración de riesgos y oportunidades.
Sistema de Gestión de la Seguridad y Salud en el Trabajo.
En cumplimiento de estos requisitos se formula el plan anual de Plan de Trabajo SST. 
Se cuenta con indicadores tales como: cumplimiento a las actividades del plan de SST.
Gestión de incidentes y Accidentes de Trabajo en la SDA.
Intervención de peligros y riesgos.
Ausentismo en la SDA.
Planes para la Atención de emergencias de las sedes de la SDA Desde el correo electrónico de
salud.ocupacional@ambientebogota.gov.co., y en cumplimiento a los requisitos exigidos en la
norma se han realizado campañas sobre:
"Ergonomía en el trabajo en casa" participar de una serie de videochats que tiene preparado nuestro aliado estratégico ARL SURA. 2 de julio.
Como reportar un accidente de trabajo. 27 de febrero. Tips prevención de caídas. 12 de  febrero Prevenir es responsabilidad de todos:
Correo electrónico del 3 de marzo. Con el fin de cumplir a uno de los lineamientos normativos de Sistema de Gestión en SST, se requirió tener el Perfil Socio-demográfico de la Secretaría de Ambiente actualizado, se solicitó a los funcionarios y contratistas diligenciar el
cuestionario.
En cumplimiento al Plan de Capacitaciones del
Sistema de Gestión de Seguridad y Salud en el
Trabajo SG-SST.capacitación de: “Auto- Cuidado”.
Conoce más sobre riesgo psicosocial. Socialización de la Resolución No. 02576
Comité de Convivencia. Socialización de la
política de SST. </t>
  </si>
  <si>
    <t xml:space="preserve">Se evalúa con un enfoque basado en riesgos, se comunican los resultados al líder de proceso o dependencia y los informes consolidados a todos los miembros del CICCI, posteriormente se presentan en reuniones del CICCI.   </t>
  </si>
  <si>
    <t>se evidencia en el plan anual de auditoria publicado en el siguiente link: http://www.ambientebogota.gov.co/web/transparencia/reportes-de-control-interno/-/document_library_display/Jkr8/view/10868805/31058?_110_INSTANCE_Jkr8_redirect=http%3A%2F%2Fwww.ambientebogota.gov.co%2Fweb%2Ftransparencia%2Freportes-de-control-interno%2F-%2Fdocument_library_display%2FJkr8%2Fview%2F10868805</t>
  </si>
  <si>
    <t>En comité de Gestión y Desempeño de 29 de enero de 2021 se presentaron y aprobaron  los planes institucionales para la vigencia 2021 que, de forma articulada y orientada al direccionamiento de la entidad, componen el Plan de acción integrado Institucional, en cumplimiento del Decreto 612 de 2018.
-plan de acción del PIGA 2021 ya se surtió el proceso de aprobación del acta de concertación del PIGA para el cuatrienio.
-Plan Institucional de Archivos de la Entidad PINAR
-Plan Anual de Adquisiciones (solo indicativo: ya fue aprobado por Comité de contratación)
-Plan Anual de Vacantes
-Plan de previsión de Talento Humano
-Plan Estratégico de Talento Humano
-Plan institucional de capacitación
-Plan Institucional de estímulos
-Plan Seguridad y Salud y Trabajo (solo indicativo, aprueba y firma representante legal SDA)
-Plan Anticorrupción y de Atención al Ciudadano
-Plan de Integridad
-Plan Estratégico de Tecnologías de la Información y las Comunicaciones - PETI
-Plan de tratamiento de riesgos de Seguridad
-Plan de Seguridad y Privacidad de la Información
-Manual del Sistema de Gestión de Seguridad y Salud en el Trabajo</t>
  </si>
  <si>
    <t>En CICCI y CIGD se presentaron monitores por parte de la segunda tercera y línea estratégica de defensa, los cuales generaron recomendaciones que fueron monitoreadas y cumplidas con el fin de mejorar el desempeño institucional.</t>
  </si>
  <si>
    <t>En comité de Gestión y Desempeño de 25 de mayo de 2021 se realizo la Aprobación del Plan de Adecuación y Sostenibilidad del MIPG de la SDA para la vigencia 2021</t>
  </si>
  <si>
    <t xml:space="preserve">En comité CICCI de 29 de enero de 2021 se  realizaron los siguientes monitores por parte de la segunda y tercera línea de defensa.
-Presentación de los resultados del monitoreo al PAAC, tercer cuatrimestre (DPSIA –SEGUNDA LÍNEA DE DEFENSA)
-Presentación de los resultados del cumplimiento de la Plan Anual de Auditoria  . TERCERA LINEA DE DEFENSA
</t>
  </si>
  <si>
    <t>En comité CICCI de 11 de febrero de 2021 se  realizaron los siguientes monitores por parte de la segunda línea de defensa y línea estratégica:
Presentación del seguimiento al plan de saneamiento contable 2020. Pre
Presentación de los estados financieros con corte 31 de diciembre de 2020 y formulación de recomendaciones. (Subdirección Financiera).
Decisiones del Comité Institucional de Coordinación de Control frente a los temas y recomendaciones presentados.</t>
  </si>
  <si>
    <t>En comité CICCI de 15 de junio de 2021 se  realizaron los siguientes monitores por parte de la tercera línea de defensa:
Informe se seguimiento a la ejecución del Plan Anual de Auditorías y Programa Anual de Auditorías y solicitud de modificaciones. -OCI-</t>
  </si>
  <si>
    <t>En comité CICCI de 29 de enero de 2021se realizo la  Presentación del seguimiento con corte 31 de diciembre de 2020 al plan de mejoramiento suscrito ante entes externos de control. Comunicado con memorando No. 2021IE09322 de 19/01/2021.</t>
  </si>
  <si>
    <t>Reunión de CICCI de 29 de enero de 2021 la OCI   presento el seguimiento con corte 31 de diciembre de 2020 al plan de mejoramiento suscrito ante entes externos de control. Comunicado con memorando No. 2021IE09322 de 19/01/2021.
La entidad formula los planes de mejoramiento y la OCI hace seguimiento a su implementación.
La OCI comunico la apertura de la auditoria de la Contraloría de Bogotá código 59, mediante correo electrónico enviado a todos los gerentes de proceso el día 30 de junio de 2020.</t>
  </si>
  <si>
    <t>La Contraloría de Bogotá mediante radicado 2021ER130925 de 30 de junio comunicó a la SDA comunico la Auditoría de Regularidad  Código 59, realizada a partir del 30 de junio y hasta el 24 de diciembre del 2021, con el objeto de Evaluar la gestión fiscal de la Secretaría Distrital de Ambiente realizada durante la vigencia 2020, mediante la aplicación simultánea y articulada de los sistemas de control fiscal tales como: financiero, de legalidad, de gestión, de resultados, revisión de cuentas, evaluación del control fiscal interno y el seguimiento al plan de mejoramiento.</t>
  </si>
  <si>
    <t xml:space="preserve">
Manual de supervisión.</t>
  </si>
  <si>
    <t>Se presentan en CICCI los monitoreos de estados financieros, PQRS, seguimiento al avances de las metas proyectos de inversión, saneamiento contable, monitoreos de riesgos, política de talento humano,  información y comunicación y TIC.</t>
  </si>
  <si>
    <t>En CICCI de 29 de enero de 2021 se presento el informe de evaluación del sistema de control interno 2020. Comunicado con memorando No. 2021IE10099 de 20/01/2021.</t>
  </si>
  <si>
    <t>En las reuniones del CICCI  la línea estratégica toma decisiones  frente a los temas y recomendaciones presentados, las cuales son documentadas y monitoreadas en las actas de los comités CICCI.</t>
  </si>
  <si>
    <t>Mediante memorando 2021IE141611 de 13 de julio de 2021 la OCI remitió Resultado del seguimiento al cumplimiento de acciones de plan de
mejoramiento suscrito ante la Contraloría de Bogotá D.C. a 30 de junio de 2021 - Proceso Gestión Contractual, evidenciando el cumplimiento a las acciones establecidas para la supervisión de contratos.</t>
  </si>
  <si>
    <t>La OCI  comunico con memorando No.      2021IE17516 del 29/01/2021, el informe  de PQRSF Ley 1474  Artículo 76, semestral dirigido al Secretario de la entidad. Publicado en el link:http://www.ambientebogota.gov.co/web/transparencia/reportes-de-control-interno/-/document_library_display/Jkr8/view/10227214/29753?_110_INSTANCE_Jkr8_redirect=http%3A%2F%2Fwww.ambientebogota.gov.co%2Fweb%2Ftransparencia%2Freportes-de-control-interno%2F-%2Fdocument_library_display%2FJkr8%2Fview%2F10227214</t>
  </si>
  <si>
    <t>mensualmente el proceso atención al ciudadano emite alertar respecto de la oportunidad, calidad y calidez de las respuestas a las PQRS.</t>
  </si>
  <si>
    <t>La OCI presenta los resultados semestrales del comportamiento de la PQR por tipo de recurso afectado, localidad, para que se adopten medidas respecto de la causa generadora de las quejas.</t>
  </si>
  <si>
    <t xml:space="preserve"> Se establecen mecanismos de radicación de quejas a través de  correo electrónico atencionalciudadano@ambientebogota.gov.co o mediante radicación escrita en las instalaciones de la Sede Administrativa de la Secretaría Distrital de Ambiente</t>
  </si>
  <si>
    <t>La entidad establece como eje transversal dentro del mapa de procesos el servicio a la ciudadanía el cual tiene como alcance la recepción del trámite y/o servicio por parte de los diferentes grupos de interés mediante los canales de atención habilitados; los cuales son direccionados a los procesos competentes de la Entidad y finaliza con la remisión de entrega efectiva o publicación de las respuestas emitidas por los diferentes procesos de la Entidad.</t>
  </si>
  <si>
    <t>En CICCI de fecha 29 de enero la OCI presento los monitores realizados al cumplimiento de acciones de os diferentes planes de mejoramiento.</t>
  </si>
  <si>
    <t>En CICCI de 22 de diciembre de 2020 se aprobó el documento esquema de líneas de defensa de la SDA, publicado en la página Web, link: http://www.ambientebogota.gov.co/web/transparencia/politicas-lineamientos-y-manuales1/-/document_library_display/Wid8/view/9579699/29425?_110_INSTANCE_Wid8_redirect=http%3A%2F%2Fwww.ambientebogota.gov.co%2Fweb%2Ftransparencia%2Fpoliticas-lineamientos-y-manuales1%3Fp_p_id%3D110_INSTANCE_Wid8%26p_p_lifecycle%3D0%26p_p_state%3Dnormal%26p_p_mode%3Dview%26p_p_col_id%3Dcolumn-2%26p_p_col_pos%3D4%26p_p_col_count%3D5</t>
  </si>
  <si>
    <t>En comité CICCI de 29 de enero de 2021 se realizo la Presentación del seguimiento con corte 31 de diciembre de 2020 al plan de mejoramiento suscrito ante entes externos de control. Comunicado con memorando No. 2021IE09322 de 19/01/2021.</t>
  </si>
  <si>
    <t>En comité CICCI de 29 de enero de 2021 se realizo la Presentación  del seguimiento con corte 31 de diciembre de 2020 al plan de mejoramiento por procesos. Comunicado con memorando No. 2021IE08513 de 18/01/2021.</t>
  </si>
  <si>
    <t>En el Plan Anual de Auditorias presentado y aprobado en comité CICCI de 29 de enero de 2021 se programo para el mes de noviembre Realizar una medición de la efectividad de las acciones Plan de Mejoramiento suscrito ante la Contraloría y Realizar una medición de la efectividad de las acciones Plan de Mejoramiento por procesos</t>
  </si>
  <si>
    <t>En comité CICCI se presento el informe de evaluación del sistema de control interno 2020. Comunicado con memorando No. 2021IE10099 de 20/01/2021.</t>
  </si>
  <si>
    <t xml:space="preserve">Se evalúan por autocontrol y se documentan en actas de cada dependencia, se realizan monitoreos en temas como estados financieros, saneamiento contable, PQRS, seguimiento a metas proyectos de inversión. Y se evalúan de manera independiente conforme a las actividades programadas por roles, aprobado para la OCI. </t>
  </si>
  <si>
    <t>EL CÓDIGO DE INTEGRIDAD se adoptó con Res. SDA No. 3473 de 2018 Rad.2018EE257995
Se implementó el Código de Integridad acorde con el esquema definido de 5 valores y sus lineamientos de conducta y se desarrollaron ejercicios internos con talleres para la socialización e interiorización a todos los servidores y contratistas de la entidad. Se formula anualmente un plan de integridad para fortalecer la. 
Se ha desarrollado la socialización mediante piezas comunicativas y fomentando la participación entre los servidores públicos con mensajes de reflexión dirigidos a los servidores públicos.
Para la vigencia 2021,en el Comité Institucional de Gestión y Desempeño de la SDA, evidenciado a en el Ata de reunión de 29 de enero de 2021, se presento y aprobó el Plan de Integridad Como parte integral del Plan Anticorrupción y de Atención al Ciudadano, en su componente sobre gestión de integridad.</t>
  </si>
  <si>
    <r>
      <t>La Entidad cuenta con un manual de funciones que se crea mediante  Resolución No.1568 del 19 de Marzo de 2009, el cual ha sido modificado, adicionado y derogado conforme las necesidades de la SDA, actualmente rige en la entidad la Resolución No. 818 del 30 de marzo de 2020,</t>
    </r>
    <r>
      <rPr>
        <i/>
        <sz val="11"/>
        <color rgb="FF000000"/>
        <rFont val="Arial Narrow"/>
        <family val="2"/>
        <charset val="1"/>
      </rPr>
      <t xml:space="preserve"> “Por la cual se modifica el manual de funciones y competencias laborales para los empleos de la planta de personal de la Secretaría Distrital de Ambiente</t>
    </r>
    <r>
      <rPr>
        <sz val="11"/>
        <color rgb="FF000000"/>
        <rFont val="Arial Narrow"/>
        <family val="2"/>
        <charset val="1"/>
      </rPr>
      <t xml:space="preserve">” cuyo propósito es permitirle a los funcionarios dar cumplimiento de los objetivos planteados por la dependencia, así mismo, se cuenta con el apoyo de contratistas para desarrollar actividades que conllevan al cumplimiento de metas. 
</t>
    </r>
    <r>
      <rPr>
        <sz val="11"/>
        <rFont val="Arial Narrow"/>
        <family val="2"/>
        <charset val="1"/>
      </rPr>
      <t xml:space="preserve">La base de datos de los contratistas de prestación de servicios se encuentra publicada en la pagina web de la Secretaria Distrital de Ambiente, link de transparencia y acceso a la información, en esta base de datos se puede evidenciar el objeto contractual, meta del contrato, proyecto del contrato, presupuesto, duración del contrato y el área para la cual fue contratado; de igual manera en los procedimientos de los procesos que con lleva la entidad en la plataforma ISOLUCIÓN  se encuentran funciones que segregan a los funcionarios y contratistas de la entidad.
</t>
    </r>
    <r>
      <rPr>
        <sz val="11"/>
        <color rgb="FF000000"/>
        <rFont val="Arial Narrow"/>
        <family val="2"/>
        <charset val="1"/>
      </rPr>
      <t xml:space="preserve">
</t>
    </r>
    <r>
      <rPr>
        <sz val="11"/>
        <color rgb="FFFF0000"/>
        <rFont val="Arial Narrow"/>
        <family val="2"/>
        <charset val="1"/>
      </rPr>
      <t xml:space="preserve">
</t>
    </r>
  </si>
  <si>
    <t xml:space="preserve">La entidad cuenta con alternativas de contratación que permiten cubrir con los riesgos identificados. Dentro del Procedimiento Estructuración de Estudios Previos modalidad contratación directa, Código: PA08-PR03   Versión: 11    del 23 de junio de 2021, anexo No.3: Certificado de inexistencia o insuficiencia de personal y/o autorización para celebrar contratos de Prestación de Servicios Profesionales y Apoyo a la Gestión, Código: PA08-PR03-F3, versión 11, el cual se firma para la contratación de prestaciones sociales una vez verificada la disponibilidad del personal de planta para atender el requerimiento presentado por el responsable del Proyecto, y  no existe personal de planta o existiendo personal en la planta, éste no es suficiente o requiere de un grado de especialización.
Así mismo la Secretaria Distrital de Ambiente en reunión del  29 de enero de 2021, el Comité Institucional de Gestión y desempeño aprobó el Plan Estratégico de Talento Humano 2021,  cuyo proceso trabaja en función de sus objetivos, proyecta y suple las necesidades de personal y definen los planes y programas de gestión del talento humano, con el fin de integrar las políticas y prácticas de personal con las prioridades de la entidad. 
</t>
  </si>
  <si>
    <t xml:space="preserve">
La Secretaria Distrital de Ambiente, actualmente se encuentra certificada en las Normas ISO 9001, 14001, 14001 y OHSAS 18001, las cuales se integran de forma adecuada a la estructura de la entidad.</t>
  </si>
  <si>
    <t>Mediante acta No. 3 del 11 de marzo de 2021, en reunión del CICCI se estipula el compromiso por parte de la DGC revisar y ajustar el  procedimiento para el manejo y asignación de la responsabilidad de los inventarios de las áreas comunes y los que se usan para ejecutar las funciones y obligaciones de funcionarios y contratistas respectivamente, para mitigar el riesgo de pérdida o daños a los activos de la entidad.</t>
  </si>
  <si>
    <t>En reunión del 05 de Junio de 2021, la OCI presentó ante el CICCI los resultados del índice de desempeño institucional, en el cual se observa que desde la vigencia 2018 se ha obtenido resultados significativos, no obstante, la recomendación es seguir mejorando las operaciones,  fortalecer el autocontrol, con el fin de asegurar la satisfacción de nuestros usuarios generando confianza ciudadana y valor público.</t>
  </si>
  <si>
    <t>En acta de reunión No. 5 Del 15 de junio de 2021 la OCI presenta ante el CICCI los resultados del índice de desempeño institucional.</t>
  </si>
  <si>
    <t>Mediante acta No. 3 del 11 de marzo de 2021, en reunión del CIGD se estipula el compromiso por parte de la DGC revisar y ajustar el  procedimiento para el manejo y asignación de la responsabilidad de los inventarios de las áreas comunes y los que se usan para ejecutar las funciones y obligaciones de funcionarios y contratistas respectivamente, para mitigar el riesgo de pérdida o daños a los activos de la entidad.</t>
  </si>
  <si>
    <t xml:space="preserve">se observa que a la fecha no se han presentado informes donde se identifique falta de personal o dificultad en la segregación de funciones, a excepción de lo acordado en acta No.  3 del 11 de marzo de 2021, en el cual c la DGC  se compromete para el 30 junio de 2021 revisar y ajustar el  procedimiento para el manejo y asignación de la responsabilidad de los inventarios de las áreas comunes y los que se usan para ejecutar las funciones y obligaciones de funcionarios y contratistas respectivamente, para mitigar el riesgo de pérdida o daños a los activos de la entidad.
</t>
  </si>
  <si>
    <t>En reunión del 29 de enero de 2021, Acta No. 1 la OCI presentó ante el CICCI, el PAA con auditorias a realizar con criterios de las normas ISO.</t>
  </si>
  <si>
    <t>La Oficina de Control interno realizará en la vigencia 2021,auditorias con  criterios de las normas ISO,  cuyos resultados se presentaran a los directivos responsables y al CICCI.</t>
  </si>
  <si>
    <t xml:space="preserve">La entidad ha establecido las actividades y controles generales sobre TI mediante el Plan Estratégico de Tecnologías de la Información-PETI, en el cual se realiza la identificación de la situación actual de la Secretaría Distrital de Ambiente - SDA en términos tecnológicos, partiendo del diagnóstico realizado y su análisis. Así mismo se define una serie de necesidades de servicios, aplicaciones e infraestructura que permiten gestionar de manera eficiente la información generada por los procesos institucionales y conforme a esto, definir un plan de proyectos ideal a corto, mediano y largo plazo para implementar en la Entidad con el objeto de reducir la brecha tecnológica en cada año de ejecución. Con el PETI se define, visualiza y proyecta el horizonte y perfil tecnológico de la SDA, dando como resultado una institución dinámica, orientada y acorde al Plan de Desarrollo Distrital, que pretende aportar valor de una manera consistente en el cumplimiento de los objetivos misionales.
La entidad cuenta con autenticación a través de un Directorio Activo, los usuarios que inician sesión en los equipos de cómputo pertenecen a un perfil con privilegios limitados para evitar realizar instalación de software por los mecanismos comunes del sistema operativo Windows así mismo cuenta  con una herramienta en la intranet “Mesa de Servicios” Aranda Inventory Standard (AIS) y Plus Edition (AIP) donde los usuarios pueden realizar solicitudes de instalación o actualización de software con  previa autorización del oficial de seguridad de la SDA.
Por otra parte la OCI, de la Secretaria Distrital de Ambiente realiza auditorias donde verifica la gestión y cumplimiento  del proceso Gestión Tecnológica, estado de avance en la implementación de las Políticas de Gobierno Digital, seguridad digital y avance en la implementación del PETI,el cumplimiento a la Ley 1712 de 2015 en cuanto a las publicaciones con datos abiertos, seguridad, confiabilidad e integridad de la información.
* PETI 
(Consultable en la página web de la SDA http://www.ambientebogota.gov.co/web/sda/search?p_auth=DxI4MN9P&amp;p_p_auth=gE1GY2AX&amp;p_p_id=20&amp;p_p_lifecycle=1&amp;p_p_state=exclusive&amp;p_p_mode=view&amp;_20_struts_action=%2Fdocument_library%2Fget_file&amp;_20_groupId=5716678&amp;_20_folderId=10869193&amp;_20_name=29810)
</t>
  </si>
  <si>
    <t xml:space="preserve">La entidad ha establecidos las actividades y controles generales sobre TI mediante el Plan Estratégico de Tecnologías de la Información-PETI, en el cual se realiza la identificación de la situación actual de la Secretaría Distrital de Ambiente - SDA en términos tecnológicos, partiendo del diagnóstico realizado y su análisis. Así mismo se define una serie de necesidades de servicios, aplicaciones e infraestructura que permiten gestionar de manera eficiente la información generada por los procesos institucionales y conforme a esto, definir un plan de proyectos ideal a corto, mediano y largo plazo para implementar en la Entidad con el objeto de reducir la brecha tecnológica en cada año de ejecución.
Con el PETI se define, visualiza y proyecta el horizonte y perfil tecnológico de la SDA, dando como resultado una institución dinámica, orientada y acorde al Plan de Desarrollo Distrital, que pretende aportar valor de una manera consistente en el cumplimiento de los objetivos misionales.
Las actividades de control para los proveedores se realizan a través de informes de actividades los cuales son suscritos por el supervisor del contrato, en el cual se verifica las obligaciones contractuales y posteriormente son publicados en la plataforma SECOP II 
En el  Plan Anual de adquisiciones aprobado por el Comité de contratación el 12 de enero de 2021, se evidencian los siguientes proyectos de inversión asociados al TI:
- Proyecto de inversión 1030 -  Línea IMPLEMENTACIÓN DE ESTÁNDARES DE TI, FORTALECIMIENTO DE LA INFRAESTRUCTURA DE TI, INTEGRACIÓN ENTRE LOS SISTEMAS DE INFORMACIÓN.
- Proyecto de inversión 7657, Línea: PLAN DE COMUNICACIONES.
- Proyecto de Inversión 7816, Línea INFRAESTRUCTURA, GESTION DE GOBIERNO DE TI, SERVICIOS TECNOLOGICOS, ESTRETEGIA TI.
- Proyecto de Inversión 7804, Línea GESTIÓN DE SISTEMAS DE INFORMACIÓN.
* PETI 
(Consultable en la página web de la SDA http://www.ambientebogota.gov.co/web/sda/search?p_auth=DxI4MN9P&amp;p_p_auth=gE1GY2AX&amp;p_p_id=20&amp;p_p_lifecycle=1&amp;p_p_state=exclusive&amp;p_p_mode=view&amp;_20_struts_action=%2Fdocument_library%2Fget_file&amp;_20_groupId=5716678&amp;_20_folderId=10869193&amp;_20_name=29810)
</t>
  </si>
  <si>
    <t>Se cuenta con una organización interna distribuida por los procesos de TI: Gestión de Gobierno y Estrategia; Gestión de Sistemas de Información Ambiental; Gestión de Información; Gestión de Servicios Tecnológicos y Seguridad y privacidad, así mismo la entidad cuenta con un  directorio activo de la SDA, en el cual se administra los perfiles de los usuarios con permisos para el acceso de los sistemas de información.
En el Plan Anual de Adquisiciones aprobado por el Comité de Conciliación el 12 de enero de 2021, se proyectan las funciones, roles y usuarios requeridos para la administración y gobierno de TI en la SDA.
La oficina de control Interno realiza auditorias en cumplimiento de sus roles, en donde se verifica  la gestión y cumplimiento  del proceso Gestión Tecnológica, realizando seguimientos a los proyectos de inversión asociados al TI y su complimiento contrafactual.
* Organización interna del equipo de trabajo de TI.
(consultable en https://drive.google.com/file/d/11r-wsLWuW186n_VJz0mjLsdUa4EA_EWI/view
* Plan Anual de Adquisiciones consultables en SECOP II
* Directorio activo de la SDA alojado en IP 192.168.175.41</t>
  </si>
  <si>
    <t>Se crea el Comité Institucional de Coordinación de Control Interno mediante Resolución SDA No. 1455 de 2018, la cual fue actualizada por la RESOLUCIÓN No. 02735 del 15 de diciembre de 2020. El Plan anual de adquisiciones aprobado por el Comité de Contratación el 12 de enero de 2021, Plan anual de auditorias aprobado Por el Comité Institucional de Coordinación de Control Interno mediante  acta No 1 del 29 de enero de 2021, en donde programa  Auditoría al Proceso Gestión Tecnológica, incluye: Política de Gobierno  Digital,  seguridad digital, PETI,  página web, contenidos, datos abiertos, seguridad, confiabilidad e integridad de la información, norma NTC5854 (accesibilidad WEB ), procedimientos del proceso.
La OCI, mediante  Radicado : 2020IE237056 del 24 de diciembre de 2020, comunica los resultados de la auditoria de Gestión Tecnológica, Donde se verificó la gestión y cumplimiento  del proceso Gestión Tecnológica, estado de avance en la implementación de las Políticas de Gobierno Digital, seguridad digital y avance en la implementación del PETI,el cumplimiento a la Ley 1712 de 2015 en cuanto a las publicaciones con datos abiertos, seguridad, confiabilidad e integridad de la información.
Por parte de la tercera línea de defensa se rinde Informe de seguimiento al cumplimiento de las normas de derechos de autor, evidenciando que la entidad cuenta con 981 equipos en uso y que el software licenciado instalado no es diferente al autorizado.</t>
  </si>
  <si>
    <t xml:space="preserve">Mediante acta No. 1 del 29 de enero de 2021, la OCI socializo los resultados de la auditoría al proceso Gestión Tecnológica. 
</t>
  </si>
  <si>
    <t xml:space="preserve">
Mediante memorando No. 2021IE105377 del 28 de mayo de 2021, la OCI socializó el informe de resultados del Índice de Desempeño Institucional vigencia 2020, en donde evidencio una disminución en el porcentaje respecto de la vigencia 2019 y 2020 en la Política de Gobierno Digital y Seguridad Digital. 
En reunión del 29 de enero de 2021 del CIGD, Acta No. 2, fue aprobado el Plan Estratégico de Tecnologías de la información PETI.
</t>
  </si>
  <si>
    <t xml:space="preserve">Mediante acta No. 5 del 18 de mayo de 2021, se modifica el PAA, estableciendo nueva fecha para la presentación de resultados de la auditoría al Proceso Gestión Tecnológica. </t>
  </si>
  <si>
    <t xml:space="preserve">Mediante acta No. 5 del 18 de mayo de 2021,la OCI, presentó ante el CICCI los resultados del índice de desempeño Institucional </t>
  </si>
  <si>
    <t xml:space="preserve">
Mediante memorando No. 2021IE105377 del 28 de mayo de 2021, la OCI socializó el informe de resultados del Índice de Desempeño Institucional vigencia 2020, en donde evidencio una disminución en el porcentaje respecto de la vigencia 2019 y 2020 en la Política de Gobierno Digital y Seguridad Digital.
En reunión del 29 de enero de 2021 del CIGD, Acta No. 2, fue aprobado el Plan Estratégico de Tecnologías de la información PETI.
</t>
  </si>
  <si>
    <t xml:space="preserve">Mediante acta No.1 del 29 de enero de 2021 el plan de seguridad y privacidad de la informacion fue aprobado por Comité Institucional de Gestión y Desempeño
</t>
  </si>
  <si>
    <t xml:space="preserve">
En reunión del 29 de enero de 2021 del CIGD, se observa que mediante  Acta No. 1, fue aprobado el Plan Estratégico Institucional.
Mediante memorando No. 2021IE105377 del 28 de mayo de 2021, la OCI socializó el informe de resultados del Índice de Desempeño Institucional vigencia 2020, en donde evidencio una disminución en el porcentaje respecto de la vigencia 2019 y 2020 en la Política de Gobierno Digital y Seguridad Digital.</t>
  </si>
  <si>
    <t>Mediante acta No. 5 del 18 de mayo de 2021, se modifica el PAA, estableciendo nueva fecha para la presentación de resultados de la auditoría al Proceso Gestión Tecnológica.</t>
  </si>
  <si>
    <t xml:space="preserve">El 19 de diciembre de 2018 la entidad aprobó y adoptó el nuevo mapa de procesos de la SDA, consecuentemente todas las áreas de la entidad debían actualizar los procesos y  procedimientos, en atención a la implementación del mismo el 19 de marzo de 2019 mediante radicado 2019IE62809, se ajustan las nuevas versiones de los respectivos procesos y procedimientos de la Secretaria Distrital de Ambiente.
En la vigencia 2020 y 2021 se actualizaron los siguientes procesos: Control y mejora mediante radicado 2020IE143770 del 25 de agosto de 2020, Actualización de código de proceso caracterización del proceso por medio de la aplicación de los roles de la Oficina de Control Interno a través de una evaluación basada en riesgos, actualizar normatividad aplicable al proceso, objeto, alcance, requisitos, ciclo PHVA. Código: PC01-CP   Versión: 12   del 01 de septiembre de 2020;  Gestión de Talento Humano mediante radicado 2020IE110165 del 03 de julio de 2020 modifica el código de la caracterización de PA01-CP02 por PA01-CP, adicionalmente se ajusta el objetivo y alcance, se actualizó la base legal, registros, requisitos, se actualizó el ciclo PHVA; Servicio a la Ciudadanía mediante radicado 2020IE147637 del 01 de septiembre de 2020 e modifica el código de la caracterización de PA09-CP01 por PA09-CP, se ajusta el objetivo, el alcance, la base legal, y los registros; Direccionamiento Estratégico mediante radicado 2020IE37344 del 17 de febrero de 2020 Se ajustan responsables, se actualiza objetivo y alcance, se incluye normativa aplicada, se actualiza todo el ciclo PHVA; Sistema Integrado de Gestión mediante radicado : 2020IE223195 del 10 de diciembre de 2020 se ajustó el objetivo del proceso y se actualizó el ciclo PHVA, en atención a las observaciones entregadas por la Oficina de Control Interno objeto del proceso de auditoría al proceso del SIG. Código: PE03-CP, versión 3; Comunicaciones mediante radicado 2020IE110126 del 03 de julio de 2020 se ajusta el objetivo y alcance del proceso teniendo en cuenta los cambios surgidos en la dinámica del mismo, se actualizó la normatividad validando la vigencia de la misma, se actualizó el ciclo PHVA y los registros generados en el desarrollo del proceso Código: PE02-CP, versión 10; Participación y Educación Ambiental mediante radicado 2020IE159249 del 17 de septiembre de 2020 se ajustó el objetivo y el alcance del proceso, se actualizó la normatividad y se actualizó el ciclo PHVA Código: PM01-CP, versión 11; Gestión Ambiental y Desarrollo Rural mediante radicado No. 2021IE122119 del 18 de junio del 2021 Se modificó, objetivo, alcance, la base legal, registros, procedimientos, el contexto estratégico, el ciclo PHVA, Código: PM03-CP versión 10; Evaluación Control, y Seguimiento mediante radicado 2020IE37647 del 17 de febrero de 2020, Se ajusta la base legal asociada y el anexo del ciclo PHVA, teniendo en cuenta la actualización de los procedimientos asociados al proceso; Código: PM04-CP02, versión 10; Gestión Financiera mediante radicado 2020IE74215 de abril 23 de 2020, Se modifica el objetivo, se eliminan algunas normas de la base legal, se adicionaron registros y se actualiza el ciclo PHVA,  Código: PA02-CP02, versión 11; Gestión Jurídica mediante radicado 2020IE121186 del 21 de julio de 2020 se realizó actualización del código, objetivo, alcance, normatividad y ciclo PHVA, de acuerdo a los nuevos lineamientos,  Código: PA05-CP, versión 9; Gestión Documental mediante radicado 2020IE107612 del 30 de junio de 2020 se ajusta el objetivo y alcance, se actualizó la base legal, registros, requisitos, se actualizó el ciclo PHVA,  Código: PA06-CP, versión 11; Gestión Administrativa mediante radicado 2020IE110159 del 03 de julio de 2020 se ajusta el objetivo y alcance, se actualizó la base legal, registros, requisitos, se actualizó el ciclo PHVA, Código: PA07-CP, versión 3; Gestión Contractual mediante radicado 2020IE110139 del 03 de julio de 2020  se ajusta el objetivo y alcance, se actualizó la base legal, registros, requisitos, se actualizó el ciclo PHVA, Código: PA08-CP, versión 2; Metrología Monitoreo y Modelación mediante radicado No. 2021IE121108 del 17 de junio del 2021, Se modifica el objetivo, el alcance y se ajusta el ciclo PHVA, teniendo en cuenta los nuevos lineamientos.  Código: PA10-CP, versión 3; Gestión Disciplinaria mediante radicado 2020IE112093 del 07 de julio de 2020, Se modifica el código de la caracterización de PA11-CP02 por PA11-CP, se ajusta el objetivo, el alcance, la base legal, los registros, los requisitos, y el ciclo PHVA Código: PA11-CP, versión 10; Gestión Tecnología mediante radicado 2021IE35312 del 24 de febrero de 2021  actualización del objetivo, alcance, normativa y ciclo PHVA teniendo en cuenta nueva plataforma estratégica, Plan de Desarrollo Distrital, definición del proyecto de inversión, apuestas de gobierno digital y gobierno abierto y formulación del PETI 2020-2024 Código: PA03-CP, versión 10.
Se evalúa en las actividades aprobadas en el Plan anual de auditorías ejecutado por la tercera línea de defensa.
Se evalúa la actualización de procesos, procedimientos, políticas de operación, instructivos, manuales de los sistemas de información, en general de las herramientas de administración y monitoreo de los servicios de TI.
Es así como para la vigencia 2020 se determinó en el Plan de Adecuación y Sostenibilidad del MIPG en la entidad, con relación a la política de gestión y desempeño denominada "Política de Gobierno Digital", la actividad de "Actualizar la documentación técnica y/o funcional  de los manuales de usuario y/o manuales técnicos de siete (7) sistemas de información Forest, OnTrack, STORM, SIPSE, portal Web, VGA, OAB, administrados por la DPSIA."
Así mismo, se realizó una evaluación interna a partir de un instrumento de autodiagnóstico a partir de lo sugerido por el MinTIC, para determinar el nivel de madurez de la entidad, mediante la evaluación de los lineamientos en materia de Arquitectura Empresarial para la gestión de TI en las entidades del Estado, se encontraron los siguientes niveles de cumplimiento por dominio.
La entidsd cuenta con el procedimiento : Plan de Mejoramiento por procesos Código: PC01-PR02   Versión: 11    del 05 de julio de 2019, cuyo objetivo es Establecer las políticas operativas, metodología, responsabilidades y controles para la formulación, ejecución, seguimiento, evaluación, cierre y medición de la efectividad de las acciones correctivas, preventivas y de mejora que hacen parte del Plan de Mejoramiento por Procesos, originadas de la aplicación de los instrumentos de autoevaluación, monitoreo y evaluación independiente. </t>
  </si>
  <si>
    <t xml:space="preserve">La entidad adoptó La política Administración Del Riesgo mediante acta del Comité del Sistema Integrado de Gestión y Desempeño del 05 de diciembre de 2016, de igual manera mediante acta del Comité Institucional de Control Interno del 13 de octubre de 2020 se agregó la introducción, la periodicidad de la revisión, los niveles para calificar el riesgo, el encabezado, se modificó el alcance, se amplió la política, se definieron los roles y responsabilidades de las 4 líneas de defensa. Se incluyen responsabilidades frente al perfil de riesgo inherente y residual y se incluye un capítulo de comunicación de la política Procedimiento: Administración de Riesgos y Oportunidades Código: PE03-PR02 que establece las actividades para la identificación, clasificación, análisis, evaluación, valoración y monitoreo de los riesgos; determinando los controles que contribuyan a su mitigación teniendo en cuenta los factores internos y externos, permitiendo asegurar el cumplimiento del objetivo de los procesos y contribuir al cumplimiento de las metas institucionales.
Formato Plan de Manejo de Riesgos-
Mapa de riesgos PE03-PR02- F2.
Acorde con lo establecido en la política de Administración del Riesgo de la SDA y el procedimiento interno PE03-PR02 Administración de Riesgos y Oportunidades.
* Procedimiento interno PE03-PR02 Administración de Riesgos y Oportunidades
(aplicativo isolucion-modulo documentación)
* Seguimiento y monitoreo de los riesgos
(aplicativo isolucion-módulo riesgos DAFP)
* Revisión y actualización del contexto estratégico/matriz DOFA
(aplicativo isolucion-módulo riesgos DAFP)
</t>
  </si>
  <si>
    <t>La entidad adoptó La política Administración Del Riesgo mediante acta del Comité del Sistema Integrado de Gestión y Desempeño del 05 de diciembre de 2016, de igual manera mediante acta del Comité Institucional de Control Interno del 13 de octubre de 2020 se agregó la introducción, la periodicidad de la revisión, los niveles para calificar el riesgo, el encabezado, se modificó el alcance, se amplió la política, se definieron los roles y responsabilidades de las 4 líneas de defensa. Se incluyen responsabilidades frente al perfil de riesgo inherente y residual y se incluye un capítulo de comunicación de la política.
Política de administración de riesgos y oportunidades.
* Procedimiento interno PE03-PR02 Administración de Riesgos y Oportunidades
(aplicativo isolucion-modulo documentación)
* Seguimiento y monitoreo de los riesgos
(aplicativo isolucion-módulo riesgos DAFP)
* Revisión y actualización del contexto estratégico/matriz DOFA
(aplicativo isolucion-módulo riesgos DAFP)
* Comunicaciones de radicado 2020IE78250.
* Evidencias monitoreo primera línea de defensa consultables en https://drive.google.com/drive/folders/1av6uPCVy-8EmUieUoVFaDjhVoaYli8Q6?usp=sharing</t>
  </si>
  <si>
    <t>Acorde con lo establecido en la política de Administración del Riesgo de la SDA y el procedimiento interno PE03-PR02 Administración de Riesgos y Oportunidades, los procesos identifican, clasifican, analizan, evalúan, valoran y monitorean los riesgos, mediante auditorias programas en el Plan Anual de Auditorias, aprobado por el CICCI mediante acta No. 1 del 29 de enero de 2021, se programaron informes auditorias, en pro de verificar el cumplimiento de los controles de monitoreo 
* Procedimiento interno PE03-PR02 Administración de Riesgos y Oportunidades
(aplicativo isolucion-modulo documentación)
* Seguimiento y monitoreo de los riesgos
(aplicativo isolucion-módulo riesgos DAFP)
* Revisión y actualización del contexto estratégico/matriz DOFA
(aplicativo isolucion-módulo riesgos DAFP)
* Comunicaciones de radicado 2021IE114573.
* Evidencias monitoreo Segunda Línea de defensa consultables en https://www.secretariadeambiente.gov.co/forest/skins/gdocs-jar/popup/FileViewerTree.jsp?coddoc=3811561&amp;ext=pdf&amp;numpro=5118000&amp;nombre=MEMORANDO%20(CON%20LOGO)%20Jun-16.pdf&amp;codfile=-1&amp;rootPath=/forest/</t>
  </si>
  <si>
    <t xml:space="preserve">Acorde con lo establecido en la política de Administración del Riesgo de la SDA y el procedimiento interno PE03-PR02 Administración de Riesgos y Oportunidades, los procesos identifican, clasifican, analizan, evalúan, valoran y monitorean los riesgos.
* Procedimiento interno PE03-PR02 Administración de Riesgos y Oportunidades
(aplicativo isolucion-modulo documentación)
* Seguimiento y monitoreo de los riesgos
(aplicativo isolucion-módulo riesgos DAFP)
* Revisión y actualización del contexto estratégico/matriz DOFA
(aplicativo isolucion-módulo riesgos DAFP)
</t>
  </si>
  <si>
    <t>Mediante acta No. 5 del 15 de junio la OCI presentó ante el CICCI  los resultados de la evaluación y seguimiento cuatrimestral al PAAC y 
mapas de riesgos de la entidad</t>
  </si>
  <si>
    <t>Mediante acta No. 5 del 15 de junio la OCI presentó ante el CICCI  los resultados de la evaluación y seguimiento cuatrimestral al PAAC y 
mapas de riesgos de la entidad, en donde se recomendó Realizar la revisión y actualización del mapa de procesos, caracterizaciones y 
procedimientos, para: 
1. Incluir en procesos estratégicos a Gestión del Talento Humano.
2. Revisar las caracterizaciones para mejorar el enfoque en procesos y sus interacciones, así 
como las salidas del planear de modo que sean coherentes con el hacer, verificar y actuar.
3. Revisar en los procedimientos las políticas de operación y responsabilidades por líneas de 
defensa, en el ciclo de las actividades fortalecer los controles para reducir la probabilidad de 
materialización de riesgos.</t>
  </si>
  <si>
    <t>Mediante acta No. 1 del 29 de enero de 2021 la OCI, fue aprobado el Plan anual de Auditorias en donde se establecido fecha de inicio para la Auditoría al Proceso de Gestión Administrativa, incluye: Caracterización, procedimientos del proceso, sistema de Gestión Ambiental: PIGA, componente de gestión ambiental (Res. SDA No 02163 de 2020), verificación de contratos de servicios tercerizados, almacén e inventarios, plan de mantenimiento.</t>
  </si>
  <si>
    <t xml:space="preserve">Mediante acta No. 1 del 29 de enero de 2021 la OCI, presentó ante el CICCI Pros resultados de la evaluación al PAAC y mapas de riesgos de 
gestión y corrupción. </t>
  </si>
  <si>
    <t>En la vigencia 2021, Mediante radicado No. 2021IE94510 del 14 de mayo de 2021, se preparó y socializó el "Primer Informe de Seguimiento y Evaluación sobre el Estado de la Gestión de los Riesgos de Corrupción y de Gestión y del Plan Anticorrupción y de Atención al Ciudadano. Corte Enero a Abril de 2021"</t>
  </si>
  <si>
    <t>Mediante acta No. 4 del 27 de abril de 2021 la  SGCD presentó ante el CICCI  el mapa de riesgos de gestión y corrupción actualizado, conforme las recomendaciones de la OCI.</t>
  </si>
  <si>
    <t xml:space="preserve">Mediante acta No. 5 del 15 de junio de 2021 la OCI presentó ante el CICCI los resultados de la evaluación y seguimiento cuatrimestral al PAAC y 
mapas de riesgos de la entidad. </t>
  </si>
  <si>
    <t>Mediante acta No. 5 del 18 de mayo de 2021 se presentó los resultados del seguimiento a la implementación del “Esquema de 
Líneas de Defensa</t>
  </si>
  <si>
    <t>Mediante memorando No. 2021IE114573 del 08 de junio de 2021, se comunico el resultado del seguimiento a la implementación del "Esquema de líneas de defensa", el cual se hizo por parte de la OCI las siguientes recomendaciones:
• Continuar fortaleciendo la implementación del procedimiento de auditorías internas de 
gestión.</t>
  </si>
  <si>
    <t>Se han realizado monitoreos en la vigencia 2021, en los siguientes temas:
1. Monitoreo a Peticiones, Quejas, Reclamos y Solicitudes. SGCD, memorandos mensuales a todas las dependencias.
2. Monitoreo al avance en el cumplimiento de metas proyecto de inversión, avance de la ejecución financiera y física. SPCI- Presentados en CICCI.
3. Monitoreo a los estados financieros – SF-Monitoreo a los estados financieros.
4. Monitoreo al avance y/o cumplimiento del plan de sostenibilidad contable. SF - Presentados en CICCI y en CTSC.
5. Monitoreo al sistema de administración de riesgos. SGCD- Comunicado a los líderes de los procesos con memorando y presentado en CICCI.
6. Monitoreo al Plan Anticorrupción y de Atención al Ciudadano –PAAC. DPSIA - Presentado en CICCI y publicado en la página Web.
7. Monitoreo a la política de prevención del daño antijurídico. DLA - Presentado en Comité de Conciliación.
8. Monitoreo al Sistema de Gestión Ambiental en el marco de la ISO 14001:2015, incluye el avance en la implementación del PIGA y programas ambientales. DGC - Presentado en CIGD.
9. Evaluación de los canales de comunicación externos e internos- Revisión de caracterización de usuarios y grupos de valor. OCOM - Presentado en CICCI.</t>
  </si>
  <si>
    <t>El CICCI en las reúnes programas en la vigencia del primer semestre 2021, refirió a  temas como: saneamiento contable, estados financieros, proyectos de inversión, PQRS, comunicaciones, talento humano .</t>
  </si>
  <si>
    <t>Se registra el monitoreo cuatrimestral de las acciones propuestas en el plan de manejo de riesgos y oportunidades, a través del aplicativo ISOlucion.</t>
  </si>
  <si>
    <t>Se registra el monitoreo, mediante la ejecución de las auditorias programadas en el PAA</t>
  </si>
  <si>
    <r>
      <t xml:space="preserve">El grupo de gestión documental en aras de facilitar la información y evitar
pérdidas viene escaneado los contratos de las vigencias 2016 a 2019.
Conforme a la guía de la Secretaría General de la Alcaldía Mayor de Bogotá, de 2015 metodología para la identificación y clasificación de los activos de información relacionada con Gestión de Activos de información, se realizó el levantamiento de inventario de activos de información tipo hardware, software y servicios y registro de activos de información tipo datos e información.
En el Manual del SIG se contempla la Política de gestión de seguridad de la información la cual hace parte del Sistema Integrado de Gestión y es la de mantener, fortalecer e impulsar el uso de tecnologías de la información y comunicaciones con el manejo adecuado de los recursos tecnológicos, implementando mejores prácticas y estándares para el gobierno de TI y actuando responsablemente bajo principios básicos de confidencialidad,
integridad y disponibilidad frente a los activos de información de la  Secretaria Distrital de Ambiente. 
Procedimiento Administración y control de los activos y registros de información Código : PA06-PR02.
Se cuenta con el cuadro de caracterización documental -registro de activos
de información - índice de información clasificada y reservada (hoja 2 inventario de activos de información tipo hardware, software y servicios).
Por otra parte, cuenta con el  Visor geográfico Ambiental, el cual es una solución informática en software libre y de código abierto para la difusión de información ambiental y participación ciudadana a través de un Visor Geográfico, que permita contar con los aportes de la comunidad de gestores ambientales y comunidad en general en el desarrollo de campañas y eventos ambientales. Permite la difusión de la información institucional georreferenciada, orientada al acceso y consulta de la ciudadanía sobre el estado ambiental de la ciudad, apoyado en un histórico de datos recolectados y analizados por la entidad. La herramienta igualmente permite, que el ciudadano sea partícipe de la generación y aporte de los datos geográficos de la entidad, apoyado en herramientas en línea de la plataforma Web y dispositivos móviles. Estos aportes realizados por la ciudadanía son conocidos como incidencias ambientales, referidos a una campaña ambiental. </t>
    </r>
    <r>
      <rPr>
        <sz val="11"/>
        <color rgb="FFFF0000"/>
        <rFont val="Arial Narrow"/>
        <family val="2"/>
        <charset val="1"/>
      </rPr>
      <t>Si se evidencia cumplimiento en todas las especificaciones, la búsqueda es fácil y comprensible, las rutas de acceso están completas, la informacion esta cargada y es de fácil acceso</t>
    </r>
  </si>
  <si>
    <t>La entidad avanza en la identificación en cada uno de los procesos existentes registrado en el Cuadro de Caracterización Documental Registro de Activos de Información, los documentos (tipos Documéntales) con características de público, clasificado y reservado. En acompañamiento de los profesionales de la SGC, DPSIA y Gestión Documental se realizó la
revisión de los CCD con el fin de consolidar la información conforme a la
nueva TRD y registros. 2019IE265966. Capacitación 15 de noviembre para el cargue en el módulo de seguridad de la información (SI) en el aplicativo
ISOLUCION. Informar sobre la confiabilidad y la integridad de la información y las exposiciones a riesgos asociados y las violaciones a estas.
Se adelantó la evaluación de vulnerabilidades que representan riesgos para la seguridad y privacidad de la información de la entidad y en respuesta, se han adquirido hardware y software, así como adoptado política y procedimientos para su gestión. Se han implementado de manera incremental controles y adelantado campañas de sensibilización. Se realizó la identificación, revisión y valoración de los activos de información y diligenciamiento de la matriz de activos de información de la SDA, a la luz de la guía de Privacidad y manejo de Datos Personales para que se adjuntaran los campos correspondientes a la clasificación y tratamiento de estos y sea diligenciado por los enlaces de los procesos con el acompañamiento de Seguridad de la Información, en concordancia  de  los  tres principios de seguridad de la información (Integridad, Disponibilidad y Confidencialidad). 
Adicionalmente, la entidad cuenta con Cuadro de caracterización documental activos de información índice de información clasificada y reservada, por cada uno de los procesos.</t>
  </si>
  <si>
    <r>
      <t>La entidad en cabeza de la Dirección de Gestión Corporativa grupo de gestión documental cuenta con el inventario documental de la información transferida para custodia y almacenamiento de las áreas misionales, de apoyo y estrategias al archivo central. Por lo que se utiliza el Formato Único de Inventario Documental – FUID Código:</t>
    </r>
    <r>
      <rPr>
        <b/>
        <sz val="11"/>
        <rFont val="Arial Narrow"/>
        <family val="2"/>
        <charset val="1"/>
      </rPr>
      <t xml:space="preserve"> PA06-PR18-F1.
</t>
    </r>
    <r>
      <rPr>
        <sz val="11"/>
        <rFont val="Arial Narrow"/>
        <family val="2"/>
        <charset val="1"/>
      </rPr>
      <t xml:space="preserve">
Identifica la información como un componente indispensable en la conducción y consecución de los objetivos institucionales, razón por la cual es necesario que se establezca un marco en el cual se asegure que la información es protegida de una manera adecuada, independientemente de la forma en la que ésta sea manejada, procesada, transportada o almacenada.
Inventarios Documentales, actas de Transferencia y Disco Duro archivo central En el año 2019 se realizó el levantamiento de la información con el fin de actualizar el CCD con la actualización de las nueva TRD,
producto de la información, levantada con cada área.</t>
    </r>
  </si>
  <si>
    <t>La entidad ha diseñado y puesto en operación sistemas de información para capturar y procesar datos y transformarlos en información con el fin de garantizar oportunidad y eficiencia en el uso y aprovechamiento de la información mediante la toma de decisiones basadas en datos, para lo cual hace uso de recursos y servicios tecnológicos e informáticos, para el cumplimiento de los objetivos misionales y el normal funcionamiento de sus procesos, a fin de entregar servicios efectivos al ciudadano basados en datos. Este cumplimiento se evidencia en ISOlucion en las practicas diarias donde se recopila informacion gracias a este sistema de informacion
Se han hecho implementaciones parciales de servicios de información basados en analítica de datos se destacan: Redes de monitoreo de aire, de ruido, seguimiento a aves, entre otros.
Cuenta con un catalogo de sistemas de información que soportan la operación de acuerdo a los procesos establecidos en el sistema integrado de Gestión. SI ESTA (cada cuando se actualiza, ultima act 2019)
Además, mediante la formulación del nuevo PDD y el proyecto de inversión se estableció una meta mediante la cual se implementará y actualizará servicios de información que permitan gestionar el cumplimiento de los diferentes lineamientos establecidos por el MinTIC referentes al dominio de Sistemas de Información y que se encuentran descritos en la GUÍA G.SIS.01 Guía del dominio de Sistemas de Información del MRAE. No se evidencia formulación del nuevo PDD Pero SE EVIDENCIA ULTIMA ACTUALIZACION EN EL AÑO 2019 en la guía Y en cuanto a la implementación se evidencia CUMPLIMIENTO Y SEGUIMIENTO esto en base a la guía pero sin el proyecto de inversión real no se puede verificar si hubo implementación en los servicios de inf.</t>
  </si>
  <si>
    <t xml:space="preserve">La Oficina de Control Interno ha verificado en el sistema de informacion ISOLUCION el cumplimiento del control </t>
  </si>
  <si>
    <t>* Catalogo de sistemas de información
(Consultable en https://drive.google.com/drive/folders/1M4aIUlfJPCCxY9qdBCYlmHJCpfAwe0k?usp=sharing) Se revisa DRIVE Pero no se evidencia actualización de informacion 
* Formulación proyecto de inversión 
(Consultable en https://drive.google.com/drive/folders/1eO9Webiqy78ME4qH9z-zi9TXz7VkgEF1?usp=sharing) NO se puede verificar FORMULARIO DE PROYECTO DE INVERSION, Es necesario valida si el enlace esta roto o fue modificado o reemplazado</t>
  </si>
  <si>
    <t>Una vez revisada la informacion, se evidencia cumplimiento  en la política del MIPG  asociada al requerimiento en la facilitación de la informacion , se evidencia que en la entidad la informacion esta consolidada , se cuenta con el cuadro de caracterización documental y el histórico de datos recolectados a fin de dar la informacion completa cuando se requiere</t>
  </si>
  <si>
    <t>Toda la documentación interna se encuentra organizada, cataloga en un repositorio de información denominado "ISOlucion", el cual corresponde a todo el listado maestro de documentos tanto interno como externos de relevancia para los procesos de la entidad, corresponde a un sistema de Información de procesos de apoyo administrativo Gestión Documental y estratégico del Sistema Integrado de Gestión, que integra el Sistema Integrado de Gestión, el cual facilita la planeación, la implementación, la administración, el mantenimiento y mejoramiento del sistema de gestión.
El inventario de información relevante interna se encuentra a partir de la Tabla de Retención Documental de la SDA, así como en los cuadros de caracterización documental. L AINFORMACION AQUI CONTENIDA ES COMPLETA Y REAL YA QUE TODO SE ENCUENTRA EN ISOLUCION</t>
  </si>
  <si>
    <t>La oficina de Control Interno ha realizado las evaluaciones y recomendaciones sobre los sistemas de información en el CICCI enero 28 de 2020. La oficina de control interno encuentra acertada la informacion sin embargo es necesario cargar los links completos redireccionado de manera directa</t>
  </si>
  <si>
    <t>LOS INGRESOS DEBERIAN SER MAS EXPLICITOS, TODOS ESTOS LINKS ME DIRECCIONAN A LA PAGINA PRINCIPAL DE LA SDA http://190.27.245.106:8080/isolucionsda/PaginaLogin.aspx  
* Tabla de Retención Documental
(consultable aplicativo ISOlucion-modulo MECI)
http://ambientebogota.gov.co/web/transparencia/inicio
https://www.secretariadeambiente.gov.co/forest/login.do</t>
  </si>
  <si>
    <r>
      <t>Esta tarea es un compromiso del CICCI  para ser presentada por la DPSIA en el primer trimestre de 2021</t>
    </r>
    <r>
      <rPr>
        <b/>
        <sz val="10"/>
        <rFont val="Arial"/>
        <family val="2"/>
        <charset val="1"/>
      </rPr>
      <t xml:space="preserve"> </t>
    </r>
    <r>
      <rPr>
        <b/>
        <u/>
        <sz val="10"/>
        <rFont val="Arial"/>
        <family val="2"/>
        <charset val="1"/>
      </rPr>
      <t>donde se evidencia si hubo cumplimiento????</t>
    </r>
  </si>
  <si>
    <t xml:space="preserve">https://datosabiertos.bogota.gov.co/organization/sda , en cuanto al lineamiento del MIPG y la política de transparencia, no encuentro relación con el visor geográfico de Bogotá a mi criterio estos enlaces sobran teniendo en cuenta que estamos hablando de los inventarios de informacion, de los sistemas integrados de informacion u la manera sobre como se asocian con la seguridad de la informacion 
https://www.datos.gov.co/browse?Informaci%C3%B3n-de-la-Entidad_Departamento=Bogot%C3%A1+D.C.&amp;Informaci%C3%B3n-de-la-Entidad_Nombre-de-la-Entidad=Secretar%C3%ADa+Distrital+de+Ambiente
http://www.secretariadeambiente.gov.co/visorgeo/ .  los 3 links me redireccionan al visor geográfico de Bogotá y no tienen relación con el lineamiento </t>
  </si>
  <si>
    <t>La oficina de Control Interno ha realizado las evaluaciones y recomendaciones sobre los sistemas de información en el CICCI enero 28 de 2020.
En CICCI de 12 de noviembre de 2020, acta No. 08 la Oficina  Asesora de comunicaciones presentó el monitoreo la ejecución de los procedimientos de comunicación interna y externa. se reviso acta y la informacion esta completa</t>
  </si>
  <si>
    <t>El inventario de información relevante interna se encuentra a partir de la Tabla de Retención Documental de la SDA, así como en los cuadros de caracterización documental.</t>
  </si>
  <si>
    <t>Esta tarea es un compromiso del CICCI  para ser presentada por la DPSIA en el primer trimestre de 2021. se evidencia convocatoria en radicado forest 2021IE35337 para evaluar el cumplimiento de algunas tareas entre ellas la mencionada</t>
  </si>
  <si>
    <t xml:space="preserve">* Cuadro de caracterización documental activos de información índice de info. clasificada y reservada 
(consultable aplicativo ISOlucion-modulo Sistemas / MECI)
* Controles seguridad y privacidad de la información
(Consultable en https://drive.google.com/drive/folders/16hDqITkdzSp3JlnAwJymaUMjG01-RHca?usp=sharing) el drive esta actualizado con documentos subidos el mismo mes de julio que es el año en curso con los debidos manuales de  plan de seguridad y privacidad lo que permite verificar la revisión de los CCD y cada control y campaña de sensibilización </t>
  </si>
  <si>
    <t>La oficina de Control Interno ha realizado las evaluaciones y recomendaciones sobre los sistemas de información en el CICCI enero 28 de 2020.  se verifica acta y si fue abordado el tema y socializado como menciona</t>
  </si>
  <si>
    <t>Dentro de la descripción del proceso de comunicación externa, se encuentra la recopilación de documentos técnicos, estadísticas, imágenes que sirven de soporte para la construcción de la información a divulgar. Cuando se envía un informativo se evidencia el argumento legal si cumple, y la informacion es concisa a fin de optimizar tiempo de lectura</t>
  </si>
  <si>
    <t>La entidad si  cuenta con roles, competencia y responsabilidades de cada una de las Líneas de Defensa y para dar cumplimiento a cada una de ellas se verifico la capacitación del 15 de noviembre y e cargue de seguridad de la informacion es acertado, la informacion publica esta al alcance de cualquier ciudadano mientras que documentos sensibles están limitados únicamente para la consulta de lideres que lo requieran y tengan permisos de acceso ( acceso que es limitado)</t>
  </si>
  <si>
    <t xml:space="preserve">La entidad cuenta con un cuadro de caracterización documental donde posa informacion clasificada y reservada para cada uno de los procesos lo cual hace la informacion confiable e ineditable </t>
  </si>
  <si>
    <t xml:space="preserve">El mapa de procesos es una representación gráfica de los procesos
existentes en una organización. Este diagrama expresa de forma visual todos los procesos y subprocesos de la entidad, la interrelación entre los mismos y con el exterior, para el cumplimiento de sus objetivos estratégicos y metas.                                                                                                                                                                                                    
La OAC dentro del Plan de Comunicaciones contempla las políticas y las pautas de actuación para la comunicación interna y externa, el manejo de la imagen institucional y las vocerías para la atención de los medios de comunicación. El Plan de Comunicaciones se encuentra en la plataforma ISOLUCION.                                                                                                        Al divulgar la informacion se debe determinar las directrices relacionadas con la gestión de la información dependiendo de los niveles de autoridad y responsabilidad de los servidores públicos de la entidad, así como las líneas de reporte de información relevante en los medios de comunicación internos y externos
</t>
  </si>
  <si>
    <t xml:space="preserve">Mediante la ventanilla virtual puede generar se puede realizar solicitudes de información, denuncias, derechos de petición, quejas y sugerencias, remisión de información y muchos trámites más.
Sistema Distrital de Quejas y Soluciones – SDQS Es una herramienta virtual por la cual usted podrá interponer todas sus peticiones como quejas, reclamos, solicitudes de información, consultas, sugerencias, felicitaciones y denuncias por corrupción, que puedan afectar sus intereses o los de la comunidad, con el objeto de que las entidades distritales emitan una respuesta oportuna, o inicien una actuación administrativa según sea el caso.  Ventanillavirtual/app http://www.bogota.gov.co/sdqs. Correo electrónico.
El canal de denuncia anónimo es el sistema de radicación de correspondencia de la SDA. 
No hay buzones para denuncias anónimas 
</t>
  </si>
  <si>
    <t xml:space="preserve">Se presentó en el CICCI de 2021, </t>
  </si>
  <si>
    <t>Mensualmente cada dependencia revisa el avance en la ejecución de las metas proyecto de inversión y lo documenta en actas de autocontrol. Todas las dependencias cuentas con las respectivas de autocontrol sin embargo se podría fortalecer con un formato de obligatoriedad que permita diligenciar la firma de manera digital y en tiempo real para que no queden sin firma y con espacios en blanco.</t>
  </si>
  <si>
    <t>se revisa acta de socialización y se evidencia que en el Comité Institucional de Control Interno se presentaron los resultados generales de la implementación, eficacia y sostenibilidad de los sistemas de información dentro del informe consolidado del Sistema de Gestión de seguridad de la Información</t>
  </si>
  <si>
    <t>Para las auditorías internas , se observó conformidad con respecto a la identificación de  fuentes de datos (primarios y secundarios) necesarios para la captura y procesamiento de la información.</t>
  </si>
  <si>
    <t>En la plataforma ISOlucion se carga el plan de comunicaciones anual. Ya se encuentra vigente el del año 2020, se encuentra vigente y completo</t>
  </si>
  <si>
    <t xml:space="preserve"> a través del FURAG se presentan los resultados de la dimen con de informacion y las acciones que se deben desarrollar para dar cumplimiento a cada una de sus políticas</t>
  </si>
  <si>
    <t xml:space="preserve">Con memorando 2020IE89042 del 28 de mayo la
OCI socializo el informe de resultados del Índice de Desempeño Institucional vigencia 2019 publicado por el Departamento Administrativo de
la Función Pública –DAFPcon algunas recomendaciones se revisa radicado con cumplimiento en el documento </t>
  </si>
  <si>
    <t>En el seguimiento a las  PQRS que llegan a la entidad  se observó la aplicación del proceso de Atención a Peticiones, Quejas, Reclamos y  Sugerencias por parte del  Control Disciplinario Interno, en cuanto al uso de los canales de información internos y la debida  gestión un alto cumplimiento de respuesta dentro de los términos</t>
  </si>
  <si>
    <t>En la revisión que se presenta en el Comité Institucional de Gestión y Desempeño, se presenta el análisis de las PQRS recibidas a la entidad, incluyendo las peticiones anónimas internas con soportes en sistema Forest, con debida trazabilidad y respuesta, además de la firma de recepción del documento con evidencia física</t>
  </si>
  <si>
    <r>
      <t xml:space="preserve">Se han presentado los resultados de la efectividad del flujo de la información interna en los informes de la OCI presentados al CICCI, y en las auditorías se evalúa.
En CICCI del 12 de noviembre de 2020, acta No. 08, se realizó la socialización de las políticas de operación, lineamientos y procedimientos para la comunicación interna efectiva. se revisan actas y se evidencia que la informacion coincide y hay cumplimiento de compromisos
</t>
    </r>
    <r>
      <rPr>
        <sz val="11"/>
        <rFont val="Arial Narrow"/>
        <family val="2"/>
      </rPr>
      <t xml:space="preserve">
Presentación de:
Caracterización de usuarios o grupos de valor. 
Canales externos de comunicación definidos, tipo de información a divulgar en cada uno y mecanismos de socialización de éstos en todos los niveles de la organización. 
Resultados de la evaluación de la percepción de los usuarios o grupos de valor y de la efectividad de los canales de comunicación.
</t>
    </r>
  </si>
  <si>
    <t>En  manual de procesos y procedimientos, se encuentra el procedimiento de comunicación interna  allí se encuentra la descripción del procedimiento</t>
  </si>
  <si>
    <t>En las auditorías internas en el primer semestre de 2020, se recomendó a la primera línea de defensa, continuar aplicando los controles establecidos en el proceso de Divulgación de Información, en lo relacionado con la información interna, con el propósito de que ésta se mantenga disponible y actualizada.
Adicionalmente, se observó que se gestiona la comunicación interna a través de los diferentes medios con los que cuenta la entidad, tales como: correo de comunicaciones internas, fondos de pantalla en los escritorios de los computadores y monitores en los pisos.</t>
  </si>
  <si>
    <t>En las auditorías internas es necesario validar si la primera línea de defensa va a  continuar aplicando los controles establecidos en el proceso de divulgación de Información, y sobre todo aquella información que debe ser publicada a los grupos de valor en cumplimiento de la normativa vigente.</t>
  </si>
  <si>
    <t>se observa que se gestiona la comunicación interna a través de los diferentes medios con los que cuenta la entidad, tales como: correo institucional, correos diarios de la informacion, difusión de informacion a través de whatsaap, ventanas externas de informacion en la pagina de la SDA.</t>
  </si>
  <si>
    <t xml:space="preserve">Mediante el procedimiento E02-PR01 denominado comunicación externa,  se describen las actividades que permiten la divulgación externa  de los temas prioritarios, acciones y proyectos que realice la SDA. Procedimiento de atención al ciudadano. </t>
  </si>
  <si>
    <t>Dentro del procedimiento E02-PR01 denominado comunicación externa, se determina las herramientas de comunicación externa a través de la cual se divulgará la información como lo son las siguientes:
-Realización de eventos
-Campaña masiva o directas
-Atención a medios
-Comunicado de prensa
-Programa de radio y/o televisión
-Publicación en la página web
-Videos y/o audiovisuales
-Administración de las redes sociales</t>
  </si>
  <si>
    <t>La OAC revisa y actualiza periódicamente la información de sus grupos de valor como periodistas, editores, jefes de redacción e influenciadores.</t>
  </si>
  <si>
    <t>En  manual de procesos y procedimientos, se encuentra el procedimiento de comunicación externa  allí se encuentra la descripción del procedimiento</t>
  </si>
  <si>
    <t>Resolución 1455 de 2018, CICCI.</t>
  </si>
  <si>
    <t>Se han presentado resultados del monitoreo a PQRS por la segunda línea de defensa</t>
  </si>
  <si>
    <t>Se han tomado decisiones en el CICCI para que se asegure el cumplimiento oportuno de las respuestas.</t>
  </si>
  <si>
    <t>En plan de mejoramiento suscrito ante la Contraloría hay acciones formuladas para asegurar la oportunidad en la respuesta a las peticiones.</t>
  </si>
  <si>
    <t>se evidencia divulgación de Información y Contratación de Bienes, Servicios y proyectos. en cuanto  la información externa, con el fin de que ésta se mantenga disponible y actualizada.
Adicionalmente, se evidencia gestión a la comunicación externa a través de los diferentes medios con los que cuenta la entidad, tales como: página Web de la entidad , secop para los casos de contratación, tv y redes sociales .</t>
  </si>
  <si>
    <t>Se han presentado los resultados de la efectividad del flujo de la información interna en los informes de la OCI presentados al CICCI, y en las auditorías se evalúa.
Se tiene el procedimiento  E02-PR01 denominado comunicación externa, se determina las herramientas de comunicación externa a través de la cual se divulgará la información como lo son las siguientes:
-Realización de eventos
-Campaña masiva o directas
-Atención a medios
-Comunicado de prensa
-Programa de radio y/o televisión
-Publicación en la página web
-Videos y/o audiovisuales
-Administración de las redes sociales</t>
  </si>
  <si>
    <t>Se evidencia u observa que se gestiona la comunicación externa a través de los diferentes medios con los que cuenta la entidad, tales como: 
1. Página Web
2. Oficina de Atención al Ciudadano 
3. Programa de televisión
4. Campañas en diferentes medios (televisión, radio y periódicos)
6. Presentaciones y ejercicios de rendición de cuentas de la entidad
En cuanto a  las auditorías internas, seguimientos y evaluaciones es necesario mantener actualizada la información externa con el propósito que se encuentre disponible confiable y completa.</t>
  </si>
  <si>
    <t>se presenta en el Comité Institucional de Gestión y Desempeño los resultados de la gestión de los procesos con los que cuenta la entidad, incluyendo la información de entrada para su operación</t>
  </si>
  <si>
    <t>Se evidencia cumplimiento en las actas y evidencia de que se  presentaron los resultados generales del manejo de la información entrante.</t>
  </si>
  <si>
    <t>Mediante correo electrónico institucional, se envía a los funcionarios y contratistas de la SDA una en cuenta de percepción frente a los canales de comunicación interna</t>
  </si>
  <si>
    <t>Se tienen  indicadores de medición anuales, se presentaron los resultados de la vigencia 2019 en el CICCI de 12 de noviembre de 2020.</t>
  </si>
  <si>
    <t xml:space="preserve">Se presentó en el CICCI de fecha 12 de noviembre de 2020, está pendiente los resultados de la evaluación de la comunicación en los diferentes medios. Se revisa esta acta pero esta sin firma y sin link de publicación  no hay evidencia </t>
  </si>
  <si>
    <t>Con el propósito de orientar la Secretaría Distrital de Ambiente hacia la consecución de los objetivos y metas institucionales, y en cumplimiento del Decreto 612 de 2018, se formularon los planes institucionales que, de forma articulada y orientada al direccionamiento de la entidad, componen el Plan de acción integrado Institucional.
Este esta compuesto por 12 planes institucionales:
1. Plan Institucional de Archivos de la Entidad ­PINAR; 2. Plan Anual de Adquisiciones; 3. Plan Anual de Vacantes; 4. Plan de Previsión de Recursos Humanos; 5. Plan Estratégico de Talento Humano; 6. Plan Institucional de Capacitación; 7. Plan de Incentivos Institucionales; 8. Plan de Trabajo Anual en Seguridad y Salud en el Trabajo; 9. Plan Anticorrupción y de Atención al Ciudadano; 9.1 Plan de Gestión de Integridad; 10. Plan Estratégico de Tecnologías de la Información y las Comunicaciones ­ PETI;  11. Plan de Tratamiento de Riesgos de Seguridad y Privacidad de la Información; y 12. Plan de Seguridad y Privacidad de la Información.
Los cuales tienes asociados los objetivos estratégicos de la entidad. Así mismo, el proceso de planeación de la entidad se define en gran medida por la hoja de ruta del plan de gobierno y el plan de desarrollo distrital de la administración distrital, y a su vez los proyectos de inversión tienen asociado los objetivos estratégicos de la entidad a los que le apunta</t>
  </si>
  <si>
    <t xml:space="preserve">Los objetivos de los procesos están definidos en los documentos de caracterización, y son medibles mediante indicadores de proceso que miden lo qué se hace, y el cómo se hace es medible mediante indicadores de gestión asociados a las actividades que se realiza bajo un marco de planeación que son los proyectos de inversión en la SDA; estos indicadores están etiquetados en el aplicativo ISOlucion como indicadores de proceso, indicadores de gestión, Indicador Objetivo de Proyecto.
El proceso misional de planeación ambiental y el proceso de apoyo gestión tecnológica que están bajo la responsabilidad de la DPSIA, tiene en el marco del PDD Bogotá Mejor para Todos, un total de 14 indicadores de gestión, 2 indicadores de proceso de Gestión Tecnológica, y 6 indicadores de gestión y 1 indicador de proceso para Planeación Ambiental. La periodicidad de la medición, la formula, las variables, metas y demás características son evidenciables en la hoja de vida del indicador, las cuales son consultables tanto el drive de la dependencia con el modulo ISOlucion, conforme al procedimiento interno PE01-PR03 "Formulación, medición y evaluación de indicadores de gestión".
* Indicadores de proceso (aplicativo ISOlucion-módulo medición)
* Indicadores de gestión)
(aplicativo ISOlucion-módulo medición)
* Planes de acción de los proyectos de inversión
</t>
  </si>
  <si>
    <t>Los Gerentes de cada proyecto de inversión de la SDA, realizan jornadas de autoevaluación donde evalúan periódicamente los objetivos y metas establecidas, así como el seguimiento a la ejecución presupuestal. La DPSIA en el marco del PDD Bogotá Mejor para Todos como gerente de los proyectos de inversión 980 Sendero Panorámico, 1029 Planeación Ambiental y 1030 Uso y apropiación de las TIC,  ha realizado jornada de Autoevaluación mensual de cada uno de los proyectos que gerencia, mediante el diligenciamiento y uso para análisis y seguimiento de las herramientas:  * Formato “Matriz de seguimiento a metas plan de desarrollo”, * Relación detallada de la ejecución presupuestal y de las reservas, y * Plan Anual de Adquisiciones, en las cuales se revisan los siguientes aspectos:  Verificación compromisos anteriores, verificación de la ejecución presupuestal y cumplimiento físico de las metas del proyecto de inversión, presentación por cada uno de los coordinadores temáticos las acciones programadas para la vigencia 2019 y del seguimiento a productos, seguimiento a la contratación y la gestión de reservas y pasivos, verificación de indicadores, seguimiento Plan de Mejoramiento por Procesos, seguimiento atención PQRs asignadas a la DPSIA.
* Actas de reunión de jornadas de autoevaluación
(consultables en https://drive.google.com/drive/folders/1SvnhmHifDcshfOKIumGlR7WFQ7k4PegN?usp=sharing)</t>
  </si>
  <si>
    <t>Se presentó por la segunda línea de defensa en CICCI</t>
  </si>
  <si>
    <t>Las evaluaciones de la OCI se presentaron en CICCI vigencia 2021.</t>
  </si>
  <si>
    <t>En Comité CICCI  de enero se presentaron resultados de las evaluaciones por la tercera línea de defensa y por la SGCD, SPCI y SF como segundas líneas de defensa</t>
  </si>
  <si>
    <t>La OCI presentó resultados en el CICCI de enero y 1 de junio de 2021. Se debe mejorar en la formulación de indicadores.</t>
  </si>
  <si>
    <t>Política de administración de riesgos y oportunidades aprobada en reunión de CICCI de fecha 7 de noviembre de 2019, acta No. 4 de 2019.
Procedimiento interno PE03-PR02 Administración de Riesgos y Oportunidades, los procesos identifican, clasifican, analizan, evalúan, valoran y monitorean los riesgos.
NO SE CUENTA CON ÁREAS TERCERIZADAS</t>
  </si>
  <si>
    <t>Basados en los informes que presenta  la SPCI respecto al semáforo de cumplimiento de metas del PDD y las respectivas alertas y observaciones, el comité institucional de gestión y desempeño (integrado por la alta dirección) analiza sus posibles riesgos de incumplimiento y plantea posibles soluciones o acciones de intervención, esto direccionado por los gerentes de proyecto y/o coordinadores de meta. 
La SGCD consolida en el aplicativo ISOLUCION, módulo riesgos la información de todos los procesos, pero no hace monitoreo.
RESOLUCIÓN No. 02163 Por medio del cual se crea el Comité Institucional de Gestión y Desempeño, memorando NO. 2020EE181065.
El Comité Institucional de Coordinación de Control Interno fue creado con Resolución SDA No. 02735 “Por medio de la cual se actualiza el Comité Institucional de Coordinación de Control Interno de la Secretaría Distrital de Ambiente creado mediante la Resolución 1455 de 2018 y se toman otras determinaciones” Memorando SDA No. 2020EE227607.</t>
  </si>
  <si>
    <t>Basados en los informes que presenta  la SPCI respecto al semáforo de cumplimiento de metas del PDD y las respectivas alertas y observaciones, el comité institucional de gestión y desempeño (integrado por la alta dirección) analiza sus posibles riesgos de incumplimiento y plantea posibles soluciones o acciones de intervención, esto direccionado por los gerentes de proyecto y/o coordinadores de meta. 
La SGCD consolida en el aplicativo ISOLUCION, módulo riesgos la información de todos los procesos, pero no hace monitoreo.
Se presentan resultados de PQRS, estados financieros y avance en la ejecución del plan de acción.
RESOLUCIÓN No. 02163 Por medio del cual se crea el Comité Institucional de Gestión y Desempeño, memorando NO. 2020EE181065.
El Comité Institucional de Coordinación de Control Interno fue creado con Resolución SDA No. 02735 “Por medio de la cual se actualiza el Comité Institucional de Coordinación de Control Interno de la Secretaría Distrital de Ambiente creado mediante la Resolución 1455 de 2018 y se toman otras determinaciones” Memorando SDA No. 2020EE227607.</t>
  </si>
  <si>
    <t>política de administración de riesgos y oportunidades aprobada en reunión de CICCI de fecha 7 de noviembre de 2019, acta No. 4 de 2019.
Procedimiento interno PE03-PR02 Administración de Riesgos y Oportunidades</t>
  </si>
  <si>
    <t>política de administración de riesgos y oportunidades aprobada en reunión de CICCI de fecha 13 de octubre de 2020.
Procedimiento interno PE03-PR02 Administración de Riesgos y Oportunidades</t>
  </si>
  <si>
    <t>Se han presentado materializaciones de riesgos y frente a estos se recomienda formular el plan e manejo y hacer el seguimiento respectivo</t>
  </si>
  <si>
    <t>Se han presentado por la OCI los informes de los riesgos materializados y las recomendaciones para asegurar no se vuelva a presentar.
El CICCI tomó como decisión aun revisión general del análisis de contexto e identificación de riesgos de todos los procesos.</t>
  </si>
  <si>
    <t>Se han presentado por la OCI los informes de los riesgos materializados y las recomendaciones para asegurar no se vuelva a presentar.
En las evaluaciones cuatrimestrales se presentan los resultados y el manejo que se ha dado a riesgos materializados.</t>
  </si>
  <si>
    <t>Se recomendó en el informe de evaluación de riesgos realizar el análisis de contexto interno y externo, revisión del diseño de controles, revisión de mapas de riesgos. Así como la revisión y actualización de la política de administración de riesgos.
El CICCI adoptó como decisión la revisión del análisis de contexto e identificación de riesgos de todos los procesos.</t>
  </si>
  <si>
    <t>Se recomendó en el informe de evaluación de riesgos realizar el análisis de contexto interno y externo, revisión del diseño de controles, revisión de mapas de riesgos. Así como la revisión y actualización de la política de administración de riesgos.</t>
  </si>
  <si>
    <t>También en las roles y responsabilidades definidos en las resoluciones de gerentes de proyectos ICCI, CIGD, CSSC, Compite de Contratación.</t>
  </si>
  <si>
    <t>La segunda línea de defensa presento monitoreos en el CICCI</t>
  </si>
  <si>
    <t>En CICCI de enero de 2021, acta No. 1</t>
  </si>
  <si>
    <t>En CICCI de enero de 2021 la OCI presentó los resultados de la evaluación del sistema e administración de riesgos y recomendó entre otros aspectos realizar una revisión de los análisis del contexto interno y externo de los procesos.</t>
  </si>
  <si>
    <t>En la reunión de CICCI de enero y 1 de junio la SPCI presentó el estado de avance, alertas y recomendaciones respecto de la ejecución del plan de acción.</t>
  </si>
  <si>
    <t>Se han presentado alertas y recomendaciones en el CICCI respecto de los riesgos de incumplimiento del plan de acción.
En CICCI la SGCD, segunda línea de defensa en materia de riesgos presentó el monitoreo.</t>
  </si>
  <si>
    <t>En CICCI de enero de 2021, acta No. 1, el comité decidió que todos los procesos realizaran una revisión del análisis de contexto interno y externo, de las caracterizaciones, presentaran un plan de saneamiento contable y se formulara un plan de choque para asegurar la respuesta oportuna a la PQRS.</t>
  </si>
  <si>
    <t>La política de administración de riesgos y oportunidades aprobada en reunión de CICCI de fecha 7 deoctubre de 2020.
Procedimiento interno PE03-PR02 Administración de Riesgos y Oportunidades</t>
  </si>
  <si>
    <t>La política de administración de riesgos y oportunidades aprobada en reunión de CICCI de fecha 13 de octubre de 2020.
Procedimiento interno PE03-PR02 Administración de Riesgos y Oportunidades</t>
  </si>
  <si>
    <t xml:space="preserve"> Seguimiento al Plan Anticorrupción y de Atención al Ciudadano y de Evaluación de la Gestión de los Riesgos de Gestión y de Corrupción. Primer Cuatrimestre Enero 1 a Abril 30 de 2021.
El análisis de los riesgos se incluyen en los estudios previos y se definen las responsabilidades de cada parte en los contratos.
 </t>
  </si>
  <si>
    <t xml:space="preserve">Se observa en las acta de CICCI de enero de 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</si>
</sst>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yyyy;@"/>
    <numFmt numFmtId="165" formatCode="0.000"/>
    <numFmt numFmtId="166" formatCode="0.0000"/>
    <numFmt numFmtId="167" formatCode="0.000000"/>
    <numFmt numFmtId="168" formatCode="0.00000"/>
    <numFmt numFmtId="169" formatCode="0.0%"/>
  </numFmts>
  <fonts count="77" x14ac:knownFonts="1">
    <font>
      <sz val="10"/>
      <color rgb="FF000000"/>
      <name val="Arial"/>
      <family val="2"/>
      <charset val="1"/>
    </font>
    <font>
      <sz val="10"/>
      <name val="Arial"/>
      <family val="2"/>
      <charset val="1"/>
    </font>
    <font>
      <sz val="10"/>
      <color rgb="FF000000"/>
      <name val="Calibri"/>
      <family val="2"/>
      <charset val="1"/>
    </font>
    <font>
      <sz val="12"/>
      <name val="Times New Roman"/>
      <family val="1"/>
      <charset val="1"/>
    </font>
    <font>
      <b/>
      <sz val="10"/>
      <color rgb="FF000080"/>
      <name val="Arial"/>
      <family val="2"/>
      <charset val="1"/>
    </font>
    <font>
      <sz val="10"/>
      <name val="Arial"/>
      <family val="2"/>
    </font>
    <font>
      <sz val="10"/>
      <name val="Arial Narrow"/>
      <family val="2"/>
      <charset val="1"/>
    </font>
    <font>
      <b/>
      <sz val="14"/>
      <name val="Arial Narrow"/>
      <family val="2"/>
      <charset val="1"/>
    </font>
    <font>
      <b/>
      <u/>
      <sz val="11"/>
      <name val="Arial Narrow"/>
      <family val="2"/>
      <charset val="1"/>
    </font>
    <font>
      <b/>
      <sz val="11"/>
      <name val="Arial Narrow"/>
      <family val="2"/>
      <charset val="1"/>
    </font>
    <font>
      <b/>
      <sz val="10"/>
      <name val="Arial Narrow"/>
      <family val="2"/>
      <charset val="1"/>
    </font>
    <font>
      <b/>
      <sz val="9"/>
      <name val="Arial Narrow"/>
      <family val="2"/>
      <charset val="1"/>
    </font>
    <font>
      <b/>
      <i/>
      <u/>
      <sz val="9"/>
      <name val="Arial Narrow"/>
      <family val="2"/>
      <charset val="1"/>
    </font>
    <font>
      <sz val="9"/>
      <name val="Arial Narrow"/>
      <family val="2"/>
      <charset val="1"/>
    </font>
    <font>
      <sz val="11"/>
      <name val="Arial Narrow"/>
      <family val="2"/>
      <charset val="1"/>
    </font>
    <font>
      <sz val="10"/>
      <color rgb="FFFF0000"/>
      <name val="Arial Narrow"/>
      <family val="2"/>
      <charset val="1"/>
    </font>
    <font>
      <b/>
      <sz val="12"/>
      <name val="Arial Narrow"/>
      <family val="2"/>
      <charset val="1"/>
    </font>
    <font>
      <b/>
      <sz val="10"/>
      <color rgb="FF000000"/>
      <name val="Arial Narrow"/>
      <family val="2"/>
      <charset val="1"/>
    </font>
    <font>
      <sz val="10"/>
      <color rgb="FF000000"/>
      <name val="Arial Narrow"/>
      <family val="2"/>
      <charset val="1"/>
    </font>
    <font>
      <sz val="11"/>
      <color rgb="FF000000"/>
      <name val="Arial Narrow"/>
      <family val="2"/>
      <charset val="1"/>
    </font>
    <font>
      <b/>
      <sz val="11"/>
      <color rgb="FF404040"/>
      <name val="Arial Narrow"/>
      <family val="2"/>
      <charset val="1"/>
    </font>
    <font>
      <b/>
      <sz val="11"/>
      <color rgb="FFFFFFFF"/>
      <name val="Arial Narrow"/>
      <family val="2"/>
      <charset val="1"/>
    </font>
    <font>
      <b/>
      <sz val="11"/>
      <color rgb="FF000000"/>
      <name val="Arial Narrow"/>
      <family val="2"/>
      <charset val="1"/>
    </font>
    <font>
      <sz val="11"/>
      <color rgb="FFFFFFFF"/>
      <name val="Arial Narrow"/>
      <family val="2"/>
      <charset val="1"/>
    </font>
    <font>
      <sz val="11"/>
      <color rgb="FFFF0000"/>
      <name val="Arial Narrow"/>
      <family val="2"/>
      <charset val="1"/>
    </font>
    <font>
      <b/>
      <sz val="14"/>
      <color rgb="FFFFFFFF"/>
      <name val="Arial Narrow"/>
      <family val="2"/>
      <charset val="1"/>
    </font>
    <font>
      <sz val="12"/>
      <color rgb="FF595959"/>
      <name val="Arial Narrow"/>
      <family val="2"/>
      <charset val="1"/>
    </font>
    <font>
      <b/>
      <u/>
      <sz val="11"/>
      <color rgb="FFFFFFFF"/>
      <name val="Arial Narrow"/>
      <family val="2"/>
      <charset val="1"/>
    </font>
    <font>
      <i/>
      <sz val="11"/>
      <color rgb="FFFFFFFF"/>
      <name val="Arial Narrow"/>
      <family val="2"/>
      <charset val="1"/>
    </font>
    <font>
      <b/>
      <sz val="11"/>
      <color rgb="FFFF0000"/>
      <name val="Arial Narrow"/>
      <family val="2"/>
      <charset val="1"/>
    </font>
    <font>
      <b/>
      <sz val="16"/>
      <name val="Arial Narrow"/>
      <family val="2"/>
      <charset val="1"/>
    </font>
    <font>
      <sz val="11"/>
      <color rgb="FF000000"/>
      <name val="Arial Narrow"/>
      <family val="2"/>
    </font>
    <font>
      <u/>
      <sz val="10"/>
      <color rgb="FF0000FF"/>
      <name val="Arial"/>
      <family val="2"/>
      <charset val="1"/>
    </font>
    <font>
      <u/>
      <sz val="11"/>
      <color rgb="FF0000FF"/>
      <name val="Arial Narrow"/>
      <family val="2"/>
      <charset val="1"/>
    </font>
    <font>
      <sz val="10"/>
      <color rgb="FFFFFFFF"/>
      <name val="Arial Narrow"/>
      <family val="2"/>
      <charset val="1"/>
    </font>
    <font>
      <sz val="20"/>
      <color rgb="FF000000"/>
      <name val="Arial Narrow"/>
      <family val="2"/>
      <charset val="1"/>
    </font>
    <font>
      <sz val="20"/>
      <color rgb="FFFFFFFF"/>
      <name val="Arial Narrow"/>
      <family val="2"/>
      <charset val="1"/>
    </font>
    <font>
      <b/>
      <sz val="20"/>
      <color rgb="FFFFFFFF"/>
      <name val="Arial Narrow"/>
      <family val="2"/>
      <charset val="1"/>
    </font>
    <font>
      <b/>
      <sz val="16"/>
      <color rgb="FFFFFFFF"/>
      <name val="Arial Narrow"/>
      <family val="2"/>
      <charset val="1"/>
    </font>
    <font>
      <b/>
      <sz val="12"/>
      <color rgb="FFFFFFFF"/>
      <name val="Arial Narrow"/>
      <family val="2"/>
      <charset val="1"/>
    </font>
    <font>
      <b/>
      <sz val="10"/>
      <color rgb="FFFFFFFF"/>
      <name val="Arial Narrow"/>
      <family val="2"/>
      <charset val="1"/>
    </font>
    <font>
      <b/>
      <i/>
      <sz val="10"/>
      <color rgb="FF000000"/>
      <name val="Arial Narrow"/>
      <family val="2"/>
      <charset val="1"/>
    </font>
    <font>
      <b/>
      <sz val="22"/>
      <color rgb="FF000000"/>
      <name val="Arial Narrow"/>
      <family val="2"/>
      <charset val="1"/>
    </font>
    <font>
      <sz val="11"/>
      <color rgb="FF000000"/>
      <name val="Arial"/>
      <family val="2"/>
      <charset val="1"/>
    </font>
    <font>
      <sz val="7"/>
      <color rgb="FF000000"/>
      <name val="Times New Roman"/>
      <family val="1"/>
      <charset val="1"/>
    </font>
    <font>
      <b/>
      <sz val="14"/>
      <color rgb="FF000000"/>
      <name val="Arial Narrow"/>
      <family val="2"/>
      <charset val="1"/>
    </font>
    <font>
      <b/>
      <sz val="18"/>
      <color rgb="FFFFFFFF"/>
      <name val="Arial"/>
      <family val="2"/>
      <charset val="1"/>
    </font>
    <font>
      <b/>
      <sz val="20"/>
      <color rgb="FFFFFFFF"/>
      <name val="Arial"/>
      <family val="2"/>
      <charset val="1"/>
    </font>
    <font>
      <sz val="20"/>
      <color rgb="FFFF0000"/>
      <name val="Arial"/>
      <family val="2"/>
      <charset val="1"/>
    </font>
    <font>
      <b/>
      <sz val="12"/>
      <color rgb="FFFF0000"/>
      <name val="Arial"/>
      <family val="2"/>
      <charset val="1"/>
    </font>
    <font>
      <b/>
      <sz val="12"/>
      <name val="Arial"/>
      <family val="2"/>
      <charset val="1"/>
    </font>
    <font>
      <b/>
      <sz val="10"/>
      <name val="Arial"/>
      <family val="2"/>
      <charset val="1"/>
    </font>
    <font>
      <sz val="25"/>
      <color rgb="FF000000"/>
      <name val="Arial"/>
      <family val="2"/>
      <charset val="1"/>
    </font>
    <font>
      <sz val="14"/>
      <color rgb="FF000000"/>
      <name val="Arial"/>
      <family val="2"/>
      <charset val="1"/>
    </font>
    <font>
      <b/>
      <sz val="10"/>
      <color rgb="FFFF0000"/>
      <name val="Arial"/>
      <family val="2"/>
      <charset val="1"/>
    </font>
    <font>
      <b/>
      <sz val="12"/>
      <color rgb="FFFFFFFF"/>
      <name val="Arial"/>
      <family val="2"/>
      <charset val="1"/>
    </font>
    <font>
      <b/>
      <u/>
      <sz val="12"/>
      <color rgb="FFFFFFFF"/>
      <name val="Arial"/>
      <family val="2"/>
      <charset val="1"/>
    </font>
    <font>
      <b/>
      <sz val="10"/>
      <color rgb="FF000000"/>
      <name val="Arial"/>
      <family val="2"/>
      <charset val="1"/>
    </font>
    <font>
      <sz val="18"/>
      <color rgb="FF000000"/>
      <name val="Arial"/>
      <family val="2"/>
      <charset val="1"/>
    </font>
    <font>
      <b/>
      <sz val="16"/>
      <color rgb="FF000000"/>
      <name val="Arial"/>
      <family val="2"/>
      <charset val="1"/>
    </font>
    <font>
      <b/>
      <sz val="12"/>
      <color rgb="FF000000"/>
      <name val="Arial"/>
      <family val="2"/>
      <charset val="1"/>
    </font>
    <font>
      <b/>
      <i/>
      <sz val="10"/>
      <name val="Arial"/>
      <family val="2"/>
      <charset val="1"/>
    </font>
    <font>
      <b/>
      <i/>
      <sz val="10"/>
      <color rgb="FF000000"/>
      <name val="Arial"/>
      <family val="2"/>
      <charset val="1"/>
    </font>
    <font>
      <sz val="10"/>
      <color rgb="FFFF0000"/>
      <name val="Arial"/>
      <family val="2"/>
      <charset val="1"/>
    </font>
    <font>
      <sz val="10"/>
      <color rgb="FF000000"/>
      <name val="Arial"/>
      <family val="2"/>
      <charset val="1"/>
    </font>
    <font>
      <sz val="11"/>
      <color rgb="FF000000"/>
      <name val="Arial Narrow"/>
      <family val="2"/>
    </font>
    <font>
      <sz val="11"/>
      <color rgb="FF158466"/>
      <name val="Arial Narrow"/>
      <family val="2"/>
    </font>
    <font>
      <sz val="11"/>
      <color rgb="FFC9211E"/>
      <name val="Arial Narrow"/>
      <family val="2"/>
    </font>
    <font>
      <sz val="11"/>
      <color theme="5"/>
      <name val="Arial Narrow"/>
      <family val="2"/>
    </font>
    <font>
      <b/>
      <sz val="10"/>
      <color rgb="FF000000"/>
      <name val="Arial"/>
      <family val="2"/>
    </font>
    <font>
      <b/>
      <sz val="11"/>
      <color rgb="FF000000"/>
      <name val="Arial Narrow"/>
      <family val="2"/>
    </font>
    <font>
      <i/>
      <sz val="11"/>
      <color rgb="FF000000"/>
      <name val="Arial Narrow"/>
      <family val="2"/>
      <charset val="1"/>
    </font>
    <font>
      <sz val="9"/>
      <color rgb="FF000000"/>
      <name val="Arial Narrow"/>
      <family val="2"/>
      <charset val="1"/>
    </font>
    <font>
      <sz val="11"/>
      <name val="Arial Narrow"/>
      <family val="2"/>
    </font>
    <font>
      <b/>
      <sz val="11"/>
      <name val="Arial Narrow"/>
      <family val="2"/>
    </font>
    <font>
      <u/>
      <sz val="10"/>
      <name val="Arial"/>
      <family val="2"/>
      <charset val="1"/>
    </font>
    <font>
      <b/>
      <u/>
      <sz val="10"/>
      <name val="Arial"/>
      <family val="2"/>
      <charset val="1"/>
    </font>
  </fonts>
  <fills count="31">
    <fill>
      <patternFill patternType="none"/>
    </fill>
    <fill>
      <patternFill patternType="gray125"/>
    </fill>
    <fill>
      <patternFill patternType="solid">
        <fgColor rgb="FFFFCC00"/>
        <bgColor rgb="FFFFBF00"/>
      </patternFill>
    </fill>
    <fill>
      <patternFill patternType="solid">
        <fgColor rgb="FFFF0000"/>
        <bgColor rgb="FF9C0006"/>
      </patternFill>
    </fill>
    <fill>
      <patternFill patternType="solid">
        <fgColor rgb="FFFAC090"/>
        <bgColor rgb="FFC4BD97"/>
      </patternFill>
    </fill>
    <fill>
      <patternFill patternType="solid">
        <fgColor rgb="FFFFFFFF"/>
        <bgColor rgb="FFF1F1F1"/>
      </patternFill>
    </fill>
    <fill>
      <patternFill patternType="solid">
        <fgColor rgb="FFDCE6F2"/>
        <bgColor rgb="FFF1F1F1"/>
      </patternFill>
    </fill>
    <fill>
      <patternFill patternType="solid">
        <fgColor rgb="FF00B050"/>
        <bgColor rgb="FF008080"/>
      </patternFill>
    </fill>
    <fill>
      <patternFill patternType="solid">
        <fgColor rgb="FF92D050"/>
        <bgColor rgb="FF81D41A"/>
      </patternFill>
    </fill>
    <fill>
      <patternFill patternType="solid">
        <fgColor rgb="FFFFFF00"/>
        <bgColor rgb="FFF1F151"/>
      </patternFill>
    </fill>
    <fill>
      <patternFill patternType="solid">
        <fgColor rgb="FFC4BD97"/>
        <bgColor rgb="FFFAC090"/>
      </patternFill>
    </fill>
    <fill>
      <patternFill patternType="solid">
        <fgColor rgb="FF729FCF"/>
        <bgColor rgb="FF558ED5"/>
      </patternFill>
    </fill>
    <fill>
      <patternFill patternType="solid">
        <fgColor rgb="FFFFBF00"/>
        <bgColor rgb="FFFFCC00"/>
      </patternFill>
    </fill>
    <fill>
      <patternFill patternType="solid">
        <fgColor rgb="FF5983B0"/>
        <bgColor rgb="FF558ED5"/>
      </patternFill>
    </fill>
    <fill>
      <patternFill patternType="solid">
        <fgColor rgb="FF81D41A"/>
        <bgColor rgb="FF92D050"/>
      </patternFill>
    </fill>
    <fill>
      <patternFill patternType="solid">
        <fgColor rgb="FF83A343"/>
        <bgColor rgb="FF92D050"/>
      </patternFill>
    </fill>
    <fill>
      <patternFill patternType="solid">
        <fgColor rgb="FFF1F1F1"/>
        <bgColor rgb="FFFFFFFF"/>
      </patternFill>
    </fill>
    <fill>
      <patternFill patternType="solid">
        <fgColor rgb="FF558ED5"/>
        <bgColor rgb="FF5983B0"/>
      </patternFill>
    </fill>
    <fill>
      <patternFill patternType="solid">
        <fgColor rgb="FF604A7B"/>
        <bgColor rgb="FF595959"/>
      </patternFill>
    </fill>
    <fill>
      <patternFill patternType="solid">
        <fgColor rgb="FF2E3917"/>
        <bgColor rgb="FF404040"/>
      </patternFill>
    </fill>
    <fill>
      <patternFill patternType="solid">
        <fgColor rgb="FF8EB4E3"/>
        <bgColor rgb="FF729FCF"/>
      </patternFill>
    </fill>
    <fill>
      <patternFill patternType="solid">
        <fgColor rgb="FF376092"/>
        <bgColor rgb="FF595959"/>
      </patternFill>
    </fill>
    <fill>
      <patternFill patternType="solid">
        <fgColor rgb="FF4F6228"/>
        <bgColor rgb="FF595959"/>
      </patternFill>
    </fill>
    <fill>
      <patternFill patternType="solid">
        <fgColor theme="5"/>
        <bgColor rgb="FFF1F1F1"/>
      </patternFill>
    </fill>
    <fill>
      <patternFill patternType="solid">
        <fgColor theme="0"/>
        <bgColor rgb="FFF1F151"/>
      </patternFill>
    </fill>
    <fill>
      <patternFill patternType="solid">
        <fgColor rgb="FFFFFFFF"/>
        <bgColor rgb="FFFFFFCC"/>
      </patternFill>
    </fill>
    <fill>
      <patternFill patternType="solid">
        <fgColor rgb="FFFFBF00"/>
        <bgColor rgb="FFFFC000"/>
      </patternFill>
    </fill>
    <fill>
      <patternFill patternType="solid">
        <fgColor theme="4"/>
        <bgColor rgb="FFF1F1F1"/>
      </patternFill>
    </fill>
    <fill>
      <patternFill patternType="solid">
        <fgColor theme="0"/>
        <bgColor indexed="64"/>
      </patternFill>
    </fill>
    <fill>
      <patternFill patternType="solid">
        <fgColor theme="0"/>
        <bgColor rgb="FFFFEB9C"/>
      </patternFill>
    </fill>
    <fill>
      <patternFill patternType="solid">
        <fgColor theme="0"/>
        <bgColor rgb="FFFFFF00"/>
      </patternFill>
    </fill>
  </fills>
  <borders count="116">
    <border>
      <left/>
      <right/>
      <top/>
      <bottom/>
      <diagonal/>
    </border>
    <border>
      <left style="medium">
        <color auto="1"/>
      </left>
      <right style="medium">
        <color auto="1"/>
      </right>
      <top style="medium">
        <color auto="1"/>
      </top>
      <bottom style="thin">
        <color auto="1"/>
      </bottom>
      <diagonal/>
    </border>
    <border>
      <left style="medium">
        <color auto="1"/>
      </left>
      <right/>
      <top/>
      <bottom/>
      <diagonal/>
    </border>
    <border>
      <left/>
      <right style="medium">
        <color auto="1"/>
      </right>
      <top/>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medium">
        <color auto="1"/>
      </right>
      <top/>
      <bottom/>
      <diagonal/>
    </border>
    <border>
      <left style="double">
        <color auto="1"/>
      </left>
      <right style="thin">
        <color rgb="FFFFFFFF"/>
      </right>
      <top style="double">
        <color auto="1"/>
      </top>
      <bottom/>
      <diagonal/>
    </border>
    <border>
      <left style="thin">
        <color rgb="FFFFFFFF"/>
      </left>
      <right style="double">
        <color auto="1"/>
      </right>
      <top style="double">
        <color auto="1"/>
      </top>
      <bottom style="thin">
        <color auto="1"/>
      </bottom>
      <diagonal/>
    </border>
    <border>
      <left style="double">
        <color auto="1"/>
      </left>
      <right style="hair">
        <color auto="1"/>
      </right>
      <top style="thin">
        <color auto="1"/>
      </top>
      <bottom style="hair">
        <color auto="1"/>
      </bottom>
      <diagonal/>
    </border>
    <border>
      <left style="hair">
        <color auto="1"/>
      </left>
      <right style="double">
        <color auto="1"/>
      </right>
      <top style="thin">
        <color auto="1"/>
      </top>
      <bottom style="hair">
        <color auto="1"/>
      </bottom>
      <diagonal/>
    </border>
    <border>
      <left style="double">
        <color auto="1"/>
      </left>
      <right style="hair">
        <color auto="1"/>
      </right>
      <top style="hair">
        <color auto="1"/>
      </top>
      <bottom style="hair">
        <color auto="1"/>
      </bottom>
      <diagonal/>
    </border>
    <border>
      <left style="hair">
        <color auto="1"/>
      </left>
      <right style="double">
        <color auto="1"/>
      </right>
      <top style="hair">
        <color auto="1"/>
      </top>
      <bottom style="hair">
        <color auto="1"/>
      </bottom>
      <diagonal/>
    </border>
    <border>
      <left style="double">
        <color auto="1"/>
      </left>
      <right style="hair">
        <color auto="1"/>
      </right>
      <top style="hair">
        <color auto="1"/>
      </top>
      <bottom/>
      <diagonal/>
    </border>
    <border>
      <left style="hair">
        <color auto="1"/>
      </left>
      <right style="hair">
        <color auto="1"/>
      </right>
      <top style="hair">
        <color auto="1"/>
      </top>
      <bottom style="hair">
        <color auto="1"/>
      </bottom>
      <diagonal/>
    </border>
    <border>
      <left style="double">
        <color auto="1"/>
      </left>
      <right style="hair">
        <color auto="1"/>
      </right>
      <top style="hair">
        <color auto="1"/>
      </top>
      <bottom style="double">
        <color auto="1"/>
      </bottom>
      <diagonal/>
    </border>
    <border>
      <left style="hair">
        <color auto="1"/>
      </left>
      <right style="double">
        <color auto="1"/>
      </right>
      <top style="hair">
        <color auto="1"/>
      </top>
      <bottom style="double">
        <color auto="1"/>
      </bottom>
      <diagonal/>
    </border>
    <border>
      <left style="thin">
        <color auto="1"/>
      </left>
      <right style="thin">
        <color auto="1"/>
      </right>
      <top style="thin">
        <color auto="1"/>
      </top>
      <bottom style="thin">
        <color auto="1"/>
      </bottom>
      <diagonal/>
    </border>
    <border>
      <left/>
      <right/>
      <top style="dashed">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style="medium">
        <color auto="1"/>
      </top>
      <bottom/>
      <diagonal/>
    </border>
    <border>
      <left style="medium">
        <color auto="1"/>
      </left>
      <right style="hair">
        <color auto="1"/>
      </right>
      <top/>
      <bottom style="medium">
        <color auto="1"/>
      </bottom>
      <diagonal/>
    </border>
    <border>
      <left style="hair">
        <color auto="1"/>
      </left>
      <right style="hair">
        <color auto="1"/>
      </right>
      <top/>
      <bottom style="medium">
        <color auto="1"/>
      </bottom>
      <diagonal/>
    </border>
    <border>
      <left style="hair">
        <color auto="1"/>
      </left>
      <right style="thin">
        <color auto="1"/>
      </right>
      <top/>
      <bottom style="medium">
        <color auto="1"/>
      </bottom>
      <diagonal/>
    </border>
    <border>
      <left style="hair">
        <color auto="1"/>
      </left>
      <right style="hair">
        <color auto="1"/>
      </right>
      <top/>
      <bottom style="hair">
        <color auto="1"/>
      </bottom>
      <diagonal/>
    </border>
    <border>
      <left style="hair">
        <color auto="1"/>
      </left>
      <right style="hair">
        <color auto="1"/>
      </right>
      <top style="medium">
        <color auto="1"/>
      </top>
      <bottom style="hair">
        <color auto="1"/>
      </bottom>
      <diagonal/>
    </border>
    <border>
      <left/>
      <right style="hair">
        <color auto="1"/>
      </right>
      <top style="hair">
        <color auto="1"/>
      </top>
      <bottom style="hair">
        <color auto="1"/>
      </bottom>
      <diagonal/>
    </border>
    <border>
      <left style="thin">
        <color auto="1"/>
      </left>
      <right style="hair">
        <color auto="1"/>
      </right>
      <top style="hair">
        <color auto="1"/>
      </top>
      <bottom style="medium">
        <color auto="1"/>
      </bottom>
      <diagonal/>
    </border>
    <border>
      <left/>
      <right style="hair">
        <color auto="1"/>
      </right>
      <top/>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style="hair">
        <color auto="1"/>
      </left>
      <right style="thin">
        <color auto="1"/>
      </right>
      <top style="medium">
        <color auto="1"/>
      </top>
      <bottom style="medium">
        <color auto="1"/>
      </bottom>
      <diagonal/>
    </border>
    <border>
      <left style="hair">
        <color auto="1"/>
      </left>
      <right style="hair">
        <color auto="1"/>
      </right>
      <top style="hair">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hair">
        <color auto="1"/>
      </left>
      <right style="hair">
        <color auto="1"/>
      </right>
      <top/>
      <bottom/>
      <diagonal/>
    </border>
    <border>
      <left style="thin">
        <color auto="1"/>
      </left>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hair">
        <color auto="1"/>
      </left>
      <right/>
      <top/>
      <bottom style="medium">
        <color auto="1"/>
      </bottom>
      <diagonal/>
    </border>
    <border>
      <left style="thin">
        <color auto="1"/>
      </left>
      <right/>
      <top style="medium">
        <color auto="1"/>
      </top>
      <bottom style="thin">
        <color auto="1"/>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medium">
        <color auto="1"/>
      </bottom>
      <diagonal/>
    </border>
    <border>
      <left style="thin">
        <color rgb="FFFFFFFF"/>
      </left>
      <right style="thin">
        <color auto="1"/>
      </right>
      <top style="thin">
        <color rgb="FFFFFFFF"/>
      </top>
      <bottom/>
      <diagonal/>
    </border>
    <border>
      <left style="thin">
        <color auto="1"/>
      </left>
      <right style="thin">
        <color auto="1"/>
      </right>
      <top style="thin">
        <color rgb="FFFFFFFF"/>
      </top>
      <bottom style="medium">
        <color auto="1"/>
      </bottom>
      <diagonal/>
    </border>
    <border>
      <left style="medium">
        <color auto="1"/>
      </left>
      <right style="medium">
        <color auto="1"/>
      </right>
      <top/>
      <bottom style="medium">
        <color auto="1"/>
      </bottom>
      <diagonal/>
    </border>
    <border>
      <left style="thin">
        <color rgb="FFFFFFFF"/>
      </left>
      <right style="thin">
        <color rgb="FFFFFFFF"/>
      </right>
      <top/>
      <bottom style="thin">
        <color rgb="FFFFFFFF"/>
      </bottom>
      <diagonal/>
    </border>
    <border>
      <left style="thin">
        <color auto="1"/>
      </left>
      <right style="hair">
        <color auto="1"/>
      </right>
      <top style="medium">
        <color auto="1"/>
      </top>
      <bottom style="medium">
        <color auto="1"/>
      </bottom>
      <diagonal/>
    </border>
    <border>
      <left style="medium">
        <color auto="1"/>
      </left>
      <right style="dashed">
        <color auto="1"/>
      </right>
      <top style="medium">
        <color auto="1"/>
      </top>
      <bottom style="medium">
        <color auto="1"/>
      </bottom>
      <diagonal/>
    </border>
    <border>
      <left style="dashed">
        <color auto="1"/>
      </left>
      <right style="dashed">
        <color auto="1"/>
      </right>
      <top style="medium">
        <color auto="1"/>
      </top>
      <bottom style="medium">
        <color auto="1"/>
      </bottom>
      <diagonal/>
    </border>
    <border>
      <left style="dashed">
        <color auto="1"/>
      </left>
      <right style="medium">
        <color auto="1"/>
      </right>
      <top style="medium">
        <color auto="1"/>
      </top>
      <bottom style="medium">
        <color auto="1"/>
      </bottom>
      <diagonal/>
    </border>
    <border>
      <left style="medium">
        <color auto="1"/>
      </left>
      <right style="dashed">
        <color auto="1"/>
      </right>
      <top/>
      <bottom style="dashed">
        <color auto="1"/>
      </bottom>
      <diagonal/>
    </border>
    <border>
      <left style="dashed">
        <color auto="1"/>
      </left>
      <right style="dashed">
        <color auto="1"/>
      </right>
      <top/>
      <bottom style="dashed">
        <color auto="1"/>
      </bottom>
      <diagonal/>
    </border>
    <border>
      <left style="dashed">
        <color auto="1"/>
      </left>
      <right style="medium">
        <color auto="1"/>
      </right>
      <top/>
      <bottom style="dashed">
        <color auto="1"/>
      </bottom>
      <diagonal/>
    </border>
    <border>
      <left style="medium">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medium">
        <color auto="1"/>
      </right>
      <top style="dashed">
        <color auto="1"/>
      </top>
      <bottom style="dashed">
        <color auto="1"/>
      </bottom>
      <diagonal/>
    </border>
    <border>
      <left style="medium">
        <color auto="1"/>
      </left>
      <right style="dashed">
        <color auto="1"/>
      </right>
      <top style="dashed">
        <color auto="1"/>
      </top>
      <bottom style="medium">
        <color auto="1"/>
      </bottom>
      <diagonal/>
    </border>
    <border>
      <left style="dashed">
        <color auto="1"/>
      </left>
      <right style="dashed">
        <color auto="1"/>
      </right>
      <top style="dashed">
        <color auto="1"/>
      </top>
      <bottom style="medium">
        <color auto="1"/>
      </bottom>
      <diagonal/>
    </border>
    <border>
      <left style="dashed">
        <color auto="1"/>
      </left>
      <right style="medium">
        <color auto="1"/>
      </right>
      <top style="dashed">
        <color auto="1"/>
      </top>
      <bottom style="medium">
        <color auto="1"/>
      </bottom>
      <diagonal/>
    </border>
    <border>
      <left style="hair">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dotted">
        <color auto="1"/>
      </right>
      <top style="medium">
        <color auto="1"/>
      </top>
      <bottom style="dotted">
        <color auto="1"/>
      </bottom>
      <diagonal/>
    </border>
    <border>
      <left style="dotted">
        <color auto="1"/>
      </left>
      <right style="dotted">
        <color auto="1"/>
      </right>
      <top style="medium">
        <color auto="1"/>
      </top>
      <bottom style="dotted">
        <color auto="1"/>
      </bottom>
      <diagonal/>
    </border>
    <border>
      <left style="dotted">
        <color auto="1"/>
      </left>
      <right/>
      <top style="medium">
        <color auto="1"/>
      </top>
      <bottom style="dotted">
        <color auto="1"/>
      </bottom>
      <diagonal/>
    </border>
    <border>
      <left style="dotted">
        <color auto="1"/>
      </left>
      <right style="dotted">
        <color auto="1"/>
      </right>
      <top/>
      <bottom style="dotted">
        <color auto="1"/>
      </bottom>
      <diagonal/>
    </border>
    <border>
      <left style="medium">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top/>
      <bottom style="dotted">
        <color auto="1"/>
      </bottom>
      <diagonal/>
    </border>
    <border>
      <left style="medium">
        <color auto="1"/>
      </left>
      <right style="dotted">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n">
        <color rgb="FF81829A"/>
      </left>
      <right style="thin">
        <color rgb="FF81829A"/>
      </right>
      <top style="thin">
        <color rgb="FF81829A"/>
      </top>
      <bottom style="thin">
        <color auto="1"/>
      </bottom>
      <diagonal/>
    </border>
    <border>
      <left style="thin">
        <color rgb="FF81829A"/>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style="thin">
        <color rgb="FF81829A"/>
      </right>
      <top style="hair">
        <color rgb="FF81829A"/>
      </top>
      <bottom style="thin">
        <color rgb="FF81829A"/>
      </bottom>
      <diagonal/>
    </border>
    <border>
      <left style="thin">
        <color rgb="FF81829A"/>
      </left>
      <right style="hair">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medium">
        <color auto="1"/>
      </left>
      <right style="medium">
        <color auto="1"/>
      </right>
      <top style="medium">
        <color auto="1"/>
      </top>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hair">
        <color auto="1"/>
      </left>
      <right style="thin">
        <color auto="1"/>
      </right>
      <top/>
      <bottom/>
      <diagonal/>
    </border>
    <border>
      <left style="medium">
        <color auto="1"/>
      </left>
      <right style="hair">
        <color auto="1"/>
      </right>
      <top style="medium">
        <color auto="1"/>
      </top>
      <bottom/>
      <diagonal/>
    </border>
    <border>
      <left style="medium">
        <color auto="1"/>
      </left>
      <right style="hair">
        <color auto="1"/>
      </right>
      <top/>
      <bottom/>
      <diagonal/>
    </border>
    <border>
      <left style="hair">
        <color auto="1"/>
      </left>
      <right style="medium">
        <color auto="1"/>
      </right>
      <top style="medium">
        <color auto="1"/>
      </top>
      <bottom style="hair">
        <color auto="1"/>
      </bottom>
      <diagonal/>
    </border>
    <border>
      <left style="hair">
        <color auto="1"/>
      </left>
      <right style="medium">
        <color auto="1"/>
      </right>
      <top style="medium">
        <color auto="1"/>
      </top>
      <bottom/>
      <diagonal/>
    </border>
    <border>
      <left style="hair">
        <color auto="1"/>
      </left>
      <right style="medium">
        <color auto="1"/>
      </right>
      <top/>
      <bottom style="hair">
        <color auto="1"/>
      </bottom>
      <diagonal/>
    </border>
  </borders>
  <cellStyleXfs count="8">
    <xf numFmtId="0" fontId="0" fillId="0" borderId="0"/>
    <xf numFmtId="9" fontId="64" fillId="0" borderId="0" applyBorder="0" applyProtection="0"/>
    <xf numFmtId="0" fontId="32" fillId="0" borderId="0" applyBorder="0" applyProtection="0"/>
    <xf numFmtId="0" fontId="1" fillId="0" borderId="0"/>
    <xf numFmtId="0" fontId="2" fillId="0" borderId="0"/>
    <xf numFmtId="0" fontId="3" fillId="0" borderId="0"/>
    <xf numFmtId="0" fontId="4" fillId="2" borderId="0"/>
    <xf numFmtId="0" fontId="5" fillId="3" borderId="0" applyFont="0" applyBorder="0" applyAlignment="0" applyProtection="0"/>
  </cellStyleXfs>
  <cellXfs count="545">
    <xf numFmtId="0" fontId="0" fillId="0" borderId="0" xfId="0"/>
    <xf numFmtId="0" fontId="6" fillId="0" borderId="0" xfId="3" applyFont="1" applyProtection="1"/>
    <xf numFmtId="0" fontId="6" fillId="0" borderId="2" xfId="3" applyFont="1" applyBorder="1" applyProtection="1"/>
    <xf numFmtId="0" fontId="6" fillId="0" borderId="0" xfId="3" applyFont="1" applyBorder="1" applyProtection="1"/>
    <xf numFmtId="0" fontId="6" fillId="0" borderId="3" xfId="3" applyFont="1" applyBorder="1" applyProtection="1"/>
    <xf numFmtId="0" fontId="6" fillId="0" borderId="4" xfId="3" applyFont="1" applyBorder="1" applyProtection="1"/>
    <xf numFmtId="0" fontId="6" fillId="0" borderId="5" xfId="3" applyFont="1" applyBorder="1" applyProtection="1"/>
    <xf numFmtId="0" fontId="6" fillId="0" borderId="6" xfId="3" applyFont="1" applyBorder="1" applyProtection="1"/>
    <xf numFmtId="0" fontId="10" fillId="0" borderId="0" xfId="3" applyFont="1" applyBorder="1" applyAlignment="1" applyProtection="1">
      <alignment horizontal="left" vertical="center" wrapText="1"/>
    </xf>
    <xf numFmtId="0" fontId="6" fillId="0" borderId="0" xfId="3" applyFont="1" applyBorder="1" applyAlignment="1" applyProtection="1">
      <alignment horizontal="left" vertical="center" wrapText="1"/>
    </xf>
    <xf numFmtId="0" fontId="6" fillId="0" borderId="0" xfId="3" applyFont="1" applyBorder="1" applyAlignment="1" applyProtection="1">
      <alignment horizontal="left" vertical="center" wrapText="1"/>
    </xf>
    <xf numFmtId="0" fontId="6" fillId="0" borderId="3" xfId="3" applyFont="1" applyBorder="1" applyAlignment="1" applyProtection="1"/>
    <xf numFmtId="0" fontId="11" fillId="5" borderId="15" xfId="0" applyFont="1" applyFill="1" applyBorder="1" applyAlignment="1" applyProtection="1">
      <alignment vertical="center"/>
    </xf>
    <xf numFmtId="0" fontId="13" fillId="5" borderId="15" xfId="0" applyFont="1" applyFill="1" applyBorder="1" applyAlignment="1" applyProtection="1">
      <alignment vertical="center" wrapText="1"/>
    </xf>
    <xf numFmtId="0" fontId="11" fillId="0" borderId="0" xfId="0" applyFont="1" applyBorder="1" applyAlignment="1" applyProtection="1">
      <alignment horizontal="left" vertical="center" wrapText="1"/>
    </xf>
    <xf numFmtId="0" fontId="13" fillId="0" borderId="0" xfId="0" applyFont="1" applyBorder="1" applyAlignment="1" applyProtection="1">
      <alignment horizontal="left" vertical="top" wrapText="1"/>
    </xf>
    <xf numFmtId="0" fontId="9" fillId="6" borderId="18" xfId="4" applyFont="1" applyFill="1" applyBorder="1" applyAlignment="1" applyProtection="1">
      <alignment horizontal="center" vertical="center" wrapText="1"/>
      <protection locked="0"/>
    </xf>
    <xf numFmtId="0" fontId="16" fillId="7" borderId="18" xfId="4" applyFont="1" applyFill="1" applyBorder="1" applyAlignment="1" applyProtection="1">
      <alignment horizontal="center" vertical="center" wrapText="1"/>
      <protection locked="0"/>
    </xf>
    <xf numFmtId="0" fontId="16" fillId="8" borderId="18" xfId="4" applyFont="1" applyFill="1" applyBorder="1" applyAlignment="1" applyProtection="1">
      <alignment horizontal="center" vertical="center" wrapText="1"/>
      <protection locked="0"/>
    </xf>
    <xf numFmtId="0" fontId="16" fillId="9" borderId="18" xfId="4" applyFont="1" applyFill="1" applyBorder="1" applyAlignment="1" applyProtection="1">
      <alignment horizontal="center" vertical="center" wrapText="1"/>
      <protection locked="0"/>
    </xf>
    <xf numFmtId="0" fontId="16" fillId="3" borderId="18" xfId="4" applyFont="1" applyFill="1" applyBorder="1" applyAlignment="1" applyProtection="1">
      <alignment horizontal="center" vertical="center" wrapText="1"/>
      <protection locked="0"/>
    </xf>
    <xf numFmtId="0" fontId="6" fillId="0" borderId="2" xfId="3" applyFont="1" applyBorder="1" applyAlignment="1" applyProtection="1">
      <alignment vertical="top" wrapText="1"/>
    </xf>
    <xf numFmtId="0" fontId="6" fillId="0" borderId="0" xfId="3" applyFont="1" applyBorder="1" applyAlignment="1" applyProtection="1">
      <alignment vertical="top" wrapText="1"/>
    </xf>
    <xf numFmtId="0" fontId="6" fillId="0" borderId="3" xfId="3" applyFont="1" applyBorder="1" applyAlignment="1" applyProtection="1">
      <alignment vertical="top" wrapText="1"/>
    </xf>
    <xf numFmtId="0" fontId="6" fillId="0" borderId="2" xfId="3" applyFont="1" applyBorder="1" applyAlignment="1" applyProtection="1">
      <alignment horizontal="left" vertical="top"/>
    </xf>
    <xf numFmtId="0" fontId="6" fillId="0" borderId="3" xfId="3" applyFont="1" applyBorder="1" applyAlignment="1" applyProtection="1">
      <alignment horizontal="left" vertical="top"/>
    </xf>
    <xf numFmtId="0" fontId="11" fillId="0" borderId="0" xfId="5" applyFont="1" applyBorder="1" applyAlignment="1" applyProtection="1">
      <alignment horizontal="left" vertical="top" wrapText="1" readingOrder="1"/>
    </xf>
    <xf numFmtId="0" fontId="6" fillId="0" borderId="20" xfId="3" applyFont="1" applyBorder="1" applyProtection="1"/>
    <xf numFmtId="0" fontId="6" fillId="0" borderId="21" xfId="3" applyFont="1" applyBorder="1" applyProtection="1"/>
    <xf numFmtId="0" fontId="6" fillId="0" borderId="22" xfId="3" applyFont="1" applyBorder="1" applyProtection="1"/>
    <xf numFmtId="0" fontId="19" fillId="0" borderId="0" xfId="0" applyFont="1"/>
    <xf numFmtId="0" fontId="19" fillId="0" borderId="0" xfId="0" applyFont="1" applyAlignment="1">
      <alignment vertical="center"/>
    </xf>
    <xf numFmtId="0" fontId="21" fillId="0" borderId="0" xfId="0" applyFont="1" applyAlignment="1" applyProtection="1">
      <alignment vertical="center" wrapText="1"/>
      <protection locked="0"/>
    </xf>
    <xf numFmtId="0" fontId="20" fillId="4" borderId="23"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2" fillId="0" borderId="25" xfId="0" applyFont="1" applyBorder="1" applyAlignment="1">
      <alignment horizontal="center" vertical="center" wrapText="1"/>
    </xf>
    <xf numFmtId="0" fontId="19" fillId="0" borderId="26" xfId="0" applyFont="1" applyBorder="1" applyAlignment="1">
      <alignment horizontal="left" vertical="center" wrapText="1"/>
    </xf>
    <xf numFmtId="0" fontId="9" fillId="0" borderId="27" xfId="0" applyFont="1" applyBorder="1" applyAlignment="1">
      <alignment horizontal="center" vertical="center" wrapText="1"/>
    </xf>
    <xf numFmtId="0" fontId="19" fillId="0" borderId="28" xfId="0" applyFont="1" applyBorder="1" applyAlignment="1">
      <alignment horizontal="left" vertical="center" wrapText="1"/>
    </xf>
    <xf numFmtId="0" fontId="22" fillId="0" borderId="29" xfId="0" applyFont="1" applyBorder="1" applyAlignment="1">
      <alignment horizontal="center" vertical="center" wrapText="1"/>
    </xf>
    <xf numFmtId="0" fontId="19" fillId="0" borderId="30" xfId="0" applyFont="1" applyBorder="1" applyAlignment="1">
      <alignment horizontal="left" vertical="center" wrapText="1"/>
    </xf>
    <xf numFmtId="0" fontId="9" fillId="0" borderId="29" xfId="0" applyFont="1" applyBorder="1" applyAlignment="1">
      <alignment horizontal="center" vertical="center" wrapText="1"/>
    </xf>
    <xf numFmtId="0" fontId="14" fillId="0" borderId="30" xfId="0" applyFont="1" applyBorder="1" applyAlignment="1">
      <alignment horizontal="left" vertical="center" wrapText="1"/>
    </xf>
    <xf numFmtId="0" fontId="19" fillId="5" borderId="0" xfId="0" applyFont="1" applyFill="1"/>
    <xf numFmtId="0" fontId="19" fillId="5" borderId="0" xfId="0" applyFont="1" applyFill="1" applyProtection="1"/>
    <xf numFmtId="0" fontId="23" fillId="5" borderId="0" xfId="0" applyFont="1" applyFill="1" applyBorder="1"/>
    <xf numFmtId="2" fontId="23" fillId="5" borderId="0" xfId="0" applyNumberFormat="1" applyFont="1" applyFill="1" applyBorder="1"/>
    <xf numFmtId="2" fontId="24" fillId="5" borderId="0" xfId="0" applyNumberFormat="1" applyFont="1" applyFill="1" applyBorder="1"/>
    <xf numFmtId="0" fontId="19" fillId="5" borderId="0" xfId="0" applyFont="1" applyFill="1" applyBorder="1" applyAlignment="1">
      <alignment horizontal="center"/>
    </xf>
    <xf numFmtId="0" fontId="19" fillId="5" borderId="0" xfId="0" applyFont="1" applyFill="1" applyBorder="1" applyAlignment="1">
      <alignment vertical="center"/>
    </xf>
    <xf numFmtId="164" fontId="19" fillId="5" borderId="0" xfId="0" applyNumberFormat="1" applyFont="1" applyFill="1" applyBorder="1" applyAlignment="1">
      <alignment horizontal="center"/>
    </xf>
    <xf numFmtId="1" fontId="19" fillId="5" borderId="0" xfId="0" applyNumberFormat="1" applyFont="1" applyFill="1" applyBorder="1" applyAlignment="1" applyProtection="1">
      <alignment horizontal="center" vertical="center"/>
    </xf>
    <xf numFmtId="1" fontId="19" fillId="5" borderId="0" xfId="0" applyNumberFormat="1" applyFont="1" applyFill="1" applyBorder="1" applyAlignment="1">
      <alignment horizontal="center" vertical="center"/>
    </xf>
    <xf numFmtId="0" fontId="19" fillId="5" borderId="0" xfId="0" applyFont="1" applyFill="1" applyBorder="1" applyAlignment="1">
      <alignment horizontal="justify" vertical="center" wrapText="1"/>
    </xf>
    <xf numFmtId="0" fontId="9" fillId="10" borderId="18" xfId="0" applyFont="1" applyFill="1" applyBorder="1" applyAlignment="1">
      <alignment horizontal="center" vertical="center" wrapText="1"/>
    </xf>
    <xf numFmtId="0" fontId="9" fillId="10" borderId="18" xfId="0" applyFont="1" applyFill="1" applyBorder="1" applyAlignment="1">
      <alignment horizontal="center" vertical="center"/>
    </xf>
    <xf numFmtId="0" fontId="19" fillId="5" borderId="0" xfId="0" applyFont="1" applyFill="1" applyBorder="1"/>
    <xf numFmtId="0" fontId="14" fillId="10" borderId="18" xfId="0" applyFont="1" applyFill="1" applyBorder="1" applyAlignment="1">
      <alignment horizontal="center" vertical="center"/>
    </xf>
    <xf numFmtId="0" fontId="22" fillId="5" borderId="36" xfId="0" applyFont="1" applyFill="1" applyBorder="1" applyAlignment="1" applyProtection="1">
      <alignment horizontal="center" vertical="center"/>
      <protection locked="0"/>
    </xf>
    <xf numFmtId="0" fontId="19" fillId="5" borderId="37" xfId="0" applyFont="1" applyFill="1" applyBorder="1" applyAlignment="1" applyProtection="1">
      <alignment horizontal="justify" vertical="center" wrapText="1"/>
      <protection locked="0"/>
    </xf>
    <xf numFmtId="0" fontId="22" fillId="5" borderId="15" xfId="0" applyFont="1" applyFill="1" applyBorder="1" applyAlignment="1" applyProtection="1">
      <alignment horizontal="center" vertical="center"/>
      <protection locked="0"/>
    </xf>
    <xf numFmtId="0" fontId="19" fillId="5" borderId="38" xfId="0" applyFont="1" applyFill="1" applyBorder="1" applyAlignment="1" applyProtection="1">
      <alignment horizontal="center" vertical="center"/>
      <protection locked="0"/>
    </xf>
    <xf numFmtId="0" fontId="22" fillId="5" borderId="39" xfId="0" applyFont="1" applyFill="1" applyBorder="1" applyAlignment="1" applyProtection="1">
      <alignment horizontal="center" vertical="center"/>
      <protection locked="0"/>
    </xf>
    <xf numFmtId="0" fontId="19" fillId="5" borderId="40" xfId="0" applyFont="1" applyFill="1" applyBorder="1" applyAlignment="1" applyProtection="1">
      <alignment horizontal="center" vertical="center"/>
      <protection locked="0"/>
    </xf>
    <xf numFmtId="0" fontId="19" fillId="5" borderId="15" xfId="0" applyFont="1" applyFill="1" applyBorder="1" applyAlignment="1" applyProtection="1">
      <alignment horizontal="justify" vertical="center" wrapText="1"/>
      <protection locked="0"/>
    </xf>
    <xf numFmtId="0" fontId="19" fillId="5" borderId="15" xfId="0"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19" fillId="5" borderId="45" xfId="0" applyFont="1" applyFill="1" applyBorder="1" applyAlignment="1" applyProtection="1">
      <alignment horizontal="center" vertical="center"/>
      <protection locked="0"/>
    </xf>
    <xf numFmtId="0" fontId="22" fillId="5" borderId="37" xfId="0" applyFont="1" applyFill="1" applyBorder="1" applyAlignment="1" applyProtection="1">
      <alignment horizontal="center" vertical="center"/>
      <protection locked="0"/>
    </xf>
    <xf numFmtId="0" fontId="19" fillId="5" borderId="37" xfId="0" applyFont="1" applyFill="1" applyBorder="1" applyAlignment="1" applyProtection="1">
      <alignment horizontal="left" vertical="center"/>
      <protection locked="0"/>
    </xf>
    <xf numFmtId="0" fontId="19" fillId="5" borderId="38" xfId="0" applyFont="1" applyFill="1" applyBorder="1" applyAlignment="1" applyProtection="1">
      <alignment horizontal="justify" vertical="center"/>
      <protection locked="0"/>
    </xf>
    <xf numFmtId="0" fontId="19" fillId="5" borderId="15" xfId="0" applyFont="1" applyFill="1" applyBorder="1" applyAlignment="1" applyProtection="1">
      <alignment horizontal="left" vertical="center" wrapText="1"/>
      <protection locked="0"/>
    </xf>
    <xf numFmtId="0" fontId="19" fillId="5" borderId="15" xfId="0" applyFont="1" applyFill="1" applyBorder="1" applyAlignment="1" applyProtection="1">
      <alignment horizontal="left" vertical="center"/>
      <protection locked="0"/>
    </xf>
    <xf numFmtId="0" fontId="19" fillId="5" borderId="38" xfId="0" applyFont="1" applyFill="1" applyBorder="1" applyAlignment="1" applyProtection="1">
      <alignment horizontal="justify" vertical="center" wrapText="1"/>
      <protection locked="0"/>
    </xf>
    <xf numFmtId="0" fontId="19" fillId="5" borderId="52" xfId="0" applyFont="1" applyFill="1" applyBorder="1" applyAlignment="1" applyProtection="1">
      <alignment horizontal="center" vertical="center"/>
      <protection locked="0"/>
    </xf>
    <xf numFmtId="0" fontId="19" fillId="5" borderId="34" xfId="0" applyFont="1" applyFill="1" applyBorder="1" applyAlignment="1" applyProtection="1">
      <alignment horizontal="center" vertical="center"/>
      <protection locked="0"/>
    </xf>
    <xf numFmtId="0" fontId="19" fillId="5" borderId="0" xfId="0" applyFont="1" applyFill="1" applyBorder="1" applyProtection="1"/>
    <xf numFmtId="0" fontId="23" fillId="0" borderId="0" xfId="0" applyFont="1" applyBorder="1"/>
    <xf numFmtId="2" fontId="23" fillId="0" borderId="0" xfId="0" applyNumberFormat="1" applyFont="1" applyBorder="1"/>
    <xf numFmtId="2" fontId="24" fillId="0" borderId="0" xfId="0" applyNumberFormat="1" applyFont="1" applyBorder="1"/>
    <xf numFmtId="0" fontId="24" fillId="5" borderId="0" xfId="0" applyFont="1" applyFill="1"/>
    <xf numFmtId="0" fontId="33" fillId="5" borderId="0" xfId="2" applyFont="1" applyFill="1" applyBorder="1" applyAlignment="1" applyProtection="1">
      <alignment horizontal="center" vertical="center"/>
    </xf>
    <xf numFmtId="0" fontId="19" fillId="5" borderId="37" xfId="0" applyFont="1" applyFill="1" applyBorder="1" applyAlignment="1" applyProtection="1">
      <alignment horizontal="justify" vertical="center"/>
      <protection locked="0"/>
    </xf>
    <xf numFmtId="0" fontId="23" fillId="5" borderId="0" xfId="0" applyFont="1" applyFill="1"/>
    <xf numFmtId="0" fontId="14" fillId="5" borderId="0" xfId="0" applyFont="1" applyFill="1"/>
    <xf numFmtId="0" fontId="21" fillId="5" borderId="0" xfId="0" applyFont="1" applyFill="1" applyAlignment="1">
      <alignment horizontal="center" vertical="center"/>
    </xf>
    <xf numFmtId="0" fontId="19" fillId="5" borderId="37" xfId="0" applyFont="1" applyFill="1" applyBorder="1" applyAlignment="1" applyProtection="1">
      <alignment horizontal="center" vertical="center"/>
      <protection locked="0"/>
    </xf>
    <xf numFmtId="168" fontId="23" fillId="0" borderId="0" xfId="0" applyNumberFormat="1" applyFont="1" applyBorder="1"/>
    <xf numFmtId="0" fontId="18" fillId="5" borderId="0" xfId="4" applyFont="1" applyFill="1" applyAlignment="1" applyProtection="1">
      <alignment vertical="center"/>
      <protection locked="0"/>
    </xf>
    <xf numFmtId="1" fontId="18" fillId="5" borderId="0" xfId="4" applyNumberFormat="1" applyFont="1" applyFill="1" applyAlignment="1" applyProtection="1">
      <alignment vertical="center"/>
      <protection locked="0"/>
    </xf>
    <xf numFmtId="49" fontId="18" fillId="5" borderId="0" xfId="4" applyNumberFormat="1" applyFont="1" applyFill="1" applyAlignment="1" applyProtection="1">
      <alignment vertical="center"/>
      <protection locked="0"/>
    </xf>
    <xf numFmtId="0" fontId="34" fillId="0" borderId="0" xfId="4" applyFont="1" applyAlignment="1" applyProtection="1">
      <alignment vertical="center"/>
      <protection locked="0"/>
    </xf>
    <xf numFmtId="1" fontId="35" fillId="5" borderId="0" xfId="4" applyNumberFormat="1" applyFont="1" applyFill="1" applyAlignment="1" applyProtection="1">
      <alignment vertical="center"/>
      <protection locked="0"/>
    </xf>
    <xf numFmtId="49" fontId="35" fillId="5" borderId="0" xfId="4" applyNumberFormat="1" applyFont="1" applyFill="1" applyAlignment="1" applyProtection="1">
      <alignment vertical="center"/>
      <protection locked="0"/>
    </xf>
    <xf numFmtId="0" fontId="35" fillId="5" borderId="0" xfId="4" applyFont="1" applyFill="1" applyAlignment="1" applyProtection="1">
      <alignment vertical="center"/>
      <protection locked="0"/>
    </xf>
    <xf numFmtId="0" fontId="36" fillId="0" borderId="0" xfId="4" applyFont="1" applyAlignment="1" applyProtection="1">
      <alignment vertical="center"/>
      <protection locked="0"/>
    </xf>
    <xf numFmtId="0" fontId="18" fillId="5" borderId="0" xfId="4" applyFont="1" applyFill="1" applyAlignment="1" applyProtection="1">
      <alignment vertical="center"/>
      <protection hidden="1"/>
    </xf>
    <xf numFmtId="9" fontId="6" fillId="5" borderId="0" xfId="4" applyNumberFormat="1" applyFont="1" applyFill="1" applyAlignment="1" applyProtection="1">
      <alignment vertical="center"/>
      <protection hidden="1"/>
    </xf>
    <xf numFmtId="9" fontId="34" fillId="5" borderId="0" xfId="1" applyFont="1" applyFill="1" applyBorder="1" applyAlignment="1" applyProtection="1">
      <alignment vertical="center"/>
      <protection hidden="1"/>
    </xf>
    <xf numFmtId="9" fontId="34" fillId="5" borderId="0" xfId="4" applyNumberFormat="1" applyFont="1" applyFill="1" applyAlignment="1" applyProtection="1">
      <alignment vertical="center"/>
      <protection hidden="1"/>
    </xf>
    <xf numFmtId="0" fontId="6" fillId="5" borderId="0" xfId="4" applyFont="1" applyFill="1" applyAlignment="1" applyProtection="1">
      <alignment vertical="center"/>
      <protection hidden="1"/>
    </xf>
    <xf numFmtId="0" fontId="39" fillId="0" borderId="0" xfId="0" applyFont="1" applyAlignment="1" applyProtection="1">
      <alignment vertical="center" wrapText="1"/>
      <protection locked="0"/>
    </xf>
    <xf numFmtId="0" fontId="39" fillId="5" borderId="0" xfId="0" applyFont="1" applyFill="1" applyAlignment="1" applyProtection="1">
      <alignment vertical="center" wrapText="1"/>
      <protection locked="0"/>
    </xf>
    <xf numFmtId="0" fontId="40" fillId="17" borderId="45" xfId="4" applyFont="1" applyFill="1" applyBorder="1" applyAlignment="1" applyProtection="1">
      <alignment horizontal="center" vertical="center"/>
    </xf>
    <xf numFmtId="0" fontId="40" fillId="17" borderId="15" xfId="4" applyFont="1" applyFill="1" applyBorder="1" applyAlignment="1" applyProtection="1">
      <alignment horizontal="center" vertical="center" wrapText="1"/>
    </xf>
    <xf numFmtId="0" fontId="38" fillId="20" borderId="46" xfId="4" applyFont="1" applyFill="1" applyBorder="1" applyAlignment="1" applyProtection="1">
      <alignment horizontal="center" vertical="center"/>
    </xf>
    <xf numFmtId="0" fontId="38" fillId="20" borderId="82" xfId="4" applyFont="1" applyFill="1" applyBorder="1" applyAlignment="1" applyProtection="1">
      <alignment horizontal="center" vertical="center"/>
    </xf>
    <xf numFmtId="0" fontId="19" fillId="5" borderId="83" xfId="4" applyFont="1" applyFill="1" applyBorder="1" applyAlignment="1" applyProtection="1">
      <alignment horizontal="center" vertical="center" wrapText="1"/>
      <protection hidden="1"/>
    </xf>
    <xf numFmtId="0" fontId="41" fillId="5" borderId="84" xfId="4" applyFont="1" applyFill="1" applyBorder="1" applyAlignment="1" applyProtection="1">
      <alignment horizontal="center" vertical="center" wrapText="1"/>
      <protection hidden="1"/>
    </xf>
    <xf numFmtId="0" fontId="41" fillId="5" borderId="84" xfId="4" applyFont="1" applyFill="1" applyBorder="1" applyAlignment="1" applyProtection="1">
      <alignment horizontal="left" vertical="top" wrapText="1"/>
      <protection hidden="1"/>
    </xf>
    <xf numFmtId="1" fontId="41" fillId="5" borderId="84" xfId="4" applyNumberFormat="1" applyFont="1" applyFill="1" applyBorder="1" applyAlignment="1" applyProtection="1">
      <alignment horizontal="center" vertical="center" wrapText="1"/>
      <protection hidden="1"/>
    </xf>
    <xf numFmtId="0" fontId="41" fillId="5" borderId="85" xfId="4" applyFont="1" applyFill="1" applyBorder="1" applyAlignment="1" applyProtection="1">
      <alignment horizontal="center" vertical="center" wrapText="1"/>
      <protection hidden="1"/>
    </xf>
    <xf numFmtId="0" fontId="41" fillId="5" borderId="86" xfId="4" applyFont="1" applyFill="1" applyBorder="1" applyAlignment="1" applyProtection="1">
      <alignment horizontal="center" vertical="center" wrapText="1"/>
      <protection hidden="1"/>
    </xf>
    <xf numFmtId="9" fontId="22" fillId="0" borderId="51" xfId="1" applyFont="1" applyBorder="1" applyAlignment="1" applyProtection="1">
      <alignment horizontal="center" vertical="center"/>
      <protection hidden="1"/>
    </xf>
    <xf numFmtId="0" fontId="41" fillId="5" borderId="84" xfId="4" applyFont="1" applyFill="1" applyBorder="1" applyAlignment="1" applyProtection="1">
      <alignment horizontal="justify" vertical="center" wrapText="1"/>
      <protection locked="0" hidden="1"/>
    </xf>
    <xf numFmtId="0" fontId="18" fillId="5" borderId="51" xfId="4" applyFont="1" applyFill="1" applyBorder="1" applyAlignment="1" applyProtection="1">
      <alignment vertical="center"/>
      <protection locked="0"/>
    </xf>
    <xf numFmtId="1" fontId="19" fillId="5" borderId="87" xfId="4" applyNumberFormat="1" applyFont="1" applyFill="1" applyBorder="1" applyAlignment="1" applyProtection="1">
      <alignment horizontal="center" vertical="center" wrapText="1"/>
      <protection hidden="1"/>
    </xf>
    <xf numFmtId="0" fontId="41" fillId="5" borderId="88" xfId="4" applyFont="1" applyFill="1" applyBorder="1" applyAlignment="1" applyProtection="1">
      <alignment horizontal="center" vertical="center" wrapText="1"/>
      <protection hidden="1"/>
    </xf>
    <xf numFmtId="0" fontId="41" fillId="5" borderId="88" xfId="4" applyFont="1" applyFill="1" applyBorder="1" applyAlignment="1" applyProtection="1">
      <alignment horizontal="left" vertical="top" wrapText="1"/>
      <protection hidden="1"/>
    </xf>
    <xf numFmtId="0" fontId="41" fillId="5" borderId="89" xfId="4" applyFont="1" applyFill="1" applyBorder="1" applyAlignment="1" applyProtection="1">
      <alignment horizontal="center" vertical="center" wrapText="1"/>
      <protection hidden="1"/>
    </xf>
    <xf numFmtId="0" fontId="18" fillId="5" borderId="18" xfId="4" applyFont="1" applyFill="1" applyBorder="1" applyAlignment="1" applyProtection="1">
      <alignment vertical="center"/>
      <protection locked="0"/>
    </xf>
    <xf numFmtId="0" fontId="19" fillId="5" borderId="87" xfId="4" applyFont="1" applyFill="1" applyBorder="1" applyAlignment="1" applyProtection="1">
      <alignment horizontal="center" vertical="center" wrapText="1"/>
      <protection hidden="1"/>
    </xf>
    <xf numFmtId="0" fontId="18" fillId="5" borderId="53" xfId="4" applyFont="1" applyFill="1" applyBorder="1" applyAlignment="1" applyProtection="1">
      <alignment vertical="center"/>
      <protection locked="0"/>
    </xf>
    <xf numFmtId="0" fontId="43" fillId="0" borderId="0" xfId="0" applyFont="1" applyAlignment="1">
      <alignment horizontal="justify" vertical="center"/>
    </xf>
    <xf numFmtId="0" fontId="43" fillId="0" borderId="0" xfId="0" applyFont="1" applyAlignment="1" applyProtection="1">
      <alignment horizontal="justify" vertical="center"/>
    </xf>
    <xf numFmtId="0" fontId="41" fillId="5" borderId="88" xfId="4" applyFont="1" applyFill="1" applyBorder="1" applyAlignment="1" applyProtection="1">
      <alignment horizontal="left" vertical="top" wrapText="1"/>
      <protection locked="0" hidden="1"/>
    </xf>
    <xf numFmtId="9" fontId="22" fillId="0" borderId="18" xfId="1" applyFont="1" applyBorder="1" applyAlignment="1" applyProtection="1">
      <alignment horizontal="center" vertical="center"/>
      <protection hidden="1"/>
    </xf>
    <xf numFmtId="0" fontId="41" fillId="5" borderId="88" xfId="4" applyFont="1" applyFill="1" applyBorder="1" applyAlignment="1" applyProtection="1">
      <alignment horizontal="center" vertical="center" wrapText="1"/>
    </xf>
    <xf numFmtId="0" fontId="18" fillId="0" borderId="18" xfId="4" applyFont="1" applyBorder="1" applyAlignment="1" applyProtection="1">
      <alignment vertical="center"/>
      <protection locked="0"/>
    </xf>
    <xf numFmtId="0" fontId="18" fillId="0" borderId="51" xfId="4" applyFont="1" applyBorder="1" applyAlignment="1" applyProtection="1">
      <alignment vertical="center"/>
      <protection locked="0"/>
    </xf>
    <xf numFmtId="1" fontId="19" fillId="5" borderId="90" xfId="4" applyNumberFormat="1" applyFont="1" applyFill="1" applyBorder="1" applyAlignment="1" applyProtection="1">
      <alignment horizontal="center" vertical="center" wrapText="1"/>
      <protection hidden="1"/>
    </xf>
    <xf numFmtId="0" fontId="41" fillId="5" borderId="91" xfId="4" applyFont="1" applyFill="1" applyBorder="1" applyAlignment="1" applyProtection="1">
      <alignment horizontal="center" vertical="center" wrapText="1"/>
      <protection hidden="1"/>
    </xf>
    <xf numFmtId="0" fontId="41" fillId="5" borderId="91" xfId="4" applyFont="1" applyFill="1" applyBorder="1" applyAlignment="1" applyProtection="1">
      <alignment horizontal="left" vertical="top" wrapText="1"/>
      <protection hidden="1"/>
    </xf>
    <xf numFmtId="0" fontId="41" fillId="5" borderId="92" xfId="4" applyFont="1" applyFill="1" applyBorder="1" applyAlignment="1" applyProtection="1">
      <alignment horizontal="center" vertical="center" wrapText="1"/>
      <protection hidden="1"/>
    </xf>
    <xf numFmtId="0" fontId="41" fillId="5" borderId="91" xfId="4" applyFont="1" applyFill="1" applyBorder="1" applyAlignment="1" applyProtection="1">
      <alignment horizontal="center" vertical="center" wrapText="1"/>
    </xf>
    <xf numFmtId="0" fontId="0" fillId="5" borderId="0" xfId="0" applyFill="1"/>
    <xf numFmtId="0" fontId="0" fillId="5" borderId="93" xfId="0" applyFill="1" applyBorder="1"/>
    <xf numFmtId="0" fontId="0" fillId="5" borderId="94" xfId="0" applyFill="1" applyBorder="1"/>
    <xf numFmtId="0" fontId="0" fillId="5" borderId="95" xfId="0" applyFill="1" applyBorder="1"/>
    <xf numFmtId="0" fontId="0" fillId="5" borderId="96" xfId="0" applyFill="1" applyBorder="1"/>
    <xf numFmtId="0" fontId="0" fillId="5" borderId="0" xfId="0" applyFill="1" applyBorder="1"/>
    <xf numFmtId="0" fontId="0" fillId="5" borderId="97" xfId="0" applyFill="1" applyBorder="1"/>
    <xf numFmtId="0" fontId="37" fillId="17" borderId="18" xfId="0" applyFont="1" applyFill="1" applyBorder="1" applyAlignment="1">
      <alignment horizontal="center" vertical="center"/>
    </xf>
    <xf numFmtId="0" fontId="23" fillId="5" borderId="0" xfId="0" applyFont="1" applyFill="1" applyBorder="1" applyAlignment="1">
      <alignment vertical="center"/>
    </xf>
    <xf numFmtId="0" fontId="48" fillId="5" borderId="0" xfId="0" applyFont="1" applyFill="1" applyBorder="1" applyAlignment="1">
      <alignment horizontal="center" vertical="center"/>
    </xf>
    <xf numFmtId="0" fontId="49" fillId="5" borderId="0" xfId="0" applyFont="1" applyFill="1" applyBorder="1"/>
    <xf numFmtId="0" fontId="46" fillId="5" borderId="0" xfId="0" applyFont="1" applyFill="1" applyBorder="1" applyAlignment="1">
      <alignment horizontal="center" vertical="center"/>
    </xf>
    <xf numFmtId="0" fontId="50" fillId="5" borderId="5" xfId="0" applyFont="1" applyFill="1" applyBorder="1" applyAlignment="1">
      <alignment horizontal="center" vertical="center"/>
    </xf>
    <xf numFmtId="0" fontId="50" fillId="5" borderId="0" xfId="0" applyFont="1" applyFill="1" applyBorder="1" applyAlignment="1">
      <alignment horizontal="center" vertical="center"/>
    </xf>
    <xf numFmtId="49" fontId="52" fillId="5" borderId="100" xfId="0" applyNumberFormat="1" applyFont="1" applyFill="1" applyBorder="1" applyAlignment="1" applyProtection="1">
      <alignment horizontal="center" vertical="center" wrapText="1"/>
      <protection locked="0"/>
    </xf>
    <xf numFmtId="49" fontId="0" fillId="5" borderId="0" xfId="0" applyNumberFormat="1" applyFill="1" applyBorder="1" applyAlignment="1">
      <alignment horizontal="left" vertical="top" wrapText="1"/>
    </xf>
    <xf numFmtId="0" fontId="54" fillId="5" borderId="0" xfId="0" applyFont="1" applyFill="1" applyBorder="1" applyAlignment="1">
      <alignment wrapText="1"/>
    </xf>
    <xf numFmtId="0" fontId="46" fillId="21" borderId="103" xfId="0" applyFont="1" applyFill="1" applyBorder="1" applyAlignment="1">
      <alignment horizontal="center" vertical="center" wrapText="1"/>
    </xf>
    <xf numFmtId="0" fontId="50" fillId="0" borderId="0" xfId="0" applyFont="1" applyBorder="1" applyAlignment="1">
      <alignment horizontal="center" vertical="center" wrapText="1"/>
    </xf>
    <xf numFmtId="0" fontId="55" fillId="21" borderId="103" xfId="0" applyFont="1" applyFill="1" applyBorder="1" applyAlignment="1">
      <alignment horizontal="center" vertical="center" wrapText="1"/>
    </xf>
    <xf numFmtId="0" fontId="56" fillId="21" borderId="54" xfId="0" applyFont="1" applyFill="1" applyBorder="1" applyAlignment="1">
      <alignment horizontal="center" vertical="center" wrapText="1"/>
    </xf>
    <xf numFmtId="0" fontId="49" fillId="5" borderId="0" xfId="0" applyFont="1" applyFill="1" applyBorder="1" applyAlignment="1">
      <alignment horizontal="center" vertical="center" wrapText="1"/>
    </xf>
    <xf numFmtId="0" fontId="55" fillId="17" borderId="104" xfId="0" applyFont="1" applyFill="1" applyBorder="1" applyAlignment="1">
      <alignment horizontal="center" vertical="center" wrapText="1"/>
    </xf>
    <xf numFmtId="0" fontId="55" fillId="17" borderId="54" xfId="0" applyFont="1" applyFill="1" applyBorder="1" applyAlignment="1">
      <alignment horizontal="center" vertical="center" wrapText="1"/>
    </xf>
    <xf numFmtId="0" fontId="55" fillId="17" borderId="0" xfId="0" applyFont="1" applyFill="1" applyBorder="1" applyAlignment="1">
      <alignment horizontal="center" vertical="center" wrapText="1"/>
    </xf>
    <xf numFmtId="0" fontId="57" fillId="5" borderId="0" xfId="0" applyFont="1" applyFill="1" applyAlignment="1">
      <alignment wrapText="1"/>
    </xf>
    <xf numFmtId="0" fontId="58" fillId="0" borderId="0" xfId="0" applyFont="1" applyBorder="1" applyAlignment="1">
      <alignment horizontal="center" wrapText="1"/>
    </xf>
    <xf numFmtId="0" fontId="0" fillId="0" borderId="0" xfId="0" applyBorder="1"/>
    <xf numFmtId="0" fontId="0" fillId="0" borderId="7" xfId="0" applyBorder="1"/>
    <xf numFmtId="0" fontId="46" fillId="2" borderId="18" xfId="0" applyFont="1" applyFill="1" applyBorder="1" applyAlignment="1">
      <alignment horizontal="center" vertical="center" wrapText="1"/>
    </xf>
    <xf numFmtId="0" fontId="55" fillId="0" borderId="0" xfId="0" applyFont="1" applyBorder="1" applyAlignment="1">
      <alignment vertical="center"/>
    </xf>
    <xf numFmtId="0" fontId="50" fillId="0" borderId="18" xfId="0" applyFont="1" applyBorder="1" applyAlignment="1" applyProtection="1">
      <alignment horizontal="center" vertical="center"/>
      <protection hidden="1"/>
    </xf>
    <xf numFmtId="9" fontId="50" fillId="0" borderId="0" xfId="0" applyNumberFormat="1" applyFont="1" applyBorder="1" applyAlignment="1">
      <alignment vertical="center"/>
    </xf>
    <xf numFmtId="9" fontId="59" fillId="7" borderId="18" xfId="0" applyNumberFormat="1" applyFont="1" applyFill="1" applyBorder="1" applyAlignment="1" applyProtection="1">
      <alignment horizontal="center" vertical="center"/>
      <protection hidden="1"/>
    </xf>
    <xf numFmtId="0" fontId="50" fillId="0" borderId="105" xfId="0" applyFont="1" applyBorder="1" applyAlignment="1" applyProtection="1">
      <alignment vertical="center" wrapText="1"/>
      <protection locked="0"/>
    </xf>
    <xf numFmtId="0" fontId="50" fillId="0" borderId="0" xfId="0" applyFont="1" applyBorder="1" applyAlignment="1">
      <alignment vertical="center"/>
    </xf>
    <xf numFmtId="9" fontId="59" fillId="7" borderId="18" xfId="0" applyNumberFormat="1" applyFont="1" applyFill="1" applyBorder="1" applyAlignment="1" applyProtection="1">
      <alignment horizontal="center" vertical="center"/>
      <protection locked="0"/>
    </xf>
    <xf numFmtId="0" fontId="50" fillId="0" borderId="106" xfId="0" applyFont="1" applyBorder="1" applyAlignment="1">
      <alignment vertical="center"/>
    </xf>
    <xf numFmtId="0" fontId="50" fillId="0" borderId="106" xfId="0" applyFont="1" applyBorder="1" applyAlignment="1" applyProtection="1">
      <alignment horizontal="left" vertical="center" wrapText="1"/>
      <protection locked="0"/>
    </xf>
    <xf numFmtId="0" fontId="50" fillId="0" borderId="0" xfId="0" applyFont="1" applyBorder="1" applyAlignment="1">
      <alignment horizontal="left" vertical="center"/>
    </xf>
    <xf numFmtId="9" fontId="50" fillId="0" borderId="18" xfId="0" applyNumberFormat="1" applyFont="1" applyBorder="1" applyAlignment="1" applyProtection="1">
      <alignment horizontal="center" vertical="center"/>
      <protection locked="0"/>
    </xf>
    <xf numFmtId="0" fontId="50" fillId="5" borderId="97" xfId="0" applyFont="1" applyFill="1" applyBorder="1" applyAlignment="1">
      <alignment vertical="center"/>
    </xf>
    <xf numFmtId="0" fontId="50" fillId="5" borderId="0" xfId="0" applyFont="1" applyFill="1" applyBorder="1" applyAlignment="1">
      <alignment vertical="center"/>
    </xf>
    <xf numFmtId="0" fontId="0" fillId="0" borderId="0" xfId="0" applyBorder="1"/>
    <xf numFmtId="0" fontId="0" fillId="0" borderId="0" xfId="0" applyBorder="1" applyAlignment="1">
      <alignment horizontal="center"/>
    </xf>
    <xf numFmtId="0" fontId="0" fillId="0" borderId="18" xfId="0" applyBorder="1"/>
    <xf numFmtId="0" fontId="0" fillId="0" borderId="105" xfId="0" applyBorder="1"/>
    <xf numFmtId="0" fontId="0" fillId="0" borderId="0" xfId="0" applyBorder="1" applyAlignment="1">
      <alignment horizontal="left"/>
    </xf>
    <xf numFmtId="0" fontId="0" fillId="0" borderId="18" xfId="0" applyBorder="1" applyAlignment="1">
      <alignment horizontal="left"/>
    </xf>
    <xf numFmtId="0" fontId="46" fillId="15" borderId="18" xfId="0" applyFont="1" applyFill="1" applyBorder="1" applyAlignment="1">
      <alignment horizontal="center" vertical="center" wrapText="1"/>
    </xf>
    <xf numFmtId="0" fontId="0" fillId="0" borderId="106" xfId="0" applyBorder="1"/>
    <xf numFmtId="0" fontId="46" fillId="17" borderId="18" xfId="0" applyFont="1" applyFill="1" applyBorder="1" applyAlignment="1">
      <alignment horizontal="center" vertical="center" wrapText="1"/>
    </xf>
    <xf numFmtId="0" fontId="46" fillId="18" borderId="18" xfId="0" applyFont="1" applyFill="1" applyBorder="1" applyAlignment="1">
      <alignment horizontal="center" vertical="center" wrapText="1"/>
    </xf>
    <xf numFmtId="0" fontId="46" fillId="22" borderId="18" xfId="0" applyFont="1" applyFill="1" applyBorder="1" applyAlignment="1">
      <alignment horizontal="center" vertical="center" wrapText="1"/>
    </xf>
    <xf numFmtId="0" fontId="55" fillId="5" borderId="0" xfId="0" applyFont="1" applyFill="1" applyBorder="1" applyAlignment="1">
      <alignment vertical="center"/>
    </xf>
    <xf numFmtId="0" fontId="50" fillId="5" borderId="0" xfId="0" applyFont="1" applyFill="1" applyBorder="1" applyAlignment="1">
      <alignment horizontal="left" vertical="center"/>
    </xf>
    <xf numFmtId="0" fontId="61" fillId="5" borderId="0" xfId="0" applyFont="1" applyFill="1" applyBorder="1" applyAlignment="1">
      <alignment vertical="center"/>
    </xf>
    <xf numFmtId="0" fontId="62" fillId="5" borderId="0" xfId="0" applyFont="1" applyFill="1" applyBorder="1"/>
    <xf numFmtId="0" fontId="0" fillId="5" borderId="107" xfId="0" applyFill="1" applyBorder="1"/>
    <xf numFmtId="0" fontId="0" fillId="5" borderId="108" xfId="0" applyFill="1" applyBorder="1"/>
    <xf numFmtId="0" fontId="0" fillId="5" borderId="109" xfId="0" applyFill="1" applyBorder="1"/>
    <xf numFmtId="0" fontId="21" fillId="17" borderId="18" xfId="0" applyFont="1" applyFill="1" applyBorder="1" applyAlignment="1">
      <alignment horizontal="center" vertical="center" wrapText="1"/>
    </xf>
    <xf numFmtId="0" fontId="21" fillId="17" borderId="31" xfId="0" applyFont="1" applyFill="1" applyBorder="1" applyAlignment="1">
      <alignment horizontal="center" vertical="center" wrapText="1"/>
    </xf>
    <xf numFmtId="0" fontId="21" fillId="17" borderId="50" xfId="0" applyFont="1" applyFill="1" applyBorder="1" applyAlignment="1">
      <alignment horizontal="center" vertical="center" wrapText="1"/>
    </xf>
    <xf numFmtId="0" fontId="21" fillId="17" borderId="0" xfId="0" applyFont="1" applyFill="1" applyBorder="1" applyAlignment="1">
      <alignment horizontal="center" vertical="center" wrapText="1"/>
    </xf>
    <xf numFmtId="0" fontId="0" fillId="0" borderId="0" xfId="0" applyFont="1" applyProtection="1">
      <protection hidden="1"/>
    </xf>
    <xf numFmtId="0" fontId="63" fillId="0" borderId="0" xfId="0" applyFont="1" applyProtection="1">
      <protection hidden="1"/>
    </xf>
    <xf numFmtId="0" fontId="9" fillId="0" borderId="0" xfId="4" applyFont="1" applyBorder="1" applyAlignment="1" applyProtection="1">
      <alignment vertical="center"/>
      <protection hidden="1"/>
    </xf>
    <xf numFmtId="0" fontId="14" fillId="0" borderId="0" xfId="4" applyFont="1" applyBorder="1" applyAlignment="1" applyProtection="1">
      <alignment vertical="center" wrapText="1"/>
      <protection hidden="1"/>
    </xf>
    <xf numFmtId="0" fontId="9" fillId="0" borderId="0" xfId="4" applyFont="1" applyBorder="1" applyAlignment="1" applyProtection="1">
      <alignment vertical="center" wrapText="1"/>
      <protection hidden="1"/>
    </xf>
    <xf numFmtId="0" fontId="0" fillId="0" borderId="0" xfId="0" applyFont="1" applyAlignment="1" applyProtection="1">
      <alignment wrapText="1"/>
      <protection hidden="1"/>
    </xf>
    <xf numFmtId="0" fontId="65" fillId="25" borderId="38" xfId="0" applyFont="1" applyFill="1" applyBorder="1" applyAlignment="1" applyProtection="1">
      <alignment horizontal="left" vertical="center" wrapText="1"/>
      <protection locked="0"/>
    </xf>
    <xf numFmtId="0" fontId="65" fillId="25" borderId="38" xfId="0" applyFont="1" applyFill="1" applyBorder="1" applyAlignment="1" applyProtection="1">
      <alignment horizontal="left" vertical="center"/>
      <protection locked="0"/>
    </xf>
    <xf numFmtId="0" fontId="65" fillId="25" borderId="15" xfId="0" applyFont="1" applyFill="1" applyBorder="1" applyAlignment="1" applyProtection="1">
      <alignment horizontal="center" vertical="center"/>
      <protection locked="0"/>
    </xf>
    <xf numFmtId="0" fontId="65" fillId="25" borderId="45" xfId="0" applyFont="1" applyFill="1" applyBorder="1" applyAlignment="1" applyProtection="1">
      <alignment horizontal="center" vertical="center"/>
      <protection locked="0"/>
    </xf>
    <xf numFmtId="0" fontId="65" fillId="25" borderId="15" xfId="0" applyFont="1" applyFill="1" applyBorder="1" applyAlignment="1" applyProtection="1">
      <alignment horizontal="left" vertical="center" wrapText="1"/>
      <protection locked="0"/>
    </xf>
    <xf numFmtId="0" fontId="65" fillId="26" borderId="15" xfId="0" applyFont="1" applyFill="1" applyBorder="1" applyAlignment="1" applyProtection="1">
      <alignment horizontal="left" vertical="center" wrapText="1"/>
      <protection locked="0"/>
    </xf>
    <xf numFmtId="0" fontId="65" fillId="26" borderId="38" xfId="0" applyFont="1" applyFill="1" applyBorder="1" applyAlignment="1" applyProtection="1">
      <alignment horizontal="left" vertical="center"/>
      <protection locked="0"/>
    </xf>
    <xf numFmtId="0" fontId="67" fillId="25" borderId="37" xfId="0" applyFont="1" applyFill="1" applyBorder="1" applyAlignment="1" applyProtection="1">
      <alignment horizontal="left" vertical="center" wrapText="1"/>
      <protection locked="0"/>
    </xf>
    <xf numFmtId="0" fontId="65" fillId="26" borderId="37" xfId="0" applyFont="1" applyFill="1" applyBorder="1" applyAlignment="1" applyProtection="1">
      <alignment horizontal="left" vertical="center" wrapText="1"/>
      <protection locked="0"/>
    </xf>
    <xf numFmtId="0" fontId="65" fillId="25" borderId="37" xfId="0" applyFont="1" applyFill="1" applyBorder="1" applyAlignment="1" applyProtection="1">
      <alignment horizontal="left" vertical="center" wrapText="1"/>
      <protection locked="0"/>
    </xf>
    <xf numFmtId="0" fontId="65" fillId="25" borderId="36" xfId="0" applyFont="1" applyFill="1" applyBorder="1" applyAlignment="1" applyProtection="1">
      <alignment horizontal="left" vertical="center" wrapText="1"/>
      <protection locked="0"/>
    </xf>
    <xf numFmtId="0" fontId="65" fillId="26" borderId="36" xfId="0" applyFont="1" applyFill="1" applyBorder="1" applyAlignment="1" applyProtection="1">
      <alignment horizontal="left" vertical="center" wrapText="1"/>
      <protection locked="0"/>
    </xf>
    <xf numFmtId="0" fontId="65" fillId="26" borderId="15" xfId="0" applyFont="1" applyFill="1" applyBorder="1" applyAlignment="1" applyProtection="1">
      <alignment horizontal="center" vertical="center"/>
      <protection locked="0"/>
    </xf>
    <xf numFmtId="0" fontId="19" fillId="25" borderId="37" xfId="0" applyFont="1" applyFill="1" applyBorder="1" applyAlignment="1" applyProtection="1">
      <alignment horizontal="left" vertical="top" wrapText="1"/>
      <protection locked="0"/>
    </xf>
    <xf numFmtId="0" fontId="19" fillId="25" borderId="38" xfId="0" applyFont="1" applyFill="1" applyBorder="1" applyAlignment="1" applyProtection="1">
      <alignment horizontal="left" vertical="center" wrapText="1"/>
      <protection locked="0"/>
    </xf>
    <xf numFmtId="0" fontId="19" fillId="25" borderId="15" xfId="0" applyFont="1" applyFill="1" applyBorder="1" applyAlignment="1" applyProtection="1">
      <alignment horizontal="left" vertical="center" wrapText="1"/>
      <protection locked="0"/>
    </xf>
    <xf numFmtId="0" fontId="69" fillId="0" borderId="0" xfId="0" applyFont="1" applyAlignment="1">
      <alignment horizontal="center" vertical="center" wrapText="1"/>
    </xf>
    <xf numFmtId="0" fontId="69" fillId="0" borderId="18" xfId="0" applyFont="1" applyBorder="1" applyAlignment="1">
      <alignment horizontal="center" vertical="center" wrapText="1"/>
    </xf>
    <xf numFmtId="0" fontId="0" fillId="0" borderId="18" xfId="0" applyFill="1" applyBorder="1"/>
    <xf numFmtId="9" fontId="0" fillId="0" borderId="18" xfId="0" applyNumberFormat="1" applyBorder="1" applyAlignment="1">
      <alignment horizontal="center"/>
    </xf>
    <xf numFmtId="0" fontId="19" fillId="25" borderId="37" xfId="0" applyFont="1" applyFill="1" applyBorder="1" applyAlignment="1" applyProtection="1">
      <alignment horizontal="left" vertical="center"/>
      <protection locked="0"/>
    </xf>
    <xf numFmtId="0" fontId="65" fillId="25" borderId="37" xfId="0" applyFont="1" applyFill="1" applyBorder="1" applyAlignment="1" applyProtection="1">
      <alignment horizontal="left" vertical="center"/>
      <protection locked="0"/>
    </xf>
    <xf numFmtId="0" fontId="70" fillId="25" borderId="15" xfId="0" applyFont="1" applyFill="1" applyBorder="1" applyAlignment="1" applyProtection="1">
      <alignment horizontal="center" vertical="center"/>
      <protection locked="0"/>
    </xf>
    <xf numFmtId="0" fontId="70" fillId="25" borderId="45" xfId="0" applyFont="1" applyFill="1" applyBorder="1" applyAlignment="1" applyProtection="1">
      <alignment horizontal="center" vertical="center"/>
      <protection locked="0"/>
    </xf>
    <xf numFmtId="0" fontId="19" fillId="25" borderId="37" xfId="0" applyFont="1" applyFill="1" applyBorder="1" applyAlignment="1" applyProtection="1">
      <alignment horizontal="left" vertical="center" wrapText="1"/>
      <protection locked="0"/>
    </xf>
    <xf numFmtId="169" fontId="69" fillId="0" borderId="18" xfId="1" applyNumberFormat="1" applyFont="1" applyBorder="1" applyAlignment="1">
      <alignment horizontal="center"/>
    </xf>
    <xf numFmtId="0" fontId="18" fillId="25" borderId="15" xfId="0" applyFont="1" applyFill="1" applyBorder="1" applyAlignment="1" applyProtection="1">
      <alignment horizontal="left" vertical="center" wrapText="1"/>
      <protection locked="0"/>
    </xf>
    <xf numFmtId="0" fontId="22" fillId="25" borderId="15" xfId="0" applyFont="1" applyFill="1" applyBorder="1" applyAlignment="1" applyProtection="1">
      <alignment horizontal="center" vertical="center"/>
      <protection locked="0"/>
    </xf>
    <xf numFmtId="0" fontId="22" fillId="25" borderId="45" xfId="0" applyFont="1" applyFill="1" applyBorder="1" applyAlignment="1" applyProtection="1">
      <alignment horizontal="center" vertical="center"/>
      <protection locked="0"/>
    </xf>
    <xf numFmtId="0" fontId="18" fillId="25" borderId="114" xfId="0" applyFont="1" applyFill="1" applyBorder="1" applyAlignment="1" applyProtection="1">
      <alignment vertical="top" wrapText="1"/>
      <protection locked="0"/>
    </xf>
    <xf numFmtId="0" fontId="18" fillId="25" borderId="115" xfId="0" applyFont="1" applyFill="1" applyBorder="1" applyAlignment="1" applyProtection="1">
      <alignment vertical="top" wrapText="1"/>
      <protection locked="0"/>
    </xf>
    <xf numFmtId="0" fontId="19" fillId="25" borderId="36" xfId="0" applyFont="1" applyFill="1" applyBorder="1" applyAlignment="1" applyProtection="1">
      <alignment horizontal="left" vertical="center" wrapText="1"/>
      <protection locked="0"/>
    </xf>
    <xf numFmtId="0" fontId="18" fillId="25" borderId="36" xfId="0" applyFont="1" applyFill="1" applyBorder="1" applyAlignment="1" applyProtection="1">
      <alignment horizontal="left" vertical="center" wrapText="1"/>
      <protection locked="0"/>
    </xf>
    <xf numFmtId="0" fontId="22" fillId="25" borderId="15" xfId="0" applyFont="1" applyFill="1" applyBorder="1" applyAlignment="1" applyProtection="1">
      <alignment horizontal="center" vertical="center" wrapText="1"/>
      <protection locked="0"/>
    </xf>
    <xf numFmtId="0" fontId="18" fillId="25" borderId="37" xfId="0" applyFont="1" applyFill="1" applyBorder="1" applyAlignment="1" applyProtection="1">
      <alignment horizontal="left" vertical="center" wrapText="1"/>
      <protection locked="0"/>
    </xf>
    <xf numFmtId="0" fontId="73" fillId="25" borderId="37" xfId="0" applyFont="1" applyFill="1" applyBorder="1" applyAlignment="1" applyProtection="1">
      <alignment horizontal="left" vertical="center" wrapText="1"/>
      <protection locked="0"/>
    </xf>
    <xf numFmtId="0" fontId="73" fillId="25" borderId="15" xfId="0" applyFont="1" applyFill="1" applyBorder="1" applyAlignment="1" applyProtection="1">
      <alignment horizontal="left" vertical="center" wrapText="1"/>
      <protection locked="0"/>
    </xf>
    <xf numFmtId="0" fontId="74" fillId="25" borderId="15" xfId="0" applyFont="1" applyFill="1" applyBorder="1" applyAlignment="1" applyProtection="1">
      <alignment horizontal="center" vertical="center"/>
      <protection locked="0"/>
    </xf>
    <xf numFmtId="0" fontId="74" fillId="25" borderId="45" xfId="0" applyFont="1" applyFill="1" applyBorder="1" applyAlignment="1" applyProtection="1">
      <alignment horizontal="center" vertical="center"/>
      <protection locked="0"/>
    </xf>
    <xf numFmtId="0" fontId="14" fillId="25" borderId="37" xfId="0" applyFont="1" applyFill="1" applyBorder="1" applyAlignment="1" applyProtection="1">
      <alignment horizontal="left" vertical="center" wrapText="1"/>
      <protection locked="0"/>
    </xf>
    <xf numFmtId="0" fontId="75" fillId="0" borderId="64" xfId="0" applyFont="1" applyBorder="1" applyAlignment="1" applyProtection="1">
      <alignment horizontal="left" vertical="center" wrapText="1"/>
      <protection locked="0"/>
    </xf>
    <xf numFmtId="0" fontId="1" fillId="0" borderId="64" xfId="0" applyFont="1" applyBorder="1" applyAlignment="1" applyProtection="1">
      <alignment horizontal="left" vertical="center" wrapText="1"/>
      <protection locked="0"/>
    </xf>
    <xf numFmtId="0" fontId="14" fillId="25" borderId="15" xfId="0" applyFont="1" applyFill="1" applyBorder="1" applyAlignment="1" applyProtection="1">
      <alignment horizontal="left" vertical="center" wrapText="1"/>
      <protection locked="0"/>
    </xf>
    <xf numFmtId="0" fontId="5" fillId="0" borderId="0" xfId="0" applyFont="1" applyProtection="1">
      <protection locked="0"/>
    </xf>
    <xf numFmtId="0" fontId="14" fillId="25" borderId="15" xfId="0" applyFont="1" applyFill="1" applyBorder="1" applyAlignment="1" applyProtection="1">
      <alignment horizontal="left" wrapText="1"/>
      <protection locked="0"/>
    </xf>
    <xf numFmtId="0" fontId="14" fillId="25" borderId="15" xfId="0" applyFont="1" applyFill="1" applyBorder="1" applyAlignment="1" applyProtection="1">
      <alignment horizontal="center" vertical="center" wrapText="1"/>
      <protection locked="0"/>
    </xf>
    <xf numFmtId="0" fontId="73" fillId="25" borderId="45" xfId="0" applyFont="1" applyFill="1" applyBorder="1" applyAlignment="1" applyProtection="1">
      <alignment horizontal="center" vertical="center"/>
      <protection locked="0"/>
    </xf>
    <xf numFmtId="0" fontId="1" fillId="0" borderId="0" xfId="0" applyFont="1" applyAlignment="1" applyProtection="1">
      <alignment wrapText="1"/>
      <protection locked="0"/>
    </xf>
    <xf numFmtId="0" fontId="73" fillId="25" borderId="15" xfId="0" applyFont="1" applyFill="1" applyBorder="1" applyAlignment="1" applyProtection="1">
      <alignment horizontal="left" vertical="center"/>
      <protection locked="0"/>
    </xf>
    <xf numFmtId="0" fontId="9" fillId="25" borderId="15" xfId="0" applyFont="1" applyFill="1" applyBorder="1" applyAlignment="1" applyProtection="1">
      <alignment horizontal="center" vertical="center"/>
      <protection locked="0"/>
    </xf>
    <xf numFmtId="169" fontId="69" fillId="0" borderId="18" xfId="0" applyNumberFormat="1" applyFont="1" applyBorder="1" applyAlignment="1">
      <alignment horizontal="center"/>
    </xf>
    <xf numFmtId="0" fontId="0" fillId="5" borderId="0" xfId="0" applyFill="1" applyBorder="1" applyAlignment="1">
      <alignment vertical="center"/>
    </xf>
    <xf numFmtId="10" fontId="47" fillId="17" borderId="54" xfId="0" applyNumberFormat="1" applyFont="1" applyFill="1" applyBorder="1" applyAlignment="1" applyProtection="1">
      <alignment horizontal="center"/>
      <protection hidden="1"/>
    </xf>
    <xf numFmtId="9" fontId="0" fillId="0" borderId="18" xfId="0" applyNumberFormat="1" applyBorder="1"/>
    <xf numFmtId="9" fontId="0" fillId="0" borderId="7" xfId="0" applyNumberFormat="1" applyBorder="1"/>
    <xf numFmtId="0" fontId="7" fillId="0" borderId="1" xfId="3" applyFont="1" applyBorder="1" applyAlignment="1" applyProtection="1">
      <alignment horizontal="center" vertical="center" wrapText="1"/>
    </xf>
    <xf numFmtId="0" fontId="6" fillId="0" borderId="7" xfId="3" applyFont="1" applyBorder="1" applyAlignment="1" applyProtection="1">
      <alignment horizontal="left" vertical="center" wrapText="1"/>
    </xf>
    <xf numFmtId="0" fontId="8" fillId="0" borderId="7" xfId="3" applyFont="1" applyBorder="1" applyAlignment="1" applyProtection="1">
      <alignment horizontal="left" vertical="top" wrapText="1"/>
    </xf>
    <xf numFmtId="0" fontId="6" fillId="0" borderId="7" xfId="3" applyFont="1" applyBorder="1" applyAlignment="1" applyProtection="1">
      <alignment horizontal="left" vertical="top" wrapText="1"/>
    </xf>
    <xf numFmtId="0" fontId="11" fillId="4" borderId="8" xfId="5" applyFont="1" applyFill="1" applyBorder="1" applyAlignment="1" applyProtection="1">
      <alignment horizontal="center" vertical="center" wrapText="1"/>
    </xf>
    <xf numFmtId="0" fontId="11" fillId="4" borderId="9" xfId="3" applyFont="1" applyFill="1" applyBorder="1" applyAlignment="1" applyProtection="1">
      <alignment horizontal="center" vertical="center"/>
    </xf>
    <xf numFmtId="0" fontId="11" fillId="5" borderId="10" xfId="5" applyFont="1" applyFill="1" applyBorder="1" applyAlignment="1" applyProtection="1">
      <alignment horizontal="left" vertical="top" wrapText="1" readingOrder="1"/>
    </xf>
    <xf numFmtId="0" fontId="13" fillId="0" borderId="11" xfId="3" applyFont="1" applyBorder="1" applyAlignment="1" applyProtection="1">
      <alignment horizontal="left" vertical="top" wrapText="1"/>
    </xf>
    <xf numFmtId="0" fontId="11" fillId="5" borderId="12" xfId="0" applyFont="1" applyFill="1" applyBorder="1" applyAlignment="1" applyProtection="1">
      <alignment horizontal="left" vertical="center" wrapText="1"/>
    </xf>
    <xf numFmtId="0" fontId="13" fillId="0" borderId="13" xfId="3" applyFont="1" applyBorder="1" applyAlignment="1" applyProtection="1">
      <alignment horizontal="left" vertical="top" wrapText="1"/>
    </xf>
    <xf numFmtId="0" fontId="11" fillId="5" borderId="14" xfId="3" applyFont="1" applyFill="1" applyBorder="1" applyAlignment="1" applyProtection="1">
      <alignment horizontal="center" vertical="center" textRotation="90"/>
    </xf>
    <xf numFmtId="0" fontId="13" fillId="0" borderId="13" xfId="0" applyFont="1" applyBorder="1" applyAlignment="1" applyProtection="1">
      <alignment horizontal="left" vertical="center" wrapText="1"/>
    </xf>
    <xf numFmtId="0" fontId="11" fillId="5" borderId="16" xfId="0" applyFont="1" applyFill="1" applyBorder="1" applyAlignment="1" applyProtection="1">
      <alignment horizontal="left" vertical="center" wrapText="1"/>
    </xf>
    <xf numFmtId="0" fontId="13" fillId="0" borderId="17" xfId="0" applyFont="1" applyBorder="1" applyAlignment="1" applyProtection="1">
      <alignment horizontal="left" vertical="top" wrapText="1"/>
    </xf>
    <xf numFmtId="0" fontId="9" fillId="6" borderId="18" xfId="4" applyFont="1" applyFill="1" applyBorder="1" applyAlignment="1" applyProtection="1">
      <alignment horizontal="center" vertical="center" wrapText="1"/>
      <protection locked="0"/>
    </xf>
    <xf numFmtId="0" fontId="13" fillId="0" borderId="18" xfId="4" applyFont="1" applyBorder="1" applyAlignment="1" applyProtection="1">
      <alignment horizontal="center" vertical="center" wrapText="1"/>
      <protection locked="0"/>
    </xf>
    <xf numFmtId="0" fontId="17" fillId="0" borderId="19" xfId="4" applyFont="1" applyBorder="1" applyAlignment="1" applyProtection="1">
      <alignment horizontal="center" vertical="center" wrapText="1"/>
      <protection locked="0"/>
    </xf>
    <xf numFmtId="0" fontId="18" fillId="0" borderId="19" xfId="4" applyFont="1" applyBorder="1" applyAlignment="1" applyProtection="1">
      <alignment horizontal="center" vertical="center" wrapText="1"/>
      <protection locked="0"/>
    </xf>
    <xf numFmtId="0" fontId="6" fillId="0" borderId="0" xfId="3" applyFont="1" applyBorder="1" applyAlignment="1" applyProtection="1"/>
    <xf numFmtId="0" fontId="6" fillId="0" borderId="7" xfId="3" applyFont="1" applyBorder="1" applyAlignment="1" applyProtection="1">
      <alignment horizontal="left" vertical="top"/>
    </xf>
    <xf numFmtId="0" fontId="20" fillId="4" borderId="0" xfId="0" applyFont="1" applyFill="1" applyBorder="1" applyAlignment="1" applyProtection="1">
      <alignment horizontal="center" vertical="center" wrapText="1"/>
      <protection locked="0"/>
    </xf>
    <xf numFmtId="0" fontId="19" fillId="5" borderId="0" xfId="0" applyFont="1" applyFill="1" applyBorder="1" applyAlignment="1">
      <alignment horizontal="left" vertical="center" wrapText="1"/>
    </xf>
    <xf numFmtId="0" fontId="19" fillId="5" borderId="0" xfId="0" applyFont="1" applyFill="1" applyBorder="1" applyAlignment="1">
      <alignment horizontal="center"/>
    </xf>
    <xf numFmtId="164" fontId="19" fillId="5" borderId="0" xfId="0" applyNumberFormat="1" applyFont="1" applyFill="1" applyBorder="1" applyAlignment="1">
      <alignment horizontal="center"/>
    </xf>
    <xf numFmtId="0" fontId="25" fillId="2" borderId="0" xfId="0" applyFont="1" applyFill="1" applyBorder="1" applyAlignment="1">
      <alignment horizontal="center" vertical="center"/>
    </xf>
    <xf numFmtId="0" fontId="26" fillId="5" borderId="0" xfId="0" applyFont="1" applyFill="1" applyBorder="1" applyAlignment="1">
      <alignment horizontal="justify" vertical="top" wrapText="1"/>
    </xf>
    <xf numFmtId="0" fontId="21" fillId="2" borderId="31" xfId="0" applyFont="1" applyFill="1" applyBorder="1" applyAlignment="1" applyProtection="1">
      <alignment horizontal="left" vertical="center" wrapText="1"/>
    </xf>
    <xf numFmtId="0" fontId="23" fillId="2" borderId="31" xfId="0" applyFont="1" applyFill="1" applyBorder="1" applyAlignment="1">
      <alignment horizontal="left" vertical="center" wrapText="1"/>
    </xf>
    <xf numFmtId="0" fontId="21" fillId="2" borderId="31" xfId="0" applyFont="1" applyFill="1" applyBorder="1" applyAlignment="1">
      <alignment horizontal="center" vertical="center" wrapText="1"/>
    </xf>
    <xf numFmtId="0" fontId="21" fillId="2" borderId="32" xfId="0" applyFont="1" applyFill="1" applyBorder="1" applyAlignment="1">
      <alignment horizontal="center" vertical="center" wrapText="1"/>
    </xf>
    <xf numFmtId="0" fontId="21" fillId="2" borderId="31" xfId="0" applyFont="1" applyFill="1" applyBorder="1" applyAlignment="1">
      <alignment horizontal="center" vertical="center" textRotation="90" wrapText="1"/>
    </xf>
    <xf numFmtId="0" fontId="21" fillId="2" borderId="18" xfId="0" applyFont="1" applyFill="1" applyBorder="1" applyAlignment="1">
      <alignment horizontal="center" vertical="center"/>
    </xf>
    <xf numFmtId="0" fontId="21" fillId="5" borderId="0" xfId="0" applyFont="1" applyFill="1" applyBorder="1" applyAlignment="1">
      <alignment horizontal="center" vertical="center" textRotation="90" wrapText="1"/>
    </xf>
    <xf numFmtId="2" fontId="21" fillId="5" borderId="0" xfId="0" applyNumberFormat="1" applyFont="1" applyFill="1" applyBorder="1" applyAlignment="1">
      <alignment horizontal="center" vertical="center" textRotation="90" wrapText="1"/>
    </xf>
    <xf numFmtId="2" fontId="29" fillId="5" borderId="0" xfId="0" applyNumberFormat="1" applyFont="1" applyFill="1" applyBorder="1" applyAlignment="1">
      <alignment horizontal="center" vertical="center" textRotation="90" wrapText="1"/>
    </xf>
    <xf numFmtId="0" fontId="21" fillId="2" borderId="31" xfId="0" applyFont="1" applyFill="1" applyBorder="1" applyAlignment="1">
      <alignment horizontal="center" vertical="center"/>
    </xf>
    <xf numFmtId="0" fontId="30" fillId="10" borderId="18" xfId="0" applyFont="1" applyFill="1" applyBorder="1" applyAlignment="1">
      <alignment horizontal="center" vertical="center" textRotation="90" shrinkToFit="1"/>
    </xf>
    <xf numFmtId="0" fontId="19" fillId="10" borderId="18" xfId="0" applyFont="1" applyFill="1" applyBorder="1" applyAlignment="1" applyProtection="1">
      <alignment horizontal="left" vertical="top" wrapText="1"/>
    </xf>
    <xf numFmtId="0" fontId="9" fillId="10" borderId="18" xfId="0" applyFont="1" applyFill="1" applyBorder="1" applyAlignment="1">
      <alignment horizontal="center" vertical="center" wrapText="1"/>
    </xf>
    <xf numFmtId="0" fontId="9" fillId="10" borderId="18" xfId="0" applyFont="1" applyFill="1" applyBorder="1" applyAlignment="1" applyProtection="1">
      <alignment horizontal="center" vertical="center"/>
      <protection locked="0"/>
    </xf>
    <xf numFmtId="0" fontId="9" fillId="10" borderId="18" xfId="0" applyFont="1" applyFill="1" applyBorder="1" applyAlignment="1" applyProtection="1">
      <alignment horizontal="center" vertical="center" wrapText="1"/>
      <protection hidden="1"/>
    </xf>
    <xf numFmtId="0" fontId="23" fillId="5" borderId="0" xfId="0" applyFont="1" applyFill="1" applyBorder="1" applyAlignment="1" applyProtection="1">
      <alignment horizontal="center" vertical="center" wrapText="1"/>
      <protection hidden="1"/>
    </xf>
    <xf numFmtId="2" fontId="23" fillId="5" borderId="0" xfId="0" applyNumberFormat="1" applyFont="1" applyFill="1" applyBorder="1" applyAlignment="1" applyProtection="1">
      <alignment horizontal="center" vertical="center" wrapText="1"/>
      <protection hidden="1"/>
    </xf>
    <xf numFmtId="2" fontId="24" fillId="5" borderId="0" xfId="0" applyNumberFormat="1" applyFont="1" applyFill="1" applyBorder="1" applyAlignment="1">
      <alignment horizontal="center" vertical="center" wrapText="1"/>
    </xf>
    <xf numFmtId="0" fontId="19" fillId="0" borderId="41" xfId="0" applyFont="1" applyBorder="1" applyAlignment="1" applyProtection="1">
      <alignment horizontal="left" vertical="top" wrapText="1"/>
    </xf>
    <xf numFmtId="0" fontId="19" fillId="0" borderId="41" xfId="0" applyFont="1" applyBorder="1" applyAlignment="1">
      <alignment horizontal="left" vertical="top" wrapText="1"/>
    </xf>
    <xf numFmtId="0" fontId="19" fillId="0" borderId="42" xfId="0" applyFont="1" applyBorder="1" applyAlignment="1">
      <alignment horizontal="left" vertical="top" wrapText="1"/>
    </xf>
    <xf numFmtId="0" fontId="19" fillId="5" borderId="35" xfId="0" applyFont="1" applyFill="1" applyBorder="1" applyAlignment="1" applyProtection="1">
      <alignment horizontal="justify" vertical="center" wrapText="1"/>
      <protection locked="0"/>
    </xf>
    <xf numFmtId="0" fontId="19" fillId="11" borderId="42" xfId="0" applyFont="1" applyFill="1" applyBorder="1" applyAlignment="1" applyProtection="1">
      <alignment horizontal="center" vertical="center"/>
      <protection locked="0"/>
    </xf>
    <xf numFmtId="0" fontId="19" fillId="12" borderId="43" xfId="0" applyFont="1" applyFill="1" applyBorder="1" applyAlignment="1" applyProtection="1">
      <alignment horizontal="center" vertical="center"/>
      <protection locked="0"/>
    </xf>
    <xf numFmtId="0" fontId="19" fillId="5" borderId="44" xfId="0" applyFont="1" applyFill="1" applyBorder="1" applyAlignment="1" applyProtection="1">
      <alignment horizontal="center" vertical="center" wrapText="1"/>
      <protection hidden="1"/>
    </xf>
    <xf numFmtId="0" fontId="19" fillId="0" borderId="33" xfId="0" applyFont="1" applyBorder="1" applyAlignment="1" applyProtection="1">
      <alignment horizontal="left" vertical="top" wrapText="1"/>
    </xf>
    <xf numFmtId="0" fontId="19" fillId="0" borderId="33" xfId="0" applyFont="1" applyBorder="1" applyAlignment="1">
      <alignment horizontal="left" vertical="top" wrapText="1"/>
    </xf>
    <xf numFmtId="0" fontId="19" fillId="0" borderId="34" xfId="0" applyFont="1" applyBorder="1" applyAlignment="1">
      <alignment horizontal="left" vertical="top" wrapText="1"/>
    </xf>
    <xf numFmtId="0" fontId="19" fillId="11" borderId="35" xfId="0" applyFont="1" applyFill="1" applyBorder="1" applyAlignment="1" applyProtection="1">
      <alignment horizontal="center" vertical="center"/>
      <protection locked="0"/>
    </xf>
    <xf numFmtId="0" fontId="19" fillId="11" borderId="34" xfId="0" applyFont="1" applyFill="1" applyBorder="1" applyAlignment="1" applyProtection="1">
      <alignment horizontal="center" vertical="center"/>
      <protection locked="0"/>
    </xf>
    <xf numFmtId="0" fontId="19" fillId="5" borderId="35" xfId="0" applyFont="1" applyFill="1" applyBorder="1" applyAlignment="1" applyProtection="1">
      <alignment horizontal="center" vertical="center" wrapText="1"/>
      <protection hidden="1"/>
    </xf>
    <xf numFmtId="0" fontId="19" fillId="9" borderId="41" xfId="0" applyFont="1" applyFill="1" applyBorder="1" applyAlignment="1">
      <alignment horizontal="left" vertical="top" wrapText="1"/>
    </xf>
    <xf numFmtId="0" fontId="19" fillId="5" borderId="42" xfId="0" applyFont="1" applyFill="1" applyBorder="1" applyAlignment="1" applyProtection="1">
      <alignment horizontal="justify" vertical="center" wrapText="1"/>
      <protection locked="0"/>
    </xf>
    <xf numFmtId="0" fontId="19" fillId="13" borderId="42" xfId="0" applyFont="1" applyFill="1" applyBorder="1" applyAlignment="1" applyProtection="1">
      <alignment horizontal="center" vertical="center"/>
      <protection locked="0"/>
    </xf>
    <xf numFmtId="0" fontId="31" fillId="5" borderId="42" xfId="0" applyFont="1" applyFill="1" applyBorder="1" applyAlignment="1">
      <alignment horizontal="left" vertical="center" wrapText="1"/>
    </xf>
    <xf numFmtId="0" fontId="19" fillId="14" borderId="43" xfId="0" applyFont="1" applyFill="1" applyBorder="1" applyAlignment="1" applyProtection="1">
      <alignment horizontal="center" vertical="center"/>
      <protection locked="0"/>
    </xf>
    <xf numFmtId="0" fontId="14" fillId="0" borderId="41" xfId="0" applyFont="1" applyBorder="1" applyAlignment="1">
      <alignment horizontal="left" vertical="top" wrapText="1"/>
    </xf>
    <xf numFmtId="0" fontId="14" fillId="0" borderId="42" xfId="0" applyFont="1" applyBorder="1" applyAlignment="1">
      <alignment horizontal="left" vertical="top" wrapText="1"/>
    </xf>
    <xf numFmtId="0" fontId="19" fillId="9" borderId="42" xfId="0" applyFont="1" applyFill="1" applyBorder="1" applyAlignment="1" applyProtection="1">
      <alignment horizontal="justify" vertical="center" wrapText="1"/>
      <protection locked="0"/>
    </xf>
    <xf numFmtId="0" fontId="19" fillId="13" borderId="43" xfId="0" applyFont="1" applyFill="1" applyBorder="1" applyAlignment="1" applyProtection="1">
      <alignment horizontal="center" vertical="center"/>
      <protection locked="0"/>
    </xf>
    <xf numFmtId="165" fontId="23" fillId="5" borderId="0" xfId="0" applyNumberFormat="1" applyFont="1" applyFill="1" applyBorder="1" applyAlignment="1" applyProtection="1">
      <alignment horizontal="center" vertical="center" wrapText="1"/>
      <protection hidden="1"/>
    </xf>
    <xf numFmtId="165" fontId="24" fillId="5" borderId="0" xfId="0" applyNumberFormat="1" applyFont="1" applyFill="1" applyBorder="1" applyAlignment="1">
      <alignment horizontal="center" vertical="center" wrapText="1"/>
    </xf>
    <xf numFmtId="166" fontId="23" fillId="5" borderId="0" xfId="0" applyNumberFormat="1" applyFont="1" applyFill="1" applyBorder="1" applyAlignment="1" applyProtection="1">
      <alignment horizontal="center" vertical="center" wrapText="1"/>
      <protection hidden="1"/>
    </xf>
    <xf numFmtId="166" fontId="24" fillId="5" borderId="0" xfId="0" applyNumberFormat="1" applyFont="1" applyFill="1" applyBorder="1" applyAlignment="1">
      <alignment horizontal="center" vertical="center" wrapText="1"/>
    </xf>
    <xf numFmtId="0" fontId="23" fillId="2" borderId="31" xfId="0" applyFont="1" applyFill="1" applyBorder="1" applyAlignment="1" applyProtection="1">
      <alignment horizontal="left" vertical="center" wrapText="1"/>
    </xf>
    <xf numFmtId="0" fontId="27" fillId="2" borderId="31" xfId="0" applyFont="1" applyFill="1" applyBorder="1" applyAlignment="1">
      <alignment horizontal="left" vertical="center" wrapText="1"/>
    </xf>
    <xf numFmtId="0" fontId="21" fillId="2" borderId="46" xfId="0" applyFont="1" applyFill="1" applyBorder="1" applyAlignment="1">
      <alignment horizontal="center" vertical="center" wrapText="1"/>
    </xf>
    <xf numFmtId="0" fontId="21" fillId="2" borderId="47" xfId="0" applyFont="1" applyFill="1" applyBorder="1" applyAlignment="1" applyProtection="1">
      <alignment horizontal="center" vertical="center" wrapText="1"/>
      <protection locked="0"/>
    </xf>
    <xf numFmtId="0" fontId="21" fillId="2" borderId="31" xfId="0" applyFont="1" applyFill="1" applyBorder="1" applyAlignment="1" applyProtection="1">
      <alignment horizontal="center" vertical="center" textRotation="90" wrapText="1"/>
      <protection locked="0"/>
    </xf>
    <xf numFmtId="0" fontId="21" fillId="2" borderId="48" xfId="0" applyFont="1" applyFill="1" applyBorder="1" applyAlignment="1" applyProtection="1">
      <alignment horizontal="center" vertical="center"/>
      <protection locked="0"/>
    </xf>
    <xf numFmtId="0" fontId="21" fillId="2" borderId="31" xfId="0" applyFont="1" applyFill="1" applyBorder="1" applyAlignment="1" applyProtection="1">
      <alignment horizontal="center" vertical="center" textRotation="90" wrapText="1"/>
      <protection hidden="1"/>
    </xf>
    <xf numFmtId="0" fontId="21" fillId="5" borderId="0" xfId="0" applyFont="1" applyFill="1" applyBorder="1" applyAlignment="1" applyProtection="1">
      <alignment horizontal="center" vertical="center" textRotation="90" wrapText="1"/>
      <protection hidden="1"/>
    </xf>
    <xf numFmtId="2" fontId="21" fillId="5" borderId="0" xfId="0" applyNumberFormat="1" applyFont="1" applyFill="1" applyBorder="1" applyAlignment="1" applyProtection="1">
      <alignment horizontal="center" vertical="center" textRotation="90" wrapText="1"/>
      <protection hidden="1"/>
    </xf>
    <xf numFmtId="0" fontId="21" fillId="2" borderId="31" xfId="0" applyFont="1" applyFill="1" applyBorder="1" applyAlignment="1" applyProtection="1">
      <alignment horizontal="center" vertical="center"/>
      <protection locked="0"/>
    </xf>
    <xf numFmtId="0" fontId="21" fillId="2" borderId="31" xfId="0" applyFont="1" applyFill="1" applyBorder="1" applyAlignment="1" applyProtection="1">
      <alignment horizontal="center" vertical="center" wrapText="1"/>
      <protection locked="0"/>
    </xf>
    <xf numFmtId="0" fontId="21" fillId="2" borderId="46" xfId="0" applyFont="1" applyFill="1" applyBorder="1" applyAlignment="1" applyProtection="1">
      <alignment horizontal="center" vertical="center" wrapText="1"/>
      <protection locked="0"/>
    </xf>
    <xf numFmtId="0" fontId="19" fillId="0" borderId="41" xfId="0" applyFont="1" applyBorder="1" applyAlignment="1">
      <alignment vertical="top" wrapText="1"/>
    </xf>
    <xf numFmtId="0" fontId="14" fillId="2" borderId="31" xfId="0" applyFont="1" applyFill="1" applyBorder="1" applyAlignment="1" applyProtection="1">
      <alignment horizontal="left" vertical="center" wrapText="1"/>
    </xf>
    <xf numFmtId="0" fontId="19" fillId="0" borderId="41" xfId="0" applyFont="1" applyBorder="1" applyAlignment="1" applyProtection="1">
      <alignment horizontal="left" vertical="top" wrapText="1"/>
      <protection locked="0"/>
    </xf>
    <xf numFmtId="0" fontId="14" fillId="0" borderId="42" xfId="0" applyFont="1" applyBorder="1" applyAlignment="1" applyProtection="1">
      <alignment horizontal="left" vertical="top" wrapText="1"/>
      <protection locked="0"/>
    </xf>
    <xf numFmtId="0" fontId="19" fillId="5" borderId="18" xfId="0" applyFont="1" applyFill="1" applyBorder="1" applyAlignment="1" applyProtection="1">
      <alignment horizontal="center" vertical="center" wrapText="1"/>
      <protection hidden="1"/>
    </xf>
    <xf numFmtId="0" fontId="14" fillId="2" borderId="49" xfId="0" applyFont="1" applyFill="1" applyBorder="1" applyAlignment="1" applyProtection="1">
      <alignment horizontal="left" vertical="center" wrapText="1"/>
    </xf>
    <xf numFmtId="0" fontId="27" fillId="2" borderId="49" xfId="0" applyFont="1" applyFill="1" applyBorder="1" applyAlignment="1">
      <alignment horizontal="left" vertical="center" wrapText="1"/>
    </xf>
    <xf numFmtId="0" fontId="21" fillId="2" borderId="50" xfId="0" applyFont="1" applyFill="1" applyBorder="1" applyAlignment="1" applyProtection="1">
      <alignment horizontal="center" vertical="center" textRotation="90" wrapText="1"/>
      <protection hidden="1"/>
    </xf>
    <xf numFmtId="0" fontId="14" fillId="0" borderId="42" xfId="0" applyFont="1" applyBorder="1" applyAlignment="1" applyProtection="1">
      <alignment horizontal="justify" vertical="center" wrapText="1"/>
      <protection locked="0"/>
    </xf>
    <xf numFmtId="0" fontId="19" fillId="12" borderId="42" xfId="0" applyFont="1" applyFill="1" applyBorder="1" applyAlignment="1" applyProtection="1">
      <alignment horizontal="center" vertical="center"/>
      <protection locked="0"/>
    </xf>
    <xf numFmtId="0" fontId="19" fillId="5" borderId="51" xfId="0" applyFont="1" applyFill="1" applyBorder="1" applyAlignment="1" applyProtection="1">
      <alignment horizontal="center" vertical="center" wrapText="1"/>
      <protection hidden="1"/>
    </xf>
    <xf numFmtId="0" fontId="14" fillId="9" borderId="41" xfId="0" applyFont="1" applyFill="1" applyBorder="1" applyAlignment="1">
      <alignment horizontal="left" vertical="top" wrapText="1"/>
    </xf>
    <xf numFmtId="0" fontId="14" fillId="5" borderId="42" xfId="0" applyFont="1" applyFill="1" applyBorder="1" applyAlignment="1" applyProtection="1">
      <alignment horizontal="left" vertical="top" wrapText="1"/>
      <protection locked="0"/>
    </xf>
    <xf numFmtId="0" fontId="19" fillId="5" borderId="46" xfId="0" applyFont="1" applyFill="1" applyBorder="1" applyAlignment="1" applyProtection="1">
      <alignment horizontal="center" vertical="center" wrapText="1"/>
      <protection hidden="1"/>
    </xf>
    <xf numFmtId="0" fontId="21" fillId="13" borderId="31" xfId="0" applyFont="1" applyFill="1" applyBorder="1" applyAlignment="1" applyProtection="1">
      <alignment horizontal="center" vertical="center" textRotation="90" wrapText="1"/>
      <protection locked="0"/>
    </xf>
    <xf numFmtId="0" fontId="19" fillId="5" borderId="41" xfId="0" applyFont="1" applyFill="1" applyBorder="1" applyAlignment="1">
      <alignment horizontal="left" vertical="top" wrapText="1"/>
    </xf>
    <xf numFmtId="0" fontId="19" fillId="5" borderId="41" xfId="0" applyFont="1" applyFill="1" applyBorder="1" applyAlignment="1" applyProtection="1">
      <alignment horizontal="left" vertical="top" wrapText="1"/>
      <protection locked="0"/>
    </xf>
    <xf numFmtId="0" fontId="19" fillId="5" borderId="42" xfId="0" applyFont="1" applyFill="1" applyBorder="1" applyAlignment="1" applyProtection="1">
      <alignment horizontal="center" vertical="center"/>
      <protection locked="0"/>
    </xf>
    <xf numFmtId="0" fontId="19" fillId="23" borderId="43" xfId="0" applyFont="1" applyFill="1" applyBorder="1" applyAlignment="1" applyProtection="1">
      <alignment horizontal="center" vertical="center"/>
      <protection locked="0"/>
    </xf>
    <xf numFmtId="0" fontId="19" fillId="5" borderId="24" xfId="0" applyFont="1" applyFill="1" applyBorder="1" applyAlignment="1" applyProtection="1">
      <alignment horizontal="justify" vertical="center" wrapText="1"/>
      <protection locked="0"/>
    </xf>
    <xf numFmtId="0" fontId="19" fillId="5" borderId="110" xfId="0" applyFont="1" applyFill="1" applyBorder="1" applyAlignment="1" applyProtection="1">
      <alignment horizontal="justify" vertical="center" wrapText="1"/>
      <protection locked="0"/>
    </xf>
    <xf numFmtId="0" fontId="19" fillId="5" borderId="35" xfId="0" applyFont="1" applyFill="1" applyBorder="1" applyAlignment="1" applyProtection="1">
      <alignment horizontal="center" vertical="center"/>
      <protection locked="0"/>
    </xf>
    <xf numFmtId="0" fontId="19" fillId="5" borderId="34" xfId="0" applyFont="1" applyFill="1" applyBorder="1" applyAlignment="1" applyProtection="1">
      <alignment horizontal="center" vertical="center"/>
      <protection locked="0"/>
    </xf>
    <xf numFmtId="0" fontId="19" fillId="24" borderId="41" xfId="0" applyFont="1" applyFill="1" applyBorder="1" applyAlignment="1">
      <alignment horizontal="left" vertical="top" wrapText="1"/>
    </xf>
    <xf numFmtId="0" fontId="19" fillId="5" borderId="43" xfId="0" applyFont="1" applyFill="1" applyBorder="1" applyAlignment="1" applyProtection="1">
      <alignment horizontal="center" vertical="center"/>
      <protection locked="0"/>
    </xf>
    <xf numFmtId="0" fontId="19" fillId="24" borderId="42" xfId="0" applyFont="1" applyFill="1" applyBorder="1" applyAlignment="1" applyProtection="1">
      <alignment horizontal="justify" vertical="center" wrapText="1"/>
      <protection locked="0"/>
    </xf>
    <xf numFmtId="0" fontId="21" fillId="2" borderId="32" xfId="0" applyFont="1" applyFill="1" applyBorder="1" applyAlignment="1" applyProtection="1">
      <alignment horizontal="center" vertical="center" wrapText="1"/>
      <protection locked="0"/>
    </xf>
    <xf numFmtId="0" fontId="65" fillId="0" borderId="41" xfId="0" applyFont="1" applyBorder="1" applyAlignment="1" applyProtection="1">
      <alignment horizontal="left" vertical="top" wrapText="1"/>
      <protection locked="0"/>
    </xf>
    <xf numFmtId="0" fontId="65" fillId="0" borderId="42" xfId="0" applyFont="1" applyBorder="1" applyAlignment="1" applyProtection="1">
      <alignment horizontal="left" vertical="top" wrapText="1"/>
      <protection locked="0"/>
    </xf>
    <xf numFmtId="0" fontId="19" fillId="23" borderId="42" xfId="0" applyFont="1" applyFill="1" applyBorder="1" applyAlignment="1" applyProtection="1">
      <alignment horizontal="center" vertical="center"/>
      <protection locked="0"/>
    </xf>
    <xf numFmtId="0" fontId="19" fillId="27" borderId="42" xfId="0" applyFont="1" applyFill="1" applyBorder="1" applyAlignment="1" applyProtection="1">
      <alignment horizontal="center" vertical="center"/>
      <protection locked="0"/>
    </xf>
    <xf numFmtId="0" fontId="14" fillId="24" borderId="41" xfId="0" applyFont="1" applyFill="1" applyBorder="1" applyAlignment="1">
      <alignment horizontal="left" vertical="top" wrapText="1"/>
    </xf>
    <xf numFmtId="0" fontId="65" fillId="0" borderId="42" xfId="0" applyFont="1" applyBorder="1" applyAlignment="1" applyProtection="1">
      <alignment horizontal="left" vertical="center" wrapText="1"/>
      <protection locked="0"/>
    </xf>
    <xf numFmtId="0" fontId="19" fillId="25" borderId="42" xfId="0" applyFont="1" applyFill="1" applyBorder="1" applyAlignment="1" applyProtection="1">
      <alignment horizontal="left" vertical="top" wrapText="1"/>
      <protection locked="0"/>
    </xf>
    <xf numFmtId="0" fontId="19" fillId="0" borderId="42" xfId="0" applyFont="1" applyBorder="1" applyAlignment="1" applyProtection="1">
      <alignment horizontal="left" vertical="center" wrapText="1"/>
      <protection locked="0"/>
    </xf>
    <xf numFmtId="0" fontId="65" fillId="25" borderId="41" xfId="0" applyFont="1" applyFill="1" applyBorder="1" applyAlignment="1" applyProtection="1">
      <alignment horizontal="left" vertical="top" wrapText="1"/>
      <protection locked="0"/>
    </xf>
    <xf numFmtId="0" fontId="19" fillId="5" borderId="111" xfId="0" applyFont="1" applyFill="1" applyBorder="1" applyAlignment="1" applyProtection="1">
      <alignment horizontal="left" vertical="top" wrapText="1"/>
      <protection locked="0"/>
    </xf>
    <xf numFmtId="0" fontId="19" fillId="5" borderId="112" xfId="0" applyFont="1" applyFill="1" applyBorder="1" applyAlignment="1" applyProtection="1">
      <alignment horizontal="left" vertical="top" wrapText="1"/>
      <protection locked="0"/>
    </xf>
    <xf numFmtId="0" fontId="19" fillId="5" borderId="33" xfId="0" applyFont="1" applyFill="1" applyBorder="1" applyAlignment="1" applyProtection="1">
      <alignment horizontal="left" vertical="top" wrapText="1"/>
      <protection locked="0"/>
    </xf>
    <xf numFmtId="0" fontId="19" fillId="0" borderId="111" xfId="0" applyFont="1" applyBorder="1" applyAlignment="1" applyProtection="1">
      <alignment horizontal="left" vertical="top" wrapText="1"/>
      <protection locked="0"/>
    </xf>
    <xf numFmtId="0" fontId="19" fillId="0" borderId="112" xfId="0" applyFont="1" applyBorder="1" applyAlignment="1" applyProtection="1">
      <alignment horizontal="left" vertical="top" wrapText="1"/>
      <protection locked="0"/>
    </xf>
    <xf numFmtId="0" fontId="19" fillId="0" borderId="33" xfId="0" applyFont="1" applyBorder="1" applyAlignment="1" applyProtection="1">
      <alignment horizontal="left" vertical="top" wrapText="1"/>
      <protection locked="0"/>
    </xf>
    <xf numFmtId="0" fontId="21" fillId="15" borderId="0" xfId="0" applyFont="1" applyFill="1" applyBorder="1" applyAlignment="1">
      <alignment horizontal="center" vertical="center"/>
    </xf>
    <xf numFmtId="0" fontId="27" fillId="15" borderId="31" xfId="0" applyFont="1" applyFill="1" applyBorder="1" applyAlignment="1">
      <alignment horizontal="left" vertical="top" wrapText="1"/>
    </xf>
    <xf numFmtId="0" fontId="21" fillId="15" borderId="46" xfId="0" applyFont="1" applyFill="1" applyBorder="1" applyAlignment="1">
      <alignment horizontal="center" vertical="center" wrapText="1"/>
    </xf>
    <xf numFmtId="0" fontId="21" fillId="15" borderId="31" xfId="0" applyFont="1" applyFill="1" applyBorder="1" applyAlignment="1">
      <alignment horizontal="center" vertical="center" textRotation="90" wrapText="1"/>
    </xf>
    <xf numFmtId="0" fontId="21" fillId="15" borderId="53" xfId="0" applyFont="1" applyFill="1" applyBorder="1" applyAlignment="1">
      <alignment horizontal="center" vertical="center"/>
    </xf>
    <xf numFmtId="2" fontId="24" fillId="0" borderId="0" xfId="0" applyNumberFormat="1" applyFont="1" applyBorder="1" applyAlignment="1">
      <alignment horizontal="center" vertical="center" wrapText="1"/>
    </xf>
    <xf numFmtId="0" fontId="24" fillId="0" borderId="0" xfId="0" applyFont="1" applyBorder="1" applyAlignment="1">
      <alignment horizontal="center" vertical="center" wrapText="1"/>
    </xf>
    <xf numFmtId="0" fontId="14" fillId="16" borderId="41" xfId="0" applyFont="1" applyFill="1" applyBorder="1" applyAlignment="1">
      <alignment horizontal="left" vertical="top" wrapText="1"/>
    </xf>
    <xf numFmtId="0" fontId="21" fillId="0" borderId="0" xfId="0" applyFont="1" applyBorder="1" applyAlignment="1">
      <alignment horizontal="center" vertical="center" textRotation="90" wrapText="1"/>
    </xf>
    <xf numFmtId="2" fontId="21" fillId="0" borderId="0" xfId="0" applyNumberFormat="1" applyFont="1" applyBorder="1" applyAlignment="1">
      <alignment horizontal="center" vertical="center" textRotation="90" wrapText="1"/>
    </xf>
    <xf numFmtId="2" fontId="29" fillId="0" borderId="0" xfId="0" applyNumberFormat="1" applyFont="1" applyBorder="1" applyAlignment="1">
      <alignment horizontal="center" vertical="center" textRotation="90" wrapText="1"/>
    </xf>
    <xf numFmtId="0" fontId="29" fillId="0" borderId="0" xfId="0" applyFont="1" applyBorder="1" applyAlignment="1">
      <alignment horizontal="center" vertical="center" textRotation="90" wrapText="1"/>
    </xf>
    <xf numFmtId="0" fontId="21" fillId="15" borderId="31" xfId="0" applyFont="1" applyFill="1" applyBorder="1" applyAlignment="1">
      <alignment horizontal="center" vertical="center"/>
    </xf>
    <xf numFmtId="0" fontId="23" fillId="0" borderId="0" xfId="0" applyFont="1" applyBorder="1" applyAlignment="1" applyProtection="1">
      <alignment horizontal="center" vertical="center" wrapText="1"/>
      <protection hidden="1"/>
    </xf>
    <xf numFmtId="2" fontId="23" fillId="0" borderId="0" xfId="0" applyNumberFormat="1" applyFont="1" applyBorder="1" applyAlignment="1" applyProtection="1">
      <alignment horizontal="center" vertical="center" wrapText="1"/>
      <protection hidden="1"/>
    </xf>
    <xf numFmtId="0" fontId="19" fillId="16" borderId="54" xfId="0" applyFont="1" applyFill="1" applyBorder="1" applyAlignment="1">
      <alignment horizontal="left" vertical="top" wrapText="1"/>
    </xf>
    <xf numFmtId="0" fontId="19" fillId="16" borderId="41" xfId="0" applyFont="1" applyFill="1" applyBorder="1" applyAlignment="1">
      <alignment horizontal="left" vertical="top" wrapText="1"/>
    </xf>
    <xf numFmtId="0" fontId="19" fillId="29" borderId="41" xfId="0" applyFont="1" applyFill="1" applyBorder="1" applyAlignment="1">
      <alignment horizontal="left" vertical="top" wrapText="1"/>
    </xf>
    <xf numFmtId="0" fontId="14" fillId="24" borderId="42" xfId="0" applyFont="1" applyFill="1" applyBorder="1" applyAlignment="1">
      <alignment horizontal="left" vertical="top" wrapText="1"/>
    </xf>
    <xf numFmtId="0" fontId="65" fillId="30" borderId="42" xfId="0" applyFont="1" applyFill="1" applyBorder="1" applyAlignment="1" applyProtection="1">
      <alignment horizontal="left" vertical="top" wrapText="1"/>
      <protection locked="0"/>
    </xf>
    <xf numFmtId="0" fontId="19" fillId="24" borderId="42" xfId="0" applyFont="1" applyFill="1" applyBorder="1" applyAlignment="1" applyProtection="1">
      <alignment horizontal="center" vertical="center"/>
      <protection locked="0"/>
    </xf>
    <xf numFmtId="0" fontId="21" fillId="15" borderId="46" xfId="0" applyFont="1" applyFill="1" applyBorder="1" applyAlignment="1" applyProtection="1">
      <alignment horizontal="center" vertical="center" wrapText="1"/>
      <protection locked="0"/>
    </xf>
    <xf numFmtId="0" fontId="21" fillId="15" borderId="31" xfId="0" applyFont="1" applyFill="1" applyBorder="1" applyAlignment="1" applyProtection="1">
      <alignment horizontal="center" vertical="center" textRotation="90" wrapText="1"/>
      <protection locked="0"/>
    </xf>
    <xf numFmtId="0" fontId="21" fillId="15" borderId="53" xfId="0" applyFont="1" applyFill="1" applyBorder="1" applyAlignment="1" applyProtection="1">
      <alignment horizontal="center" vertical="center"/>
      <protection locked="0"/>
    </xf>
    <xf numFmtId="0" fontId="21" fillId="15" borderId="31" xfId="0" applyFont="1" applyFill="1" applyBorder="1" applyAlignment="1" applyProtection="1">
      <alignment horizontal="center" vertical="center" textRotation="90" wrapText="1"/>
      <protection hidden="1"/>
    </xf>
    <xf numFmtId="0" fontId="21" fillId="0" borderId="0" xfId="0" applyFont="1" applyBorder="1" applyAlignment="1" applyProtection="1">
      <alignment horizontal="center" vertical="center" textRotation="90" wrapText="1"/>
      <protection hidden="1"/>
    </xf>
    <xf numFmtId="0" fontId="14" fillId="5" borderId="42" xfId="0" applyFont="1" applyFill="1" applyBorder="1" applyAlignment="1">
      <alignment horizontal="left" vertical="top" wrapText="1"/>
    </xf>
    <xf numFmtId="0" fontId="65" fillId="25" borderId="42" xfId="0" applyFont="1" applyFill="1" applyBorder="1" applyAlignment="1" applyProtection="1">
      <alignment horizontal="left" vertical="top" wrapText="1"/>
      <protection locked="0"/>
    </xf>
    <xf numFmtId="2" fontId="21" fillId="0" borderId="0" xfId="0" applyNumberFormat="1" applyFont="1" applyBorder="1" applyAlignment="1" applyProtection="1">
      <alignment horizontal="center" vertical="center" textRotation="90" wrapText="1"/>
      <protection hidden="1"/>
    </xf>
    <xf numFmtId="0" fontId="21" fillId="15" borderId="31" xfId="0" applyFont="1" applyFill="1" applyBorder="1" applyAlignment="1" applyProtection="1">
      <alignment horizontal="center" vertical="center"/>
      <protection locked="0"/>
    </xf>
    <xf numFmtId="0" fontId="65" fillId="25" borderId="42" xfId="0" applyFont="1" applyFill="1" applyBorder="1" applyAlignment="1" applyProtection="1">
      <alignment horizontal="center" vertical="center" wrapText="1"/>
      <protection locked="0"/>
    </xf>
    <xf numFmtId="0" fontId="21" fillId="15" borderId="31" xfId="0" applyFont="1" applyFill="1" applyBorder="1" applyAlignment="1">
      <alignment horizontal="left" vertical="center" wrapText="1"/>
    </xf>
    <xf numFmtId="0" fontId="27" fillId="15" borderId="31" xfId="0" applyFont="1" applyFill="1" applyBorder="1" applyAlignment="1">
      <alignment horizontal="left" vertical="center" wrapText="1"/>
    </xf>
    <xf numFmtId="0" fontId="23" fillId="15" borderId="31" xfId="0" applyFont="1" applyFill="1" applyBorder="1" applyAlignment="1">
      <alignment horizontal="left" vertical="top" wrapText="1"/>
    </xf>
    <xf numFmtId="0" fontId="14" fillId="29" borderId="41" xfId="0" applyFont="1" applyFill="1" applyBorder="1" applyAlignment="1">
      <alignment horizontal="left" vertical="top" wrapText="1"/>
    </xf>
    <xf numFmtId="0" fontId="24" fillId="29" borderId="41" xfId="0" applyFont="1" applyFill="1" applyBorder="1" applyAlignment="1">
      <alignment horizontal="left" vertical="top" wrapText="1"/>
    </xf>
    <xf numFmtId="0" fontId="21" fillId="17" borderId="0" xfId="0" applyFont="1" applyFill="1" applyBorder="1" applyAlignment="1">
      <alignment horizontal="center" vertical="center"/>
    </xf>
    <xf numFmtId="0" fontId="21" fillId="17" borderId="55" xfId="0" applyFont="1" applyFill="1" applyBorder="1" applyAlignment="1">
      <alignment horizontal="center" vertical="center" wrapText="1"/>
    </xf>
    <xf numFmtId="0" fontId="27" fillId="17" borderId="56" xfId="0" applyFont="1" applyFill="1" applyBorder="1" applyAlignment="1">
      <alignment horizontal="left" vertical="top" wrapText="1"/>
    </xf>
    <xf numFmtId="0" fontId="21" fillId="17" borderId="47" xfId="0" applyFont="1" applyFill="1" applyBorder="1" applyAlignment="1">
      <alignment horizontal="center" vertical="center" wrapText="1"/>
    </xf>
    <xf numFmtId="0" fontId="21" fillId="17" borderId="47" xfId="0" applyFont="1" applyFill="1" applyBorder="1" applyAlignment="1">
      <alignment horizontal="center" vertical="center" textRotation="90" wrapText="1"/>
    </xf>
    <xf numFmtId="0" fontId="21" fillId="17" borderId="48" xfId="0" applyFont="1" applyFill="1" applyBorder="1" applyAlignment="1">
      <alignment horizontal="center" vertical="center"/>
    </xf>
    <xf numFmtId="0" fontId="21" fillId="17" borderId="57" xfId="0" applyFont="1" applyFill="1" applyBorder="1" applyAlignment="1">
      <alignment horizontal="center" vertical="center" textRotation="90" wrapText="1"/>
    </xf>
    <xf numFmtId="0" fontId="21" fillId="17" borderId="46" xfId="0" applyFont="1" applyFill="1" applyBorder="1" applyAlignment="1">
      <alignment horizontal="center" vertical="center"/>
    </xf>
    <xf numFmtId="0" fontId="21" fillId="17" borderId="46" xfId="0" applyFont="1" applyFill="1" applyBorder="1" applyAlignment="1">
      <alignment horizontal="center" vertical="center" wrapText="1"/>
    </xf>
    <xf numFmtId="0" fontId="14" fillId="0" borderId="33" xfId="0" applyFont="1" applyBorder="1" applyAlignment="1">
      <alignment horizontal="left" vertical="top" wrapText="1"/>
    </xf>
    <xf numFmtId="0" fontId="14" fillId="0" borderId="34" xfId="0" applyFont="1" applyBorder="1" applyAlignment="1">
      <alignment horizontal="left" vertical="top" wrapText="1"/>
    </xf>
    <xf numFmtId="0" fontId="18" fillId="0" borderId="33" xfId="0" applyFont="1" applyBorder="1" applyAlignment="1" applyProtection="1">
      <alignment horizontal="left" vertical="top" wrapText="1"/>
      <protection locked="0"/>
    </xf>
    <xf numFmtId="0" fontId="19" fillId="5" borderId="58" xfId="0" applyFont="1" applyFill="1" applyBorder="1" applyAlignment="1" applyProtection="1">
      <alignment horizontal="center" vertical="center"/>
      <protection locked="0"/>
    </xf>
    <xf numFmtId="0" fontId="19" fillId="25" borderId="41" xfId="0" applyFont="1" applyFill="1" applyBorder="1" applyAlignment="1" applyProtection="1">
      <alignment horizontal="left" vertical="top" wrapText="1"/>
      <protection locked="0"/>
    </xf>
    <xf numFmtId="0" fontId="21" fillId="17" borderId="46" xfId="0" applyFont="1" applyFill="1" applyBorder="1" applyAlignment="1" applyProtection="1">
      <alignment horizontal="center" vertical="center"/>
      <protection locked="0"/>
    </xf>
    <xf numFmtId="0" fontId="21" fillId="17" borderId="46" xfId="0" applyFont="1" applyFill="1" applyBorder="1" applyAlignment="1" applyProtection="1">
      <alignment horizontal="center" vertical="center" wrapText="1"/>
      <protection locked="0"/>
    </xf>
    <xf numFmtId="0" fontId="18" fillId="0" borderId="41" xfId="0" applyFont="1" applyBorder="1" applyAlignment="1" applyProtection="1">
      <alignment horizontal="left" vertical="top" wrapText="1"/>
      <protection locked="0"/>
    </xf>
    <xf numFmtId="0" fontId="21" fillId="17" borderId="55" xfId="0" applyFont="1" applyFill="1" applyBorder="1" applyAlignment="1">
      <alignment vertical="center" wrapText="1"/>
    </xf>
    <xf numFmtId="0" fontId="21" fillId="17" borderId="47" xfId="0" applyFont="1" applyFill="1" applyBorder="1" applyAlignment="1" applyProtection="1">
      <alignment horizontal="center" vertical="center" wrapText="1"/>
      <protection locked="0"/>
    </xf>
    <xf numFmtId="0" fontId="21" fillId="17" borderId="47" xfId="0" applyFont="1" applyFill="1" applyBorder="1" applyAlignment="1" applyProtection="1">
      <alignment horizontal="center" vertical="center" textRotation="90" wrapText="1"/>
      <protection locked="0"/>
    </xf>
    <xf numFmtId="0" fontId="21" fillId="17" borderId="59" xfId="0" applyFont="1" applyFill="1" applyBorder="1" applyAlignment="1" applyProtection="1">
      <alignment horizontal="center" vertical="center"/>
      <protection locked="0"/>
    </xf>
    <xf numFmtId="0" fontId="21" fillId="17" borderId="57" xfId="0" applyFont="1" applyFill="1" applyBorder="1" applyAlignment="1" applyProtection="1">
      <alignment horizontal="center" vertical="center" textRotation="90" wrapText="1"/>
      <protection hidden="1"/>
    </xf>
    <xf numFmtId="0" fontId="18" fillId="0" borderId="42" xfId="0" applyFont="1" applyBorder="1" applyAlignment="1" applyProtection="1">
      <alignment horizontal="left" vertical="top" wrapText="1"/>
      <protection locked="0"/>
    </xf>
    <xf numFmtId="0" fontId="19" fillId="0" borderId="42" xfId="0" applyFont="1" applyBorder="1" applyAlignment="1" applyProtection="1">
      <alignment horizontal="left" vertical="top" wrapText="1"/>
      <protection locked="0"/>
    </xf>
    <xf numFmtId="0" fontId="18" fillId="25" borderId="41" xfId="0" applyFont="1" applyFill="1" applyBorder="1" applyAlignment="1" applyProtection="1">
      <alignment horizontal="left" vertical="top" wrapText="1"/>
      <protection locked="0"/>
    </xf>
    <xf numFmtId="0" fontId="21" fillId="17" borderId="31" xfId="0" applyFont="1" applyFill="1" applyBorder="1" applyAlignment="1">
      <alignment horizontal="left" vertical="center" wrapText="1"/>
    </xf>
    <xf numFmtId="0" fontId="27" fillId="17" borderId="31" xfId="0" applyFont="1" applyFill="1" applyBorder="1" applyAlignment="1">
      <alignment horizontal="left" vertical="center" wrapText="1"/>
    </xf>
    <xf numFmtId="0" fontId="21" fillId="17" borderId="31" xfId="0" applyFont="1" applyFill="1" applyBorder="1" applyAlignment="1" applyProtection="1">
      <alignment horizontal="center" vertical="center" textRotation="90" wrapText="1"/>
      <protection locked="0"/>
    </xf>
    <xf numFmtId="0" fontId="21" fillId="17" borderId="53" xfId="0" applyFont="1" applyFill="1" applyBorder="1" applyAlignment="1" applyProtection="1">
      <alignment horizontal="center" vertical="center"/>
      <protection locked="0"/>
    </xf>
    <xf numFmtId="0" fontId="21" fillId="17" borderId="31" xfId="0" applyFont="1" applyFill="1" applyBorder="1" applyAlignment="1" applyProtection="1">
      <alignment horizontal="center" vertical="center" textRotation="90" wrapText="1"/>
      <protection hidden="1"/>
    </xf>
    <xf numFmtId="0" fontId="21" fillId="17" borderId="31" xfId="0" applyFont="1" applyFill="1" applyBorder="1" applyAlignment="1" applyProtection="1">
      <alignment horizontal="center" vertical="center"/>
      <protection locked="0"/>
    </xf>
    <xf numFmtId="0" fontId="14" fillId="28" borderId="41" xfId="0" applyFont="1" applyFill="1" applyBorder="1" applyAlignment="1">
      <alignment horizontal="left" vertical="top" wrapText="1"/>
    </xf>
    <xf numFmtId="167" fontId="23" fillId="0" borderId="0" xfId="0" applyNumberFormat="1" applyFont="1" applyBorder="1" applyAlignment="1" applyProtection="1">
      <alignment horizontal="center" vertical="center" wrapText="1"/>
      <protection hidden="1"/>
    </xf>
    <xf numFmtId="0" fontId="72" fillId="0" borderId="41" xfId="0" applyFont="1" applyBorder="1" applyAlignment="1" applyProtection="1">
      <alignment horizontal="left" vertical="top" wrapText="1"/>
      <protection locked="0"/>
    </xf>
    <xf numFmtId="0" fontId="14" fillId="5" borderId="41" xfId="0" applyFont="1" applyFill="1" applyBorder="1" applyAlignment="1">
      <alignment horizontal="left" vertical="top" wrapText="1"/>
    </xf>
    <xf numFmtId="0" fontId="18" fillId="25" borderId="113" xfId="0" applyFont="1" applyFill="1" applyBorder="1" applyAlignment="1" applyProtection="1">
      <alignment horizontal="left" vertical="center" wrapText="1"/>
      <protection locked="0"/>
    </xf>
    <xf numFmtId="0" fontId="21" fillId="18" borderId="0" xfId="0" applyFont="1" applyFill="1" applyBorder="1" applyAlignment="1">
      <alignment horizontal="center" vertical="center"/>
    </xf>
    <xf numFmtId="0" fontId="27" fillId="18" borderId="60" xfId="0" applyFont="1" applyFill="1" applyBorder="1" applyAlignment="1">
      <alignment horizontal="left" vertical="top" wrapText="1"/>
    </xf>
    <xf numFmtId="0" fontId="21" fillId="18" borderId="60" xfId="0" applyFont="1" applyFill="1" applyBorder="1" applyAlignment="1">
      <alignment horizontal="center" vertical="center" wrapText="1"/>
    </xf>
    <xf numFmtId="0" fontId="21" fillId="18" borderId="61" xfId="0" applyFont="1" applyFill="1" applyBorder="1" applyAlignment="1">
      <alignment horizontal="center" vertical="center" wrapText="1"/>
    </xf>
    <xf numFmtId="0" fontId="21" fillId="18" borderId="60" xfId="0" applyFont="1" applyFill="1" applyBorder="1" applyAlignment="1">
      <alignment horizontal="center" vertical="center" textRotation="90" wrapText="1"/>
    </xf>
    <xf numFmtId="0" fontId="21" fillId="18" borderId="60" xfId="0" applyFont="1" applyFill="1" applyBorder="1" applyAlignment="1">
      <alignment horizontal="center" vertical="center"/>
    </xf>
    <xf numFmtId="0" fontId="21" fillId="18" borderId="62" xfId="0" applyFont="1" applyFill="1" applyBorder="1" applyAlignment="1">
      <alignment horizontal="center" vertical="center" textRotation="90" wrapText="1"/>
    </xf>
    <xf numFmtId="0" fontId="19" fillId="0" borderId="63" xfId="0" applyFont="1" applyBorder="1" applyAlignment="1">
      <alignment horizontal="justify" vertical="top" wrapText="1"/>
    </xf>
    <xf numFmtId="0" fontId="19" fillId="0" borderId="63" xfId="0" applyFont="1" applyBorder="1" applyAlignment="1" applyProtection="1">
      <alignment horizontal="left" vertical="top" wrapText="1"/>
      <protection locked="0"/>
    </xf>
    <xf numFmtId="0" fontId="73" fillId="0" borderId="63" xfId="0" applyFont="1" applyBorder="1" applyAlignment="1" applyProtection="1">
      <alignment horizontal="left" vertical="top" wrapText="1"/>
      <protection locked="0"/>
    </xf>
    <xf numFmtId="0" fontId="19" fillId="5" borderId="47" xfId="0" applyFont="1" applyFill="1" applyBorder="1" applyAlignment="1">
      <alignment horizontal="justify" vertical="top" wrapText="1"/>
    </xf>
    <xf numFmtId="0" fontId="19" fillId="25" borderId="42" xfId="0" applyFont="1" applyFill="1" applyBorder="1" applyAlignment="1" applyProtection="1">
      <alignment horizontal="left" vertical="center" wrapText="1"/>
      <protection locked="0"/>
    </xf>
    <xf numFmtId="0" fontId="14" fillId="0" borderId="63" xfId="0" applyFont="1" applyBorder="1" applyAlignment="1" applyProtection="1">
      <alignment horizontal="left" vertical="top" wrapText="1"/>
      <protection locked="0"/>
    </xf>
    <xf numFmtId="0" fontId="14" fillId="0" borderId="47" xfId="0" applyFont="1" applyBorder="1" applyAlignment="1" applyProtection="1">
      <alignment horizontal="left" vertical="top" wrapText="1"/>
      <protection locked="0"/>
    </xf>
    <xf numFmtId="0" fontId="21" fillId="0" borderId="0" xfId="0" applyFont="1" applyBorder="1" applyAlignment="1">
      <alignment horizontal="left" vertical="center" wrapText="1"/>
    </xf>
    <xf numFmtId="0" fontId="19" fillId="0" borderId="47" xfId="0" applyFont="1" applyBorder="1" applyAlignment="1">
      <alignment horizontal="justify" vertical="top" wrapText="1"/>
    </xf>
    <xf numFmtId="0" fontId="19" fillId="0" borderId="47" xfId="0" applyFont="1" applyBorder="1" applyAlignment="1" applyProtection="1">
      <alignment horizontal="left" vertical="top" wrapText="1"/>
      <protection locked="0"/>
    </xf>
    <xf numFmtId="0" fontId="27" fillId="18" borderId="65" xfId="0" applyFont="1" applyFill="1" applyBorder="1" applyAlignment="1">
      <alignment horizontal="left" vertical="top" wrapText="1"/>
    </xf>
    <xf numFmtId="0" fontId="21" fillId="18" borderId="61" xfId="0" applyFont="1" applyFill="1" applyBorder="1" applyAlignment="1" applyProtection="1">
      <alignment horizontal="center" vertical="center" wrapText="1"/>
      <protection locked="0"/>
    </xf>
    <xf numFmtId="0" fontId="21" fillId="18" borderId="60" xfId="0" applyFont="1" applyFill="1" applyBorder="1" applyAlignment="1" applyProtection="1">
      <alignment horizontal="center" vertical="center" textRotation="90" wrapText="1"/>
      <protection locked="0"/>
    </xf>
    <xf numFmtId="0" fontId="21" fillId="18" borderId="60" xfId="0" applyFont="1" applyFill="1" applyBorder="1" applyAlignment="1" applyProtection="1">
      <alignment horizontal="center" vertical="center"/>
      <protection locked="0"/>
    </xf>
    <xf numFmtId="0" fontId="21" fillId="18" borderId="62" xfId="0" applyFont="1" applyFill="1" applyBorder="1" applyAlignment="1" applyProtection="1">
      <alignment horizontal="center" vertical="center" textRotation="90" wrapText="1"/>
      <protection hidden="1"/>
    </xf>
    <xf numFmtId="0" fontId="21" fillId="18" borderId="60" xfId="0" applyFont="1" applyFill="1" applyBorder="1" applyAlignment="1" applyProtection="1">
      <alignment horizontal="center" vertical="center" wrapText="1"/>
      <protection locked="0"/>
    </xf>
    <xf numFmtId="0" fontId="73" fillId="0" borderId="47" xfId="0" applyFont="1" applyBorder="1" applyAlignment="1" applyProtection="1">
      <alignment horizontal="left" vertical="top" wrapText="1"/>
      <protection locked="0"/>
    </xf>
    <xf numFmtId="0" fontId="19" fillId="0" borderId="46" xfId="0" applyFont="1" applyBorder="1" applyAlignment="1">
      <alignment horizontal="left" vertical="top" wrapText="1"/>
    </xf>
    <xf numFmtId="0" fontId="65" fillId="0" borderId="47" xfId="0" applyFont="1" applyBorder="1" applyAlignment="1" applyProtection="1">
      <alignment horizontal="left" vertical="top" wrapText="1"/>
      <protection locked="0"/>
    </xf>
    <xf numFmtId="0" fontId="14" fillId="5" borderId="47" xfId="0" applyFont="1" applyFill="1" applyBorder="1" applyAlignment="1">
      <alignment horizontal="justify" vertical="top" wrapText="1"/>
    </xf>
    <xf numFmtId="0" fontId="19" fillId="0" borderId="46" xfId="0" applyFont="1" applyBorder="1" applyAlignment="1">
      <alignment horizontal="justify" vertical="top" wrapText="1"/>
    </xf>
    <xf numFmtId="0" fontId="65" fillId="0" borderId="46" xfId="0" applyFont="1" applyBorder="1" applyAlignment="1" applyProtection="1">
      <alignment horizontal="left" vertical="top" wrapText="1"/>
      <protection locked="0"/>
    </xf>
    <xf numFmtId="0" fontId="73" fillId="0" borderId="46" xfId="0" applyFont="1" applyBorder="1" applyAlignment="1" applyProtection="1">
      <alignment horizontal="left" vertical="top" wrapText="1"/>
      <protection locked="0"/>
    </xf>
    <xf numFmtId="0" fontId="19" fillId="0" borderId="18" xfId="0" applyFont="1" applyBorder="1" applyAlignment="1">
      <alignment horizontal="justify" vertical="top" wrapText="1"/>
    </xf>
    <xf numFmtId="0" fontId="19" fillId="5" borderId="18" xfId="0" applyFont="1" applyFill="1" applyBorder="1" applyAlignment="1">
      <alignment horizontal="justify" vertical="top" wrapText="1"/>
    </xf>
    <xf numFmtId="0" fontId="65" fillId="25" borderId="46" xfId="0" applyFont="1" applyFill="1" applyBorder="1" applyAlignment="1" applyProtection="1">
      <alignment horizontal="left" vertical="top" wrapText="1"/>
      <protection locked="0"/>
    </xf>
    <xf numFmtId="0" fontId="73" fillId="25" borderId="46" xfId="0" applyFont="1" applyFill="1" applyBorder="1" applyAlignment="1" applyProtection="1">
      <alignment horizontal="left" vertical="top" wrapText="1"/>
      <protection locked="0"/>
    </xf>
    <xf numFmtId="0" fontId="19" fillId="5" borderId="51" xfId="0" applyFont="1" applyFill="1" applyBorder="1" applyAlignment="1">
      <alignment horizontal="justify" vertical="top" wrapText="1"/>
    </xf>
    <xf numFmtId="0" fontId="14" fillId="5" borderId="66" xfId="0" applyFont="1" applyFill="1" applyBorder="1" applyAlignment="1">
      <alignment horizontal="left" vertical="top" wrapText="1"/>
    </xf>
    <xf numFmtId="0" fontId="21" fillId="19" borderId="0" xfId="0" applyFont="1" applyFill="1" applyBorder="1" applyAlignment="1">
      <alignment horizontal="center" vertical="center"/>
    </xf>
    <xf numFmtId="0" fontId="21" fillId="19" borderId="60" xfId="0" applyFont="1" applyFill="1" applyBorder="1" applyAlignment="1">
      <alignment horizontal="left" vertical="center" wrapText="1"/>
    </xf>
    <xf numFmtId="0" fontId="27" fillId="19" borderId="60" xfId="0" applyFont="1" applyFill="1" applyBorder="1" applyAlignment="1">
      <alignment horizontal="left" vertical="center" wrapText="1"/>
    </xf>
    <xf numFmtId="0" fontId="21" fillId="19" borderId="60" xfId="0" applyFont="1" applyFill="1" applyBorder="1" applyAlignment="1">
      <alignment horizontal="center" vertical="center" wrapText="1"/>
    </xf>
    <xf numFmtId="0" fontId="21" fillId="19" borderId="61" xfId="0" applyFont="1" applyFill="1" applyBorder="1" applyAlignment="1">
      <alignment horizontal="center" vertical="center" wrapText="1"/>
    </xf>
    <xf numFmtId="0" fontId="21" fillId="19" borderId="60" xfId="0" applyFont="1" applyFill="1" applyBorder="1" applyAlignment="1">
      <alignment horizontal="center" vertical="center" textRotation="90" wrapText="1"/>
    </xf>
    <xf numFmtId="0" fontId="21" fillId="19" borderId="60" xfId="0" applyFont="1" applyFill="1" applyBorder="1" applyAlignment="1">
      <alignment horizontal="center" vertical="center"/>
    </xf>
    <xf numFmtId="0" fontId="21" fillId="19" borderId="62" xfId="0" applyFont="1" applyFill="1" applyBorder="1" applyAlignment="1">
      <alignment horizontal="center" vertical="center" textRotation="90" wrapText="1"/>
    </xf>
    <xf numFmtId="168" fontId="21" fillId="0" borderId="0" xfId="0" applyNumberFormat="1" applyFont="1" applyBorder="1" applyAlignment="1">
      <alignment horizontal="center" vertical="center" textRotation="90" wrapText="1"/>
    </xf>
    <xf numFmtId="0" fontId="65" fillId="0" borderId="33" xfId="0" applyFont="1" applyBorder="1" applyAlignment="1" applyProtection="1">
      <alignment horizontal="left" vertical="top" wrapText="1"/>
      <protection locked="0"/>
    </xf>
    <xf numFmtId="168" fontId="23" fillId="0" borderId="0" xfId="0" applyNumberFormat="1" applyFont="1" applyBorder="1" applyAlignment="1" applyProtection="1">
      <alignment horizontal="center" vertical="center" wrapText="1"/>
      <protection hidden="1"/>
    </xf>
    <xf numFmtId="168" fontId="21" fillId="0" borderId="0" xfId="0" applyNumberFormat="1" applyFont="1" applyBorder="1" applyAlignment="1" applyProtection="1">
      <alignment horizontal="center" vertical="center" textRotation="90" wrapText="1"/>
      <protection hidden="1"/>
    </xf>
    <xf numFmtId="0" fontId="21" fillId="19" borderId="60" xfId="0" applyFont="1" applyFill="1" applyBorder="1" applyAlignment="1" applyProtection="1">
      <alignment horizontal="center" vertical="center"/>
      <protection locked="0"/>
    </xf>
    <xf numFmtId="0" fontId="21" fillId="19" borderId="61" xfId="0" applyFont="1" applyFill="1" applyBorder="1" applyAlignment="1" applyProtection="1">
      <alignment horizontal="center" vertical="center" wrapText="1"/>
      <protection locked="0"/>
    </xf>
    <xf numFmtId="0" fontId="21" fillId="19" borderId="60" xfId="0" applyFont="1" applyFill="1" applyBorder="1" applyAlignment="1" applyProtection="1">
      <alignment horizontal="center" vertical="center" textRotation="90" wrapText="1"/>
      <protection locked="0"/>
    </xf>
    <xf numFmtId="0" fontId="21" fillId="19" borderId="62" xfId="0" applyFont="1" applyFill="1" applyBorder="1" applyAlignment="1" applyProtection="1">
      <alignment horizontal="center" vertical="center" textRotation="90" wrapText="1"/>
      <protection hidden="1"/>
    </xf>
    <xf numFmtId="0" fontId="14" fillId="0" borderId="41" xfId="0" applyFont="1" applyBorder="1" applyAlignment="1">
      <alignment vertical="top" wrapText="1"/>
    </xf>
    <xf numFmtId="0" fontId="14" fillId="0" borderId="41" xfId="0" applyFont="1" applyBorder="1" applyAlignment="1" applyProtection="1">
      <alignment horizontal="left" vertical="top" wrapText="1"/>
      <protection locked="0"/>
    </xf>
    <xf numFmtId="0" fontId="37" fillId="17" borderId="18" xfId="0" applyFont="1" applyFill="1" applyBorder="1" applyAlignment="1">
      <alignment horizontal="center" vertical="center" wrapText="1"/>
    </xf>
    <xf numFmtId="0" fontId="45" fillId="5" borderId="18" xfId="0" applyFont="1" applyFill="1" applyBorder="1" applyAlignment="1" applyProtection="1">
      <alignment horizontal="center"/>
      <protection locked="0"/>
    </xf>
    <xf numFmtId="164" fontId="45" fillId="5" borderId="18" xfId="0" applyNumberFormat="1" applyFont="1" applyFill="1" applyBorder="1" applyAlignment="1" applyProtection="1">
      <alignment horizontal="center"/>
      <protection locked="0"/>
    </xf>
    <xf numFmtId="0" fontId="46" fillId="17" borderId="54" xfId="0" applyFont="1" applyFill="1" applyBorder="1" applyAlignment="1">
      <alignment horizontal="center" vertical="center" wrapText="1"/>
    </xf>
    <xf numFmtId="0" fontId="46" fillId="17" borderId="98" xfId="0" applyFont="1" applyFill="1" applyBorder="1" applyAlignment="1">
      <alignment horizontal="center" vertical="center"/>
    </xf>
    <xf numFmtId="49" fontId="51" fillId="5" borderId="99" xfId="0" applyNumberFormat="1" applyFont="1" applyFill="1" applyBorder="1" applyAlignment="1">
      <alignment horizontal="left" vertical="center" wrapText="1"/>
    </xf>
    <xf numFmtId="49" fontId="53" fillId="5" borderId="101" xfId="0" applyNumberFormat="1" applyFont="1" applyFill="1" applyBorder="1" applyAlignment="1" applyProtection="1">
      <alignment horizontal="left" vertical="top" wrapText="1"/>
      <protection locked="0"/>
    </xf>
    <xf numFmtId="49" fontId="51" fillId="5" borderId="102" xfId="0" applyNumberFormat="1" applyFont="1" applyFill="1" applyBorder="1" applyAlignment="1">
      <alignment horizontal="left" vertical="center" wrapText="1"/>
    </xf>
    <xf numFmtId="0" fontId="37" fillId="17" borderId="54" xfId="0" applyFont="1" applyFill="1" applyBorder="1" applyAlignment="1">
      <alignment horizontal="center" vertical="center"/>
    </xf>
    <xf numFmtId="0" fontId="38" fillId="17" borderId="67" xfId="4" applyFont="1" applyFill="1" applyBorder="1" applyAlignment="1" applyProtection="1">
      <alignment horizontal="center" vertical="center" wrapText="1"/>
    </xf>
    <xf numFmtId="0" fontId="38" fillId="17" borderId="68" xfId="4" applyFont="1" applyFill="1" applyBorder="1" applyAlignment="1" applyProtection="1">
      <alignment horizontal="center" vertical="center" wrapText="1"/>
    </xf>
    <xf numFmtId="0" fontId="38" fillId="17" borderId="69" xfId="4" applyFont="1" applyFill="1" applyBorder="1" applyAlignment="1" applyProtection="1">
      <alignment horizontal="center" vertical="center" wrapText="1"/>
    </xf>
    <xf numFmtId="0" fontId="9" fillId="7" borderId="70" xfId="4" applyFont="1" applyFill="1" applyBorder="1" applyAlignment="1" applyProtection="1">
      <alignment horizontal="center" vertical="center"/>
    </xf>
    <xf numFmtId="0" fontId="6" fillId="0" borderId="71" xfId="4" applyFont="1" applyBorder="1" applyAlignment="1" applyProtection="1">
      <alignment horizontal="justify" vertical="center" wrapText="1"/>
    </xf>
    <xf numFmtId="0" fontId="6" fillId="0" borderId="72" xfId="4" applyFont="1" applyBorder="1" applyAlignment="1" applyProtection="1">
      <alignment horizontal="justify" vertical="center" wrapText="1"/>
    </xf>
    <xf numFmtId="0" fontId="9" fillId="8" borderId="73" xfId="4" applyFont="1" applyFill="1" applyBorder="1" applyAlignment="1" applyProtection="1">
      <alignment horizontal="center" vertical="center"/>
    </xf>
    <xf numFmtId="0" fontId="6" fillId="0" borderId="74" xfId="4" applyFont="1" applyBorder="1" applyAlignment="1" applyProtection="1">
      <alignment horizontal="justify" vertical="center" wrapText="1"/>
    </xf>
    <xf numFmtId="0" fontId="6" fillId="0" borderId="75" xfId="4" applyFont="1" applyBorder="1" applyAlignment="1" applyProtection="1">
      <alignment horizontal="justify" vertical="center" wrapText="1"/>
    </xf>
    <xf numFmtId="0" fontId="9" fillId="9" borderId="73" xfId="4" applyFont="1" applyFill="1" applyBorder="1" applyAlignment="1" applyProtection="1">
      <alignment horizontal="center" vertical="center" wrapText="1"/>
    </xf>
    <xf numFmtId="0" fontId="40" fillId="20" borderId="80" xfId="4" applyFont="1" applyFill="1" applyBorder="1" applyAlignment="1" applyProtection="1">
      <alignment horizontal="center" vertical="center" wrapText="1"/>
    </xf>
    <xf numFmtId="0" fontId="38" fillId="20" borderId="81" xfId="4" applyFont="1" applyFill="1" applyBorder="1" applyAlignment="1" applyProtection="1">
      <alignment horizontal="center" vertical="center"/>
    </xf>
    <xf numFmtId="9" fontId="42" fillId="5" borderId="48" xfId="4" applyNumberFormat="1" applyFont="1" applyFill="1" applyBorder="1" applyAlignment="1" applyProtection="1">
      <alignment horizontal="center" vertical="center"/>
      <protection hidden="1"/>
    </xf>
    <xf numFmtId="0" fontId="9" fillId="3" borderId="76" xfId="4" applyFont="1" applyFill="1" applyBorder="1" applyAlignment="1" applyProtection="1">
      <alignment horizontal="center" vertical="center" wrapText="1"/>
    </xf>
    <xf numFmtId="0" fontId="6" fillId="0" borderId="77" xfId="4" applyFont="1" applyBorder="1" applyAlignment="1" applyProtection="1">
      <alignment horizontal="justify" vertical="center" wrapText="1"/>
    </xf>
    <xf numFmtId="0" fontId="6" fillId="0" borderId="78" xfId="4" applyFont="1" applyBorder="1" applyAlignment="1" applyProtection="1">
      <alignment horizontal="justify" vertical="center" wrapText="1"/>
    </xf>
    <xf numFmtId="0" fontId="39" fillId="5" borderId="0" xfId="0" applyFont="1" applyFill="1" applyBorder="1" applyAlignment="1" applyProtection="1">
      <alignment horizontal="left" vertical="center" wrapText="1"/>
      <protection locked="0"/>
    </xf>
    <xf numFmtId="0" fontId="40" fillId="17" borderId="41" xfId="4" applyFont="1" applyFill="1" applyBorder="1" applyAlignment="1" applyProtection="1">
      <alignment horizontal="center" vertical="center" wrapText="1"/>
    </xf>
    <xf numFmtId="0" fontId="40" fillId="17" borderId="37" xfId="4" applyFont="1" applyFill="1" applyBorder="1" applyAlignment="1" applyProtection="1">
      <alignment horizontal="center" vertical="center" wrapText="1"/>
    </xf>
    <xf numFmtId="0" fontId="40" fillId="17" borderId="42" xfId="4" applyFont="1" applyFill="1" applyBorder="1" applyAlignment="1" applyProtection="1">
      <alignment horizontal="center" vertical="center" wrapText="1"/>
    </xf>
    <xf numFmtId="0" fontId="40" fillId="17" borderId="79" xfId="4" applyFont="1" applyFill="1" applyBorder="1" applyAlignment="1" applyProtection="1">
      <alignment horizontal="center" vertical="center" wrapText="1"/>
    </xf>
    <xf numFmtId="9" fontId="42" fillId="5" borderId="31" xfId="4" applyNumberFormat="1" applyFont="1" applyFill="1" applyBorder="1" applyAlignment="1" applyProtection="1">
      <alignment horizontal="center" vertical="center"/>
      <protection hidden="1"/>
    </xf>
    <xf numFmtId="9" fontId="42" fillId="5" borderId="50" xfId="4" applyNumberFormat="1" applyFont="1" applyFill="1" applyBorder="1" applyAlignment="1" applyProtection="1">
      <alignment horizontal="center" vertical="center"/>
      <protection hidden="1"/>
    </xf>
    <xf numFmtId="9" fontId="42" fillId="5" borderId="51" xfId="4" applyNumberFormat="1" applyFont="1" applyFill="1" applyBorder="1" applyAlignment="1" applyProtection="1">
      <alignment horizontal="center" vertical="center"/>
      <protection hidden="1"/>
    </xf>
    <xf numFmtId="0" fontId="40" fillId="20" borderId="54" xfId="4" applyFont="1" applyFill="1" applyBorder="1" applyAlignment="1" applyProtection="1">
      <alignment horizontal="center" vertical="center" wrapText="1"/>
    </xf>
  </cellXfs>
  <cellStyles count="8">
    <cellStyle name="ExtConditionalStyle_1" xfId="7" xr:uid="{00000000-0005-0000-0000-000000000000}"/>
    <cellStyle name="Hipervínculo" xfId="2" builtinId="8"/>
    <cellStyle name="Normal" xfId="0" builtinId="0"/>
    <cellStyle name="Normal - Style1 2" xfId="3" xr:uid="{00000000-0005-0000-0000-000003000000}"/>
    <cellStyle name="Normal 2" xfId="4" xr:uid="{00000000-0005-0000-0000-000004000000}"/>
    <cellStyle name="Normal 2 2" xfId="5" xr:uid="{00000000-0005-0000-0000-000005000000}"/>
    <cellStyle name="Porcentaje" xfId="1" builtinId="5"/>
    <cellStyle name="table_head1" xfId="6" xr:uid="{00000000-0005-0000-0000-000007000000}"/>
  </cellStyles>
  <dxfs count="48">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ont>
        <color rgb="FF9C0006"/>
      </font>
    </dxf>
    <dxf>
      <font>
        <color rgb="FF9C6500"/>
      </font>
      <fill>
        <patternFill>
          <bgColor rgb="FFFFEB9C"/>
        </patternFill>
      </fill>
    </dxf>
    <dxf>
      <font>
        <color rgb="FF000000"/>
        <name val="Arial"/>
      </font>
      <alignment horizontal="general" vertical="bottom" textRotation="0" wrapText="0" indent="0" shrinkToFit="0"/>
    </dxf>
    <dxf>
      <font>
        <color rgb="FF000000"/>
        <name val="Arial"/>
      </font>
      <alignment horizontal="general" vertical="bottom" textRotation="0" wrapText="0" indent="0" shrinkToFit="0"/>
    </dxf>
    <dxf>
      <font>
        <color rgb="FF000000"/>
        <name val="Arial"/>
      </font>
      <alignment horizontal="general" vertical="bottom" textRotation="0" wrapText="0" indent="0" shrinkToFit="0"/>
    </dxf>
    <dxf>
      <font>
        <color rgb="FF000000"/>
        <name val="Arial"/>
      </font>
      <alignment horizontal="general" vertical="bottom" textRotation="0" wrapText="0" indent="0" shrinkToFit="0"/>
    </dxf>
    <dxf>
      <font>
        <color rgb="FF000000"/>
        <name val="Arial"/>
      </font>
      <alignment horizontal="general" vertical="bottom" textRotation="0" wrapText="0" indent="0" shrinkToFit="0"/>
    </dxf>
    <dxf>
      <font>
        <color rgb="FF000000"/>
        <name val="Arial"/>
      </font>
      <alignment horizontal="general" vertical="bottom" textRotation="0" wrapText="0" indent="0" shrinkToFit="0"/>
    </dxf>
    <dxf>
      <font>
        <color rgb="FF000000"/>
        <name val="Arial"/>
      </font>
      <alignment horizontal="general" vertical="bottom" textRotation="0" wrapText="0" indent="0" shrinkToFit="0"/>
    </dxf>
    <dxf>
      <font>
        <color rgb="FF000000"/>
        <name val="Arial"/>
      </font>
      <alignment horizontal="general" vertical="bottom" textRotation="0" wrapText="0" indent="0" shrinkToFit="0"/>
    </dxf>
    <dxf>
      <font>
        <color rgb="FF000000"/>
        <name val="Arial"/>
      </font>
      <alignment horizontal="general" vertical="bottom" textRotation="0" wrapText="0" indent="0" shrinkToFit="0"/>
    </dxf>
    <dxf>
      <font>
        <color rgb="FF000000"/>
        <name val="Arial"/>
      </font>
      <alignment horizontal="general" vertical="bottom" textRotation="0" wrapText="0" indent="0" shrinkToFit="0"/>
    </dxf>
    <dxf>
      <font>
        <color rgb="FF000000"/>
        <name val="Arial"/>
      </font>
      <alignment horizontal="general" vertical="bottom" textRotation="0" wrapText="0" indent="0" shrinkToFit="0"/>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ont>
        <color rgb="FF000000"/>
        <name val="Arial"/>
      </font>
      <alignment horizontal="general" vertical="bottom" textRotation="0" wrapText="0" indent="0" shrinkToFit="0"/>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4F6228"/>
      <rgbColor rgb="FF000080"/>
      <rgbColor rgb="FF9C6500"/>
      <rgbColor rgb="FF800080"/>
      <rgbColor rgb="FF5983B0"/>
      <rgbColor rgb="FFC4BD97"/>
      <rgbColor rgb="FF81829A"/>
      <rgbColor rgb="FF729FCF"/>
      <rgbColor rgb="FF595959"/>
      <rgbColor rgb="FFF1F1F1"/>
      <rgbColor rgb="FFDCE6F2"/>
      <rgbColor rgb="FF660066"/>
      <rgbColor rgb="FFFF8080"/>
      <rgbColor rgb="FF0066CC"/>
      <rgbColor rgb="FFCCCCFF"/>
      <rgbColor rgb="FF000080"/>
      <rgbColor rgb="FFFF00FF"/>
      <rgbColor rgb="FFF1F151"/>
      <rgbColor rgb="FF00FFFF"/>
      <rgbColor rgb="FF800080"/>
      <rgbColor rgb="FF800000"/>
      <rgbColor rgb="FF008080"/>
      <rgbColor rgb="FF0000FF"/>
      <rgbColor rgb="FF00CCFF"/>
      <rgbColor rgb="FFCCFFFF"/>
      <rgbColor rgb="FF92D050"/>
      <rgbColor rgb="FFFFEB9C"/>
      <rgbColor rgb="FF8EB4E3"/>
      <rgbColor rgb="FFFF99CC"/>
      <rgbColor rgb="FFCC99FF"/>
      <rgbColor rgb="FFFAC090"/>
      <rgbColor rgb="FF558ED5"/>
      <rgbColor rgb="FF33CCCC"/>
      <rgbColor rgb="FF81D41A"/>
      <rgbColor rgb="FFFFCC00"/>
      <rgbColor rgb="FFFFBF00"/>
      <rgbColor rgb="FFFF6600"/>
      <rgbColor rgb="FF604A7B"/>
      <rgbColor rgb="FF83A343"/>
      <rgbColor rgb="FF003366"/>
      <rgbColor rgb="FF00B050"/>
      <rgbColor rgb="FF003300"/>
      <rgbColor rgb="FF2E3917"/>
      <rgbColor rgb="FF993300"/>
      <rgbColor rgb="FF993366"/>
      <rgbColor rgb="FF376092"/>
      <rgbColor rgb="FF40404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externalLink" Target="externalLinks/externalLink16.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1765440</xdr:colOff>
      <xdr:row>3</xdr:row>
      <xdr:rowOff>0</xdr:rowOff>
    </xdr:from>
    <xdr:to>
      <xdr:col>7</xdr:col>
      <xdr:colOff>1130400</xdr:colOff>
      <xdr:row>16</xdr:row>
      <xdr:rowOff>3960</xdr:rowOff>
    </xdr:to>
    <xdr:pic>
      <xdr:nvPicPr>
        <xdr:cNvPr id="2" name="Imagen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stretch/>
      </xdr:blipFill>
      <xdr:spPr>
        <a:xfrm>
          <a:off x="8145000" y="0"/>
          <a:ext cx="4233600" cy="223884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1685880</xdr:colOff>
      <xdr:row>0</xdr:row>
      <xdr:rowOff>0</xdr:rowOff>
    </xdr:from>
    <xdr:to>
      <xdr:col>7</xdr:col>
      <xdr:colOff>1205279</xdr:colOff>
      <xdr:row>17</xdr:row>
      <xdr:rowOff>69253</xdr:rowOff>
    </xdr:to>
    <xdr:pic>
      <xdr:nvPicPr>
        <xdr:cNvPr id="2" name="Imagen 8">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tretch/>
      </xdr:blipFill>
      <xdr:spPr>
        <a:xfrm>
          <a:off x="7874280" y="0"/>
          <a:ext cx="4216680" cy="2188440"/>
        </a:xfrm>
        <a:prstGeom prst="rect">
          <a:avLst/>
        </a:prstGeom>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2809800</xdr:colOff>
      <xdr:row>0</xdr:row>
      <xdr:rowOff>47520</xdr:rowOff>
    </xdr:from>
    <xdr:to>
      <xdr:col>4</xdr:col>
      <xdr:colOff>4034387</xdr:colOff>
      <xdr:row>27</xdr:row>
      <xdr:rowOff>92507</xdr:rowOff>
    </xdr:to>
    <xdr:pic>
      <xdr:nvPicPr>
        <xdr:cNvPr id="2" name="Imagen 6">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stretch/>
      </xdr:blipFill>
      <xdr:spPr>
        <a:xfrm>
          <a:off x="5994720" y="47520"/>
          <a:ext cx="4123080" cy="2213640"/>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640800</xdr:colOff>
      <xdr:row>0</xdr:row>
      <xdr:rowOff>43200</xdr:rowOff>
    </xdr:from>
    <xdr:to>
      <xdr:col>7</xdr:col>
      <xdr:colOff>367201</xdr:colOff>
      <xdr:row>22</xdr:row>
      <xdr:rowOff>33640</xdr:rowOff>
    </xdr:to>
    <xdr:pic>
      <xdr:nvPicPr>
        <xdr:cNvPr id="3" name="Imagen 6">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1"/>
        <a:stretch/>
      </xdr:blipFill>
      <xdr:spPr>
        <a:xfrm>
          <a:off x="6165000" y="43200"/>
          <a:ext cx="4214880" cy="2373480"/>
        </a:xfrm>
        <a:prstGeom prst="rect">
          <a:avLst/>
        </a:prstGeom>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152280</xdr:colOff>
      <xdr:row>0</xdr:row>
      <xdr:rowOff>0</xdr:rowOff>
    </xdr:from>
    <xdr:to>
      <xdr:col>6</xdr:col>
      <xdr:colOff>213480</xdr:colOff>
      <xdr:row>25</xdr:row>
      <xdr:rowOff>39653</xdr:rowOff>
    </xdr:to>
    <xdr:pic>
      <xdr:nvPicPr>
        <xdr:cNvPr id="4" name="Imagen 2">
          <a:extLst>
            <a:ext uri="{FF2B5EF4-FFF2-40B4-BE49-F238E27FC236}">
              <a16:creationId xmlns:a16="http://schemas.microsoft.com/office/drawing/2014/main" id="{00000000-0008-0000-0700-000004000000}"/>
            </a:ext>
          </a:extLst>
        </xdr:cNvPr>
        <xdr:cNvPicPr/>
      </xdr:nvPicPr>
      <xdr:blipFill>
        <a:blip xmlns:r="http://schemas.openxmlformats.org/officeDocument/2006/relationships" r:embed="rId1"/>
        <a:stretch/>
      </xdr:blipFill>
      <xdr:spPr>
        <a:xfrm>
          <a:off x="6340680" y="0"/>
          <a:ext cx="4183920" cy="2171880"/>
        </a:xfrm>
        <a:prstGeom prst="rect">
          <a:avLst/>
        </a:prstGeom>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2177280</xdr:colOff>
      <xdr:row>6</xdr:row>
      <xdr:rowOff>93240</xdr:rowOff>
    </xdr:from>
    <xdr:to>
      <xdr:col>6</xdr:col>
      <xdr:colOff>721080</xdr:colOff>
      <xdr:row>14</xdr:row>
      <xdr:rowOff>34200</xdr:rowOff>
    </xdr:to>
    <xdr:pic>
      <xdr:nvPicPr>
        <xdr:cNvPr id="5" name="Imagen 2">
          <a:extLst>
            <a:ext uri="{FF2B5EF4-FFF2-40B4-BE49-F238E27FC236}">
              <a16:creationId xmlns:a16="http://schemas.microsoft.com/office/drawing/2014/main" id="{00000000-0008-0000-0900-000005000000}"/>
            </a:ext>
          </a:extLst>
        </xdr:cNvPr>
        <xdr:cNvPicPr/>
      </xdr:nvPicPr>
      <xdr:blipFill>
        <a:blip xmlns:r="http://schemas.openxmlformats.org/officeDocument/2006/relationships" r:embed="rId1"/>
        <a:stretch/>
      </xdr:blipFill>
      <xdr:spPr>
        <a:xfrm>
          <a:off x="2639880" y="1702800"/>
          <a:ext cx="4732560" cy="2388960"/>
        </a:xfrm>
        <a:prstGeom prst="rect">
          <a:avLst/>
        </a:prstGeom>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Trabajo%20-%20Agust&#237;n/EXCEL/PATRIM/PATEC%202005/Fusion/oficialmar.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Francisco/Desktop/Pormenorizado/Users/Jcruz/Desktop/COnsolidacion/Informacion-Julio2011/Recibidos/Bogota/ECP/Financiero/Consol/CONSOLFINA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Francisco/Desktop/Pormenorizado/Grupo_Aval/USGAAP/BANKING/1106/Entregado/Guia%203%20Historica%20a%20Junio%202011%20-%20Agosto%2020%202011%20-%2011092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Francisco/Desktop/Pormenorizado/Mis%20Documentos/GRUPO%20AVAL/Banking%20Junio%202011/Julio-Banking%20Junio%2020110813/Banking%20Junio%202011/Consolidacion%20Entidades%20Aval%20SEC%20Banking%20Gaap%20a%20Junio%20de%202011-20111012.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Francisco/Desktop/Pormenorizado/ESTADOS%20FINANCIEROS%202002/Salvador/Set/SALV-Mktshare-Emisor%20SET-0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Francisco/Desktop/Pormenorizado/DOCUME~1/ljlopez/CONFIG~1/Temp/notesE1EF34/Leasing%20Bogot&#225;,%20PUC%20Marzo%202011%20Final%20sin%20detalles.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Francisco/Desktop/Pormenorizado/E/DOCUME~1/malas/CONFIG~1/Temp/notesE1EF34/Presupuesto%202007%20(Consulta).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Francisco/Desktop/Pormenorizado/E/Shared/Collections/AMIT/Eswaran_Files/DLF/Julie/wizm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rancisco/Desktop/Pormenorizado/Archivos%20comunes/2005/Reserva/Cargar%20Reporte%20de%20Mor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Francisco/Desktop/Pormenorizado/Mis%20Documentos/Marielos/Estad&#237;sticas/2005/Nueva%20Estadistica/Nueva%20Estadistica/52.Dias%20de%20atraso%20(Outstandin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G://Trabajo%20-%20Agust&#237;n/EXCEL/PATRIM/PATEC%202005/Fusion/oficialoc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Francisco/Desktop/Pormenorizado/DOCUME~1/ljlopez/CONFIG~1/Temp/notesE1EF34/Otros%20Anexos/Gastos%20Regionales,%20Setiembre%20201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Francisco/Desktop/Pormenorizado/DOCUME~1/ECESPE~1/CONFIG~1/Temp/notesFFF692/Otros%20Anexos/Gastos%20Regionales,%20Diciembre%20201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Francisco/Desktop/Pormenorizado/Users/Evalbuena/AppData/Local/Microsoft/Windows/Temporary%20Internet%20Files/Content.Outlook/SVA60ZPR/Consolidado%20Diciembre%20%202011%20Banking%20Gaap%20Grupo%20Aval-12041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Francisco/Desktop/Pormenorizado/Users/Jcruz/Desktop/COnsolidacion/Informacion-Julio2011/Recibidos/Bogota/ECP/Real/CONSOLREA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Francisco/Desktop/Pormenorizado/DOCUME~1/ECESPE~1/CONFIG~1/Temp/notesFFF692/PUC_1112%20v5.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dito"/>
      <sheetName val="oficial"/>
      <sheetName val="bdatos"/>
    </sheetNames>
    <sheetDataSet>
      <sheetData sheetId="0"/>
      <sheetData sheetId="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CION"/>
      <sheetName val="BASE"/>
      <sheetName val="MATRIZ"/>
      <sheetName val="NOTAS"/>
      <sheetName val="CONSOL"/>
      <sheetName val="BALAN"/>
      <sheetName val="PYG"/>
      <sheetName val="INT MIN"/>
      <sheetName val="PATRIM"/>
      <sheetName val="EFECTIVO"/>
      <sheetName val="ELIMINA"/>
      <sheetName val="ELIMINA EXT"/>
      <sheetName val="FILIAL"/>
      <sheetName val="CON"/>
      <sheetName val="ofici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imiento"/>
      <sheetName val="Versiones"/>
      <sheetName val="5"/>
      <sheetName val="5a"/>
      <sheetName val="6"/>
      <sheetName val="7"/>
      <sheetName val="8"/>
      <sheetName val="9"/>
      <sheetName val="10"/>
      <sheetName val="12"/>
      <sheetName val="13"/>
      <sheetName val="14"/>
      <sheetName val="15"/>
      <sheetName val="16"/>
      <sheetName val="17"/>
      <sheetName val="18"/>
      <sheetName val="19"/>
      <sheetName val="20"/>
      <sheetName val="21"/>
      <sheetName val="22"/>
      <sheetName val="23"/>
      <sheetName val="24"/>
      <sheetName val="25"/>
      <sheetName val="26"/>
      <sheetName val="28"/>
      <sheetName val="29"/>
      <sheetName val="30"/>
      <sheetName val="31"/>
      <sheetName val="33"/>
      <sheetName val="34"/>
      <sheetName val="35"/>
      <sheetName val="35-Cartera Bruta"/>
      <sheetName val="Cuen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CEDULA"/>
      <sheetName val="BALANCE SEC"/>
      <sheetName val="FORMATO SEC PYG"/>
      <sheetName val="CONSL AVAL JUN2011 BANKING GAAP"/>
      <sheetName val="Non-Financial Sector Corficol"/>
      <sheetName val="BB"/>
      <sheetName val="BO"/>
      <sheetName val="BAV"/>
      <sheetName val="BP"/>
      <sheetName val="GA"/>
      <sheetName val="SABANA CONSOLIDACION CORFICOL"/>
      <sheetName val="Non-Financial Sector Inca"/>
      <sheetName val="Non-Financial Ventas y Servicio"/>
      <sheetName val="4´"/>
      <sheetName val="4.1"/>
      <sheetName val="Ajuste corrección"/>
      <sheetName val="4"/>
      <sheetName val="6"/>
      <sheetName val="7"/>
      <sheetName val="8"/>
      <sheetName val="9"/>
      <sheetName val="10.1"/>
      <sheetName val="10.2"/>
      <sheetName val="11.1"/>
      <sheetName val="11.2"/>
      <sheetName val="12"/>
      <sheetName val="Calculos"/>
      <sheetName val="Variaciones"/>
      <sheetName val="13"/>
      <sheetName val="Corficol"/>
      <sheetName val="14"/>
      <sheetName val="16.1"/>
      <sheetName val="Hoja1"/>
      <sheetName val="16.2"/>
      <sheetName val="Efectos por Fusión"/>
      <sheetName val="DEPOSITOS"/>
      <sheetName val="Ajustes"/>
      <sheetName val="Participación Accionaria Junio "/>
      <sheetName val="ECP ATH"/>
      <sheetName val="ECP PORVENIR"/>
      <sheetName val="ECP CASA DE BOLSA"/>
      <sheetName val="ECP CORFICOL"/>
      <sheetName val="ECP FIDUOCCIDENTE"/>
      <sheetName val="ECP OCCIDENTE"/>
      <sheetName val="ECP VTAS Y SERVICIOS"/>
      <sheetName val="Cuen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Competencia"/>
      <sheetName val="ListaMaster"/>
      <sheetName val="ListaVisa"/>
      <sheetName val="Parametros"/>
      <sheetName val=" Resumen "/>
      <sheetName val="Resumen"/>
      <sheetName val="MasterCard"/>
      <sheetName val="VISA"/>
      <sheetName val="American Express"/>
      <sheetName val="Diners"/>
      <sheetName val="Propietaria"/>
      <sheetName val="Consolidado"/>
      <sheetName val="Debito"/>
      <sheetName val="Credito"/>
      <sheetName val="Utilidad Neta Mensual "/>
      <sheetName val="Utilidad Neta Acumulada"/>
      <sheetName val="Anexo-Participaciones Dic-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UC"/>
      <sheetName val="MC"/>
      <sheetName val="Inversiones BS.108 &amp; BS.136"/>
      <sheetName val="Cartera de Credito Balance"/>
      <sheetName val="Accrued interest Recei. BS.408"/>
      <sheetName val="Accounts Receivable BS.478 -474"/>
      <sheetName val="Deferred Expenses BS.556"/>
      <sheetName val="OREOS BS.558"/>
      <sheetName val="Other Assets-Other BS.567"/>
      <sheetName val="Int &amp; Non-int Acc. BS.584-596"/>
      <sheetName val="Saving Deposits BS.646"/>
      <sheetName val="Time Deposits BS.658"/>
      <sheetName val="Accrued Expenses BS.776-778"/>
      <sheetName val="Accounts Payable BS.788"/>
      <sheetName val="Time Deposits (PL.120)"/>
      <sheetName val="Swap Gain MtM (PL.501)"/>
      <sheetName val="Gain on Sale of OREOs (PL.502)"/>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Corporate Expenses (PL.717)"/>
      <sheetName val="Other Income (PL.505)"/>
      <sheetName val="Other Services (PL.773)"/>
      <sheetName val="Depreciation (PL.797)"/>
      <sheetName val="Cuentas de Orden, Tesorería"/>
      <sheetName val="Cuentas de Orden, Otros"/>
      <sheetName val="Cuentas de Orden, Riesgo"/>
      <sheetName val="ELIMINA EXT"/>
      <sheetName val="ELIMINA"/>
      <sheetName val="FILIALEXT"/>
      <sheetName val="FILI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Catalogo"/>
      <sheetName val="23 Part Adq"/>
      <sheetName val="Gastos regionales"/>
      <sheetName val="Swap Gain MtM (PL.501)"/>
      <sheetName val="Gain on Sale of OREOs (PL.502)"/>
      <sheetName val="Other Income (PL.505)"/>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Other Services (PL.773)"/>
      <sheetName val="Depreciation (PL.797)"/>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7"/>
      <sheetName val="#2006"/>
      <sheetName val="#2005"/>
      <sheetName val="#2004"/>
      <sheetName val="#2003"/>
      <sheetName val="#2002"/>
      <sheetName val="WIZ"/>
      <sheetName val="wizmon"/>
    </sheetNames>
    <definedNames>
      <definedName name="LLPModel"/>
    </definedNames>
    <sheetDataSet>
      <sheetData sheetId="0"/>
      <sheetData sheetId="1"/>
      <sheetData sheetId="2"/>
      <sheetData sheetId="3"/>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DATA1"/>
      <sheetName val="Hoja4"/>
      <sheetName val="DATA2"/>
      <sheetName val="WIZ"/>
    </sheetNames>
    <sheetDataSet>
      <sheetData sheetId="0"/>
      <sheetData sheetId="1"/>
      <sheetData sheetId="2"/>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nes"/>
      <sheetName val="Enero"/>
      <sheetName val="Febrero"/>
      <sheetName val="Marzo"/>
      <sheetName val="Abril"/>
      <sheetName val="Mayo"/>
      <sheetName val="Junio"/>
      <sheetName val="Julio"/>
      <sheetName val="Agosto"/>
      <sheetName val="Septiembre"/>
      <sheetName val="Octubre"/>
      <sheetName val="Noviembre"/>
      <sheetName val="Hoja1"/>
      <sheetName val="384-acciones corporac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dito"/>
      <sheetName val="oficial"/>
      <sheetName val="valores"/>
      <sheetName val="b.bta.s.valores"/>
    </sheetNames>
    <sheetDataSet>
      <sheetData sheetId="0"/>
      <sheetData sheetId="1"/>
      <sheetData sheetId="2"/>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entas"/>
      <sheetName val="Data"/>
      <sheetName val="PL.717 Corporate Expenses"/>
      <sheetName val="oficial"/>
    </sheet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entas"/>
      <sheetName val="Data"/>
      <sheetName val="PL.717 Corporate Expenses"/>
      <sheetName val="oper recip"/>
      <sheetName val="estado de resultados"/>
    </sheetNames>
    <sheetDataSet>
      <sheetData sheetId="0"/>
      <sheetData sheetId="1"/>
      <sheetData sheetId="2"/>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es"/>
      <sheetName val="Hoja de trabajo Sept 2011"/>
      <sheetName val="MAPEO CUENTAS"/>
      <sheetName val="Corficol Finan+Real"/>
      <sheetName val="Anexo-Invers Aval Dic-11"/>
      <sheetName val="BALANCE"/>
      <sheetName val="PYG"/>
      <sheetName val="Aval"/>
      <sheetName val="Bogota"/>
      <sheetName val="Occidente"/>
      <sheetName val="Popular"/>
      <sheetName val="Av Villas"/>
      <sheetName val="Non-Financial Sector Corficol"/>
      <sheetName val="Non-Financial Ventas y Servicio"/>
      <sheetName val="Non-Financial Sector Inca"/>
      <sheetName val="Conciliacion Utilidades"/>
      <sheetName val="Anexo-Participaciones Dic-11"/>
      <sheetName val="SABANA"/>
      <sheetName val="3"/>
      <sheetName val="4"/>
      <sheetName val="6"/>
      <sheetName val="6- Anexo 1"/>
      <sheetName val="6-Anexo 2"/>
      <sheetName val="7"/>
      <sheetName val="HT"/>
      <sheetName val="8"/>
      <sheetName val="9"/>
      <sheetName val="10.1"/>
      <sheetName val="10.2"/>
      <sheetName val="11.1"/>
      <sheetName val="11.2"/>
      <sheetName val="12"/>
      <sheetName val="13"/>
      <sheetName val="14"/>
      <sheetName val="16.2"/>
      <sheetName val="Corficol"/>
      <sheetName val="BOCEAs-BCO BOGOTA"/>
      <sheetName val="Depositos"/>
      <sheetName val="Minoritario Entidades"/>
      <sheetName val="DATA1"/>
      <sheetName val="dat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CION"/>
      <sheetName val="BASE"/>
      <sheetName val="MATRIZ"/>
      <sheetName val="Int Minoritario"/>
      <sheetName val="NOTAS"/>
      <sheetName val="CONSOL"/>
      <sheetName val="BALAN"/>
      <sheetName val="PYG"/>
      <sheetName val="PATRIM"/>
      <sheetName val="EFECTIVO"/>
      <sheetName val="ELIMINA"/>
      <sheetName val="ELIMINA EXT"/>
      <sheetName val="FILIAL"/>
      <sheetName val="FILIALEXT"/>
      <sheetName val="CON"/>
      <sheetName val="Octub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lombia"/>
      <sheetName val="PUC"/>
      <sheetName val="MC"/>
      <sheetName val="Inversiones BS.108 &amp; BS.136"/>
      <sheetName val="Cartera de Credito Balance"/>
      <sheetName val="Accrued interest Recei. BS.408"/>
      <sheetName val="Accounts Receivable BS.478 -474"/>
      <sheetName val="Deferred Expenses BS.556"/>
      <sheetName val="OREOS BS.558"/>
      <sheetName val="Other Assets-Other BS.567"/>
      <sheetName val="Int &amp; Non-int Acc. BS.584-596"/>
      <sheetName val="Saving Deposits BS.646"/>
      <sheetName val="Time Deposits BS.658"/>
      <sheetName val="Accrued Expenses BS.776-778"/>
      <sheetName val="Accounts Payable BS.788"/>
      <sheetName val="Time Deposits (PL.120)"/>
      <sheetName val="Swap Gain MtM (PL.501)"/>
      <sheetName val="Gain on Sale of OREOs (PL.502)"/>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Depreciation (PL.797)"/>
      <sheetName val="Cuentas de Orden, Otros"/>
      <sheetName val="Cuentas de Orden, Tesorería"/>
      <sheetName val="Cuentas de Orden, Riesgo"/>
      <sheetName val="Other Income (PL.505)"/>
      <sheetName val="Other Services (PL.773)"/>
      <sheetName val="Gastos regionales"/>
      <sheetName val="PUC_1112 v5.9"/>
    </sheetNames>
    <definedNames>
      <definedName name="ContAverage"/>
      <definedName name="FailureActual"/>
      <definedName name="FailurePlan"/>
      <definedName name="FleetAdj"/>
      <definedName name="FleetNoAdj"/>
      <definedName name="ProductivityWith"/>
      <definedName name="ProductivityWithout"/>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56"/>
  <sheetViews>
    <sheetView showGridLines="0" topLeftCell="A20" zoomScale="90" zoomScaleNormal="90" workbookViewId="0">
      <selection activeCell="C26" activeCellId="1" sqref="I48 C26"/>
    </sheetView>
  </sheetViews>
  <sheetFormatPr baseColWidth="10" defaultColWidth="11.42578125" defaultRowHeight="12.75" zeroHeight="1" x14ac:dyDescent="0.2"/>
  <cols>
    <col min="1" max="1" width="3.85546875" style="1" customWidth="1"/>
    <col min="2" max="2" width="15.28515625" style="1" customWidth="1"/>
    <col min="3" max="3" width="17.28515625" style="1" customWidth="1"/>
    <col min="4" max="4" width="28.5703125" style="1" customWidth="1"/>
    <col min="5" max="5" width="12.85546875" style="1" customWidth="1"/>
    <col min="6" max="6" width="47.140625" style="1" customWidth="1"/>
    <col min="7" max="7" width="21.42578125" style="1" customWidth="1"/>
    <col min="8" max="8" width="6.5703125" style="1" customWidth="1"/>
    <col min="9" max="9" width="2.5703125" style="1" customWidth="1"/>
    <col min="10" max="1024" width="11.42578125" style="1" hidden="1"/>
  </cols>
  <sheetData>
    <row r="1" spans="1:8" x14ac:dyDescent="0.2"/>
    <row r="2" spans="1:8" ht="73.5" customHeight="1" x14ac:dyDescent="0.2">
      <c r="A2" s="1" t="e">
        <f>+A2:h15e15a2:h13a2:h19e15a2:h13a2:h26e15a2:h13a2a2:H35</f>
        <v>#NAME?</v>
      </c>
      <c r="B2" s="261" t="s">
        <v>0</v>
      </c>
      <c r="C2" s="261"/>
      <c r="D2" s="261"/>
      <c r="E2" s="261"/>
      <c r="F2" s="261"/>
      <c r="G2" s="261"/>
      <c r="H2" s="261"/>
    </row>
    <row r="3" spans="1:8" x14ac:dyDescent="0.2">
      <c r="B3" s="2"/>
      <c r="C3" s="3"/>
      <c r="D3" s="3"/>
      <c r="E3" s="3"/>
      <c r="F3" s="3"/>
      <c r="G3" s="3"/>
      <c r="H3" s="4"/>
    </row>
    <row r="4" spans="1:8" x14ac:dyDescent="0.2">
      <c r="B4" s="2"/>
      <c r="C4" s="3"/>
      <c r="D4" s="3"/>
      <c r="E4" s="3"/>
      <c r="F4" s="3"/>
      <c r="G4" s="3"/>
      <c r="H4" s="4"/>
    </row>
    <row r="5" spans="1:8" x14ac:dyDescent="0.2">
      <c r="B5" s="5"/>
      <c r="C5" s="6"/>
      <c r="D5" s="6"/>
      <c r="E5" s="6"/>
      <c r="F5" s="6"/>
      <c r="G5" s="6"/>
      <c r="H5" s="7"/>
    </row>
    <row r="6" spans="1:8" ht="65.25" customHeight="1" x14ac:dyDescent="0.2">
      <c r="B6" s="262" t="s">
        <v>1</v>
      </c>
      <c r="C6" s="262"/>
      <c r="D6" s="262"/>
      <c r="E6" s="262"/>
      <c r="F6" s="262"/>
      <c r="G6" s="262"/>
      <c r="H6" s="262"/>
    </row>
    <row r="7" spans="1:8" ht="74.25" customHeight="1" x14ac:dyDescent="0.2">
      <c r="B7" s="262"/>
      <c r="C7" s="262"/>
      <c r="D7" s="262"/>
      <c r="E7" s="262"/>
      <c r="F7" s="262"/>
      <c r="G7" s="262"/>
      <c r="H7" s="262"/>
    </row>
    <row r="8" spans="1:8" ht="21.75" customHeight="1" x14ac:dyDescent="0.2">
      <c r="B8" s="263" t="s">
        <v>2</v>
      </c>
      <c r="C8" s="263"/>
      <c r="D8" s="263"/>
      <c r="E8" s="263"/>
      <c r="F8" s="263"/>
      <c r="G8" s="263"/>
      <c r="H8" s="263"/>
    </row>
    <row r="9" spans="1:8" ht="42" customHeight="1" x14ac:dyDescent="0.2">
      <c r="B9" s="264" t="s">
        <v>3</v>
      </c>
      <c r="C9" s="264"/>
      <c r="D9" s="264"/>
      <c r="E9" s="264"/>
      <c r="F9" s="264"/>
      <c r="G9" s="264"/>
      <c r="H9" s="264"/>
    </row>
    <row r="10" spans="1:8" ht="43.5" customHeight="1" x14ac:dyDescent="0.2">
      <c r="B10" s="264"/>
      <c r="C10" s="264"/>
      <c r="D10" s="264"/>
      <c r="E10" s="264"/>
      <c r="F10" s="264"/>
      <c r="G10" s="264"/>
      <c r="H10" s="264"/>
    </row>
    <row r="11" spans="1:8" ht="12.75" customHeight="1" x14ac:dyDescent="0.2">
      <c r="B11" s="2"/>
      <c r="C11" s="3"/>
      <c r="D11" s="8"/>
      <c r="E11" s="9"/>
      <c r="F11" s="9"/>
      <c r="G11" s="10"/>
      <c r="H11" s="11"/>
    </row>
    <row r="12" spans="1:8" ht="21" customHeight="1" x14ac:dyDescent="0.2">
      <c r="B12" s="2"/>
      <c r="C12" s="265" t="s">
        <v>4</v>
      </c>
      <c r="D12" s="265"/>
      <c r="E12" s="266" t="s">
        <v>5</v>
      </c>
      <c r="F12" s="266"/>
      <c r="G12" s="3"/>
      <c r="H12" s="4"/>
    </row>
    <row r="13" spans="1:8" ht="37.5" customHeight="1" x14ac:dyDescent="0.2">
      <c r="B13" s="2"/>
      <c r="C13" s="267" t="s">
        <v>6</v>
      </c>
      <c r="D13" s="267"/>
      <c r="E13" s="268" t="s">
        <v>7</v>
      </c>
      <c r="F13" s="268"/>
      <c r="G13" s="3"/>
      <c r="H13" s="4"/>
    </row>
    <row r="14" spans="1:8" ht="39.75" customHeight="1" x14ac:dyDescent="0.2">
      <c r="B14" s="2"/>
      <c r="C14" s="269" t="s">
        <v>8</v>
      </c>
      <c r="D14" s="269"/>
      <c r="E14" s="270" t="s">
        <v>9</v>
      </c>
      <c r="F14" s="270"/>
      <c r="G14" s="3"/>
      <c r="H14" s="4"/>
    </row>
    <row r="15" spans="1:8" ht="230.25" customHeight="1" x14ac:dyDescent="0.2">
      <c r="B15" s="2"/>
      <c r="C15" s="269" t="s">
        <v>10</v>
      </c>
      <c r="D15" s="269"/>
      <c r="E15" s="270" t="s">
        <v>11</v>
      </c>
      <c r="F15" s="270"/>
      <c r="G15" s="3"/>
      <c r="H15" s="4"/>
    </row>
    <row r="16" spans="1:8" ht="15.75" customHeight="1" x14ac:dyDescent="0.2">
      <c r="B16" s="2"/>
      <c r="C16" s="271" t="s">
        <v>12</v>
      </c>
      <c r="D16" s="12" t="s">
        <v>13</v>
      </c>
      <c r="E16" s="270" t="s">
        <v>14</v>
      </c>
      <c r="F16" s="270"/>
      <c r="G16" s="3"/>
      <c r="H16" s="4"/>
    </row>
    <row r="17" spans="2:8" ht="54" customHeight="1" x14ac:dyDescent="0.2">
      <c r="B17" s="2"/>
      <c r="C17" s="271"/>
      <c r="D17" s="13" t="s">
        <v>15</v>
      </c>
      <c r="E17" s="272" t="s">
        <v>16</v>
      </c>
      <c r="F17" s="272"/>
      <c r="G17" s="3"/>
      <c r="H17" s="4"/>
    </row>
    <row r="18" spans="2:8" ht="98.25" customHeight="1" x14ac:dyDescent="0.2">
      <c r="B18" s="2"/>
      <c r="C18" s="271"/>
      <c r="D18" s="13" t="s">
        <v>17</v>
      </c>
      <c r="E18" s="272" t="s">
        <v>18</v>
      </c>
      <c r="F18" s="272"/>
      <c r="G18" s="3"/>
      <c r="H18" s="4"/>
    </row>
    <row r="19" spans="2:8" ht="83.25" customHeight="1" x14ac:dyDescent="0.2">
      <c r="B19" s="2"/>
      <c r="C19" s="273" t="s">
        <v>19</v>
      </c>
      <c r="D19" s="273"/>
      <c r="E19" s="274" t="s">
        <v>20</v>
      </c>
      <c r="F19" s="274"/>
      <c r="G19" s="3"/>
      <c r="H19" s="4"/>
    </row>
    <row r="20" spans="2:8" ht="19.5" customHeight="1" x14ac:dyDescent="0.2">
      <c r="B20" s="2"/>
      <c r="C20" s="14"/>
      <c r="D20" s="14"/>
      <c r="E20" s="15"/>
      <c r="F20" s="15"/>
      <c r="G20" s="3"/>
      <c r="H20" s="4"/>
    </row>
    <row r="21" spans="2:8" ht="37.5" customHeight="1" x14ac:dyDescent="0.2">
      <c r="B21" s="264" t="s">
        <v>21</v>
      </c>
      <c r="C21" s="264"/>
      <c r="D21" s="264"/>
      <c r="E21" s="264"/>
      <c r="F21" s="264"/>
      <c r="G21" s="264"/>
      <c r="H21" s="264"/>
    </row>
    <row r="22" spans="2:8" ht="27.75" customHeight="1" x14ac:dyDescent="0.2">
      <c r="B22" s="2"/>
      <c r="C22" s="3"/>
      <c r="D22" s="3"/>
      <c r="E22" s="3"/>
      <c r="F22" s="3"/>
      <c r="G22" s="3"/>
      <c r="H22" s="4"/>
    </row>
    <row r="23" spans="2:8" ht="27.75" customHeight="1" x14ac:dyDescent="0.2">
      <c r="B23" s="2"/>
      <c r="C23" s="16" t="s">
        <v>22</v>
      </c>
      <c r="D23" s="275" t="s">
        <v>5</v>
      </c>
      <c r="E23" s="275"/>
      <c r="F23" s="275" t="s">
        <v>23</v>
      </c>
      <c r="G23" s="275"/>
      <c r="H23" s="4"/>
    </row>
    <row r="24" spans="2:8" ht="59.25" customHeight="1" x14ac:dyDescent="0.2">
      <c r="B24" s="2"/>
      <c r="C24" s="17" t="s">
        <v>24</v>
      </c>
      <c r="D24" s="276" t="s">
        <v>25</v>
      </c>
      <c r="E24" s="276"/>
      <c r="F24" s="276" t="s">
        <v>26</v>
      </c>
      <c r="G24" s="276"/>
      <c r="H24" s="4"/>
    </row>
    <row r="25" spans="2:8" ht="53.25" customHeight="1" x14ac:dyDescent="0.2">
      <c r="B25" s="2"/>
      <c r="C25" s="18" t="s">
        <v>27</v>
      </c>
      <c r="D25" s="276" t="s">
        <v>28</v>
      </c>
      <c r="E25" s="276"/>
      <c r="F25" s="276" t="s">
        <v>29</v>
      </c>
      <c r="G25" s="276"/>
      <c r="H25" s="4"/>
    </row>
    <row r="26" spans="2:8" ht="62.25" customHeight="1" x14ac:dyDescent="0.2">
      <c r="B26" s="2"/>
      <c r="C26" s="19" t="s">
        <v>30</v>
      </c>
      <c r="D26" s="276" t="s">
        <v>31</v>
      </c>
      <c r="E26" s="276"/>
      <c r="F26" s="276" t="s">
        <v>32</v>
      </c>
      <c r="G26" s="276"/>
      <c r="H26" s="4"/>
    </row>
    <row r="27" spans="2:8" ht="70.5" customHeight="1" x14ac:dyDescent="0.2">
      <c r="B27" s="2"/>
      <c r="C27" s="20" t="s">
        <v>33</v>
      </c>
      <c r="D27" s="276" t="s">
        <v>34</v>
      </c>
      <c r="E27" s="276"/>
      <c r="F27" s="276" t="s">
        <v>35</v>
      </c>
      <c r="G27" s="276"/>
      <c r="H27" s="4"/>
    </row>
    <row r="28" spans="2:8" ht="11.25" customHeight="1" x14ac:dyDescent="0.2">
      <c r="B28" s="21"/>
      <c r="C28" s="22"/>
      <c r="D28" s="22"/>
      <c r="E28" s="22"/>
      <c r="F28" s="22"/>
      <c r="G28" s="22"/>
      <c r="H28" s="23"/>
    </row>
    <row r="29" spans="2:8" ht="14.25" customHeight="1" x14ac:dyDescent="0.2">
      <c r="B29" s="24"/>
      <c r="C29" s="277"/>
      <c r="D29" s="277"/>
      <c r="E29" s="278"/>
      <c r="F29" s="278"/>
      <c r="G29" s="278"/>
      <c r="H29" s="25"/>
    </row>
    <row r="30" spans="2:8" ht="27.75" customHeight="1" x14ac:dyDescent="0.2">
      <c r="B30" s="264" t="s">
        <v>36</v>
      </c>
      <c r="C30" s="264"/>
      <c r="D30" s="264"/>
      <c r="E30" s="264"/>
      <c r="F30" s="264"/>
      <c r="G30" s="264"/>
      <c r="H30" s="264"/>
    </row>
    <row r="31" spans="2:8" ht="13.5" x14ac:dyDescent="0.2">
      <c r="B31" s="2"/>
      <c r="C31" s="26"/>
      <c r="D31" s="26"/>
      <c r="E31" s="279"/>
      <c r="F31" s="279"/>
      <c r="G31" s="3"/>
      <c r="H31" s="4"/>
    </row>
    <row r="32" spans="2:8" ht="16.5" x14ac:dyDescent="0.2">
      <c r="B32" s="280" t="s">
        <v>37</v>
      </c>
      <c r="C32" s="280"/>
      <c r="D32" s="280"/>
      <c r="E32" s="280"/>
      <c r="F32" s="280"/>
      <c r="G32" s="280"/>
      <c r="H32" s="280"/>
    </row>
    <row r="33" spans="2:8" x14ac:dyDescent="0.2">
      <c r="B33" s="27"/>
      <c r="C33" s="28"/>
      <c r="D33" s="28"/>
      <c r="E33" s="28"/>
      <c r="F33" s="28"/>
      <c r="G33" s="28"/>
      <c r="H33" s="29"/>
    </row>
    <row r="34" spans="2:8" x14ac:dyDescent="0.2"/>
    <row r="35" spans="2:8" ht="29.25" customHeight="1" x14ac:dyDescent="0.2"/>
    <row r="36" spans="2:8" ht="26.25" customHeight="1" x14ac:dyDescent="0.2"/>
    <row r="37" spans="2:8" ht="43.5" customHeight="1" x14ac:dyDescent="0.2"/>
    <row r="38" spans="2:8" ht="53.25" customHeight="1" x14ac:dyDescent="0.2"/>
    <row r="39" spans="2:8" x14ac:dyDescent="0.2"/>
    <row r="40" spans="2:8" x14ac:dyDescent="0.2"/>
    <row r="41" spans="2:8" x14ac:dyDescent="0.2"/>
    <row r="42" spans="2:8" x14ac:dyDescent="0.2"/>
    <row r="43" spans="2:8" x14ac:dyDescent="0.2"/>
    <row r="44" spans="2:8" x14ac:dyDescent="0.2"/>
    <row r="45" spans="2:8" ht="12.75" customHeight="1" x14ac:dyDescent="0.2"/>
    <row r="46" spans="2:8" ht="12.75" customHeight="1" x14ac:dyDescent="0.2"/>
    <row r="47" spans="2:8" ht="12.75" customHeight="1" x14ac:dyDescent="0.2"/>
    <row r="48" spans="2: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sheetData>
  <mergeCells count="34">
    <mergeCell ref="C29:D29"/>
    <mergeCell ref="E29:G29"/>
    <mergeCell ref="B30:H30"/>
    <mergeCell ref="E31:F31"/>
    <mergeCell ref="B32:H32"/>
    <mergeCell ref="D25:E25"/>
    <mergeCell ref="F25:G25"/>
    <mergeCell ref="D26:E26"/>
    <mergeCell ref="F26:G26"/>
    <mergeCell ref="D27:E27"/>
    <mergeCell ref="F27:G27"/>
    <mergeCell ref="B21:H21"/>
    <mergeCell ref="D23:E23"/>
    <mergeCell ref="F23:G23"/>
    <mergeCell ref="D24:E24"/>
    <mergeCell ref="F24:G24"/>
    <mergeCell ref="C16:C18"/>
    <mergeCell ref="E16:F16"/>
    <mergeCell ref="E17:F17"/>
    <mergeCell ref="E18:F18"/>
    <mergeCell ref="C19:D19"/>
    <mergeCell ref="E19:F19"/>
    <mergeCell ref="C13:D13"/>
    <mergeCell ref="E13:F13"/>
    <mergeCell ref="C14:D14"/>
    <mergeCell ref="E14:F14"/>
    <mergeCell ref="C15:D15"/>
    <mergeCell ref="E15:F15"/>
    <mergeCell ref="B2:H2"/>
    <mergeCell ref="B6:H7"/>
    <mergeCell ref="B8:H8"/>
    <mergeCell ref="B9:H10"/>
    <mergeCell ref="C12:D12"/>
    <mergeCell ref="E12:F12"/>
  </mergeCells>
  <pageMargins left="0.7" right="0.7" top="0.75" bottom="0.75" header="0.51180555555555496" footer="0.51180555555555496"/>
  <pageSetup firstPageNumber="0"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AMJ164"/>
  <sheetViews>
    <sheetView topLeftCell="B13" zoomScale="90" zoomScaleNormal="90" workbookViewId="0">
      <selection activeCell="D15" sqref="D15"/>
    </sheetView>
  </sheetViews>
  <sheetFormatPr baseColWidth="10" defaultColWidth="11.42578125" defaultRowHeight="12.75" x14ac:dyDescent="0.2"/>
  <cols>
    <col min="1" max="1" width="2.42578125" style="88" customWidth="1"/>
    <col min="2" max="2" width="25.140625" style="89" customWidth="1"/>
    <col min="3" max="3" width="24.140625" style="90" customWidth="1"/>
    <col min="4" max="4" width="24.28515625" style="88" customWidth="1"/>
    <col min="5" max="5" width="34.85546875" style="88" customWidth="1"/>
    <col min="6" max="6" width="37.28515625" style="88" customWidth="1"/>
    <col min="7" max="7" width="22.85546875" style="88" customWidth="1"/>
    <col min="8" max="8" width="31.140625" style="88" customWidth="1"/>
    <col min="9" max="9" width="44.5703125" style="88" customWidth="1"/>
    <col min="10" max="10" width="2" style="91" customWidth="1"/>
    <col min="11" max="11" width="26.42578125" style="88" customWidth="1"/>
    <col min="12" max="12" width="28.7109375" style="88" customWidth="1"/>
    <col min="13" max="13" width="37.5703125" style="88" customWidth="1"/>
    <col min="14" max="14" width="50" style="88" customWidth="1"/>
    <col min="15" max="15" width="32.42578125" style="88" customWidth="1"/>
    <col min="16" max="16" width="28.5703125" style="88" customWidth="1"/>
    <col min="17" max="17" width="23.28515625" style="88" customWidth="1"/>
    <col min="18" max="18" width="22.140625" style="88" customWidth="1"/>
    <col min="19" max="19" width="18.28515625" style="88" customWidth="1"/>
    <col min="20" max="1024" width="11.42578125" style="88"/>
  </cols>
  <sheetData>
    <row r="3" spans="2:19" ht="12.95" customHeight="1" x14ac:dyDescent="0.2">
      <c r="B3" s="92"/>
      <c r="C3" s="93"/>
      <c r="D3" s="94"/>
      <c r="E3" s="94"/>
      <c r="F3" s="94"/>
      <c r="G3" s="94"/>
      <c r="H3" s="94"/>
      <c r="I3" s="94"/>
      <c r="J3" s="95"/>
      <c r="K3" s="94"/>
      <c r="L3" s="94"/>
    </row>
    <row r="4" spans="2:19" ht="27.75" customHeight="1" x14ac:dyDescent="0.2">
      <c r="B4" s="519" t="s">
        <v>453</v>
      </c>
      <c r="C4" s="519"/>
      <c r="D4" s="519"/>
      <c r="E4" s="519"/>
      <c r="F4" s="519"/>
      <c r="G4" s="519"/>
      <c r="H4" s="519"/>
      <c r="I4" s="519"/>
      <c r="J4" s="519"/>
      <c r="K4" s="519"/>
      <c r="L4" s="519"/>
    </row>
    <row r="5" spans="2:19" ht="12.95" customHeight="1" x14ac:dyDescent="0.2">
      <c r="B5" s="90"/>
    </row>
    <row r="6" spans="2:19" ht="36.6" customHeight="1" x14ac:dyDescent="0.2">
      <c r="B6" s="520" t="s">
        <v>22</v>
      </c>
      <c r="C6" s="520"/>
      <c r="D6" s="521" t="s">
        <v>5</v>
      </c>
      <c r="E6" s="521"/>
      <c r="F6" s="522" t="s">
        <v>23</v>
      </c>
      <c r="G6" s="522"/>
      <c r="H6" s="96"/>
      <c r="I6" s="96"/>
    </row>
    <row r="7" spans="2:19" ht="75.75" customHeight="1" x14ac:dyDescent="0.2">
      <c r="B7" s="523" t="s">
        <v>24</v>
      </c>
      <c r="C7" s="523"/>
      <c r="D7" s="524" t="s">
        <v>25</v>
      </c>
      <c r="E7" s="524"/>
      <c r="F7" s="525" t="s">
        <v>26</v>
      </c>
      <c r="G7" s="525"/>
      <c r="H7" s="97"/>
      <c r="I7" s="98">
        <v>1</v>
      </c>
    </row>
    <row r="8" spans="2:19" ht="57" customHeight="1" x14ac:dyDescent="0.2">
      <c r="B8" s="526" t="s">
        <v>27</v>
      </c>
      <c r="C8" s="526"/>
      <c r="D8" s="527" t="s">
        <v>28</v>
      </c>
      <c r="E8" s="527"/>
      <c r="F8" s="528" t="s">
        <v>454</v>
      </c>
      <c r="G8" s="528"/>
      <c r="H8" s="99" t="s">
        <v>455</v>
      </c>
      <c r="I8" s="98">
        <v>0.75</v>
      </c>
    </row>
    <row r="9" spans="2:19" ht="71.25" customHeight="1" x14ac:dyDescent="0.2">
      <c r="B9" s="529" t="s">
        <v>30</v>
      </c>
      <c r="C9" s="529"/>
      <c r="D9" s="527" t="s">
        <v>456</v>
      </c>
      <c r="E9" s="527"/>
      <c r="F9" s="528" t="s">
        <v>32</v>
      </c>
      <c r="G9" s="528"/>
      <c r="H9" s="100"/>
      <c r="I9" s="98">
        <v>0.5</v>
      </c>
    </row>
    <row r="10" spans="2:19" ht="97.5" customHeight="1" x14ac:dyDescent="0.2">
      <c r="B10" s="533" t="s">
        <v>33</v>
      </c>
      <c r="C10" s="533"/>
      <c r="D10" s="534" t="s">
        <v>457</v>
      </c>
      <c r="E10" s="534"/>
      <c r="F10" s="535" t="s">
        <v>35</v>
      </c>
      <c r="G10" s="535"/>
      <c r="H10" s="100"/>
      <c r="I10" s="98">
        <v>0.25</v>
      </c>
    </row>
    <row r="11" spans="2:19" ht="26.25" customHeight="1" x14ac:dyDescent="0.2">
      <c r="B11" s="536" t="s">
        <v>458</v>
      </c>
      <c r="C11" s="536"/>
      <c r="D11" s="536"/>
      <c r="E11" s="536"/>
      <c r="F11" s="536"/>
      <c r="G11" s="536"/>
      <c r="H11" s="536"/>
      <c r="I11" s="536"/>
      <c r="J11" s="101"/>
      <c r="K11" s="102"/>
      <c r="L11" s="102"/>
      <c r="M11" s="102"/>
      <c r="N11" s="102"/>
    </row>
    <row r="12" spans="2:19" ht="38.25" customHeight="1" x14ac:dyDescent="0.2">
      <c r="B12" s="90"/>
    </row>
    <row r="13" spans="2:19" ht="42.75" customHeight="1" x14ac:dyDescent="0.2">
      <c r="B13" s="537" t="s">
        <v>459</v>
      </c>
      <c r="C13" s="538" t="s">
        <v>460</v>
      </c>
      <c r="D13" s="538"/>
      <c r="E13" s="538"/>
      <c r="F13" s="538"/>
      <c r="G13" s="539" t="s">
        <v>461</v>
      </c>
      <c r="H13" s="539" t="s">
        <v>462</v>
      </c>
      <c r="I13" s="540" t="s">
        <v>463</v>
      </c>
      <c r="K13" s="544" t="s">
        <v>464</v>
      </c>
      <c r="L13" s="544" t="s">
        <v>465</v>
      </c>
      <c r="M13" s="530" t="s">
        <v>466</v>
      </c>
      <c r="N13" s="531" t="s">
        <v>467</v>
      </c>
      <c r="O13" s="531"/>
      <c r="P13" s="531"/>
      <c r="Q13" s="531"/>
      <c r="R13" s="531"/>
      <c r="S13" s="531"/>
    </row>
    <row r="14" spans="2:19" ht="48.75" customHeight="1" x14ac:dyDescent="0.2">
      <c r="B14" s="537"/>
      <c r="C14" s="103" t="s">
        <v>468</v>
      </c>
      <c r="D14" s="103" t="s">
        <v>50</v>
      </c>
      <c r="E14" s="103" t="s">
        <v>469</v>
      </c>
      <c r="F14" s="104" t="s">
        <v>470</v>
      </c>
      <c r="G14" s="539"/>
      <c r="H14" s="539"/>
      <c r="I14" s="540"/>
      <c r="K14" s="544"/>
      <c r="L14" s="544"/>
      <c r="M14" s="530"/>
      <c r="N14" s="105" t="s">
        <v>471</v>
      </c>
      <c r="O14" s="105" t="s">
        <v>472</v>
      </c>
      <c r="P14" s="105" t="s">
        <v>473</v>
      </c>
      <c r="Q14" s="105" t="s">
        <v>474</v>
      </c>
      <c r="R14" s="105" t="s">
        <v>475</v>
      </c>
      <c r="S14" s="106" t="s">
        <v>476</v>
      </c>
    </row>
    <row r="15" spans="2:19" ht="132" customHeight="1" x14ac:dyDescent="0.2">
      <c r="B15" s="107">
        <f t="shared" ref="B15:B46" si="0">+IF(ISTEXT(D15),J15,"")</f>
        <v>1</v>
      </c>
      <c r="C15" s="108" t="str">
        <f>+IFERROR(INDEX(Hoja1!$A$2:$A$82,MATCH(J15,Hoja1!$H$2:$H$82,0)),"")</f>
        <v>1.2</v>
      </c>
      <c r="D15" s="109" t="str">
        <f>IFERROR(VLOOKUP(C15,Hoja1!$A$2:$H$82,4,0),"")</f>
        <v>Ambiente de Control</v>
      </c>
      <c r="E15" s="109" t="str">
        <f>+IFERROR(VLOOKUP(C15,Hoja1!$A$1:$J$82,10,0),"")</f>
        <v>La entidad demuestra el compromiso con la integridad (valores) y principios del servicio público</v>
      </c>
      <c r="F15" s="109" t="str">
        <f>+IFERROR(VLOOKUP(C15,Hoja1!$A$1:$I$82,3,0),"")</f>
        <v xml:space="preserve"> Mecanismos para el manejo de conflictos de interés.</v>
      </c>
      <c r="G15" s="110">
        <f>+IFERROR(VLOOKUP(C15,Hoja1!$A$1:$K$82,11,0),"")</f>
        <v>3</v>
      </c>
      <c r="H15" s="111">
        <f>+IFERROR(VLOOKUP(C15,Hoja1!$A$1:$L$82,12,0),"")</f>
        <v>2</v>
      </c>
      <c r="I15" s="112" t="str">
        <f t="shared" ref="I15:I46" si="1">+IF(OR(AND(G15=1,H15=1),AND(G15=1,H15=2),AND(G15=1,H15=3),G15="",H15=""),"No se encuentra presente  por lo tanto no esta funcionando, lo que hace que se requieran acciones dirigidas a fortalecer su diseño y puesta en marcha",IF(OR(AND(G15=2,H15=2),AND(G15=3,H15=1),AND(G15=3,H15=2),AND(G15=2,H15=1)),"Se encuentra presente y funcionando, pero requiere acciones dirigidas a fortalecer  o mejorar su diseño y/o ejecucion.",IF(AND(G15=2,H15=3),"Se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funcionando, pero requiere acciones dirigidas a fortalecer  o mejorar su diseño y/o ejecucion.</v>
      </c>
      <c r="J15" s="91">
        <v>1</v>
      </c>
      <c r="K15" s="113">
        <f>+VLOOKUP(C15,Hoja1!$A$1:$M$82,13,0)</f>
        <v>0.5</v>
      </c>
      <c r="L15" s="532">
        <f>+AVERAGE(K15:K38)</f>
        <v>0.91666666666666663</v>
      </c>
      <c r="M15" s="114" t="s">
        <v>477</v>
      </c>
      <c r="N15" s="115"/>
      <c r="O15" s="115"/>
      <c r="P15" s="115"/>
      <c r="Q15" s="115"/>
      <c r="R15" s="115"/>
      <c r="S15" s="115"/>
    </row>
    <row r="16" spans="2:19" ht="99.75" customHeight="1" x14ac:dyDescent="0.2">
      <c r="B16" s="116">
        <f t="shared" si="0"/>
        <v>2</v>
      </c>
      <c r="C16" s="117" t="str">
        <f>+IFERROR(INDEX(Hoja1!$A$2:$A$82,MATCH(J16,Hoja1!$H$2:$H$82,0)),"")</f>
        <v>1.5</v>
      </c>
      <c r="D16" s="118" t="str">
        <f>IFERROR(VLOOKUP(C16,Hoja1!$A$2:$H$82,4,0),"")</f>
        <v>Ambiente de Control</v>
      </c>
      <c r="E16" s="118" t="str">
        <f>+IFERROR(VLOOKUP(C16,Hoja1!$A$1:$J$82,10,0),"")</f>
        <v>La entidad demuestra el compromiso con la integridad (valores) y principios del servicio público</v>
      </c>
      <c r="F16" s="118" t="str">
        <f>+IFERROR(VLOOKUP(C16,Hoja1!$A$1:$I$82,3,0),"")</f>
        <v xml:space="preserve"> Análisis sobre viabilidad para el establecimiento de una línea de denuncia interna sobre situaciones irregulares o posibles incumplimientos al código de integridad.
NOTA: Si la entidad ya cuenta con esta línea en funcionamiento, establecezca si ha aportado para la mejora de los mapas de riesgos o bien en otros ámbitos organizacionales.</v>
      </c>
      <c r="G16" s="117">
        <f>+IFERROR(VLOOKUP(C16,Hoja1!$A$1:$K$82,11,0),"")</f>
        <v>3</v>
      </c>
      <c r="H16" s="119">
        <f>+IFERROR(VLOOKUP(C16,Hoja1!$A$1:$L$82,12,0),"")</f>
        <v>2</v>
      </c>
      <c r="I16" s="112" t="str">
        <f t="shared" si="1"/>
        <v>Se encuentra presente y funcionando, pero requiere acciones dirigidas a fortalecer  o mejorar su diseño y/o ejecucion.</v>
      </c>
      <c r="J16" s="91">
        <v>2</v>
      </c>
      <c r="K16" s="113">
        <f>+VLOOKUP(C16,Hoja1!$A$1:$M$82,13,0)</f>
        <v>0.5</v>
      </c>
      <c r="L16" s="532"/>
      <c r="M16" s="114"/>
      <c r="N16" s="120"/>
      <c r="O16" s="120"/>
      <c r="P16" s="120"/>
      <c r="Q16" s="120"/>
      <c r="R16" s="120"/>
      <c r="S16" s="120"/>
    </row>
    <row r="17" spans="2:19" ht="99.75" customHeight="1" x14ac:dyDescent="0.2">
      <c r="B17" s="116">
        <f t="shared" si="0"/>
        <v>3</v>
      </c>
      <c r="C17" s="117" t="str">
        <f>+IFERROR(INDEX(Hoja1!$A$2:$A$82,MATCH(J17,Hoja1!$H$2:$H$82,0)),"")</f>
        <v>4.5</v>
      </c>
      <c r="D17" s="118" t="str">
        <f>IFERROR(VLOOKUP(C17,Hoja1!$A$2:$H$82,4,0),"")</f>
        <v>Ambiente de Control</v>
      </c>
      <c r="E17" s="118" t="str">
        <f>+IFERROR(VLOOKUP(C17,Hoja1!$A$1:$J$82,10,0),"")</f>
        <v>Compromiso con la competencia de todo el personal, por lo que la gestión del talento humano tiene un carácter estratégico con el despliegue de actividades clave para todo el ciclo de vida del servidor público –ingreso, permanencia y retiro.</v>
      </c>
      <c r="F17" s="118" t="str">
        <f>+IFERROR(VLOOKUP(C17,Hoja1!$A$1:$I$82,3,0),"")</f>
        <v xml:space="preserve"> Evaluación de las actividades relacionadas con el retiro del personal</v>
      </c>
      <c r="G17" s="117">
        <f>+IFERROR(VLOOKUP(C17,Hoja1!$A$1:$K$82,11,0),"")</f>
        <v>3</v>
      </c>
      <c r="H17" s="119">
        <f>+IFERROR(VLOOKUP(C17,Hoja1!$A$1:$L$82,12,0),"")</f>
        <v>2</v>
      </c>
      <c r="I17" s="112" t="str">
        <f t="shared" si="1"/>
        <v>Se encuentra presente y funcionando, pero requiere acciones dirigidas a fortalecer  o mejorar su diseño y/o ejecucion.</v>
      </c>
      <c r="J17" s="91">
        <v>3</v>
      </c>
      <c r="K17" s="113">
        <f>+VLOOKUP(C17,Hoja1!$A$1:$M$82,13,0)</f>
        <v>0.5</v>
      </c>
      <c r="L17" s="532"/>
      <c r="M17" s="114" t="s">
        <v>478</v>
      </c>
      <c r="N17" s="120"/>
      <c r="O17" s="120"/>
      <c r="P17" s="120"/>
      <c r="Q17" s="120"/>
      <c r="R17" s="120"/>
      <c r="S17" s="120"/>
    </row>
    <row r="18" spans="2:19" ht="99.75" customHeight="1" x14ac:dyDescent="0.2">
      <c r="B18" s="121">
        <f t="shared" si="0"/>
        <v>4</v>
      </c>
      <c r="C18" s="117" t="str">
        <f>+IFERROR(INDEX(Hoja1!$A$2:$A$82,MATCH(J18,Hoja1!$H$2:$H$82,0)),"")</f>
        <v>4.6</v>
      </c>
      <c r="D18" s="118" t="str">
        <f>IFERROR(VLOOKUP(C18,Hoja1!$A$2:$H$82,4,0),"")</f>
        <v>Ambiente de Control</v>
      </c>
      <c r="E18" s="118" t="str">
        <f>+IFERROR(VLOOKUP(C18,Hoja1!$A$1:$J$82,10,0),"")</f>
        <v>Compromiso con la competencia de todo el personal, por lo que la gestión del talento humano tiene un carácter estratégico con el despliegue de actividades clave para todo el ciclo de vida del servidor público –ingreso, permanencia y retiro.</v>
      </c>
      <c r="F18" s="118" t="str">
        <f>+IFERROR(VLOOKUP(C18,Hoja1!$A$1:$I$82,3,0),"")</f>
        <v xml:space="preserve"> Evaluar el impacto del Plan Institucional de Capacitación - PI</v>
      </c>
      <c r="G18" s="117">
        <f>+IFERROR(VLOOKUP(C18,Hoja1!$A$1:$K$82,11,0),"")</f>
        <v>3</v>
      </c>
      <c r="H18" s="119">
        <f>+IFERROR(VLOOKUP(C18,Hoja1!$A$1:$L$82,12,0),"")</f>
        <v>2</v>
      </c>
      <c r="I18" s="112" t="str">
        <f t="shared" si="1"/>
        <v>Se encuentra presente y funcionando, pero requiere acciones dirigidas a fortalecer  o mejorar su diseño y/o ejecucion.</v>
      </c>
      <c r="J18" s="91">
        <v>4</v>
      </c>
      <c r="K18" s="113">
        <f>+VLOOKUP(C18,Hoja1!$A$1:$M$82,13,0)</f>
        <v>0.5</v>
      </c>
      <c r="L18" s="532"/>
      <c r="M18" s="114"/>
      <c r="N18" s="120"/>
      <c r="O18" s="120"/>
      <c r="P18" s="120"/>
      <c r="Q18" s="120"/>
      <c r="R18" s="120"/>
      <c r="S18" s="120"/>
    </row>
    <row r="19" spans="2:19" ht="99.75" customHeight="1" x14ac:dyDescent="0.2">
      <c r="B19" s="116">
        <f t="shared" si="0"/>
        <v>5</v>
      </c>
      <c r="C19" s="117" t="str">
        <f>+IFERROR(INDEX(Hoja1!$A$2:$A$82,MATCH(J19,Hoja1!$H$2:$H$82,0)),"")</f>
        <v>1.1</v>
      </c>
      <c r="D19" s="118" t="str">
        <f>IFERROR(VLOOKUP(C19,Hoja1!$A$2:$H$82,4,0),"")</f>
        <v>Ambiente de Control</v>
      </c>
      <c r="E19" s="118" t="str">
        <f>+IFERROR(VLOOKUP(C19,Hoja1!$A$1:$J$82,10,0),"")</f>
        <v>La entidad demuestra el compromiso con la integridad (valores) y principios del servicio público</v>
      </c>
      <c r="F19" s="118" t="str">
        <f>+IFERROR(VLOOKUP(C19,Hoja1!$A$1:$I$82,3,0),"")</f>
        <v xml:space="preserve"> Aplicación del Código de Integridad. (incluye análisis de desviaciones, convivencia laboral, temas disciplinarios internos, quejas o denuncias sobres los servidores de la entidad, u otros temas relacionados)</v>
      </c>
      <c r="G19" s="117">
        <f>+IFERROR(VLOOKUP(C19,Hoja1!$A$1:$K$82,11,0),"")</f>
        <v>3</v>
      </c>
      <c r="H19" s="119">
        <f>+IFERROR(VLOOKUP(C19,Hoja1!$A$1:$L$82,12,0),"")</f>
        <v>3</v>
      </c>
      <c r="I19" s="112" t="str">
        <f t="shared" si="1"/>
        <v>Se encuentra presente y funciona correctamente, por lo tanto se requiere acciones o actividades  dirigidas a su mantenimiento dentro del marco de las lineas de defensa.</v>
      </c>
      <c r="J19" s="91">
        <v>5</v>
      </c>
      <c r="K19" s="113">
        <f>+VLOOKUP(C19,Hoja1!$A$1:$M$82,13,0)</f>
        <v>1</v>
      </c>
      <c r="L19" s="532"/>
      <c r="M19" s="114"/>
      <c r="N19" s="120"/>
      <c r="O19" s="120"/>
      <c r="P19" s="120"/>
      <c r="Q19" s="120"/>
      <c r="R19" s="120"/>
      <c r="S19" s="120"/>
    </row>
    <row r="20" spans="2:19" ht="99.75" customHeight="1" x14ac:dyDescent="0.2">
      <c r="B20" s="121">
        <f t="shared" si="0"/>
        <v>6</v>
      </c>
      <c r="C20" s="117" t="str">
        <f>+IFERROR(INDEX(Hoja1!$A$2:$A$82,MATCH(J20,Hoja1!$H$2:$H$82,0)),"")</f>
        <v>1.3</v>
      </c>
      <c r="D20" s="118" t="str">
        <f>IFERROR(VLOOKUP(C20,Hoja1!$A$2:$H$82,4,0),"")</f>
        <v>Ambiente de Control</v>
      </c>
      <c r="E20" s="118" t="str">
        <f>+IFERROR(VLOOKUP(C20,Hoja1!$A$1:$J$82,10,0),"")</f>
        <v>La entidad demuestra el compromiso con la integridad (valores) y principios del servicio público</v>
      </c>
      <c r="F20" s="118" t="str">
        <f>+IFERROR(VLOOKUP(C20,Hoja1!$A$1:$I$82,3,0),"")</f>
        <v xml:space="preserve"> Mecanismos frente a la detección y prevención del uso inadecuado de información privilegiada u otras situaciones que puedan implicar riesgos para la entidad</v>
      </c>
      <c r="G20" s="117">
        <f>+IFERROR(VLOOKUP(C20,Hoja1!$A$1:$K$82,11,0),"")</f>
        <v>3</v>
      </c>
      <c r="H20" s="119">
        <f>+IFERROR(VLOOKUP(C20,Hoja1!$A$1:$L$82,12,0),"")</f>
        <v>3</v>
      </c>
      <c r="I20" s="112" t="str">
        <f t="shared" si="1"/>
        <v>Se encuentra presente y funciona correctamente, por lo tanto se requiere acciones o actividades  dirigidas a su mantenimiento dentro del marco de las lineas de defensa.</v>
      </c>
      <c r="J20" s="91">
        <v>6</v>
      </c>
      <c r="K20" s="113">
        <f>+VLOOKUP(C20,Hoja1!$A$1:$M$82,13,0)</f>
        <v>1</v>
      </c>
      <c r="L20" s="532"/>
      <c r="M20" s="114" t="s">
        <v>479</v>
      </c>
      <c r="N20" s="120"/>
      <c r="O20" s="120"/>
      <c r="P20" s="120"/>
      <c r="Q20" s="120"/>
      <c r="R20" s="120"/>
      <c r="S20" s="120"/>
    </row>
    <row r="21" spans="2:19" ht="99.75" customHeight="1" x14ac:dyDescent="0.2">
      <c r="B21" s="116">
        <f t="shared" si="0"/>
        <v>7</v>
      </c>
      <c r="C21" s="117" t="str">
        <f>+IFERROR(INDEX(Hoja1!$A$2:$A$82,MATCH(J21,Hoja1!$H$2:$H$82,0)),"")</f>
        <v>1.4</v>
      </c>
      <c r="D21" s="118" t="str">
        <f>IFERROR(VLOOKUP(C21,Hoja1!$A$2:$H$82,4,0),"")</f>
        <v>Ambiente de Control</v>
      </c>
      <c r="E21" s="118" t="str">
        <f>+IFERROR(VLOOKUP(C21,Hoja1!$A$1:$J$82,10,0),"")</f>
        <v>La entidad demuestra el compromiso con la integridad (valores) y principios del servicio público</v>
      </c>
      <c r="F21" s="118" t="str">
        <f>+IFERROR(VLOOKUP(C21,Hoja1!$A$1:$I$82,3,0),"")</f>
        <v xml:space="preserve"> La evaluación de las acciones transversales de integridad, mediante el monitoreo permanente de los riesgos de corrupción.</v>
      </c>
      <c r="G21" s="117">
        <f>+IFERROR(VLOOKUP(C21,Hoja1!$A$1:$K$82,11,0),"")</f>
        <v>3</v>
      </c>
      <c r="H21" s="119">
        <f>+IFERROR(VLOOKUP(C21,Hoja1!$A$1:$L$82,12,0),"")</f>
        <v>3</v>
      </c>
      <c r="I21" s="112" t="str">
        <f t="shared" si="1"/>
        <v>Se encuentra presente y funciona correctamente, por lo tanto se requiere acciones o actividades  dirigidas a su mantenimiento dentro del marco de las lineas de defensa.</v>
      </c>
      <c r="J21" s="91">
        <v>7</v>
      </c>
      <c r="K21" s="113">
        <f>+VLOOKUP(C21,Hoja1!$A$1:$M$82,13,0)</f>
        <v>1</v>
      </c>
      <c r="L21" s="532"/>
      <c r="M21" s="122"/>
      <c r="N21" s="120"/>
      <c r="O21" s="120"/>
      <c r="P21" s="120"/>
      <c r="Q21" s="120"/>
      <c r="R21" s="120"/>
      <c r="S21" s="120"/>
    </row>
    <row r="22" spans="2:19" ht="99.75" customHeight="1" x14ac:dyDescent="0.2">
      <c r="B22" s="116">
        <f t="shared" si="0"/>
        <v>8</v>
      </c>
      <c r="C22" s="117" t="str">
        <f>+IFERROR(INDEX(Hoja1!$A$2:$A$82,MATCH(J22,Hoja1!$H$2:$H$82,0)),"")</f>
        <v>2.1</v>
      </c>
      <c r="D22" s="118" t="str">
        <f>IFERROR(VLOOKUP(C22,Hoja1!$A$2:$H$82,4,0),"")</f>
        <v>Ambiente de Control</v>
      </c>
      <c r="E22" s="118" t="str">
        <f>+IFERROR(VLOOKUP(C22,Hoja1!$A$1:$J$82,10,0),"")</f>
        <v xml:space="preserve">Aplicación de mecanismos para ejercer una adecuada supervisión del Sistema de Control Interno </v>
      </c>
      <c r="F22" s="118" t="str">
        <f>+IFERROR(VLOOKUP(C22,Hoja1!$A$1:$I$82,3,0),"")</f>
        <v xml:space="preserve"> Creación o actualización del Comité Institucional de Coordinación de Control Interno (incluye ajustes en periodicidad para reunión, articulación con el Comité Institucioanl de Gestión y Desempeño)</v>
      </c>
      <c r="G22" s="117">
        <f>+IFERROR(VLOOKUP(C22,Hoja1!$A$1:$K$82,11,0),"")</f>
        <v>3</v>
      </c>
      <c r="H22" s="119">
        <f>+IFERROR(VLOOKUP(C22,Hoja1!$A$1:$L$82,12,0),"")</f>
        <v>3</v>
      </c>
      <c r="I22" s="112" t="str">
        <f t="shared" si="1"/>
        <v>Se encuentra presente y funciona correctamente, por lo tanto se requiere acciones o actividades  dirigidas a su mantenimiento dentro del marco de las lineas de defensa.</v>
      </c>
      <c r="J22" s="91">
        <v>8</v>
      </c>
      <c r="K22" s="113">
        <f>+VLOOKUP(C22,Hoja1!$A$1:$M$82,13,0)</f>
        <v>1</v>
      </c>
      <c r="L22" s="532"/>
      <c r="M22" s="122"/>
      <c r="N22" s="120"/>
      <c r="O22" s="120"/>
      <c r="P22" s="120"/>
      <c r="Q22" s="120"/>
      <c r="R22" s="120"/>
      <c r="S22" s="120"/>
    </row>
    <row r="23" spans="2:19" ht="99.75" customHeight="1" x14ac:dyDescent="0.2">
      <c r="B23" s="116">
        <f t="shared" si="0"/>
        <v>9</v>
      </c>
      <c r="C23" s="117" t="str">
        <f>+IFERROR(INDEX(Hoja1!$A$2:$A$82,MATCH(J23,Hoja1!$H$2:$H$82,0)),"")</f>
        <v>2.2</v>
      </c>
      <c r="D23" s="118" t="str">
        <f>IFERROR(VLOOKUP(C23,Hoja1!$A$2:$H$82,4,0),"")</f>
        <v>Ambiente de Control</v>
      </c>
      <c r="E23" s="118" t="str">
        <f>+IFERROR(VLOOKUP(C23,Hoja1!$A$1:$J$82,10,0),"")</f>
        <v xml:space="preserve">Aplicación de mecanismos para ejercer una adecuada supervisión del Sistema de Control Interno </v>
      </c>
      <c r="F23" s="118" t="str">
        <f>+IFERROR(VLOOKUP(C23,Hoja1!$A$1:$I$82,3,0),"")</f>
        <v xml:space="preserve"> Definición y documentación del Esquema de Líneas de Defens</v>
      </c>
      <c r="G23" s="117">
        <f>+IFERROR(VLOOKUP(C23,Hoja1!$A$1:$K$82,11,0),"")</f>
        <v>3</v>
      </c>
      <c r="H23" s="119">
        <f>+IFERROR(VLOOKUP(C23,Hoja1!$A$1:$L$82,12,0),"")</f>
        <v>3</v>
      </c>
      <c r="I23" s="112" t="str">
        <f t="shared" si="1"/>
        <v>Se encuentra presente y funciona correctamente, por lo tanto se requiere acciones o actividades  dirigidas a su mantenimiento dentro del marco de las lineas de defensa.</v>
      </c>
      <c r="J23" s="91">
        <v>9</v>
      </c>
      <c r="K23" s="113">
        <f>+VLOOKUP(C23,Hoja1!$A$1:$M$82,13,0)</f>
        <v>1</v>
      </c>
      <c r="L23" s="532"/>
      <c r="M23" s="122"/>
      <c r="N23" s="120"/>
      <c r="O23" s="120"/>
      <c r="P23" s="120"/>
      <c r="Q23" s="120"/>
      <c r="R23" s="120"/>
      <c r="S23" s="120"/>
    </row>
    <row r="24" spans="2:19" ht="99.75" customHeight="1" x14ac:dyDescent="0.2">
      <c r="B24" s="121">
        <f t="shared" si="0"/>
        <v>10</v>
      </c>
      <c r="C24" s="117" t="str">
        <f>+IFERROR(INDEX(Hoja1!$A$2:$A$82,MATCH(J24,Hoja1!$H$2:$H$82,0)),"")</f>
        <v>2.3</v>
      </c>
      <c r="D24" s="118" t="str">
        <f>IFERROR(VLOOKUP(C24,Hoja1!$A$2:$H$82,4,0),"")</f>
        <v>Ambiente de Control</v>
      </c>
      <c r="E24" s="118" t="str">
        <f>+IFERROR(VLOOKUP(C24,Hoja1!$A$1:$J$82,10,0),"")</f>
        <v xml:space="preserve">Aplicación de mecanismos para ejercer una adecuada supervisión del Sistema de Control Interno </v>
      </c>
      <c r="F24" s="118" t="str">
        <f>+IFERROR(VLOOKUP(C24,Hoja1!$A$1:$I$82,3,0),"")</f>
        <v xml:space="preserve"> Definición de líneas de reporte en temas clave para la toma de decisiones, atendiendo el Esquema de Líneas de Defens</v>
      </c>
      <c r="G24" s="117">
        <f>+IFERROR(VLOOKUP(C24,Hoja1!$A$1:$K$82,11,0),"")</f>
        <v>3</v>
      </c>
      <c r="H24" s="119">
        <f>+IFERROR(VLOOKUP(C24,Hoja1!$A$1:$L$82,12,0),"")</f>
        <v>3</v>
      </c>
      <c r="I24" s="112" t="str">
        <f t="shared" si="1"/>
        <v>Se encuentra presente y funciona correctamente, por lo tanto se requiere acciones o actividades  dirigidas a su mantenimiento dentro del marco de las lineas de defensa.</v>
      </c>
      <c r="J24" s="91">
        <v>10</v>
      </c>
      <c r="K24" s="113">
        <f>+VLOOKUP(C24,Hoja1!$A$1:$M$82,13,0)</f>
        <v>1</v>
      </c>
      <c r="L24" s="532"/>
      <c r="M24" s="114" t="s">
        <v>478</v>
      </c>
      <c r="N24" s="120"/>
      <c r="O24" s="120"/>
      <c r="P24" s="120"/>
      <c r="Q24" s="120"/>
      <c r="R24" s="120"/>
      <c r="S24" s="120"/>
    </row>
    <row r="25" spans="2:19" ht="99.75" customHeight="1" x14ac:dyDescent="0.2">
      <c r="B25" s="116">
        <f t="shared" si="0"/>
        <v>11</v>
      </c>
      <c r="C25" s="117" t="str">
        <f>+IFERROR(INDEX(Hoja1!$A$2:$A$82,MATCH(J25,Hoja1!$H$2:$H$82,0)),"")</f>
        <v>3.1</v>
      </c>
      <c r="D25" s="118" t="str">
        <f>IFERROR(VLOOKUP(C25,Hoja1!$A$2:$H$82,4,0),"")</f>
        <v>Ambiente de Control</v>
      </c>
      <c r="E25" s="118" t="str">
        <f>+IFERROR(VLOOKUP(C25,Hoja1!$A$1:$J$82,10,0),"")</f>
        <v>Establece la planeación estratégica con responsables, metas, tiempos que faciliten el seguimiento y aplicación de controles que garanticen de forma razonable su cumplimiento. Así mismo a partir de la política de riesgo, establecer sistemas de gestión de riesgos y las responsabilidades para controlar riesgos específicos bajo la supervisión de la alta dirección.</v>
      </c>
      <c r="F25" s="118" t="str">
        <f>+IFERROR(VLOOKUP(C25,Hoja1!$A$1:$I$82,3,0),"")</f>
        <v xml:space="preserve"> Definición y evaluación de la Política de Administración del Riesgo (Acorde con lineamientos de la Guía para la Administración del Riesgo de Gestión y Corrupción y Diseño de Controles en Entidades Públicas).  La evaluación debe considerar su aplicación en la entidad, cambios en el entorno que puedan defnir ajustes, dificultades para su desarrollo</v>
      </c>
      <c r="G25" s="117">
        <f>+IFERROR(VLOOKUP(C25,Hoja1!$A$1:$K$82,11,0),"")</f>
        <v>3</v>
      </c>
      <c r="H25" s="119">
        <f>+IFERROR(VLOOKUP(C25,Hoja1!$A$1:$L$82,12,0),"")</f>
        <v>3</v>
      </c>
      <c r="I25" s="112" t="str">
        <f t="shared" si="1"/>
        <v>Se encuentra presente y funciona correctamente, por lo tanto se requiere acciones o actividades  dirigidas a su mantenimiento dentro del marco de las lineas de defensa.</v>
      </c>
      <c r="J25" s="91">
        <v>11</v>
      </c>
      <c r="K25" s="113">
        <f>+VLOOKUP(C25,Hoja1!$A$1:$M$82,13,0)</f>
        <v>1</v>
      </c>
      <c r="L25" s="532"/>
      <c r="M25" s="114"/>
      <c r="N25" s="120"/>
      <c r="O25" s="120"/>
      <c r="P25" s="120"/>
      <c r="Q25" s="120"/>
      <c r="R25" s="120"/>
      <c r="S25" s="120"/>
    </row>
    <row r="26" spans="2:19" ht="99.75" customHeight="1" x14ac:dyDescent="0.2">
      <c r="B26" s="121">
        <f t="shared" si="0"/>
        <v>12</v>
      </c>
      <c r="C26" s="117" t="str">
        <f>+IFERROR(INDEX(Hoja1!$A$2:$A$82,MATCH(J26,Hoja1!$H$2:$H$82,0)),"")</f>
        <v>3.2</v>
      </c>
      <c r="D26" s="118" t="str">
        <f>IFERROR(VLOOKUP(C26,Hoja1!$A$2:$H$82,4,0),"")</f>
        <v>Ambiente de Control</v>
      </c>
      <c r="E26" s="118" t="str">
        <f>+IFERROR(VLOOKUP(C26,Hoja1!$A$1:$J$82,10,0),"")</f>
        <v>Establece la planeación estratégica con responsables, metas, tiempos que faciliten el seguimiento y aplicación de controles que garanticen de forma razonable su cumplimiento. Así mismo a partir de la política de riesgo, establecer sistemas de gestión de riesgos y las responsabilidades para controlar riesgos específicos bajo la supervisión de la alta dirección.</v>
      </c>
      <c r="F26" s="118" t="str">
        <f>+IFERROR(VLOOKUP(C26,Hoja1!$A$1:$I$82,3,0),"")</f>
        <v xml:space="preserve"> La Alta Dirección frente a la política de Administración del Riesgo definen los niveles de aceptación del riesgo, teniendo en cuenta cada uno de los objetivos establecidos.</v>
      </c>
      <c r="G26" s="117">
        <f>+IFERROR(VLOOKUP(C26,Hoja1!$A$1:$K$82,11,0),"")</f>
        <v>3</v>
      </c>
      <c r="H26" s="119">
        <f>+IFERROR(VLOOKUP(C26,Hoja1!$A$1:$L$82,12,0),"")</f>
        <v>3</v>
      </c>
      <c r="I26" s="112" t="str">
        <f t="shared" si="1"/>
        <v>Se encuentra presente y funciona correctamente, por lo tanto se requiere acciones o actividades  dirigidas a su mantenimiento dentro del marco de las lineas de defensa.</v>
      </c>
      <c r="J26" s="91">
        <v>12</v>
      </c>
      <c r="K26" s="113">
        <f>+VLOOKUP(C26,Hoja1!$A$1:$M$82,13,0)</f>
        <v>1</v>
      </c>
      <c r="L26" s="532"/>
      <c r="M26" s="114"/>
      <c r="N26" s="120"/>
      <c r="O26" s="120"/>
      <c r="P26" s="120"/>
      <c r="Q26" s="120"/>
      <c r="R26" s="120"/>
      <c r="S26" s="120"/>
    </row>
    <row r="27" spans="2:19" ht="99.75" customHeight="1" x14ac:dyDescent="0.2">
      <c r="B27" s="116">
        <f t="shared" si="0"/>
        <v>13</v>
      </c>
      <c r="C27" s="117" t="str">
        <f>+IFERROR(INDEX(Hoja1!$A$2:$A$82,MATCH(J27,Hoja1!$H$2:$H$82,0)),"")</f>
        <v>3.3</v>
      </c>
      <c r="D27" s="118" t="str">
        <f>IFERROR(VLOOKUP(C27,Hoja1!$A$2:$H$82,4,0),"")</f>
        <v>Ambiente de Control</v>
      </c>
      <c r="E27" s="118" t="str">
        <f>+IFERROR(VLOOKUP(C27,Hoja1!$A$1:$J$82,10,0),"")</f>
        <v>Establece la planeación estratégica con responsables, metas, tiempos que faciliten el seguimiento y aplicación de controles que garanticen de forma razonable su cumplimiento. Así mismo a partir de la política de riesgo, establecer sistemas de gestión de riesgos y las responsabilidades para controlar riesgos específicos bajo la supervisión de la alta dirección.</v>
      </c>
      <c r="F27" s="118" t="str">
        <f>+IFERROR(VLOOKUP(C27,Hoja1!$A$1:$I$82,3,0),"")</f>
        <v xml:space="preserve"> Evaluación de la planeación estratégica, considerando alertas frente a posibles incumplimientos, necesidades de recursos, cambios en el entorno que puedan afectar su desarrollo, entre otros aspectos que garanticen de forma razonable su cumplimiento</v>
      </c>
      <c r="G27" s="117">
        <f>+IFERROR(VLOOKUP(C27,Hoja1!$A$1:$K$82,11,0),"")</f>
        <v>3</v>
      </c>
      <c r="H27" s="119">
        <f>+IFERROR(VLOOKUP(C27,Hoja1!$A$1:$L$82,12,0),"")</f>
        <v>3</v>
      </c>
      <c r="I27" s="112" t="str">
        <f t="shared" si="1"/>
        <v>Se encuentra presente y funciona correctamente, por lo tanto se requiere acciones o actividades  dirigidas a su mantenimiento dentro del marco de las lineas de defensa.</v>
      </c>
      <c r="J27" s="91">
        <v>13</v>
      </c>
      <c r="K27" s="113">
        <f>+VLOOKUP(C27,Hoja1!$A$1:$M$82,13,0)</f>
        <v>1</v>
      </c>
      <c r="L27" s="532"/>
      <c r="M27" s="122"/>
      <c r="N27" s="120"/>
      <c r="O27" s="120"/>
      <c r="P27" s="120"/>
      <c r="Q27" s="120"/>
      <c r="R27" s="120"/>
      <c r="S27" s="120"/>
    </row>
    <row r="28" spans="2:19" ht="99.75" customHeight="1" x14ac:dyDescent="0.2">
      <c r="B28" s="116">
        <f t="shared" si="0"/>
        <v>14</v>
      </c>
      <c r="C28" s="117" t="str">
        <f>+IFERROR(INDEX(Hoja1!$A$2:$A$82,MATCH(J28,Hoja1!$H$2:$H$82,0)),"")</f>
        <v>4.1</v>
      </c>
      <c r="D28" s="118" t="str">
        <f>IFERROR(VLOOKUP(C28,Hoja1!$A$2:$H$82,4,0),"")</f>
        <v>Ambiente de Control</v>
      </c>
      <c r="E28" s="118" t="str">
        <f>+IFERROR(VLOOKUP(C28,Hoja1!$A$1:$J$82,10,0),"")</f>
        <v>Compromiso con la competencia de todo el personal, por lo que la gestión del talento humano tiene un carácter estratégico con el despliegue de actividades clave para todo el ciclo de vida del servidor público –ingreso, permanencia y retiro.</v>
      </c>
      <c r="F28" s="118" t="str">
        <f>+IFERROR(VLOOKUP(C28,Hoja1!$A$1:$I$82,3,0),"")</f>
        <v xml:space="preserve"> Evaluación de la Planeación Estratégica del Talento Humano</v>
      </c>
      <c r="G28" s="117">
        <f>+IFERROR(VLOOKUP(C28,Hoja1!$A$1:$K$82,11,0),"")</f>
        <v>3</v>
      </c>
      <c r="H28" s="119">
        <f>+IFERROR(VLOOKUP(C28,Hoja1!$A$1:$L$82,12,0),"")</f>
        <v>3</v>
      </c>
      <c r="I28" s="112" t="str">
        <f t="shared" si="1"/>
        <v>Se encuentra presente y funciona correctamente, por lo tanto se requiere acciones o actividades  dirigidas a su mantenimiento dentro del marco de las lineas de defensa.</v>
      </c>
      <c r="J28" s="91">
        <v>14</v>
      </c>
      <c r="K28" s="113">
        <f>+VLOOKUP(C28,Hoja1!$A$1:$M$82,13,0)</f>
        <v>1</v>
      </c>
      <c r="L28" s="532"/>
      <c r="M28" s="122"/>
      <c r="N28" s="120"/>
      <c r="O28" s="120"/>
      <c r="P28" s="120"/>
      <c r="Q28" s="120"/>
      <c r="R28" s="120"/>
      <c r="S28" s="120"/>
    </row>
    <row r="29" spans="2:19" ht="99.75" customHeight="1" x14ac:dyDescent="0.2">
      <c r="B29" s="116">
        <f t="shared" si="0"/>
        <v>15</v>
      </c>
      <c r="C29" s="117" t="str">
        <f>+IFERROR(INDEX(Hoja1!$A$2:$A$82,MATCH(J29,Hoja1!$H$2:$H$82,0)),"")</f>
        <v>4.2</v>
      </c>
      <c r="D29" s="118" t="str">
        <f>IFERROR(VLOOKUP(C29,Hoja1!$A$2:$H$82,4,0),"")</f>
        <v>Ambiente de Control</v>
      </c>
      <c r="E29" s="118" t="str">
        <f>+IFERROR(VLOOKUP(C29,Hoja1!$A$1:$J$82,10,0),"")</f>
        <v>Compromiso con la competencia de todo el personal, por lo que la gestión del talento humano tiene un carácter estratégico con el despliegue de actividades clave para todo el ciclo de vida del servidor público –ingreso, permanencia y retiro.</v>
      </c>
      <c r="F29" s="118" t="str">
        <f>+IFERROR(VLOOKUP(C29,Hoja1!$A$1:$I$82,3,0),"")</f>
        <v xml:space="preserve"> Evaluación de las actividades relacionadas con el Ingreso del personal</v>
      </c>
      <c r="G29" s="117">
        <f>+IFERROR(VLOOKUP(C29,Hoja1!$A$1:$K$82,11,0),"")</f>
        <v>3</v>
      </c>
      <c r="H29" s="119">
        <f>+IFERROR(VLOOKUP(C29,Hoja1!$A$1:$L$82,12,0),"")</f>
        <v>3</v>
      </c>
      <c r="I29" s="112" t="str">
        <f t="shared" si="1"/>
        <v>Se encuentra presente y funciona correctamente, por lo tanto se requiere acciones o actividades  dirigidas a su mantenimiento dentro del marco de las lineas de defensa.</v>
      </c>
      <c r="J29" s="91">
        <v>15</v>
      </c>
      <c r="K29" s="113">
        <f>+VLOOKUP(C29,Hoja1!$A$1:$M$82,13,0)</f>
        <v>1</v>
      </c>
      <c r="L29" s="532"/>
      <c r="M29" s="122"/>
      <c r="N29" s="120"/>
      <c r="O29" s="120"/>
      <c r="P29" s="120"/>
      <c r="Q29" s="120"/>
      <c r="R29" s="120"/>
      <c r="S29" s="120"/>
    </row>
    <row r="30" spans="2:19" ht="99.75" customHeight="1" x14ac:dyDescent="0.2">
      <c r="B30" s="121">
        <f t="shared" si="0"/>
        <v>16</v>
      </c>
      <c r="C30" s="117" t="str">
        <f>+IFERROR(INDEX(Hoja1!$A$2:$A$82,MATCH(J30,Hoja1!$H$2:$H$82,0)),"")</f>
        <v>4.3</v>
      </c>
      <c r="D30" s="118" t="str">
        <f>IFERROR(VLOOKUP(C30,Hoja1!$A$2:$H$82,4,0),"")</f>
        <v>Ambiente de Control</v>
      </c>
      <c r="E30" s="118" t="str">
        <f>+IFERROR(VLOOKUP(C30,Hoja1!$A$1:$J$82,10,0),"")</f>
        <v>Compromiso con la competencia de todo el personal, por lo que la gestión del talento humano tiene un carácter estratégico con el despliegue de actividades clave para todo el ciclo de vida del servidor público –ingreso, permanencia y retiro.</v>
      </c>
      <c r="F30" s="118" t="str">
        <f>+IFERROR(VLOOKUP(C30,Hoja1!$A$1:$I$82,3,0),"")</f>
        <v xml:space="preserve"> Evaluación de las actividades relacionadas con la permanencia del personal</v>
      </c>
      <c r="G30" s="117">
        <f>+IFERROR(VLOOKUP(C30,Hoja1!$A$1:$K$82,11,0),"")</f>
        <v>3</v>
      </c>
      <c r="H30" s="119">
        <f>+IFERROR(VLOOKUP(C30,Hoja1!$A$1:$L$82,12,0),"")</f>
        <v>3</v>
      </c>
      <c r="I30" s="112" t="str">
        <f t="shared" si="1"/>
        <v>Se encuentra presente y funciona correctamente, por lo tanto se requiere acciones o actividades  dirigidas a su mantenimiento dentro del marco de las lineas de defensa.</v>
      </c>
      <c r="J30" s="91">
        <v>16</v>
      </c>
      <c r="K30" s="113">
        <f>+VLOOKUP(C30,Hoja1!$A$1:$M$82,13,0)</f>
        <v>1</v>
      </c>
      <c r="L30" s="532"/>
      <c r="M30" s="122"/>
      <c r="N30" s="120"/>
      <c r="O30" s="120"/>
      <c r="P30" s="120"/>
      <c r="Q30" s="120"/>
      <c r="R30" s="120"/>
      <c r="S30" s="120"/>
    </row>
    <row r="31" spans="2:19" ht="99.75" customHeight="1" x14ac:dyDescent="0.2">
      <c r="B31" s="116">
        <f t="shared" si="0"/>
        <v>17</v>
      </c>
      <c r="C31" s="117" t="str">
        <f>+IFERROR(INDEX(Hoja1!$A$2:$A$82,MATCH(J31,Hoja1!$H$2:$H$82,0)),"")</f>
        <v>4.4</v>
      </c>
      <c r="D31" s="118" t="str">
        <f>IFERROR(VLOOKUP(C31,Hoja1!$A$2:$H$82,4,0),"")</f>
        <v>Ambiente de Control</v>
      </c>
      <c r="E31" s="118" t="str">
        <f>+IFERROR(VLOOKUP(C31,Hoja1!$A$1:$J$82,10,0),"")</f>
        <v>Compromiso con la competencia de todo el personal, por lo que la gestión del talento humano tiene un carácter estratégico con el despliegue de actividades clave para todo el ciclo de vida del servidor público –ingreso, permanencia y retiro.</v>
      </c>
      <c r="F31" s="118" t="str">
        <f>+IFERROR(VLOOKUP(C31,Hoja1!$A$1:$I$82,3,0),"")</f>
        <v>Analizar si se cuenta con políticas claras y comunicadas relacionadas con la responsabilidad de cada servidor sobre el desarrollo y mantenimiento del control interno (1a línea de defensa</v>
      </c>
      <c r="G31" s="117">
        <f>+IFERROR(VLOOKUP(C31,Hoja1!$A$1:$K$82,11,0),"")</f>
        <v>3</v>
      </c>
      <c r="H31" s="119">
        <f>+IFERROR(VLOOKUP(C31,Hoja1!$A$1:$L$82,12,0),"")</f>
        <v>3</v>
      </c>
      <c r="I31" s="112" t="str">
        <f t="shared" si="1"/>
        <v>Se encuentra presente y funciona correctamente, por lo tanto se requiere acciones o actividades  dirigidas a su mantenimiento dentro del marco de las lineas de defensa.</v>
      </c>
      <c r="J31" s="91">
        <v>17</v>
      </c>
      <c r="K31" s="113">
        <f>+VLOOKUP(C31,Hoja1!$A$1:$M$82,13,0)</f>
        <v>1</v>
      </c>
      <c r="L31" s="532"/>
      <c r="M31" s="122"/>
      <c r="N31" s="120"/>
      <c r="O31" s="120"/>
      <c r="P31" s="120"/>
      <c r="Q31" s="120"/>
      <c r="R31" s="120"/>
      <c r="S31" s="120"/>
    </row>
    <row r="32" spans="2:19" ht="99.75" customHeight="1" x14ac:dyDescent="0.2">
      <c r="B32" s="121">
        <f t="shared" si="0"/>
        <v>18</v>
      </c>
      <c r="C32" s="117" t="str">
        <f>+IFERROR(INDEX(Hoja1!$A$2:$A$82,MATCH(J32,Hoja1!$H$2:$H$82,0)),"")</f>
        <v>5.1</v>
      </c>
      <c r="D32" s="118" t="str">
        <f>IFERROR(VLOOKUP(C32,Hoja1!$A$2:$H$82,4,0),"")</f>
        <v>Ambiente de Control</v>
      </c>
      <c r="E32" s="118" t="str">
        <f>+IFERROR(VLOOKUP(C32,Hoja1!$A$1:$J$82,10,0),"")</f>
        <v>La entidad establece líneas de reporte dentro de la entidad para evaluar el funcionamiento del Sistema de Control Interno.</v>
      </c>
      <c r="F32" s="118" t="str">
        <f>+IFERROR(VLOOKUP(C32,Hoja1!$A$1:$I$82,3,0),"")</f>
        <v xml:space="preserve"> Acorde con la estructura del Esquema de Líneas de Defensa se han definido estándares de reporte, periodicidad y responsables frente a diferentes temas críticos de la entidad</v>
      </c>
      <c r="G32" s="117">
        <f>+IFERROR(VLOOKUP(C32,Hoja1!$A$1:$K$82,11,0),"")</f>
        <v>3</v>
      </c>
      <c r="H32" s="119">
        <f>+IFERROR(VLOOKUP(C32,Hoja1!$A$1:$L$82,12,0),"")</f>
        <v>3</v>
      </c>
      <c r="I32" s="112" t="str">
        <f t="shared" si="1"/>
        <v>Se encuentra presente y funciona correctamente, por lo tanto se requiere acciones o actividades  dirigidas a su mantenimiento dentro del marco de las lineas de defensa.</v>
      </c>
      <c r="J32" s="91">
        <v>18</v>
      </c>
      <c r="K32" s="113">
        <f>+VLOOKUP(C32,Hoja1!$A$1:$M$82,13,0)</f>
        <v>1</v>
      </c>
      <c r="L32" s="532"/>
      <c r="M32" s="122"/>
      <c r="N32" s="120"/>
      <c r="O32" s="120"/>
      <c r="P32" s="120"/>
      <c r="Q32" s="120"/>
      <c r="R32" s="120"/>
      <c r="S32" s="120"/>
    </row>
    <row r="33" spans="2:19" ht="99.75" customHeight="1" x14ac:dyDescent="0.2">
      <c r="B33" s="116">
        <f t="shared" si="0"/>
        <v>19</v>
      </c>
      <c r="C33" s="117" t="str">
        <f>+IFERROR(INDEX(Hoja1!$A$2:$A$82,MATCH(J33,Hoja1!$H$2:$H$82,0)),"")</f>
        <v>5.2</v>
      </c>
      <c r="D33" s="118" t="str">
        <f>IFERROR(VLOOKUP(C33,Hoja1!$A$2:$H$82,4,0),"")</f>
        <v>Ambiente de Control</v>
      </c>
      <c r="E33" s="118" t="str">
        <f>+IFERROR(VLOOKUP(C33,Hoja1!$A$1:$J$82,10,0),"")</f>
        <v>La entidad establece líneas de reporte dentro de la entidad para evaluar el funcionamiento del Sistema de Control Interno.</v>
      </c>
      <c r="F33" s="118" t="str">
        <f>+IFERROR(VLOOKUP(C33,Hoja1!$A$1:$I$82,3,0),"")</f>
        <v xml:space="preserve"> La Alta Dirección analiza la información asociada con la generación de reportes financieros</v>
      </c>
      <c r="G33" s="117">
        <f>+IFERROR(VLOOKUP(C33,Hoja1!$A$1:$K$82,11,0),"")</f>
        <v>3</v>
      </c>
      <c r="H33" s="119">
        <f>+IFERROR(VLOOKUP(C33,Hoja1!$A$1:$L$82,12,0),"")</f>
        <v>3</v>
      </c>
      <c r="I33" s="112" t="str">
        <f t="shared" si="1"/>
        <v>Se encuentra presente y funciona correctamente, por lo tanto se requiere acciones o actividades  dirigidas a su mantenimiento dentro del marco de las lineas de defensa.</v>
      </c>
      <c r="J33" s="91">
        <v>19</v>
      </c>
      <c r="K33" s="113">
        <f>+VLOOKUP(C33,Hoja1!$A$1:$M$82,13,0)</f>
        <v>1</v>
      </c>
      <c r="L33" s="532"/>
      <c r="M33" s="122"/>
      <c r="N33" s="120"/>
      <c r="O33" s="120"/>
      <c r="P33" s="120"/>
      <c r="Q33" s="120"/>
      <c r="R33" s="120"/>
      <c r="S33" s="120"/>
    </row>
    <row r="34" spans="2:19" ht="99.75" customHeight="1" x14ac:dyDescent="0.2">
      <c r="B34" s="116">
        <f t="shared" si="0"/>
        <v>20</v>
      </c>
      <c r="C34" s="117" t="str">
        <f>+IFERROR(INDEX(Hoja1!$A$2:$A$82,MATCH(J34,Hoja1!$H$2:$H$82,0)),"")</f>
        <v>5.3</v>
      </c>
      <c r="D34" s="118" t="str">
        <f>IFERROR(VLOOKUP(C34,Hoja1!$A$2:$H$82,4,0),"")</f>
        <v>Ambiente de Control</v>
      </c>
      <c r="E34" s="118" t="str">
        <f>+IFERROR(VLOOKUP(C34,Hoja1!$A$1:$J$82,10,0),"")</f>
        <v>La entidad establece líneas de reporte dentro de la entidad para evaluar el funcionamiento del Sistema de Control Interno.</v>
      </c>
      <c r="F34" s="118" t="str">
        <f>+IFERROR(VLOOKUP(C34,Hoja1!$A$1:$I$82,3,0),"")</f>
        <v xml:space="preserve"> Teniendo en cuenta la información suministrada por la 2a y 3a línea de defensa se toman decisiones a tiempo para garantizar el cumplimiento de las metas y objetivos</v>
      </c>
      <c r="G34" s="117">
        <f>+IFERROR(VLOOKUP(C34,Hoja1!$A$1:$K$82,11,0),"")</f>
        <v>3</v>
      </c>
      <c r="H34" s="119">
        <f>+IFERROR(VLOOKUP(C34,Hoja1!$A$1:$L$82,12,0),"")</f>
        <v>3</v>
      </c>
      <c r="I34" s="112" t="str">
        <f t="shared" si="1"/>
        <v>Se encuentra presente y funciona correctamente, por lo tanto se requiere acciones o actividades  dirigidas a su mantenimiento dentro del marco de las lineas de defensa.</v>
      </c>
      <c r="J34" s="91">
        <v>20</v>
      </c>
      <c r="K34" s="113">
        <f>+VLOOKUP(C34,Hoja1!$A$1:$M$82,13,0)</f>
        <v>1</v>
      </c>
      <c r="L34" s="532"/>
      <c r="M34" s="122"/>
      <c r="N34" s="120"/>
      <c r="O34" s="120"/>
      <c r="P34" s="120"/>
      <c r="Q34" s="120"/>
      <c r="R34" s="120"/>
      <c r="S34" s="120"/>
    </row>
    <row r="35" spans="2:19" ht="99.75" customHeight="1" x14ac:dyDescent="0.2">
      <c r="B35" s="116">
        <f t="shared" si="0"/>
        <v>21</v>
      </c>
      <c r="C35" s="117" t="str">
        <f>+IFERROR(INDEX(Hoja1!$A$2:$A$82,MATCH(J35,Hoja1!$H$2:$H$82,0)),"")</f>
        <v>5.4</v>
      </c>
      <c r="D35" s="118" t="str">
        <f>IFERROR(VLOOKUP(C35,Hoja1!$A$2:$H$82,4,0),"")</f>
        <v>Ambiente de Control</v>
      </c>
      <c r="E35" s="118" t="str">
        <f>+IFERROR(VLOOKUP(C35,Hoja1!$A$1:$J$82,10,0),"")</f>
        <v>La entidad establece líneas de reporte dentro de la entidad para evaluar el funcionamiento del Sistema de Control Interno.</v>
      </c>
      <c r="F35" s="118" t="str">
        <f>+IFERROR(VLOOKUP(C35,Hoja1!$A$1:$I$82,3,0),"")</f>
        <v xml:space="preserve"> Se evalúa la estructura de control a partir de los cambios en procesos, procedimientos, u otras herramientas, a fin de garantizar su adecuada formulación y afectación frente a la gestión del riesgo</v>
      </c>
      <c r="G35" s="117">
        <f>+IFERROR(VLOOKUP(C35,Hoja1!$A$1:$K$82,11,0),"")</f>
        <v>3</v>
      </c>
      <c r="H35" s="119">
        <f>+IFERROR(VLOOKUP(C35,Hoja1!$A$1:$L$82,12,0),"")</f>
        <v>3</v>
      </c>
      <c r="I35" s="112" t="str">
        <f t="shared" si="1"/>
        <v>Se encuentra presente y funciona correctamente, por lo tanto se requiere acciones o actividades  dirigidas a su mantenimiento dentro del marco de las lineas de defensa.</v>
      </c>
      <c r="J35" s="91">
        <v>21</v>
      </c>
      <c r="K35" s="113">
        <f>+VLOOKUP(C35,Hoja1!$A$1:$M$82,13,0)</f>
        <v>1</v>
      </c>
      <c r="L35" s="532"/>
      <c r="M35" s="122"/>
      <c r="N35" s="120"/>
      <c r="O35" s="120"/>
      <c r="P35" s="120"/>
      <c r="Q35" s="120"/>
      <c r="R35" s="120"/>
      <c r="S35" s="120"/>
    </row>
    <row r="36" spans="2:19" ht="99.75" customHeight="1" x14ac:dyDescent="0.2">
      <c r="B36" s="121">
        <f t="shared" si="0"/>
        <v>22</v>
      </c>
      <c r="C36" s="117" t="str">
        <f>+IFERROR(INDEX(Hoja1!$A$2:$A$82,MATCH(J36,Hoja1!$H$2:$H$82,0)),"")</f>
        <v>5.5</v>
      </c>
      <c r="D36" s="118" t="str">
        <f>IFERROR(VLOOKUP(C36,Hoja1!$A$2:$H$82,4,0),"")</f>
        <v>Ambiente de Control</v>
      </c>
      <c r="E36" s="118" t="str">
        <f>+IFERROR(VLOOKUP(C36,Hoja1!$A$1:$J$82,10,0),"")</f>
        <v>La entidad establece líneas de reporte dentro de la entidad para evaluar el funcionamiento del Sistema de Control Interno.</v>
      </c>
      <c r="F36" s="118" t="str">
        <f>+IFERROR(VLOOKUP(C36,Hoja1!$A$1:$I$82,3,0),"")</f>
        <v xml:space="preserve"> La entidad aprueba y hace seguimiento al Plan Anual de Auditoría presentado y ejecutado por parte de la Oficina de Control Interno</v>
      </c>
      <c r="G36" s="117">
        <f>+IFERROR(VLOOKUP(C36,Hoja1!$A$1:$K$82,11,0),"")</f>
        <v>3</v>
      </c>
      <c r="H36" s="119">
        <f>+IFERROR(VLOOKUP(C36,Hoja1!$A$1:$L$82,12,0),"")</f>
        <v>3</v>
      </c>
      <c r="I36" s="112" t="str">
        <f t="shared" si="1"/>
        <v>Se encuentra presente y funciona correctamente, por lo tanto se requiere acciones o actividades  dirigidas a su mantenimiento dentro del marco de las lineas de defensa.</v>
      </c>
      <c r="J36" s="91">
        <v>22</v>
      </c>
      <c r="K36" s="113">
        <f>+VLOOKUP(C36,Hoja1!$A$1:$M$82,13,0)</f>
        <v>1</v>
      </c>
      <c r="L36" s="532"/>
      <c r="M36" s="122"/>
      <c r="N36" s="120"/>
      <c r="O36" s="120"/>
      <c r="P36" s="120"/>
      <c r="Q36" s="120"/>
      <c r="R36" s="120"/>
      <c r="S36" s="120"/>
    </row>
    <row r="37" spans="2:19" ht="99.75" customHeight="1" x14ac:dyDescent="0.2">
      <c r="B37" s="116">
        <f t="shared" si="0"/>
        <v>23</v>
      </c>
      <c r="C37" s="117" t="str">
        <f>+IFERROR(INDEX(Hoja1!$A$2:$A$82,MATCH(J37,Hoja1!$H$2:$H$82,0)),"")</f>
        <v>5.6</v>
      </c>
      <c r="D37" s="118" t="str">
        <f>IFERROR(VLOOKUP(C37,Hoja1!$A$2:$H$82,4,0),"")</f>
        <v>Ambiente de Control</v>
      </c>
      <c r="E37" s="118" t="str">
        <f>+IFERROR(VLOOKUP(C37,Hoja1!$A$1:$J$82,10,0),"")</f>
        <v>La entidad establece líneas de reporte dentro de la entidad para evaluar el funcionamiento del Sistema de Control Interno.</v>
      </c>
      <c r="F37" s="118" t="str">
        <f>+IFERROR(VLOOKUP(C37,Hoja1!$A$1:$I$82,3,0),"")</f>
        <v xml:space="preserve"> La entidad analiza los informes presentados por la Oficina de Control Interno y evalúa su impacto en relación con la mejora institucional</v>
      </c>
      <c r="G37" s="117">
        <f>+IFERROR(VLOOKUP(C37,Hoja1!$A$1:$K$82,11,0),"")</f>
        <v>3</v>
      </c>
      <c r="H37" s="119">
        <f>+IFERROR(VLOOKUP(C37,Hoja1!$A$1:$L$82,12,0),"")</f>
        <v>3</v>
      </c>
      <c r="I37" s="112" t="str">
        <f t="shared" si="1"/>
        <v>Se encuentra presente y funciona correctamente, por lo tanto se requiere acciones o actividades  dirigidas a su mantenimiento dentro del marco de las lineas de defensa.</v>
      </c>
      <c r="J37" s="91">
        <v>23</v>
      </c>
      <c r="K37" s="113">
        <f>+VLOOKUP(C37,Hoja1!$A$1:$M$82,13,0)</f>
        <v>1</v>
      </c>
      <c r="L37" s="532"/>
      <c r="M37" s="122"/>
      <c r="N37" s="120"/>
      <c r="O37" s="120"/>
      <c r="P37" s="120"/>
      <c r="Q37" s="120"/>
      <c r="R37" s="120"/>
      <c r="S37" s="120"/>
    </row>
    <row r="38" spans="2:19" ht="99.75" customHeight="1" x14ac:dyDescent="0.2">
      <c r="B38" s="121">
        <f t="shared" si="0"/>
        <v>24</v>
      </c>
      <c r="C38" s="117" t="str">
        <f>+IFERROR(INDEX(Hoja1!$A$2:$A$82,MATCH(J38,Hoja1!$H$2:$H$82,0)),"")</f>
        <v>4.7</v>
      </c>
      <c r="D38" s="118" t="str">
        <f>IFERROR(VLOOKUP(C38,Hoja1!$A$2:$H$82,4,0),"")</f>
        <v>Ambiente de Control</v>
      </c>
      <c r="E38" s="118" t="str">
        <f>+IFERROR(VLOOKUP(C38,Hoja1!$A$1:$J$82,10,0),"")</f>
        <v>Compromiso con la competencia de todo el personal, por lo que la gestión del talento humano tiene un carácter estratégico con el despliegue de actividades clave para todo el ciclo de vida del servidor público –ingreso, permanencia y retiro.</v>
      </c>
      <c r="F38" s="118" t="str">
        <f>+IFERROR(VLOOKUP(C38,Hoja1!$A$1:$I$82,3,0),"")</f>
        <v xml:space="preserve"> Evaluación frente a los productos y servicios en los cuales participan los contratistas de apoyo</v>
      </c>
      <c r="G38" s="117">
        <f>+IFERROR(VLOOKUP(C38,Hoja1!$A$1:$K$82,11,0),"")</f>
        <v>3</v>
      </c>
      <c r="H38" s="119">
        <f>+IFERROR(VLOOKUP(C38,Hoja1!$A$1:$L$82,12,0),"")</f>
        <v>3</v>
      </c>
      <c r="I38" s="112" t="str">
        <f t="shared" si="1"/>
        <v>Se encuentra presente y funciona correctamente, por lo tanto se requiere acciones o actividades  dirigidas a su mantenimiento dentro del marco de las lineas de defensa.</v>
      </c>
      <c r="J38" s="91">
        <v>24</v>
      </c>
      <c r="K38" s="113">
        <f>+VLOOKUP(C38,Hoja1!$A$1:$M$82,13,0)</f>
        <v>1</v>
      </c>
      <c r="L38" s="532"/>
      <c r="M38" s="122"/>
      <c r="N38" s="120"/>
      <c r="O38" s="120"/>
      <c r="P38" s="120"/>
      <c r="Q38" s="120"/>
      <c r="R38" s="120"/>
      <c r="S38" s="120"/>
    </row>
    <row r="39" spans="2:19" ht="99.75" customHeight="1" x14ac:dyDescent="0.2">
      <c r="B39" s="116">
        <f t="shared" si="0"/>
        <v>25</v>
      </c>
      <c r="C39" s="117" t="str">
        <f>+IFERROR(INDEX(Hoja1!$A$2:$A$82,MATCH(J39,Hoja1!$H$2:$H$82,0)),"")</f>
        <v>6.3</v>
      </c>
      <c r="D39" s="118" t="str">
        <f>IFERROR(VLOOKUP(C39,Hoja1!$A$2:$H$82,4,0),"")</f>
        <v>Evaluación de riesgos</v>
      </c>
      <c r="E39" s="118" t="str">
        <f>+IFERROR(VLOOKUP(C39,Hoja1!$A$1:$J$82,10,0),"")</f>
        <v xml:space="preserve">Definición de objetivos con suficiente claridad para identificar y evaluar los riesgos relacionados: i)Estratégicos; ii)Operativos; iii)Legales y Presupuestales; iv)De Información Financiera y no Financiera.
</v>
      </c>
      <c r="F39" s="118" t="str">
        <f>+IFERROR(VLOOKUP(C39,Hoja1!$A$1:$I$82,3,0),"")</f>
        <v xml:space="preserve"> La Alta Dirección evalúa periódicamente los objetivos establecidos para asegurar que estos continúan siendo consistentes y apropiados para la Entidad</v>
      </c>
      <c r="G39" s="117">
        <f>+IFERROR(VLOOKUP(C39,Hoja1!$A$1:$K$82,11,0),"")</f>
        <v>3</v>
      </c>
      <c r="H39" s="119">
        <f>+IFERROR(VLOOKUP(C39,Hoja1!$A$1:$L$82,12,0),"")</f>
        <v>2</v>
      </c>
      <c r="I39" s="112" t="str">
        <f t="shared" si="1"/>
        <v>Se encuentra presente y funcionando, pero requiere acciones dirigidas a fortalecer  o mejorar su diseño y/o ejecucion.</v>
      </c>
      <c r="J39" s="91">
        <v>25</v>
      </c>
      <c r="K39" s="113">
        <f>+VLOOKUP(C39,Hoja1!$A$1:$M$82,13,0)</f>
        <v>0.5</v>
      </c>
      <c r="L39" s="541">
        <f>+AVERAGE(K39:K55)</f>
        <v>0.88235294117647056</v>
      </c>
      <c r="M39" s="114" t="s">
        <v>480</v>
      </c>
      <c r="N39" s="120"/>
      <c r="O39" s="120"/>
      <c r="P39" s="120"/>
      <c r="Q39" s="120"/>
      <c r="R39" s="120"/>
      <c r="S39" s="120"/>
    </row>
    <row r="40" spans="2:19" ht="99.75" customHeight="1" x14ac:dyDescent="0.2">
      <c r="B40" s="116">
        <f t="shared" si="0"/>
        <v>26</v>
      </c>
      <c r="C40" s="117" t="str">
        <f>+IFERROR(INDEX(Hoja1!$A$2:$A$82,MATCH(J40,Hoja1!$H$2:$H$82,0)),"")</f>
        <v>8.4</v>
      </c>
      <c r="D40" s="118" t="str">
        <f>IFERROR(VLOOKUP(C40,Hoja1!$A$2:$H$82,4,0),"")</f>
        <v>Evaluación de riesgos</v>
      </c>
      <c r="E40" s="118" t="str">
        <f>+IFERROR(VLOOKUP(C40,Hoja1!$A$1:$J$82,10,0),"")</f>
        <v xml:space="preserve">Evaluación del riesgo de fraude o corrupción. 
Cumplimiento artículo 73 de la Ley 1474 de 2011, relacionado con la prevención de los riesgos de corrupción.
</v>
      </c>
      <c r="F40" s="118" t="str">
        <f>+IFERROR(VLOOKUP(C40,Hoja1!$A$1:$I$82,3,0),"")</f>
        <v xml:space="preserve"> La Alta Dirección evalúa fallas en los controles (diseño y ejecución) para definir cursos de acción apropiados para su mejora</v>
      </c>
      <c r="G40" s="117">
        <f>+IFERROR(VLOOKUP(C40,Hoja1!$A$1:$K$82,11,0),"")</f>
        <v>3</v>
      </c>
      <c r="H40" s="119">
        <f>+IFERROR(VLOOKUP(C40,Hoja1!$A$1:$L$82,12,0),"")</f>
        <v>2</v>
      </c>
      <c r="I40" s="112" t="str">
        <f t="shared" si="1"/>
        <v>Se encuentra presente y funcionando, pero requiere acciones dirigidas a fortalecer  o mejorar su diseño y/o ejecucion.</v>
      </c>
      <c r="J40" s="91">
        <v>26</v>
      </c>
      <c r="K40" s="113">
        <f>+VLOOKUP(C40,Hoja1!$A$1:$M$82,13,0)</f>
        <v>0.5</v>
      </c>
      <c r="L40" s="541"/>
      <c r="M40" s="122"/>
      <c r="N40" s="120"/>
      <c r="O40" s="120"/>
      <c r="P40" s="120"/>
      <c r="Q40" s="120"/>
      <c r="R40" s="120"/>
      <c r="S40" s="120"/>
    </row>
    <row r="41" spans="2:19" ht="121.5" customHeight="1" x14ac:dyDescent="0.2">
      <c r="B41" s="116">
        <f t="shared" si="0"/>
        <v>27</v>
      </c>
      <c r="C41" s="117" t="str">
        <f>+IFERROR(INDEX(Hoja1!$A$2:$A$82,MATCH(J41,Hoja1!$H$2:$H$82,0)),"")</f>
        <v>9.2</v>
      </c>
      <c r="D41" s="118" t="str">
        <f>IFERROR(VLOOKUP(C41,Hoja1!$A$2:$H$82,4,0),"")</f>
        <v>Evaluación de riesgos</v>
      </c>
      <c r="E41" s="118" t="str">
        <f>+IFERROR(VLOOKUP(C41,Hoja1!$A$1:$J$82,10,0),"")</f>
        <v xml:space="preserve">Identificación y análisis de cambios significativos </v>
      </c>
      <c r="F41" s="118" t="str">
        <f>+IFERROR(VLOOKUP(C41,Hoja1!$A$1:$I$82,3,0),"")</f>
        <v xml:space="preserve"> La Alta Dirección analiza los riesgos asociados a actividades tercerizadas, regionales u otras figuras externas que afecten la prestación del servicio a los usuarios, basados en los informes de la segunda y tercera linea de defensa</v>
      </c>
      <c r="G41" s="117">
        <f>+IFERROR(VLOOKUP(C41,Hoja1!$A$1:$K$82,11,0),"")</f>
        <v>3</v>
      </c>
      <c r="H41" s="119">
        <f>+IFERROR(VLOOKUP(C41,Hoja1!$A$1:$L$82,12,0),"")</f>
        <v>2</v>
      </c>
      <c r="I41" s="112" t="str">
        <f t="shared" si="1"/>
        <v>Se encuentra presente y funcionando, pero requiere acciones dirigidas a fortalecer  o mejorar su diseño y/o ejecucion.</v>
      </c>
      <c r="J41" s="91">
        <v>27</v>
      </c>
      <c r="K41" s="113">
        <f>+VLOOKUP(C41,Hoja1!$A$1:$M$82,13,0)</f>
        <v>0.5</v>
      </c>
      <c r="L41" s="541"/>
      <c r="M41" s="114" t="s">
        <v>481</v>
      </c>
      <c r="N41" s="120"/>
      <c r="O41" s="120"/>
      <c r="P41" s="120"/>
      <c r="Q41" s="120"/>
      <c r="R41" s="120"/>
      <c r="S41" s="120"/>
    </row>
    <row r="42" spans="2:19" ht="99.75" customHeight="1" x14ac:dyDescent="0.2">
      <c r="B42" s="121">
        <f t="shared" si="0"/>
        <v>28</v>
      </c>
      <c r="C42" s="117" t="str">
        <f>+IFERROR(INDEX(Hoja1!$A$2:$A$82,MATCH(J42,Hoja1!$H$2:$H$82,0)),"")</f>
        <v>9.3</v>
      </c>
      <c r="D42" s="118" t="str">
        <f>IFERROR(VLOOKUP(C42,Hoja1!$A$2:$H$82,4,0),"")</f>
        <v>Evaluación de riesgos</v>
      </c>
      <c r="E42" s="118" t="str">
        <f>+IFERROR(VLOOKUP(C42,Hoja1!$A$1:$J$82,10,0),"")</f>
        <v xml:space="preserve">Identificación y análisis de cambios significativos </v>
      </c>
      <c r="F42" s="118" t="str">
        <f>+IFERROR(VLOOKUP(C42,Hoja1!$A$1:$I$82,3,0),"")</f>
        <v xml:space="preserve"> La Alta Dirección monitorea los riesgos aceptados revisando que sus condiciones no hayan cambiado y definir su pertinencia para sostenerlos o ajustarlos</v>
      </c>
      <c r="G42" s="117">
        <f>+IFERROR(VLOOKUP(C42,Hoja1!$A$1:$K$82,11,0),"")</f>
        <v>3</v>
      </c>
      <c r="H42" s="119">
        <f>+IFERROR(VLOOKUP(C42,Hoja1!$A$1:$L$82,12,0),"")</f>
        <v>2</v>
      </c>
      <c r="I42" s="112" t="str">
        <f t="shared" si="1"/>
        <v>Se encuentra presente y funcionando, pero requiere acciones dirigidas a fortalecer  o mejorar su diseño y/o ejecucion.</v>
      </c>
      <c r="J42" s="91">
        <v>28</v>
      </c>
      <c r="K42" s="113">
        <f>+VLOOKUP(C42,Hoja1!$A$1:$M$82,13,0)</f>
        <v>0.5</v>
      </c>
      <c r="L42" s="541"/>
      <c r="M42" s="114"/>
      <c r="N42" s="120"/>
      <c r="O42" s="120"/>
      <c r="P42" s="120"/>
      <c r="Q42" s="120"/>
      <c r="R42" s="120"/>
      <c r="S42" s="120"/>
    </row>
    <row r="43" spans="2:19" ht="99.75" customHeight="1" x14ac:dyDescent="0.2">
      <c r="B43" s="116">
        <f t="shared" si="0"/>
        <v>29</v>
      </c>
      <c r="C43" s="117" t="str">
        <f>+IFERROR(INDEX(Hoja1!$A$2:$A$82,MATCH(J43,Hoja1!$H$2:$H$82,0)),"")</f>
        <v>6.1</v>
      </c>
      <c r="D43" s="118" t="str">
        <f>IFERROR(VLOOKUP(C43,Hoja1!$A$2:$H$82,4,0),"")</f>
        <v>Evaluación de riesgos</v>
      </c>
      <c r="E43" s="118" t="str">
        <f>+IFERROR(VLOOKUP(C43,Hoja1!$A$1:$J$82,10,0),"")</f>
        <v xml:space="preserve">Definición de objetivos con suficiente claridad para identificar y evaluar los riesgos relacionados: i)Estratégicos; ii)Operativos; iii)Legales y Presupuestales; iv)De Información Financiera y no Financiera.
</v>
      </c>
      <c r="F43" s="118" t="str">
        <f>+IFERROR(VLOOKUP(C43,Hoja1!$A$1:$I$82,3,0),"")</f>
        <v xml:space="preserve">  La Entidad cuenta con mecanismos para vincular o relacionar el plan estratégico con los objetivos estratégicos y estos a su vez con los objetivos operativos</v>
      </c>
      <c r="G43" s="117">
        <f>+IFERROR(VLOOKUP(C43,Hoja1!$A$1:$K$82,11,0),"")</f>
        <v>3</v>
      </c>
      <c r="H43" s="119">
        <f>+IFERROR(VLOOKUP(C43,Hoja1!$A$1:$L$82,12,0),"")</f>
        <v>3</v>
      </c>
      <c r="I43" s="112" t="str">
        <f t="shared" si="1"/>
        <v>Se encuentra presente y funciona correctamente, por lo tanto se requiere acciones o actividades  dirigidas a su mantenimiento dentro del marco de las lineas de defensa.</v>
      </c>
      <c r="J43" s="91">
        <v>29</v>
      </c>
      <c r="K43" s="113">
        <f>+VLOOKUP(C43,Hoja1!$A$1:$M$82,13,0)</f>
        <v>1</v>
      </c>
      <c r="L43" s="541"/>
      <c r="M43" s="122"/>
      <c r="N43" s="120"/>
      <c r="O43" s="120"/>
      <c r="P43" s="120"/>
      <c r="Q43" s="120"/>
      <c r="R43" s="120"/>
      <c r="S43" s="120"/>
    </row>
    <row r="44" spans="2:19" ht="99.75" customHeight="1" x14ac:dyDescent="0.2">
      <c r="B44" s="121">
        <f t="shared" si="0"/>
        <v>30</v>
      </c>
      <c r="C44" s="117" t="str">
        <f>+IFERROR(INDEX(Hoja1!$A$2:$A$82,MATCH(J44,Hoja1!$H$2:$H$82,0)),"")</f>
        <v>6.2</v>
      </c>
      <c r="D44" s="118" t="str">
        <f>IFERROR(VLOOKUP(C44,Hoja1!$A$2:$H$82,4,0),"")</f>
        <v>Evaluación de riesgos</v>
      </c>
      <c r="E44" s="118" t="str">
        <f>+IFERROR(VLOOKUP(C44,Hoja1!$A$1:$J$82,10,0),"")</f>
        <v xml:space="preserve">Definición de objetivos con suficiente claridad para identificar y evaluar los riesgos relacionados: i)Estratégicos; ii)Operativos; iii)Legales y Presupuestales; iv)De Información Financiera y no Financiera.
</v>
      </c>
      <c r="F44" s="118" t="str">
        <f>+IFERROR(VLOOKUP(C44,Hoja1!$A$1:$I$82,3,0),"")</f>
        <v xml:space="preserve"> Los objetivos de los procesos, programas o proyectos (según aplique) que están definidos, son específicos, medibles, alcanzables, relevantes, delimitados en el tiempo</v>
      </c>
      <c r="G44" s="117">
        <f>+IFERROR(VLOOKUP(C44,Hoja1!$A$1:$K$82,11,0),"")</f>
        <v>3</v>
      </c>
      <c r="H44" s="119">
        <f>+IFERROR(VLOOKUP(C44,Hoja1!$A$1:$L$82,12,0),"")</f>
        <v>3</v>
      </c>
      <c r="I44" s="112" t="str">
        <f t="shared" si="1"/>
        <v>Se encuentra presente y funciona correctamente, por lo tanto se requiere acciones o actividades  dirigidas a su mantenimiento dentro del marco de las lineas de defensa.</v>
      </c>
      <c r="J44" s="91">
        <v>30</v>
      </c>
      <c r="K44" s="113">
        <f>+VLOOKUP(C44,Hoja1!$A$1:$M$82,13,0)</f>
        <v>1</v>
      </c>
      <c r="L44" s="541"/>
      <c r="M44" s="114" t="s">
        <v>482</v>
      </c>
      <c r="N44" s="120"/>
      <c r="O44" s="120"/>
      <c r="P44" s="120"/>
      <c r="Q44" s="120"/>
      <c r="R44" s="120"/>
      <c r="S44" s="120"/>
    </row>
    <row r="45" spans="2:19" ht="99.75" customHeight="1" x14ac:dyDescent="0.2">
      <c r="B45" s="116">
        <f t="shared" si="0"/>
        <v>31</v>
      </c>
      <c r="C45" s="117" t="str">
        <f>+IFERROR(INDEX(Hoja1!$A$2:$A$82,MATCH(J45,Hoja1!$H$2:$H$82,0)),"")</f>
        <v>7.1</v>
      </c>
      <c r="D45" s="118" t="str">
        <f>IFERROR(VLOOKUP(C45,Hoja1!$A$2:$H$82,4,0),"")</f>
        <v>Evaluación de riesgos</v>
      </c>
      <c r="E45" s="118" t="str">
        <f>+IFERROR(VLOOKUP(C45,Hoja1!$A$1:$J$82,10,0),"")</f>
        <v xml:space="preserve">Identificación y análisis de riesgos (Analiza factores internos y externos; Implica a los niveles apropiados de la dirección; Determina cómo responder a los riesgos; Determina la importancia de los riesgos). </v>
      </c>
      <c r="F45" s="118" t="str">
        <f>+IFERROR(VLOOKUP(C45,Hoja1!$A$1:$I$82,3,0),"")</f>
        <v xml:space="preserve"> Teniendo en cuenta la estructura de la política de Administración del Riesgo, su alcance define lineamientos para toda la entidad, incluyendo regionales, áreas tercerizadas u otras instancias que afectan la prestación del servicio</v>
      </c>
      <c r="G45" s="117">
        <f>+IFERROR(VLOOKUP(C45,Hoja1!$A$1:$K$82,11,0),"")</f>
        <v>3</v>
      </c>
      <c r="H45" s="119">
        <f>+IFERROR(VLOOKUP(C45,Hoja1!$A$1:$L$82,12,0),"")</f>
        <v>3</v>
      </c>
      <c r="I45" s="112" t="str">
        <f t="shared" si="1"/>
        <v>Se encuentra presente y funciona correctamente, por lo tanto se requiere acciones o actividades  dirigidas a su mantenimiento dentro del marco de las lineas de defensa.</v>
      </c>
      <c r="J45" s="91">
        <v>31</v>
      </c>
      <c r="K45" s="113">
        <f>+VLOOKUP(C45,Hoja1!$A$1:$M$82,13,0)</f>
        <v>1</v>
      </c>
      <c r="L45" s="541"/>
      <c r="M45" s="114" t="s">
        <v>483</v>
      </c>
      <c r="N45" s="120"/>
      <c r="O45" s="120"/>
      <c r="P45" s="120"/>
      <c r="Q45" s="120"/>
      <c r="R45" s="120"/>
      <c r="S45" s="120"/>
    </row>
    <row r="46" spans="2:19" ht="99.75" customHeight="1" x14ac:dyDescent="0.2">
      <c r="B46" s="116">
        <f t="shared" si="0"/>
        <v>32</v>
      </c>
      <c r="C46" s="117" t="str">
        <f>+IFERROR(INDEX(Hoja1!$A$2:$A$82,MATCH(J46,Hoja1!$H$2:$H$82,0)),"")</f>
        <v>7.2</v>
      </c>
      <c r="D46" s="118" t="str">
        <f>IFERROR(VLOOKUP(C46,Hoja1!$A$2:$H$82,4,0),"")</f>
        <v>Evaluación de riesgos</v>
      </c>
      <c r="E46" s="118" t="str">
        <f>+IFERROR(VLOOKUP(C46,Hoja1!$A$1:$J$82,10,0),"")</f>
        <v xml:space="preserve">Identificación y análisis de riesgos (Analiza factores internos y externos; Implica a los niveles apropiados de la dirección; Determina cómo responder a los riesgos; Determina la importancia de los riesgos). </v>
      </c>
      <c r="F46" s="118" t="str">
        <f>+IFERROR(VLOOKUP(C46,Hoja1!$A$1:$I$82,3,0),"")</f>
        <v xml:space="preserve"> La Oficina de Planeación, Gerencia de Riesgos (donde existan), como 2a línea de defensa, consolidan información clave frente a la gestión del riesgo</v>
      </c>
      <c r="G46" s="117">
        <f>+IFERROR(VLOOKUP(C46,Hoja1!$A$1:$K$82,11,0),"")</f>
        <v>3</v>
      </c>
      <c r="H46" s="119">
        <f>+IFERROR(VLOOKUP(C46,Hoja1!$A$1:$L$82,12,0),"")</f>
        <v>3</v>
      </c>
      <c r="I46" s="112" t="str">
        <f t="shared" si="1"/>
        <v>Se encuentra presente y funciona correctamente, por lo tanto se requiere acciones o actividades  dirigidas a su mantenimiento dentro del marco de las lineas de defensa.</v>
      </c>
      <c r="J46" s="91">
        <v>32</v>
      </c>
      <c r="K46" s="113">
        <f>+VLOOKUP(C46,Hoja1!$A$1:$M$82,13,0)</f>
        <v>1</v>
      </c>
      <c r="L46" s="541"/>
      <c r="M46" s="114" t="s">
        <v>484</v>
      </c>
      <c r="N46" s="120"/>
      <c r="O46" s="120"/>
      <c r="P46" s="120"/>
      <c r="Q46" s="120"/>
      <c r="R46" s="120"/>
      <c r="S46" s="120"/>
    </row>
    <row r="47" spans="2:19" ht="99.75" customHeight="1" x14ac:dyDescent="0.2">
      <c r="B47" s="116">
        <f t="shared" ref="B47:B78" si="2">+IF(ISTEXT(D47),J47,"")</f>
        <v>33</v>
      </c>
      <c r="C47" s="117" t="str">
        <f>+IFERROR(INDEX(Hoja1!$A$2:$A$82,MATCH(J47,Hoja1!$H$2:$H$82,0)),"")</f>
        <v>7.3</v>
      </c>
      <c r="D47" s="118" t="str">
        <f>IFERROR(VLOOKUP(C47,Hoja1!$A$2:$H$82,4,0),"")</f>
        <v>Evaluación de riesgos</v>
      </c>
      <c r="E47" s="118" t="str">
        <f>+IFERROR(VLOOKUP(C47,Hoja1!$A$1:$J$82,10,0),"")</f>
        <v xml:space="preserve">Identificación y análisis de riesgos (Analiza factores internos y externos; Implica a los niveles apropiados de la dirección; Determina cómo responder a los riesgos; Determina la importancia de los riesgos). </v>
      </c>
      <c r="F47" s="118" t="str">
        <f>+IFERROR(VLOOKUP(C47,Hoja1!$A$1:$I$82,3,0),"")</f>
        <v xml:space="preserve"> A partir de la información consolidada y reportada por la 2a línea de defensa (7.2), la Alta Dirección analiza sus resultados y en especial considera si se han presentado materializaciones de riesgo</v>
      </c>
      <c r="G47" s="117">
        <f>+IFERROR(VLOOKUP(C47,Hoja1!$A$1:$K$82,11,0),"")</f>
        <v>3</v>
      </c>
      <c r="H47" s="119">
        <f>+IFERROR(VLOOKUP(C47,Hoja1!$A$1:$L$82,12,0),"")</f>
        <v>3</v>
      </c>
      <c r="I47" s="112" t="str">
        <f t="shared" ref="I47:I78" si="3">+IF(OR(AND(G47=1,H47=1),AND(G47=1,H47=2),AND(G47=1,H47=3),G47="",H47=""),"No se encuentra presente  por lo tanto no esta funcionando, lo que hace que se requieran acciones dirigidas a fortalecer su diseño y puesta en marcha",IF(OR(AND(G47=2,H47=2),AND(G47=3,H47=1),AND(G47=3,H47=2),AND(G47=2,H47=1)),"Se encuentra presente y funcionando, pero requiere acciones dirigidas a fortalecer  o mejorar su diseño y/o ejecucion.",IF(AND(G47=2,H47=3),"Se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47" s="91">
        <v>33</v>
      </c>
      <c r="K47" s="113">
        <f>+VLOOKUP(C47,Hoja1!$A$1:$M$82,13,0)</f>
        <v>1</v>
      </c>
      <c r="L47" s="541"/>
      <c r="M47" s="123" t="s">
        <v>485</v>
      </c>
      <c r="N47" s="120"/>
      <c r="O47" s="120"/>
      <c r="P47" s="120"/>
      <c r="Q47" s="120"/>
      <c r="R47" s="120"/>
      <c r="S47" s="120"/>
    </row>
    <row r="48" spans="2:19" ht="99.75" customHeight="1" x14ac:dyDescent="0.2">
      <c r="B48" s="121">
        <f t="shared" si="2"/>
        <v>34</v>
      </c>
      <c r="C48" s="117" t="str">
        <f>+IFERROR(INDEX(Hoja1!$A$2:$A$82,MATCH(J48,Hoja1!$H$2:$H$82,0)),"")</f>
        <v>7.4</v>
      </c>
      <c r="D48" s="118" t="str">
        <f>IFERROR(VLOOKUP(C48,Hoja1!$A$2:$H$82,4,0),"")</f>
        <v>Evaluación de riesgos</v>
      </c>
      <c r="E48" s="118" t="str">
        <f>+IFERROR(VLOOKUP(C48,Hoja1!$A$1:$J$82,10,0),"")</f>
        <v xml:space="preserve">Identificación y análisis de riesgos (Analiza factores internos y externos; Implica a los niveles apropiados de la dirección; Determina cómo responder a los riesgos; Determina la importancia de los riesgos). </v>
      </c>
      <c r="F48" s="118" t="str">
        <f>+IFERROR(VLOOKUP(C48,Hoja1!$A$1:$I$82,3,0),"")</f>
        <v xml:space="preserve"> Cuando se detectan materializaciones de riesgo, se definen los cursos de acción en relación con la revisión y actualización del mapa de riesgos correspondiente</v>
      </c>
      <c r="G48" s="117">
        <f>+IFERROR(VLOOKUP(C48,Hoja1!$A$1:$K$82,11,0),"")</f>
        <v>3</v>
      </c>
      <c r="H48" s="119">
        <f>+IFERROR(VLOOKUP(C48,Hoja1!$A$1:$L$82,12,0),"")</f>
        <v>3</v>
      </c>
      <c r="I48" s="112" t="str">
        <f t="shared" si="3"/>
        <v>Se encuentra presente y funciona correctamente, por lo tanto se requiere acciones o actividades  dirigidas a su mantenimiento dentro del marco de las lineas de defensa.</v>
      </c>
      <c r="J48" s="91">
        <v>34</v>
      </c>
      <c r="K48" s="113">
        <f>+VLOOKUP(C48,Hoja1!$A$1:$M$82,13,0)</f>
        <v>1</v>
      </c>
      <c r="L48" s="541"/>
      <c r="M48" s="122"/>
      <c r="N48" s="120"/>
      <c r="O48" s="120"/>
      <c r="P48" s="120"/>
      <c r="Q48" s="120"/>
      <c r="R48" s="120"/>
      <c r="S48" s="120"/>
    </row>
    <row r="49" spans="2:19" ht="99.75" customHeight="1" x14ac:dyDescent="0.2">
      <c r="B49" s="116">
        <f t="shared" si="2"/>
        <v>35</v>
      </c>
      <c r="C49" s="117" t="str">
        <f>+IFERROR(INDEX(Hoja1!$A$2:$A$82,MATCH(J49,Hoja1!$H$2:$H$82,0)),"")</f>
        <v>7.5</v>
      </c>
      <c r="D49" s="118" t="str">
        <f>IFERROR(VLOOKUP(C49,Hoja1!$A$2:$H$82,4,0),"")</f>
        <v>Evaluación de riesgos</v>
      </c>
      <c r="E49" s="118" t="str">
        <f>+IFERROR(VLOOKUP(C49,Hoja1!$A$1:$J$82,10,0),"")</f>
        <v xml:space="preserve">Identificación y análisis de riesgos (Analiza factores internos y externos; Implica a los niveles apropiados de la dirección; Determina cómo responder a los riesgos; Determina la importancia de los riesgos). </v>
      </c>
      <c r="F49" s="118" t="str">
        <f>+IFERROR(VLOOKUP(C49,Hoja1!$A$1:$I$82,3,0),"")</f>
        <v xml:space="preserve"> Se llevan a cabo seguimientos a las acciones definidas para resolver materializaciones de riesgo detectadas</v>
      </c>
      <c r="G49" s="117">
        <f>+IFERROR(VLOOKUP(C49,Hoja1!$A$1:$K$82,11,0),"")</f>
        <v>3</v>
      </c>
      <c r="H49" s="119">
        <f>+IFERROR(VLOOKUP(C49,Hoja1!$A$1:$L$82,12,0),"")</f>
        <v>3</v>
      </c>
      <c r="I49" s="112" t="str">
        <f t="shared" si="3"/>
        <v>Se encuentra presente y funciona correctamente, por lo tanto se requiere acciones o actividades  dirigidas a su mantenimiento dentro del marco de las lineas de defensa.</v>
      </c>
      <c r="J49" s="91">
        <v>35</v>
      </c>
      <c r="K49" s="113">
        <f>+VLOOKUP(C49,Hoja1!$A$1:$M$82,13,0)</f>
        <v>1</v>
      </c>
      <c r="L49" s="541"/>
      <c r="M49" s="122"/>
      <c r="N49" s="120"/>
      <c r="O49" s="120"/>
      <c r="P49" s="120"/>
      <c r="Q49" s="120"/>
      <c r="R49" s="120"/>
      <c r="S49" s="120"/>
    </row>
    <row r="50" spans="2:19" ht="99.75" customHeight="1" x14ac:dyDescent="0.2">
      <c r="B50" s="121">
        <f t="shared" si="2"/>
        <v>36</v>
      </c>
      <c r="C50" s="117" t="str">
        <f>+IFERROR(INDEX(Hoja1!$A$2:$A$82,MATCH(J50,Hoja1!$H$2:$H$82,0)),"")</f>
        <v>8.1</v>
      </c>
      <c r="D50" s="118" t="str">
        <f>IFERROR(VLOOKUP(C50,Hoja1!$A$2:$H$82,4,0),"")</f>
        <v>Evaluación de riesgos</v>
      </c>
      <c r="E50" s="118" t="str">
        <f>+IFERROR(VLOOKUP(C50,Hoja1!$A$1:$J$82,10,0),"")</f>
        <v xml:space="preserve">Evaluación del riesgo de fraude o corrupción. 
Cumplimiento artículo 73 de la Ley 1474 de 2011, relacionado con la prevención de los riesgos de corrupción.
</v>
      </c>
      <c r="F50" s="118" t="str">
        <f>+IFERROR(VLOOKUP(C50,Hoja1!$A$1:$I$82,3,0),"")</f>
        <v xml:space="preserve"> La Alta Dirección acorde con el análisis del entorno interno y externo, define los procesos, programas o proyectos (según aplique), susceptibles de posibles actos de corrupción</v>
      </c>
      <c r="G50" s="117">
        <f>+IFERROR(VLOOKUP(C50,Hoja1!$A$1:$K$82,11,0),"")</f>
        <v>3</v>
      </c>
      <c r="H50" s="119">
        <f>+IFERROR(VLOOKUP(C50,Hoja1!$A$1:$L$82,12,0),"")</f>
        <v>3</v>
      </c>
      <c r="I50" s="112" t="str">
        <f t="shared" si="3"/>
        <v>Se encuentra presente y funciona correctamente, por lo tanto se requiere acciones o actividades  dirigidas a su mantenimiento dentro del marco de las lineas de defensa.</v>
      </c>
      <c r="J50" s="91">
        <v>36</v>
      </c>
      <c r="K50" s="113">
        <f>+VLOOKUP(C50,Hoja1!$A$1:$M$82,13,0)</f>
        <v>1</v>
      </c>
      <c r="L50" s="541"/>
      <c r="M50" s="114"/>
      <c r="N50" s="120"/>
      <c r="O50" s="120"/>
      <c r="P50" s="120"/>
      <c r="Q50" s="120"/>
      <c r="R50" s="120"/>
      <c r="S50" s="120"/>
    </row>
    <row r="51" spans="2:19" ht="99.75" customHeight="1" x14ac:dyDescent="0.2">
      <c r="B51" s="116">
        <f t="shared" si="2"/>
        <v>37</v>
      </c>
      <c r="C51" s="117" t="str">
        <f>+IFERROR(INDEX(Hoja1!$A$2:$A$82,MATCH(J51,Hoja1!$H$2:$H$82,0)),"")</f>
        <v>8.2</v>
      </c>
      <c r="D51" s="118" t="str">
        <f>IFERROR(VLOOKUP(C51,Hoja1!$A$2:$H$82,4,0),"")</f>
        <v>Evaluación de riesgos</v>
      </c>
      <c r="E51" s="118" t="str">
        <f>+IFERROR(VLOOKUP(C51,Hoja1!$A$1:$J$82,10,0),"")</f>
        <v xml:space="preserve">Evaluación del riesgo de fraude o corrupción. 
Cumplimiento artículo 73 de la Ley 1474 de 2011, relacionado con la prevención de los riesgos de corrupción.
</v>
      </c>
      <c r="F51" s="118" t="str">
        <f>+IFERROR(VLOOKUP(C51,Hoja1!$A$1:$I$82,3,0),"")</f>
        <v xml:space="preserve"> La Alta Dirección monitorea los riesgos de corrupción con la periodicidad establecida en la Política de Administración del Riesgo</v>
      </c>
      <c r="G51" s="117">
        <f>+IFERROR(VLOOKUP(C51,Hoja1!$A$1:$K$82,11,0),"")</f>
        <v>3</v>
      </c>
      <c r="H51" s="119">
        <f>+IFERROR(VLOOKUP(C51,Hoja1!$A$1:$L$82,12,0),"")</f>
        <v>3</v>
      </c>
      <c r="I51" s="112" t="str">
        <f t="shared" si="3"/>
        <v>Se encuentra presente y funciona correctamente, por lo tanto se requiere acciones o actividades  dirigidas a su mantenimiento dentro del marco de las lineas de defensa.</v>
      </c>
      <c r="J51" s="91">
        <v>37</v>
      </c>
      <c r="K51" s="113">
        <f>+VLOOKUP(C51,Hoja1!$A$1:$M$82,13,0)</f>
        <v>1</v>
      </c>
      <c r="L51" s="541"/>
      <c r="M51" s="123" t="s">
        <v>486</v>
      </c>
      <c r="N51" s="120"/>
      <c r="O51" s="120"/>
      <c r="P51" s="120"/>
      <c r="Q51" s="120"/>
      <c r="R51" s="120"/>
      <c r="S51" s="120"/>
    </row>
    <row r="52" spans="2:19" ht="99.75" customHeight="1" x14ac:dyDescent="0.2">
      <c r="B52" s="116">
        <f t="shared" si="2"/>
        <v>38</v>
      </c>
      <c r="C52" s="117" t="str">
        <f>+IFERROR(INDEX(Hoja1!$A$2:$A$82,MATCH(J52,Hoja1!$H$2:$H$82,0)),"")</f>
        <v>8.3</v>
      </c>
      <c r="D52" s="118" t="str">
        <f>IFERROR(VLOOKUP(C52,Hoja1!$A$2:$H$82,4,0),"")</f>
        <v>Evaluación de riesgos</v>
      </c>
      <c r="E52" s="118" t="str">
        <f>+IFERROR(VLOOKUP(C52,Hoja1!$A$1:$J$82,10,0),"")</f>
        <v xml:space="preserve">Evaluación del riesgo de fraude o corrupción. 
Cumplimiento artículo 73 de la Ley 1474 de 2011, relacionado con la prevención de los riesgos de corrupción.
</v>
      </c>
      <c r="F52" s="118" t="str">
        <f>+IFERROR(VLOOKUP(C52,Hoja1!$A$1:$I$82,3,0),"")</f>
        <v xml:space="preserve"> Para el desarrollo de las actividades de control, la entidad considera la adecuada división de las funciones y que éstas se encuentren segregadas en diferentes personas para reducir el riesgo de acciones fraudulentas</v>
      </c>
      <c r="G52" s="117">
        <f>+IFERROR(VLOOKUP(C52,Hoja1!$A$1:$K$82,11,0),"")</f>
        <v>3</v>
      </c>
      <c r="H52" s="119">
        <f>+IFERROR(VLOOKUP(C52,Hoja1!$A$1:$L$82,12,0),"")</f>
        <v>3</v>
      </c>
      <c r="I52" s="112" t="str">
        <f t="shared" si="3"/>
        <v>Se encuentra presente y funciona correctamente, por lo tanto se requiere acciones o actividades  dirigidas a su mantenimiento dentro del marco de las lineas de defensa.</v>
      </c>
      <c r="J52" s="91">
        <v>38</v>
      </c>
      <c r="K52" s="113">
        <f>+VLOOKUP(C52,Hoja1!$A$1:$M$82,13,0)</f>
        <v>1</v>
      </c>
      <c r="L52" s="541"/>
      <c r="M52" s="122"/>
      <c r="N52" s="120"/>
      <c r="O52" s="120"/>
      <c r="P52" s="120"/>
      <c r="Q52" s="120"/>
      <c r="R52" s="120"/>
      <c r="S52" s="120"/>
    </row>
    <row r="53" spans="2:19" ht="99.75" customHeight="1" x14ac:dyDescent="0.2">
      <c r="B53" s="116">
        <f t="shared" si="2"/>
        <v>39</v>
      </c>
      <c r="C53" s="117" t="str">
        <f>+IFERROR(INDEX(Hoja1!$A$2:$A$82,MATCH(J53,Hoja1!$H$2:$H$82,0)),"")</f>
        <v>9.1</v>
      </c>
      <c r="D53" s="118" t="str">
        <f>IFERROR(VLOOKUP(C53,Hoja1!$A$2:$H$82,4,0),"")</f>
        <v>Evaluación de riesgos</v>
      </c>
      <c r="E53" s="118" t="str">
        <f>+IFERROR(VLOOKUP(C53,Hoja1!$A$1:$J$82,10,0),"")</f>
        <v xml:space="preserve">Identificación y análisis de cambios significativos </v>
      </c>
      <c r="F53" s="118" t="str">
        <f>+IFERROR(VLOOKUP(C53,Hoja1!$A$1:$I$82,3,0),"")</f>
        <v xml:space="preserve"> Acorde con lo establecido en la política de Administración del Riesgo, se monitorean los factores internos y externos definidos para la entidad, a fin de establecer cambios en el entorno que determinen nuevos riesgos o ajustes a los existentes</v>
      </c>
      <c r="G53" s="117">
        <f>+IFERROR(VLOOKUP(C53,Hoja1!$A$1:$K$82,11,0),"")</f>
        <v>3</v>
      </c>
      <c r="H53" s="119">
        <f>+IFERROR(VLOOKUP(C53,Hoja1!$A$1:$L$82,12,0),"")</f>
        <v>3</v>
      </c>
      <c r="I53" s="112" t="str">
        <f t="shared" si="3"/>
        <v>Se encuentra presente y funciona correctamente, por lo tanto se requiere acciones o actividades  dirigidas a su mantenimiento dentro del marco de las lineas de defensa.</v>
      </c>
      <c r="J53" s="91">
        <v>39</v>
      </c>
      <c r="K53" s="113">
        <f>+VLOOKUP(C53,Hoja1!$A$1:$M$82,13,0)</f>
        <v>1</v>
      </c>
      <c r="L53" s="541"/>
      <c r="M53" s="122"/>
      <c r="N53" s="120"/>
      <c r="O53" s="120"/>
      <c r="P53" s="120"/>
      <c r="Q53" s="120"/>
      <c r="R53" s="120"/>
      <c r="S53" s="120"/>
    </row>
    <row r="54" spans="2:19" ht="99.75" customHeight="1" x14ac:dyDescent="0.2">
      <c r="B54" s="121">
        <f t="shared" si="2"/>
        <v>40</v>
      </c>
      <c r="C54" s="117" t="str">
        <f>+IFERROR(INDEX(Hoja1!$A$2:$A$82,MATCH(J54,Hoja1!$H$2:$H$82,0)),"")</f>
        <v>9.4</v>
      </c>
      <c r="D54" s="118" t="str">
        <f>IFERROR(VLOOKUP(C54,Hoja1!$A$2:$H$82,4,0),"")</f>
        <v>Evaluación de riesgos</v>
      </c>
      <c r="E54" s="118" t="str">
        <f>+IFERROR(VLOOKUP(C54,Hoja1!$A$1:$J$82,10,0),"")</f>
        <v xml:space="preserve">Identificación y análisis de cambios significativos </v>
      </c>
      <c r="F54" s="118" t="str">
        <f>+IFERROR(VLOOKUP(C54,Hoja1!$A$1:$I$82,3,0),"")</f>
        <v xml:space="preserve"> La Alta Dirección evalúa fallas en los controles (diseño y ejecución) para definir cursos de acción apropiados para su mejora, basados en los informes de la segunda y tercera linea de defensa</v>
      </c>
      <c r="G54" s="117">
        <f>+IFERROR(VLOOKUP(C54,Hoja1!$A$1:$K$82,11,0),"")</f>
        <v>3</v>
      </c>
      <c r="H54" s="119">
        <f>+IFERROR(VLOOKUP(C54,Hoja1!$A$1:$L$82,12,0),"")</f>
        <v>3</v>
      </c>
      <c r="I54" s="112" t="str">
        <f t="shared" si="3"/>
        <v>Se encuentra presente y funciona correctamente, por lo tanto se requiere acciones o actividades  dirigidas a su mantenimiento dentro del marco de las lineas de defensa.</v>
      </c>
      <c r="J54" s="91">
        <v>40</v>
      </c>
      <c r="K54" s="113">
        <f>+VLOOKUP(C54,Hoja1!$A$1:$M$82,13,0)</f>
        <v>1</v>
      </c>
      <c r="L54" s="541"/>
      <c r="M54" s="122"/>
      <c r="N54" s="120"/>
      <c r="O54" s="120"/>
      <c r="P54" s="120"/>
      <c r="Q54" s="120"/>
      <c r="R54" s="120"/>
      <c r="S54" s="120"/>
    </row>
    <row r="55" spans="2:19" ht="99.75" customHeight="1" x14ac:dyDescent="0.2">
      <c r="B55" s="116">
        <f t="shared" si="2"/>
        <v>41</v>
      </c>
      <c r="C55" s="117" t="str">
        <f>+IFERROR(INDEX(Hoja1!$A$2:$A$82,MATCH(J55,Hoja1!$H$2:$H$82,0)),"")</f>
        <v>9.5</v>
      </c>
      <c r="D55" s="118" t="str">
        <f>IFERROR(VLOOKUP(C55,Hoja1!$A$2:$H$82,4,0),"")</f>
        <v>Evaluación de riesgos</v>
      </c>
      <c r="E55" s="118" t="str">
        <f>+IFERROR(VLOOKUP(C55,Hoja1!$A$1:$J$82,10,0),"")</f>
        <v xml:space="preserve">Identificación y análisis de cambios significativos </v>
      </c>
      <c r="F55" s="118" t="str">
        <f>+IFERROR(VLOOKUP(C55,Hoja1!$A$1:$I$82,3,0),"")</f>
        <v xml:space="preserve"> La entidad analiza el impacto sobre el control interno por cambios en los diferentes niveles organizacionales</v>
      </c>
      <c r="G55" s="117">
        <f>+IFERROR(VLOOKUP(C55,Hoja1!$A$1:$K$82,11,0),"")</f>
        <v>3</v>
      </c>
      <c r="H55" s="119">
        <f>+IFERROR(VLOOKUP(C55,Hoja1!$A$1:$L$82,12,0),"")</f>
        <v>3</v>
      </c>
      <c r="I55" s="112" t="str">
        <f t="shared" si="3"/>
        <v>Se encuentra presente y funciona correctamente, por lo tanto se requiere acciones o actividades  dirigidas a su mantenimiento dentro del marco de las lineas de defensa.</v>
      </c>
      <c r="J55" s="91">
        <v>41</v>
      </c>
      <c r="K55" s="113">
        <f>+VLOOKUP(C55,Hoja1!$A$1:$M$82,13,0)</f>
        <v>1</v>
      </c>
      <c r="L55" s="541"/>
      <c r="M55" s="122"/>
      <c r="N55" s="120"/>
      <c r="O55" s="120"/>
      <c r="P55" s="120"/>
      <c r="Q55" s="120"/>
      <c r="R55" s="120"/>
      <c r="S55" s="120"/>
    </row>
    <row r="56" spans="2:19" ht="99.75" customHeight="1" x14ac:dyDescent="0.2">
      <c r="B56" s="121">
        <f t="shared" si="2"/>
        <v>42</v>
      </c>
      <c r="C56" s="117" t="str">
        <f>+IFERROR(INDEX(Hoja1!$A$2:$A$82,MATCH(J56,Hoja1!$H$2:$H$82,0)),"")</f>
        <v>11.1</v>
      </c>
      <c r="D56" s="118" t="str">
        <f>IFERROR(VLOOKUP(C56,Hoja1!$A$2:$H$82,4,0),"")</f>
        <v>Actividades de control</v>
      </c>
      <c r="E56" s="118" t="str">
        <f>+IFERROR(VLOOKUP(C56,Hoja1!$A$1:$J$82,10,0),"")</f>
        <v>Seleccionar y Desarrolla controles generales sobre TI para apoyar la consecución de los objetivos .</v>
      </c>
      <c r="F56" s="118" t="str">
        <f>+IFERROR(VLOOKUP(C56,Hoja1!$A$1:$I$82,3,0),"")</f>
        <v xml:space="preserve"> La entidad establece actividades de control relevantes sobre las infraestructuras tecnológicas; los procesos de gestión de la seguridad y sobre los procesos de adquisición, desarrollo y mantenimiento de tecnologías</v>
      </c>
      <c r="G56" s="117">
        <f>+IFERROR(VLOOKUP(C56,Hoja1!$A$1:$K$82,11,0),"")</f>
        <v>3</v>
      </c>
      <c r="H56" s="119">
        <f>+IFERROR(VLOOKUP(C56,Hoja1!$A$1:$L$82,12,0),"")</f>
        <v>2</v>
      </c>
      <c r="I56" s="112" t="str">
        <f t="shared" si="3"/>
        <v>Se encuentra presente y funcionando, pero requiere acciones dirigidas a fortalecer  o mejorar su diseño y/o ejecucion.</v>
      </c>
      <c r="J56" s="91">
        <v>42</v>
      </c>
      <c r="K56" s="113">
        <f>+VLOOKUP(C56,Hoja1!$A$1:$M$82,13,0)</f>
        <v>0.5</v>
      </c>
      <c r="L56" s="542">
        <f>+AVERAGE(K56:K67)</f>
        <v>0.91666666666666663</v>
      </c>
      <c r="M56" s="123" t="s">
        <v>487</v>
      </c>
      <c r="N56" s="120"/>
      <c r="O56" s="120"/>
      <c r="P56" s="120"/>
      <c r="Q56" s="120"/>
      <c r="R56" s="120"/>
      <c r="S56" s="120"/>
    </row>
    <row r="57" spans="2:19" ht="99.75" customHeight="1" x14ac:dyDescent="0.2">
      <c r="B57" s="116">
        <f t="shared" si="2"/>
        <v>43</v>
      </c>
      <c r="C57" s="117" t="str">
        <f>+IFERROR(INDEX(Hoja1!$A$2:$A$82,MATCH(J57,Hoja1!$H$2:$H$82,0)),"")</f>
        <v>11.2</v>
      </c>
      <c r="D57" s="118" t="str">
        <f>IFERROR(VLOOKUP(C57,Hoja1!$A$2:$H$82,4,0),"")</f>
        <v>Actividades de control</v>
      </c>
      <c r="E57" s="118" t="str">
        <f>+IFERROR(VLOOKUP(C57,Hoja1!$A$1:$J$82,10,0),"")</f>
        <v>Seleccionar y Desarrolla controles generales sobre TI para apoyar la consecución de los objetivos .</v>
      </c>
      <c r="F57" s="118" t="str">
        <f>+IFERROR(VLOOKUP(C57,Hoja1!$A$1:$I$82,3,0),"")</f>
        <v xml:space="preserve">  Para los proveedores de tecnología  selecciona y desarrolla actividades de control internas sobre las actividades realizadas por el proveedor de servicios</v>
      </c>
      <c r="G57" s="117">
        <f>+IFERROR(VLOOKUP(C57,Hoja1!$A$1:$K$82,11,0),"")</f>
        <v>3</v>
      </c>
      <c r="H57" s="119">
        <f>+IFERROR(VLOOKUP(C57,Hoja1!$A$1:$L$82,12,0),"")</f>
        <v>2</v>
      </c>
      <c r="I57" s="112" t="str">
        <f t="shared" si="3"/>
        <v>Se encuentra presente y funcionando, pero requiere acciones dirigidas a fortalecer  o mejorar su diseño y/o ejecucion.</v>
      </c>
      <c r="J57" s="91">
        <v>43</v>
      </c>
      <c r="K57" s="113">
        <f>+VLOOKUP(C57,Hoja1!$A$1:$M$82,13,0)</f>
        <v>0.5</v>
      </c>
      <c r="L57" s="542"/>
      <c r="M57" s="124" t="s">
        <v>488</v>
      </c>
      <c r="N57" s="120"/>
      <c r="O57" s="120"/>
      <c r="P57" s="120"/>
      <c r="Q57" s="120"/>
      <c r="R57" s="120"/>
      <c r="S57" s="120"/>
    </row>
    <row r="58" spans="2:19" ht="99.75" customHeight="1" x14ac:dyDescent="0.2">
      <c r="B58" s="116">
        <f t="shared" si="2"/>
        <v>44</v>
      </c>
      <c r="C58" s="117" t="str">
        <f>+IFERROR(INDEX(Hoja1!$A$2:$A$82,MATCH(J58,Hoja1!$H$2:$H$82,0)),"")</f>
        <v>10.1</v>
      </c>
      <c r="D58" s="118" t="str">
        <f>IFERROR(VLOOKUP(C58,Hoja1!$A$2:$H$82,4,0),"")</f>
        <v>Actividades de control</v>
      </c>
      <c r="E58" s="118" t="str">
        <f>+IFERROR(VLOOKUP(C58,Hoja1!$A$1:$J$82,10,0),"")</f>
        <v>Diseño y desarrollo de actividades de control (Integra el desarrollo de controles con la evaluación de riesgos; tiene en cuenta a qué nivel se aplican las actividades; facilita la segregación de funciones).</v>
      </c>
      <c r="F58" s="118" t="str">
        <f>+IFERROR(VLOOKUP(C58,Hoja1!$A$1:$I$82,3,0),"")</f>
        <v xml:space="preserve"> Para el desarrollo de las actividades de control, la entidad considera la adecuada división de las funciones y que éstas se encuentren segregadas en diferentes personas para reducir el riesgo de error o de incumplimientos de alto impacto en la operación</v>
      </c>
      <c r="G58" s="117">
        <f>+IFERROR(VLOOKUP(C58,Hoja1!$A$1:$K$82,11,0),"")</f>
        <v>3</v>
      </c>
      <c r="H58" s="119">
        <f>+IFERROR(VLOOKUP(C58,Hoja1!$A$1:$L$82,12,0),"")</f>
        <v>3</v>
      </c>
      <c r="I58" s="112" t="str">
        <f t="shared" si="3"/>
        <v>Se encuentra presente y funciona correctamente, por lo tanto se requiere acciones o actividades  dirigidas a su mantenimiento dentro del marco de las lineas de defensa.</v>
      </c>
      <c r="J58" s="91">
        <v>44</v>
      </c>
      <c r="K58" s="113">
        <f>+VLOOKUP(C58,Hoja1!$A$1:$M$82,13,0)</f>
        <v>1</v>
      </c>
      <c r="L58" s="542"/>
      <c r="M58" s="122"/>
      <c r="N58" s="120"/>
      <c r="O58" s="120"/>
      <c r="P58" s="120"/>
      <c r="Q58" s="120"/>
      <c r="R58" s="120"/>
      <c r="S58" s="120"/>
    </row>
    <row r="59" spans="2:19" ht="99.75" customHeight="1" x14ac:dyDescent="0.2">
      <c r="B59" s="116">
        <f t="shared" si="2"/>
        <v>45</v>
      </c>
      <c r="C59" s="117" t="str">
        <f>+IFERROR(INDEX(Hoja1!$A$2:$A$82,MATCH(J59,Hoja1!$H$2:$H$82,0)),"")</f>
        <v>10.2</v>
      </c>
      <c r="D59" s="118" t="str">
        <f>IFERROR(VLOOKUP(C59,Hoja1!$A$2:$H$82,4,0),"")</f>
        <v>Actividades de control</v>
      </c>
      <c r="E59" s="118" t="str">
        <f>+IFERROR(VLOOKUP(C59,Hoja1!$A$1:$J$82,10,0),"")</f>
        <v>Diseño y desarrollo de actividades de control (Integra el desarrollo de controles con la evaluación de riesgos; tiene en cuenta a qué nivel se aplican las actividades; facilita la segregación de funciones).</v>
      </c>
      <c r="F59" s="118" t="str">
        <f>+IFERROR(VLOOKUP(C59,Hoja1!$A$1:$I$82,3,0),"")</f>
        <v xml:space="preserve"> Se han idenfificado y documentado las situaciones específicas en donde no es posible segregar adecuadamente las funciones (ej: falta de personal, presupuesto), con el fin de definir actividades de control alternativas para cubrir los riesgos identificados.</v>
      </c>
      <c r="G59" s="117">
        <f>+IFERROR(VLOOKUP(C59,Hoja1!$A$1:$K$82,11,0),"")</f>
        <v>3</v>
      </c>
      <c r="H59" s="119">
        <f>+IFERROR(VLOOKUP(C59,Hoja1!$A$1:$L$82,12,0),"")</f>
        <v>3</v>
      </c>
      <c r="I59" s="112" t="str">
        <f t="shared" si="3"/>
        <v>Se encuentra presente y funciona correctamente, por lo tanto se requiere acciones o actividades  dirigidas a su mantenimiento dentro del marco de las lineas de defensa.</v>
      </c>
      <c r="J59" s="91">
        <v>45</v>
      </c>
      <c r="K59" s="113">
        <f>+VLOOKUP(C59,Hoja1!$A$1:$M$82,13,0)</f>
        <v>1</v>
      </c>
      <c r="L59" s="542"/>
      <c r="M59" s="125"/>
      <c r="N59" s="120"/>
      <c r="O59" s="120"/>
      <c r="P59" s="120"/>
      <c r="Q59" s="120"/>
      <c r="R59" s="120"/>
      <c r="S59" s="120"/>
    </row>
    <row r="60" spans="2:19" ht="99.75" customHeight="1" x14ac:dyDescent="0.2">
      <c r="B60" s="121">
        <f t="shared" si="2"/>
        <v>46</v>
      </c>
      <c r="C60" s="117" t="str">
        <f>+IFERROR(INDEX(Hoja1!$A$2:$A$82,MATCH(J60,Hoja1!$H$2:$H$82,0)),"")</f>
        <v>10.3</v>
      </c>
      <c r="D60" s="118" t="str">
        <f>IFERROR(VLOOKUP(C60,Hoja1!$A$2:$H$82,4,0),"")</f>
        <v>Actividades de control</v>
      </c>
      <c r="E60" s="118" t="str">
        <f>+IFERROR(VLOOKUP(C60,Hoja1!$A$1:$J$82,10,0),"")</f>
        <v>Diseño y desarrollo de actividades de control (Integra el desarrollo de controles con la evaluación de riesgos; tiene en cuenta a qué nivel se aplican las actividades; facilita la segregación de funciones).</v>
      </c>
      <c r="F60" s="118" t="str">
        <f>+IFERROR(VLOOKUP(C60,Hoja1!$A$1:$I$82,3,0),"")</f>
        <v xml:space="preserve"> El diseño de otros  sistemas de gestión (bajo normas o estándares internacionales como la ISO), se intregan de forma adecuada a la estructura de control de la entidad</v>
      </c>
      <c r="G60" s="117">
        <f>+IFERROR(VLOOKUP(C60,Hoja1!$A$1:$K$82,11,0),"")</f>
        <v>3</v>
      </c>
      <c r="H60" s="119">
        <f>+IFERROR(VLOOKUP(C60,Hoja1!$A$1:$L$82,12,0),"")</f>
        <v>3</v>
      </c>
      <c r="I60" s="112" t="str">
        <f t="shared" si="3"/>
        <v>Se encuentra presente y funciona correctamente, por lo tanto se requiere acciones o actividades  dirigidas a su mantenimiento dentro del marco de las lineas de defensa.</v>
      </c>
      <c r="J60" s="91">
        <v>46</v>
      </c>
      <c r="K60" s="113">
        <f>+VLOOKUP(C60,Hoja1!$A$1:$M$82,13,0)</f>
        <v>1</v>
      </c>
      <c r="L60" s="542"/>
      <c r="M60" s="122"/>
      <c r="N60" s="120"/>
      <c r="O60" s="120"/>
      <c r="P60" s="120"/>
      <c r="Q60" s="120"/>
      <c r="R60" s="120"/>
      <c r="S60" s="120"/>
    </row>
    <row r="61" spans="2:19" ht="99.75" customHeight="1" x14ac:dyDescent="0.2">
      <c r="B61" s="116">
        <f t="shared" si="2"/>
        <v>47</v>
      </c>
      <c r="C61" s="117" t="str">
        <f>+IFERROR(INDEX(Hoja1!$A$2:$A$82,MATCH(J61,Hoja1!$H$2:$H$82,0)),"")</f>
        <v>11.3</v>
      </c>
      <c r="D61" s="118" t="str">
        <f>IFERROR(VLOOKUP(C61,Hoja1!$A$2:$H$82,4,0),"")</f>
        <v>Actividades de control</v>
      </c>
      <c r="E61" s="118" t="str">
        <f>+IFERROR(VLOOKUP(C61,Hoja1!$A$1:$J$82,10,0),"")</f>
        <v>Seleccionar y Desarrolla controles generales sobre TI para apoyar la consecución de los objetivos .</v>
      </c>
      <c r="F61" s="118" t="str">
        <f>+IFERROR(VLOOKUP(C61,Hoja1!$A$1:$I$82,3,0),"")</f>
        <v xml:space="preserve"> Se cuenta con matrices de roles y usuarios siguiendo los principios de segregación de funciones.</v>
      </c>
      <c r="G61" s="117">
        <f>+IFERROR(VLOOKUP(C61,Hoja1!$A$1:$K$82,11,0),"")</f>
        <v>3</v>
      </c>
      <c r="H61" s="119">
        <f>+IFERROR(VLOOKUP(C61,Hoja1!$A$1:$L$82,12,0),"")</f>
        <v>3</v>
      </c>
      <c r="I61" s="112" t="str">
        <f t="shared" si="3"/>
        <v>Se encuentra presente y funciona correctamente, por lo tanto se requiere acciones o actividades  dirigidas a su mantenimiento dentro del marco de las lineas de defensa.</v>
      </c>
      <c r="J61" s="91">
        <v>47</v>
      </c>
      <c r="K61" s="113">
        <f>+VLOOKUP(C61,Hoja1!$A$1:$M$82,13,0)</f>
        <v>1</v>
      </c>
      <c r="L61" s="542"/>
      <c r="M61" s="125"/>
      <c r="N61" s="120"/>
      <c r="O61" s="120"/>
      <c r="P61" s="120"/>
      <c r="Q61" s="120"/>
      <c r="R61" s="120"/>
      <c r="S61" s="120"/>
    </row>
    <row r="62" spans="2:19" ht="99.75" customHeight="1" x14ac:dyDescent="0.2">
      <c r="B62" s="121">
        <f t="shared" si="2"/>
        <v>48</v>
      </c>
      <c r="C62" s="117" t="str">
        <f>+IFERROR(INDEX(Hoja1!$A$2:$A$82,MATCH(J62,Hoja1!$H$2:$H$82,0)),"")</f>
        <v>11.4</v>
      </c>
      <c r="D62" s="118" t="str">
        <f>IFERROR(VLOOKUP(C62,Hoja1!$A$2:$H$82,4,0),"")</f>
        <v>Actividades de control</v>
      </c>
      <c r="E62" s="118" t="str">
        <f>+IFERROR(VLOOKUP(C62,Hoja1!$A$1:$J$82,10,0),"")</f>
        <v>Seleccionar y Desarrolla controles generales sobre TI para apoyar la consecución de los objetivos .</v>
      </c>
      <c r="F62" s="118" t="str">
        <f>+IFERROR(VLOOKUP(C62,Hoja1!$A$1:$I$82,3,0),"")</f>
        <v xml:space="preserve"> Se cuenta con información de la 3a línea de defensa, como evaluador independiente en relación con los controles implementados por el proveedor de servicios, para  asegurar que los riesgos relacionados se mitigan.</v>
      </c>
      <c r="G62" s="117">
        <f>+IFERROR(VLOOKUP(C62,Hoja1!$A$1:$K$82,11,0),"")</f>
        <v>3</v>
      </c>
      <c r="H62" s="119">
        <f>+IFERROR(VLOOKUP(C62,Hoja1!$A$1:$L$82,12,0),"")</f>
        <v>3</v>
      </c>
      <c r="I62" s="112" t="str">
        <f t="shared" si="3"/>
        <v>Se encuentra presente y funciona correctamente, por lo tanto se requiere acciones o actividades  dirigidas a su mantenimiento dentro del marco de las lineas de defensa.</v>
      </c>
      <c r="J62" s="91">
        <v>48</v>
      </c>
      <c r="K62" s="113">
        <f>+VLOOKUP(C62,Hoja1!$A$1:$M$82,13,0)</f>
        <v>1</v>
      </c>
      <c r="L62" s="542"/>
      <c r="M62" s="122"/>
      <c r="N62" s="120"/>
      <c r="O62" s="120"/>
      <c r="P62" s="120"/>
      <c r="Q62" s="120"/>
      <c r="R62" s="120"/>
      <c r="S62" s="120"/>
    </row>
    <row r="63" spans="2:19" ht="99.75" customHeight="1" x14ac:dyDescent="0.2">
      <c r="B63" s="116">
        <f t="shared" si="2"/>
        <v>49</v>
      </c>
      <c r="C63" s="117" t="str">
        <f>+IFERROR(INDEX(Hoja1!$A$2:$A$82,MATCH(J63,Hoja1!$H$2:$H$82,0)),"")</f>
        <v>12.1</v>
      </c>
      <c r="D63" s="118" t="str">
        <f>IFERROR(VLOOKUP(C63,Hoja1!$A$2:$H$82,4,0),"")</f>
        <v>Actividades de control</v>
      </c>
      <c r="E63" s="118" t="str">
        <f>+IFERROR(VLOOKUP(C63,Hoja1!$A$1:$J$82,10,0),"")</f>
        <v>Despliegue de políticas y procedimientos (Establece responsabilidades sobre la ejecución de las políticas y procedimientos; Adopta medidas correctivas; Revisa las políticas y procedimientos).</v>
      </c>
      <c r="F63" s="118" t="str">
        <f>+IFERROR(VLOOKUP(C63,Hoja1!$A$1:$I$82,3,0),"")</f>
        <v xml:space="preserve"> Se evalúa la actualización de procesos, procedimientos, políticas de operación, instructivos, manuales u otras herramientas para garantizar la aplicación adecuada de las principales actividades de control.
</v>
      </c>
      <c r="G63" s="117">
        <f>+IFERROR(VLOOKUP(C63,Hoja1!$A$1:$K$82,11,0),"")</f>
        <v>3</v>
      </c>
      <c r="H63" s="119">
        <f>+IFERROR(VLOOKUP(C63,Hoja1!$A$1:$L$82,12,0),"")</f>
        <v>3</v>
      </c>
      <c r="I63" s="112" t="str">
        <f t="shared" si="3"/>
        <v>Se encuentra presente y funciona correctamente, por lo tanto se requiere acciones o actividades  dirigidas a su mantenimiento dentro del marco de las lineas de defensa.</v>
      </c>
      <c r="J63" s="91">
        <v>49</v>
      </c>
      <c r="K63" s="113">
        <f>+VLOOKUP(C63,Hoja1!$A$1:$M$82,13,0)</f>
        <v>1</v>
      </c>
      <c r="L63" s="542"/>
      <c r="M63" s="122"/>
      <c r="N63" s="120"/>
      <c r="O63" s="120"/>
      <c r="P63" s="120"/>
      <c r="Q63" s="120"/>
      <c r="R63" s="120"/>
      <c r="S63" s="120"/>
    </row>
    <row r="64" spans="2:19" ht="99.75" customHeight="1" x14ac:dyDescent="0.2">
      <c r="B64" s="116">
        <f t="shared" si="2"/>
        <v>50</v>
      </c>
      <c r="C64" s="117" t="str">
        <f>+IFERROR(INDEX(Hoja1!$A$2:$A$82,MATCH(J64,Hoja1!$H$2:$H$82,0)),"")</f>
        <v>12.2</v>
      </c>
      <c r="D64" s="118" t="str">
        <f>IFERROR(VLOOKUP(C64,Hoja1!$A$2:$H$82,4,0),"")</f>
        <v>Actividades de control</v>
      </c>
      <c r="E64" s="118" t="str">
        <f>+IFERROR(VLOOKUP(C64,Hoja1!$A$1:$J$82,10,0),"")</f>
        <v>Despliegue de políticas y procedimientos (Establece responsabilidades sobre la ejecución de las políticas y procedimientos; Adopta medidas correctivas; Revisa las políticas y procedimientos).</v>
      </c>
      <c r="F64" s="118" t="str">
        <f>+IFERROR(VLOOKUP(C64,Hoja1!$A$1:$I$82,3,0),"")</f>
        <v xml:space="preserve"> El diseño de controles se evalúa frente a la gestión del riesgo</v>
      </c>
      <c r="G64" s="117">
        <f>+IFERROR(VLOOKUP(C64,Hoja1!$A$1:$K$82,11,0),"")</f>
        <v>3</v>
      </c>
      <c r="H64" s="119">
        <f>+IFERROR(VLOOKUP(C64,Hoja1!$A$1:$L$82,12,0),"")</f>
        <v>3</v>
      </c>
      <c r="I64" s="112" t="str">
        <f t="shared" si="3"/>
        <v>Se encuentra presente y funciona correctamente, por lo tanto se requiere acciones o actividades  dirigidas a su mantenimiento dentro del marco de las lineas de defensa.</v>
      </c>
      <c r="J64" s="91">
        <v>50</v>
      </c>
      <c r="K64" s="113">
        <f>+VLOOKUP(C64,Hoja1!$A$1:$M$82,13,0)</f>
        <v>1</v>
      </c>
      <c r="L64" s="542"/>
      <c r="M64" s="122"/>
      <c r="N64" s="120"/>
      <c r="O64" s="120"/>
      <c r="P64" s="120"/>
      <c r="Q64" s="120"/>
      <c r="R64" s="120"/>
      <c r="S64" s="120"/>
    </row>
    <row r="65" spans="2:19" ht="99.75" customHeight="1" x14ac:dyDescent="0.2">
      <c r="B65" s="116">
        <f t="shared" si="2"/>
        <v>51</v>
      </c>
      <c r="C65" s="117" t="str">
        <f>+IFERROR(INDEX(Hoja1!$A$2:$A$82,MATCH(J65,Hoja1!$H$2:$H$82,0)),"")</f>
        <v>12.3</v>
      </c>
      <c r="D65" s="118" t="str">
        <f>IFERROR(VLOOKUP(C65,Hoja1!$A$2:$H$82,4,0),"")</f>
        <v>Actividades de control</v>
      </c>
      <c r="E65" s="118" t="str">
        <f>+IFERROR(VLOOKUP(C65,Hoja1!$A$1:$J$82,10,0),"")</f>
        <v>Despliegue de políticas y procedimientos (Establece responsabilidades sobre la ejecución de las políticas y procedimientos; Adopta medidas correctivas; Revisa las políticas y procedimientos).</v>
      </c>
      <c r="F65" s="118" t="str">
        <f>+IFERROR(VLOOKUP(C65,Hoja1!$A$1:$I$82,3,0),"")</f>
        <v xml:space="preserve"> Monitoreo a los riesgos acorde con la política de administración de riesgo establecida para la entidad.</v>
      </c>
      <c r="G65" s="117">
        <f>+IFERROR(VLOOKUP(C65,Hoja1!$A$1:$K$82,11,0),"")</f>
        <v>3</v>
      </c>
      <c r="H65" s="119">
        <f>+IFERROR(VLOOKUP(C65,Hoja1!$A$1:$L$82,12,0),"")</f>
        <v>3</v>
      </c>
      <c r="I65" s="112" t="str">
        <f t="shared" si="3"/>
        <v>Se encuentra presente y funciona correctamente, por lo tanto se requiere acciones o actividades  dirigidas a su mantenimiento dentro del marco de las lineas de defensa.</v>
      </c>
      <c r="J65" s="91">
        <v>51</v>
      </c>
      <c r="K65" s="113">
        <f>+VLOOKUP(C65,Hoja1!$A$1:$M$82,13,0)</f>
        <v>1</v>
      </c>
      <c r="L65" s="542"/>
      <c r="M65" s="122"/>
      <c r="N65" s="120"/>
      <c r="O65" s="120"/>
      <c r="P65" s="120"/>
      <c r="Q65" s="120"/>
      <c r="R65" s="120"/>
      <c r="S65" s="120"/>
    </row>
    <row r="66" spans="2:19" ht="99.75" customHeight="1" x14ac:dyDescent="0.2">
      <c r="B66" s="121">
        <f t="shared" si="2"/>
        <v>52</v>
      </c>
      <c r="C66" s="117" t="str">
        <f>+IFERROR(INDEX(Hoja1!$A$2:$A$82,MATCH(J66,Hoja1!$H$2:$H$82,0)),"")</f>
        <v>12.4</v>
      </c>
      <c r="D66" s="118" t="str">
        <f>IFERROR(VLOOKUP(C66,Hoja1!$A$2:$H$82,4,0),"")</f>
        <v>Actividades de control</v>
      </c>
      <c r="E66" s="118" t="str">
        <f>+IFERROR(VLOOKUP(C66,Hoja1!$A$1:$J$82,10,0),"")</f>
        <v>Despliegue de políticas y procedimientos (Establece responsabilidades sobre la ejecución de las políticas y procedimientos; Adopta medidas correctivas; Revisa las políticas y procedimientos).</v>
      </c>
      <c r="F66" s="118" t="str">
        <f>+IFERROR(VLOOKUP(C66,Hoja1!$A$1:$I$82,3,0),"")</f>
        <v>Verificación de que los responsables estén ejecutando los controles tal como han sido diseñados</v>
      </c>
      <c r="G66" s="117">
        <f>+IFERROR(VLOOKUP(C66,Hoja1!$A$1:$K$82,11,0),"")</f>
        <v>3</v>
      </c>
      <c r="H66" s="119">
        <f>+IFERROR(VLOOKUP(C66,Hoja1!$A$1:$L$82,12,0),"")</f>
        <v>3</v>
      </c>
      <c r="I66" s="112" t="str">
        <f t="shared" si="3"/>
        <v>Se encuentra presente y funciona correctamente, por lo tanto se requiere acciones o actividades  dirigidas a su mantenimiento dentro del marco de las lineas de defensa.</v>
      </c>
      <c r="J66" s="91">
        <v>52</v>
      </c>
      <c r="K66" s="113">
        <f>+VLOOKUP(C66,Hoja1!$A$1:$M$82,13,0)</f>
        <v>1</v>
      </c>
      <c r="L66" s="542"/>
      <c r="M66" s="122"/>
      <c r="N66" s="120"/>
      <c r="O66" s="120"/>
      <c r="P66" s="120"/>
      <c r="Q66" s="120"/>
      <c r="R66" s="120"/>
      <c r="S66" s="120"/>
    </row>
    <row r="67" spans="2:19" ht="99.75" customHeight="1" x14ac:dyDescent="0.2">
      <c r="B67" s="116">
        <f t="shared" si="2"/>
        <v>53</v>
      </c>
      <c r="C67" s="117" t="str">
        <f>+IFERROR(INDEX(Hoja1!$A$2:$A$82,MATCH(J67,Hoja1!$H$2:$H$82,0)),"")</f>
        <v>12.5</v>
      </c>
      <c r="D67" s="118" t="str">
        <f>IFERROR(VLOOKUP(C67,Hoja1!$A$2:$H$82,4,0),"")</f>
        <v>Actividades de control</v>
      </c>
      <c r="E67" s="118" t="str">
        <f>+IFERROR(VLOOKUP(C67,Hoja1!$A$1:$J$82,10,0),"")</f>
        <v>Despliegue de políticas y procedimientos (Establece responsabilidades sobre la ejecución de las políticas y procedimientos; Adopta medidas correctivas; Revisa las políticas y procedimientos).</v>
      </c>
      <c r="F67" s="118" t="str">
        <f>+IFERROR(VLOOKUP(C67,Hoja1!$A$1:$I$82,3,0),"")</f>
        <v xml:space="preserve"> Se evalúa la adecuación de los controles a las especificidades de cada proceso, considerando cambios en regulaciones, estructuras internas u otros aspectos que determinen cambios en su diseño</v>
      </c>
      <c r="G67" s="117">
        <f>+IFERROR(VLOOKUP(C67,Hoja1!$A$1:$K$82,11,0),"")</f>
        <v>3</v>
      </c>
      <c r="H67" s="119">
        <f>+IFERROR(VLOOKUP(C67,Hoja1!$A$1:$L$82,12,0),"")</f>
        <v>3</v>
      </c>
      <c r="I67" s="112" t="str">
        <f t="shared" si="3"/>
        <v>Se encuentra presente y funciona correctamente, por lo tanto se requiere acciones o actividades  dirigidas a su mantenimiento dentro del marco de las lineas de defensa.</v>
      </c>
      <c r="J67" s="91">
        <v>53</v>
      </c>
      <c r="K67" s="113">
        <f>+VLOOKUP(C67,Hoja1!$A$1:$M$82,13,0)</f>
        <v>1</v>
      </c>
      <c r="L67" s="542"/>
      <c r="M67" s="122"/>
      <c r="N67" s="120"/>
      <c r="O67" s="120"/>
      <c r="P67" s="120"/>
      <c r="Q67" s="120"/>
      <c r="R67" s="120"/>
      <c r="S67" s="120"/>
    </row>
    <row r="68" spans="2:19" ht="99.75" customHeight="1" x14ac:dyDescent="0.2">
      <c r="B68" s="121">
        <f t="shared" si="2"/>
        <v>54</v>
      </c>
      <c r="C68" s="117" t="str">
        <f>+IFERROR(INDEX(Hoja1!$A$2:$A$82,MATCH(J68,Hoja1!$H$2:$H$82,0)),"")</f>
        <v>13.2</v>
      </c>
      <c r="D68" s="118" t="str">
        <f>IFERROR(VLOOKUP(C68,Hoja1!$A$2:$H$82,4,0),"")</f>
        <v>Info y Comunicación</v>
      </c>
      <c r="E68" s="118" t="str">
        <f>+IFERROR(VLOOKUP(C68,Hoja1!$A$1:$J$82,10,0),"")</f>
        <v>Utilización de información relevante (Identifica requisitos de información; Capta fuentes de datos internas y externas; Procesa datos relevantes y los transforma en información).</v>
      </c>
      <c r="F68" s="118" t="str">
        <f>+IFERROR(VLOOKUP(C68,Hoja1!$A$1:$I$82,3,0),"")</f>
        <v xml:space="preserve"> La entidad cuenta con el inventario de información relevante (interno/externa) y cuenta con un mecanismo que permita su actualización</v>
      </c>
      <c r="G68" s="117">
        <f>+IFERROR(VLOOKUP(C68,Hoja1!$A$1:$K$82,11,0),"")</f>
        <v>3</v>
      </c>
      <c r="H68" s="119">
        <f>+IFERROR(VLOOKUP(C68,Hoja1!$A$1:$L$82,12,0),"")</f>
        <v>2</v>
      </c>
      <c r="I68" s="112" t="str">
        <f t="shared" si="3"/>
        <v>Se encuentra presente y funcionando, pero requiere acciones dirigidas a fortalecer  o mejorar su diseño y/o ejecucion.</v>
      </c>
      <c r="J68" s="91">
        <v>54</v>
      </c>
      <c r="K68" s="113">
        <f>+VLOOKUP(C68,Hoja1!$A$1:$M$82,13,0)</f>
        <v>0.5</v>
      </c>
      <c r="L68" s="542">
        <f>+AVERAGE(K68:K81)</f>
        <v>0.8571428571428571</v>
      </c>
      <c r="M68" s="125" t="s">
        <v>489</v>
      </c>
      <c r="N68" s="120"/>
      <c r="O68" s="120"/>
      <c r="P68" s="120"/>
      <c r="Q68" s="120"/>
      <c r="R68" s="120"/>
      <c r="S68" s="120"/>
    </row>
    <row r="69" spans="2:19" ht="99.75" customHeight="1" x14ac:dyDescent="0.2">
      <c r="B69" s="116">
        <f t="shared" si="2"/>
        <v>55</v>
      </c>
      <c r="C69" s="117" t="str">
        <f>+IFERROR(INDEX(Hoja1!$A$2:$A$82,MATCH(J69,Hoja1!$H$2:$H$82,0)),"")</f>
        <v>13.4</v>
      </c>
      <c r="D69" s="118" t="str">
        <f>IFERROR(VLOOKUP(C69,Hoja1!$A$2:$H$82,4,0),"")</f>
        <v>Info y Comunicación</v>
      </c>
      <c r="E69" s="118" t="str">
        <f>+IFERROR(VLOOKUP(C69,Hoja1!$A$1:$J$82,10,0),"")</f>
        <v>Utilización de información relevante (Identifica requisitos de información; Capta fuentes de datos internas y externas; Procesa datos relevantes y los transforma en información).</v>
      </c>
      <c r="F69" s="118" t="str">
        <f>+IFERROR(VLOOKUP(C69,Hoja1!$A$1:$I$82,3,0),"")</f>
        <v>La entidad ha desarrollado e implementado actividades de control sobre la integridad, confidencialidad y disponibilidad de los datos e información definidos como relevantes</v>
      </c>
      <c r="G69" s="117">
        <f>+IFERROR(VLOOKUP(C69,Hoja1!$A$1:$K$82,11,0),"")</f>
        <v>2</v>
      </c>
      <c r="H69" s="119">
        <f>+IFERROR(VLOOKUP(C69,Hoja1!$A$1:$L$82,12,0),"")</f>
        <v>2</v>
      </c>
      <c r="I69" s="112" t="str">
        <f t="shared" si="3"/>
        <v>Se encuentra presente y funcionando, pero requiere acciones dirigidas a fortalecer  o mejorar su diseño y/o ejecucion.</v>
      </c>
      <c r="J69" s="91">
        <v>55</v>
      </c>
      <c r="K69" s="113">
        <f>+VLOOKUP(C69,Hoja1!$A$1:$M$82,13,0)</f>
        <v>0.5</v>
      </c>
      <c r="L69" s="542"/>
      <c r="M69" s="125" t="s">
        <v>490</v>
      </c>
      <c r="N69" s="120"/>
      <c r="O69" s="120"/>
      <c r="P69" s="120"/>
      <c r="Q69" s="120"/>
      <c r="R69" s="120"/>
      <c r="S69" s="120"/>
    </row>
    <row r="70" spans="2:19" ht="99.75" customHeight="1" x14ac:dyDescent="0.2">
      <c r="B70" s="116">
        <f t="shared" si="2"/>
        <v>56</v>
      </c>
      <c r="C70" s="117" t="str">
        <f>+IFERROR(INDEX(Hoja1!$A$2:$A$82,MATCH(J70,Hoja1!$H$2:$H$82,0)),"")</f>
        <v>14.3</v>
      </c>
      <c r="D70" s="118" t="str">
        <f>IFERROR(VLOOKUP(C70,Hoja1!$A$2:$H$82,4,0),"")</f>
        <v>Info y Comunicación</v>
      </c>
      <c r="E70" s="118" t="str">
        <f>+IFERROR(VLOOKUP(C70,Hoja1!$A$1:$J$82,10,0),"")</f>
        <v>Comunicación Interna (Se comunica con el Comité Institucional de Coordinación de Control Interno o su equivalente; Facilita líneas de comunicación en todos los niveles; Selecciona el método de comunicación pertinente).</v>
      </c>
      <c r="F70" s="118" t="str">
        <f>+IFERROR(VLOOKUP(C70,Hoja1!$A$1:$I$82,3,0),"")</f>
        <v>La entidad cuenta con canales de información internos para la denuncia anónima o confidencial de posibles situaciones irregulares y se cuenta con mecanismos específicos para su manejo, de manera tal que generen la confianza para utilizarlos</v>
      </c>
      <c r="G70" s="117">
        <f>+IFERROR(VLOOKUP(C70,Hoja1!$A$1:$K$82,11,0),"")</f>
        <v>3</v>
      </c>
      <c r="H70" s="119">
        <f>+IFERROR(VLOOKUP(C70,Hoja1!$A$1:$L$82,12,0),"")</f>
        <v>2</v>
      </c>
      <c r="I70" s="112" t="str">
        <f t="shared" si="3"/>
        <v>Se encuentra presente y funcionando, pero requiere acciones dirigidas a fortalecer  o mejorar su diseño y/o ejecucion.</v>
      </c>
      <c r="J70" s="91">
        <v>56</v>
      </c>
      <c r="K70" s="113">
        <f>+VLOOKUP(C70,Hoja1!$A$1:$M$82,13,0)</f>
        <v>0.5</v>
      </c>
      <c r="L70" s="542"/>
      <c r="M70" s="125"/>
      <c r="N70" s="120"/>
      <c r="O70" s="120"/>
      <c r="P70" s="120"/>
      <c r="Q70" s="120"/>
      <c r="R70" s="120"/>
      <c r="S70" s="120"/>
    </row>
    <row r="71" spans="2:19" ht="99.75" customHeight="1" x14ac:dyDescent="0.2">
      <c r="B71" s="116">
        <f t="shared" si="2"/>
        <v>57</v>
      </c>
      <c r="C71" s="117" t="str">
        <f>+IFERROR(INDEX(Hoja1!$A$2:$A$82,MATCH(J71,Hoja1!$H$2:$H$82,0)),"")</f>
        <v>15.6</v>
      </c>
      <c r="D71" s="118" t="str">
        <f>IFERROR(VLOOKUP(C71,Hoja1!$A$2:$H$82,4,0),"")</f>
        <v>Info y Comunicación</v>
      </c>
      <c r="E71" s="118" t="str">
        <f>+IFERROR(VLOOKUP(C71,Hoja1!$A$1:$J$82,10,0),"")</f>
        <v>Comunicación con el exterior (Se comunica con los grupos de valor y con terceros externos interesados; Facilita líneas de comunicación).</v>
      </c>
      <c r="F71" s="118" t="str">
        <f>+IFERROR(VLOOKUP(C71,Hoja1!$A$1:$I$82,3,0),"")</f>
        <v>La entidad analiza periodicamente los resultados frente a la evaluación de percepción por parte de los usuarios o grupos de valor para la incorporación de las mejoras correspondientes</v>
      </c>
      <c r="G71" s="117">
        <f>+IFERROR(VLOOKUP(C71,Hoja1!$A$1:$K$82,11,0),"")</f>
        <v>3</v>
      </c>
      <c r="H71" s="119">
        <f>+IFERROR(VLOOKUP(C71,Hoja1!$A$1:$L$82,12,0),"")</f>
        <v>2</v>
      </c>
      <c r="I71" s="112" t="str">
        <f t="shared" si="3"/>
        <v>Se encuentra presente y funcionando, pero requiere acciones dirigidas a fortalecer  o mejorar su diseño y/o ejecucion.</v>
      </c>
      <c r="J71" s="91">
        <v>57</v>
      </c>
      <c r="K71" s="113">
        <f>+VLOOKUP(C71,Hoja1!$A$1:$M$82,13,0)</f>
        <v>0.5</v>
      </c>
      <c r="L71" s="542"/>
      <c r="M71" s="125" t="s">
        <v>491</v>
      </c>
      <c r="N71" s="120"/>
      <c r="O71" s="120"/>
      <c r="P71" s="120"/>
      <c r="Q71" s="120"/>
      <c r="R71" s="120"/>
      <c r="S71" s="120"/>
    </row>
    <row r="72" spans="2:19" ht="99.75" customHeight="1" x14ac:dyDescent="0.2">
      <c r="B72" s="121">
        <f t="shared" si="2"/>
        <v>58</v>
      </c>
      <c r="C72" s="117" t="str">
        <f>+IFERROR(INDEX(Hoja1!$A$2:$A$82,MATCH(J72,Hoja1!$H$2:$H$82,0)),"")</f>
        <v>13.1</v>
      </c>
      <c r="D72" s="118" t="str">
        <f>IFERROR(VLOOKUP(C72,Hoja1!$A$2:$H$82,4,0),"")</f>
        <v>Info y Comunicación</v>
      </c>
      <c r="E72" s="118" t="str">
        <f>+IFERROR(VLOOKUP(C72,Hoja1!$A$1:$J$82,10,0),"")</f>
        <v>Utilización de información relevante (Identifica requisitos de información; Capta fuentes de datos internas y externas; Procesa datos relevantes y los transforma en información).</v>
      </c>
      <c r="F72" s="118" t="str">
        <f>+IFERROR(VLOOKUP(C72,Hoja1!$A$1:$I$82,3,0),"")</f>
        <v>La entidad ha diseñado sistemas de información para capturar y procesar datos y transformarlos en información para alcanzar los requerimientos de información definidos</v>
      </c>
      <c r="G72" s="117">
        <f>+IFERROR(VLOOKUP(C72,Hoja1!$A$1:$K$82,11,0),"")</f>
        <v>3</v>
      </c>
      <c r="H72" s="119">
        <f>+IFERROR(VLOOKUP(C72,Hoja1!$A$1:$L$82,12,0),"")</f>
        <v>3</v>
      </c>
      <c r="I72" s="112" t="str">
        <f t="shared" si="3"/>
        <v>Se encuentra presente y funciona correctamente, por lo tanto se requiere acciones o actividades  dirigidas a su mantenimiento dentro del marco de las lineas de defensa.</v>
      </c>
      <c r="J72" s="91">
        <v>58</v>
      </c>
      <c r="K72" s="113">
        <f>+VLOOKUP(C72,Hoja1!$A$1:$M$82,13,0)</f>
        <v>1</v>
      </c>
      <c r="L72" s="542"/>
      <c r="M72" s="125"/>
      <c r="N72" s="120"/>
      <c r="O72" s="120"/>
      <c r="P72" s="120"/>
      <c r="Q72" s="120"/>
      <c r="R72" s="120"/>
      <c r="S72" s="120"/>
    </row>
    <row r="73" spans="2:19" ht="99.75" customHeight="1" x14ac:dyDescent="0.2">
      <c r="B73" s="116">
        <f t="shared" si="2"/>
        <v>59</v>
      </c>
      <c r="C73" s="117" t="str">
        <f>+IFERROR(INDEX(Hoja1!$A$2:$A$82,MATCH(J73,Hoja1!$H$2:$H$82,0)),"")</f>
        <v>13.3</v>
      </c>
      <c r="D73" s="118" t="str">
        <f>IFERROR(VLOOKUP(C73,Hoja1!$A$2:$H$82,4,0),"")</f>
        <v>Info y Comunicación</v>
      </c>
      <c r="E73" s="118" t="str">
        <f>+IFERROR(VLOOKUP(C73,Hoja1!$A$1:$J$82,10,0),"")</f>
        <v>Utilización de información relevante (Identifica requisitos de información; Capta fuentes de datos internas y externas; Procesa datos relevantes y los transforma en información).</v>
      </c>
      <c r="F73" s="118" t="str">
        <f>+IFERROR(VLOOKUP(C73,Hoja1!$A$1:$I$82,3,0),"")</f>
        <v>La entidad considera un ámbito amplio de fuentes de datos (internas y externas), para la captura y procesamiento posterior de información clave para la consecución de metas y objetivos</v>
      </c>
      <c r="G73" s="117">
        <f>+IFERROR(VLOOKUP(C73,Hoja1!$A$1:$K$82,11,0),"")</f>
        <v>3</v>
      </c>
      <c r="H73" s="119">
        <f>+IFERROR(VLOOKUP(C73,Hoja1!$A$1:$L$82,12,0),"")</f>
        <v>3</v>
      </c>
      <c r="I73" s="112" t="str">
        <f t="shared" si="3"/>
        <v>Se encuentra presente y funciona correctamente, por lo tanto se requiere acciones o actividades  dirigidas a su mantenimiento dentro del marco de las lineas de defensa.</v>
      </c>
      <c r="J73" s="91">
        <v>59</v>
      </c>
      <c r="K73" s="113">
        <f>+VLOOKUP(C73,Hoja1!$A$1:$M$82,13,0)</f>
        <v>1</v>
      </c>
      <c r="L73" s="542"/>
      <c r="M73" s="125"/>
      <c r="N73" s="120"/>
      <c r="O73" s="120"/>
      <c r="P73" s="120"/>
      <c r="Q73" s="120"/>
      <c r="R73" s="120"/>
      <c r="S73" s="120"/>
    </row>
    <row r="74" spans="2:19" ht="99.75" customHeight="1" x14ac:dyDescent="0.2">
      <c r="B74" s="121">
        <f t="shared" si="2"/>
        <v>60</v>
      </c>
      <c r="C74" s="117" t="str">
        <f>+IFERROR(INDEX(Hoja1!$A$2:$A$82,MATCH(J74,Hoja1!$H$2:$H$82,0)),"")</f>
        <v>14.1</v>
      </c>
      <c r="D74" s="118" t="str">
        <f>IFERROR(VLOOKUP(C74,Hoja1!$A$2:$H$82,4,0),"")</f>
        <v>Info y Comunicación</v>
      </c>
      <c r="E74" s="118" t="str">
        <f>+IFERROR(VLOOKUP(C74,Hoja1!$A$1:$J$82,10,0),"")</f>
        <v>Comunicación Interna (Se comunica con el Comité Institucional de Coordinación de Control Interno o su equivalente; Facilita líneas de comunicación en todos los niveles; Selecciona el método de comunicación pertinente).</v>
      </c>
      <c r="F74" s="118" t="str">
        <f>+IFERROR(VLOOKUP(C74,Hoja1!$A$1:$I$82,3,0),"")</f>
        <v>Para la comunicación interna la Alta Dirección tiene mecanismos que permitan dar a conocer los objetivos y metas estratégicas, de manera tal que todo el personal entiende su papel en su consecución. (Considera los canales más apropiados y evalúa su efectividad)</v>
      </c>
      <c r="G74" s="117">
        <f>+IFERROR(VLOOKUP(C74,Hoja1!$A$1:$K$82,11,0),"")</f>
        <v>3</v>
      </c>
      <c r="H74" s="119">
        <f>+IFERROR(VLOOKUP(C74,Hoja1!$A$1:$L$82,12,0),"")</f>
        <v>3</v>
      </c>
      <c r="I74" s="112" t="str">
        <f t="shared" si="3"/>
        <v>Se encuentra presente y funciona correctamente, por lo tanto se requiere acciones o actividades  dirigidas a su mantenimiento dentro del marco de las lineas de defensa.</v>
      </c>
      <c r="J74" s="91">
        <v>60</v>
      </c>
      <c r="K74" s="113">
        <f>+VLOOKUP(C74,Hoja1!$A$1:$M$82,13,0)</f>
        <v>1</v>
      </c>
      <c r="L74" s="542"/>
      <c r="M74" s="125"/>
      <c r="N74" s="120"/>
      <c r="O74" s="120"/>
      <c r="P74" s="120"/>
      <c r="Q74" s="120"/>
      <c r="R74" s="120"/>
      <c r="S74" s="120"/>
    </row>
    <row r="75" spans="2:19" ht="99.75" customHeight="1" x14ac:dyDescent="0.2">
      <c r="B75" s="116">
        <f t="shared" si="2"/>
        <v>61</v>
      </c>
      <c r="C75" s="117" t="str">
        <f>+IFERROR(INDEX(Hoja1!$A$2:$A$82,MATCH(J75,Hoja1!$H$2:$H$82,0)),"")</f>
        <v>14.2</v>
      </c>
      <c r="D75" s="118" t="str">
        <f>IFERROR(VLOOKUP(C75,Hoja1!$A$2:$H$82,4,0),"")</f>
        <v>Info y Comunicación</v>
      </c>
      <c r="E75" s="118" t="str">
        <f>+IFERROR(VLOOKUP(C75,Hoja1!$A$1:$J$82,10,0),"")</f>
        <v>Comunicación Interna (Se comunica con el Comité Institucional de Coordinación de Control Interno o su equivalente; Facilita líneas de comunicación en todos los niveles; Selecciona el método de comunicación pertinente).</v>
      </c>
      <c r="F75" s="118" t="str">
        <f>+IFERROR(VLOOKUP(C75,Hoja1!$A$1:$I$82,3,0),"")</f>
        <v>La entidad cuenta con políticas de operación relacionadas con la administración de la información (niveles de autoridad y responsabilidad</v>
      </c>
      <c r="G75" s="117">
        <f>+IFERROR(VLOOKUP(C75,Hoja1!$A$1:$K$82,11,0),"")</f>
        <v>3</v>
      </c>
      <c r="H75" s="119">
        <f>+IFERROR(VLOOKUP(C75,Hoja1!$A$1:$L$82,12,0),"")</f>
        <v>3</v>
      </c>
      <c r="I75" s="112" t="str">
        <f t="shared" si="3"/>
        <v>Se encuentra presente y funciona correctamente, por lo tanto se requiere acciones o actividades  dirigidas a su mantenimiento dentro del marco de las lineas de defensa.</v>
      </c>
      <c r="J75" s="91">
        <v>61</v>
      </c>
      <c r="K75" s="113">
        <f>+VLOOKUP(C75,Hoja1!$A$1:$M$82,13,0)</f>
        <v>1</v>
      </c>
      <c r="L75" s="542"/>
      <c r="M75" s="125" t="s">
        <v>492</v>
      </c>
      <c r="N75" s="120"/>
      <c r="O75" s="120"/>
      <c r="P75" s="120"/>
      <c r="Q75" s="120"/>
      <c r="R75" s="120"/>
      <c r="S75" s="120"/>
    </row>
    <row r="76" spans="2:19" ht="99.75" customHeight="1" x14ac:dyDescent="0.2">
      <c r="B76" s="116">
        <f t="shared" si="2"/>
        <v>62</v>
      </c>
      <c r="C76" s="117" t="str">
        <f>+IFERROR(INDEX(Hoja1!$A$2:$A$82,MATCH(J76,Hoja1!$H$2:$H$82,0)),"")</f>
        <v>14.4</v>
      </c>
      <c r="D76" s="118" t="str">
        <f>IFERROR(VLOOKUP(C76,Hoja1!$A$2:$H$82,4,0),"")</f>
        <v>Info y Comunicación</v>
      </c>
      <c r="E76" s="118" t="str">
        <f>+IFERROR(VLOOKUP(C76,Hoja1!$A$1:$J$82,10,0),"")</f>
        <v>Comunicación Interna (Se comunica con el Comité Institucional de Coordinación de Control Interno o su equivalente; Facilita líneas de comunicación en todos los niveles; Selecciona el método de comunicación pertinente).</v>
      </c>
      <c r="F76" s="118" t="str">
        <f>+IFERROR(VLOOKUP(C76,Hoja1!$A$1:$I$82,3,0),"")</f>
        <v>La entidad establece e implementa políticas y procedimientos para facilitar una comunicación interna efectiva</v>
      </c>
      <c r="G76" s="117">
        <f>+IFERROR(VLOOKUP(C76,Hoja1!$A$1:$K$82,11,0),"")</f>
        <v>3</v>
      </c>
      <c r="H76" s="119">
        <f>+IFERROR(VLOOKUP(C76,Hoja1!$A$1:$L$82,12,0),"")</f>
        <v>3</v>
      </c>
      <c r="I76" s="112" t="str">
        <f t="shared" si="3"/>
        <v>Se encuentra presente y funciona correctamente, por lo tanto se requiere acciones o actividades  dirigidas a su mantenimiento dentro del marco de las lineas de defensa.</v>
      </c>
      <c r="J76" s="91">
        <v>62</v>
      </c>
      <c r="K76" s="113">
        <f>+VLOOKUP(C76,Hoja1!$A$1:$M$82,13,0)</f>
        <v>1</v>
      </c>
      <c r="L76" s="542"/>
      <c r="M76" s="125"/>
      <c r="N76" s="120"/>
      <c r="O76" s="120"/>
      <c r="P76" s="120"/>
      <c r="Q76" s="120"/>
      <c r="R76" s="120"/>
      <c r="S76" s="120"/>
    </row>
    <row r="77" spans="2:19" ht="99.75" customHeight="1" x14ac:dyDescent="0.2">
      <c r="B77" s="116">
        <f t="shared" si="2"/>
        <v>63</v>
      </c>
      <c r="C77" s="117" t="str">
        <f>+IFERROR(INDEX(Hoja1!$A$2:$A$82,MATCH(J77,Hoja1!$H$2:$H$82,0)),"")</f>
        <v>15.1</v>
      </c>
      <c r="D77" s="118" t="str">
        <f>IFERROR(VLOOKUP(C77,Hoja1!$A$2:$H$82,4,0),"")</f>
        <v>Info y Comunicación</v>
      </c>
      <c r="E77" s="118" t="str">
        <f>+IFERROR(VLOOKUP(C77,Hoja1!$A$1:$J$82,10,0),"")</f>
        <v>Comunicación con el exterior (Se comunica con los grupos de valor y con terceros externos interesados; Facilita líneas de comunicación).</v>
      </c>
      <c r="F77" s="118" t="str">
        <f>+IFERROR(VLOOKUP(C77,Hoja1!$A$1:$I$82,3,0),"")</f>
        <v>La entidad desarrolla e implementa controles que facilitan la comunicación externa, la cual incluye  políticas y procedimientos. 
Incluye contratistas y proveedores de servicios tercerizados (cuando aplique).</v>
      </c>
      <c r="G77" s="117">
        <f>+IFERROR(VLOOKUP(C77,Hoja1!$A$1:$K$82,11,0),"")</f>
        <v>3</v>
      </c>
      <c r="H77" s="119">
        <f>+IFERROR(VLOOKUP(C77,Hoja1!$A$1:$L$82,12,0),"")</f>
        <v>3</v>
      </c>
      <c r="I77" s="112" t="str">
        <f t="shared" si="3"/>
        <v>Se encuentra presente y funciona correctamente, por lo tanto se requiere acciones o actividades  dirigidas a su mantenimiento dentro del marco de las lineas de defensa.</v>
      </c>
      <c r="J77" s="91">
        <v>63</v>
      </c>
      <c r="K77" s="113">
        <f>+VLOOKUP(C77,Hoja1!$A$1:$M$82,13,0)</f>
        <v>1</v>
      </c>
      <c r="L77" s="542"/>
      <c r="M77" s="125"/>
      <c r="N77" s="120"/>
      <c r="O77" s="120"/>
      <c r="P77" s="120"/>
      <c r="Q77" s="120"/>
      <c r="R77" s="120"/>
      <c r="S77" s="120"/>
    </row>
    <row r="78" spans="2:19" ht="99.75" customHeight="1" x14ac:dyDescent="0.2">
      <c r="B78" s="121">
        <f t="shared" si="2"/>
        <v>64</v>
      </c>
      <c r="C78" s="117" t="str">
        <f>+IFERROR(INDEX(Hoja1!$A$2:$A$82,MATCH(J78,Hoja1!$H$2:$H$82,0)),"")</f>
        <v>15.2</v>
      </c>
      <c r="D78" s="118" t="str">
        <f>IFERROR(VLOOKUP(C78,Hoja1!$A$2:$H$82,4,0),"")</f>
        <v>Info y Comunicación</v>
      </c>
      <c r="E78" s="118" t="str">
        <f>+IFERROR(VLOOKUP(C78,Hoja1!$A$1:$J$82,10,0),"")</f>
        <v>Comunicación con el exterior (Se comunica con los grupos de valor y con terceros externos interesados; Facilita líneas de comunicación).</v>
      </c>
      <c r="F78" s="118" t="str">
        <f>+IFERROR(VLOOKUP(C78,Hoja1!$A$1:$I$82,3,0),"")</f>
        <v>La entidad cuenta con canales externos definidos de comunicación, asociados con el tipo de información a divulgar, y éstos son reconocidos a todo nivel de la organización.</v>
      </c>
      <c r="G78" s="117">
        <f>+IFERROR(VLOOKUP(C78,Hoja1!$A$1:$K$82,11,0),"")</f>
        <v>3</v>
      </c>
      <c r="H78" s="119">
        <f>+IFERROR(VLOOKUP(C78,Hoja1!$A$1:$L$82,12,0),"")</f>
        <v>3</v>
      </c>
      <c r="I78" s="112" t="str">
        <f t="shared" si="3"/>
        <v>Se encuentra presente y funciona correctamente, por lo tanto se requiere acciones o actividades  dirigidas a su mantenimiento dentro del marco de las lineas de defensa.</v>
      </c>
      <c r="J78" s="91">
        <v>64</v>
      </c>
      <c r="K78" s="113">
        <f>+VLOOKUP(C78,Hoja1!$A$1:$M$82,13,0)</f>
        <v>1</v>
      </c>
      <c r="L78" s="542"/>
      <c r="M78" s="125"/>
      <c r="N78" s="120"/>
      <c r="O78" s="120"/>
      <c r="P78" s="120"/>
      <c r="Q78" s="120"/>
      <c r="R78" s="120"/>
      <c r="S78" s="120"/>
    </row>
    <row r="79" spans="2:19" ht="99.75" customHeight="1" x14ac:dyDescent="0.2">
      <c r="B79" s="116">
        <f t="shared" ref="B79:B110" si="4">+IF(ISTEXT(D79),J79,"")</f>
        <v>65</v>
      </c>
      <c r="C79" s="117" t="str">
        <f>+IFERROR(INDEX(Hoja1!$A$2:$A$82,MATCH(J79,Hoja1!$H$2:$H$82,0)),"")</f>
        <v>15.3</v>
      </c>
      <c r="D79" s="118" t="str">
        <f>IFERROR(VLOOKUP(C79,Hoja1!$A$2:$H$82,4,0),"")</f>
        <v>Info y Comunicación</v>
      </c>
      <c r="E79" s="118" t="str">
        <f>+IFERROR(VLOOKUP(C79,Hoja1!$A$1:$J$82,10,0),"")</f>
        <v>Comunicación con el exterior (Se comunica con los grupos de valor y con terceros externos interesados; Facilita líneas de comunicación).</v>
      </c>
      <c r="F79" s="118" t="str">
        <f>+IFERROR(VLOOKUP(C79,Hoja1!$A$1:$I$82,3,0),"")</f>
        <v>La entidad cuenta con procesos o procedimiento para el manejo de la información entrante (quién la recibe, quién la clasifica, quién la analiza), y a la respuesta requierida (quién la canaliza y la responde)</v>
      </c>
      <c r="G79" s="117">
        <f>+IFERROR(VLOOKUP(C79,Hoja1!$A$1:$K$82,11,0),"")</f>
        <v>3</v>
      </c>
      <c r="H79" s="119">
        <f>+IFERROR(VLOOKUP(C79,Hoja1!$A$1:$L$82,12,0),"")</f>
        <v>3</v>
      </c>
      <c r="I79" s="112" t="str">
        <f t="shared" ref="I79:I95" si="5">+IF(OR(AND(G79=1,H79=1),AND(G79=1,H79=2),AND(G79=1,H79=3),G79="",H79=""),"No se encuentra presente  por lo tanto no esta funcionando, lo que hace que se requieran acciones dirigidas a fortalecer su diseño y puesta en marcha",IF(OR(AND(G79=2,H79=2),AND(G79=3,H79=1),AND(G79=3,H79=2),AND(G79=2,H79=1)),"Se encuentra presente y funcionando, pero requiere acciones dirigidas a fortalecer  o mejorar su diseño y/o ejecucion.",IF(AND(G79=2,H79=3),"Se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79" s="91">
        <v>65</v>
      </c>
      <c r="K79" s="113">
        <f>+VLOOKUP(C79,Hoja1!$A$1:$M$82,13,0)</f>
        <v>1</v>
      </c>
      <c r="L79" s="542"/>
      <c r="M79" s="122"/>
      <c r="N79" s="120"/>
      <c r="O79" s="120"/>
      <c r="P79" s="120"/>
      <c r="Q79" s="120"/>
      <c r="R79" s="120"/>
      <c r="S79" s="120"/>
    </row>
    <row r="80" spans="2:19" ht="99.75" customHeight="1" x14ac:dyDescent="0.2">
      <c r="B80" s="121">
        <f t="shared" si="4"/>
        <v>66</v>
      </c>
      <c r="C80" s="117" t="str">
        <f>+IFERROR(INDEX(Hoja1!$A$2:$A$82,MATCH(J80,Hoja1!$H$2:$H$82,0)),"")</f>
        <v>15.4</v>
      </c>
      <c r="D80" s="118" t="str">
        <f>IFERROR(VLOOKUP(C80,Hoja1!$A$2:$H$82,4,0),"")</f>
        <v>Info y Comunicación</v>
      </c>
      <c r="E80" s="118" t="str">
        <f>+IFERROR(VLOOKUP(C80,Hoja1!$A$1:$J$82,10,0),"")</f>
        <v>Comunicación con el exterior (Se comunica con los grupos de valor y con terceros externos interesados; Facilita líneas de comunicación).</v>
      </c>
      <c r="F80" s="118" t="str">
        <f>+IFERROR(VLOOKUP(C80,Hoja1!$A$1:$I$82,3,0),"")</f>
        <v>La entidad cuenta con procesos o procedimientos encaminados a evaluar periodicamente la efectividad de los canales de comunicación con partes externas, así como sus contenidos, de tal forma que se puedan mejorar.</v>
      </c>
      <c r="G80" s="117">
        <f>+IFERROR(VLOOKUP(C80,Hoja1!$A$1:$K$82,11,0),"")</f>
        <v>3</v>
      </c>
      <c r="H80" s="119">
        <f>+IFERROR(VLOOKUP(C80,Hoja1!$A$1:$L$82,12,0),"")</f>
        <v>3</v>
      </c>
      <c r="I80" s="112" t="str">
        <f t="shared" si="5"/>
        <v>Se encuentra presente y funciona correctamente, por lo tanto se requiere acciones o actividades  dirigidas a su mantenimiento dentro del marco de las lineas de defensa.</v>
      </c>
      <c r="J80" s="91">
        <v>66</v>
      </c>
      <c r="K80" s="113">
        <f>+VLOOKUP(C80,Hoja1!$A$1:$M$82,13,0)</f>
        <v>1</v>
      </c>
      <c r="L80" s="542"/>
      <c r="M80" s="122"/>
      <c r="N80" s="120"/>
      <c r="O80" s="120"/>
      <c r="P80" s="120"/>
      <c r="Q80" s="120"/>
      <c r="R80" s="120"/>
      <c r="S80" s="120"/>
    </row>
    <row r="81" spans="2:19" ht="99.75" customHeight="1" x14ac:dyDescent="0.2">
      <c r="B81" s="116">
        <f t="shared" si="4"/>
        <v>67</v>
      </c>
      <c r="C81" s="117" t="str">
        <f>+IFERROR(INDEX(Hoja1!$A$2:$A$82,MATCH(J81,Hoja1!$H$2:$H$82,0)),"")</f>
        <v>15.5</v>
      </c>
      <c r="D81" s="118" t="str">
        <f>IFERROR(VLOOKUP(C81,Hoja1!$A$2:$H$82,4,0),"")</f>
        <v>Info y Comunicación</v>
      </c>
      <c r="E81" s="118" t="str">
        <f>+IFERROR(VLOOKUP(C81,Hoja1!$A$1:$J$82,10,0),"")</f>
        <v>Comunicación con el exterior (Se comunica con los grupos de valor y con terceros externos interesados; Facilita líneas de comunicación).</v>
      </c>
      <c r="F81" s="118" t="str">
        <f>+IFERROR(VLOOKUP(C81,Hoja1!$A$1:$I$82,3,0),"")</f>
        <v>La entidad analiza periodicamente su caracterización de usuarios o grupos de valor, a fin de actualizarla cuando sea pertinente</v>
      </c>
      <c r="G81" s="117">
        <f>+IFERROR(VLOOKUP(C81,Hoja1!$A$1:$K$82,11,0),"")</f>
        <v>3</v>
      </c>
      <c r="H81" s="119">
        <f>+IFERROR(VLOOKUP(C81,Hoja1!$A$1:$L$82,12,0),"")</f>
        <v>3</v>
      </c>
      <c r="I81" s="112" t="str">
        <f t="shared" si="5"/>
        <v>Se encuentra presente y funciona correctamente, por lo tanto se requiere acciones o actividades  dirigidas a su mantenimiento dentro del marco de las lineas de defensa.</v>
      </c>
      <c r="J81" s="91">
        <v>67</v>
      </c>
      <c r="K81" s="113">
        <f>+VLOOKUP(C81,Hoja1!$A$1:$M$82,13,0)</f>
        <v>1</v>
      </c>
      <c r="L81" s="542"/>
      <c r="M81" s="122"/>
      <c r="N81" s="120"/>
      <c r="O81" s="120"/>
      <c r="P81" s="120"/>
      <c r="Q81" s="120"/>
      <c r="R81" s="120"/>
      <c r="S81" s="120"/>
    </row>
    <row r="82" spans="2:19" ht="99.75" customHeight="1" x14ac:dyDescent="0.2">
      <c r="B82" s="116">
        <f t="shared" si="4"/>
        <v>68</v>
      </c>
      <c r="C82" s="117" t="str">
        <f>+IFERROR(INDEX(Hoja1!$A$2:$A$82,MATCH(J82,Hoja1!$H$2:$H$82,0)),"")</f>
        <v xml:space="preserve">17.5 </v>
      </c>
      <c r="D82" s="118" t="str">
        <f>IFERROR(VLOOKUP(C82,Hoja1!$A$2:$H$82,4,0),"")</f>
        <v>Monitoreo - Supervisión</v>
      </c>
      <c r="E82" s="118" t="str">
        <f>+IFERROR(VLOOKUP(C82,Hoja1!$A$1:$J$82,10,0),"")</f>
        <v>Evaluación y comunicación de deficiencias oportunamente (Evalúa los resultados, Comunica las deficiencias y Monitorea las medidas correctivas).</v>
      </c>
      <c r="F82" s="118" t="str">
        <f>+IFERROR(VLOOKUP(C82,Hoja1!$A$1:$I$82,3,0),"")</f>
        <v>Los procesos y/o servicios tercerizados, son evaluados acorde con su nivel de riesgos</v>
      </c>
      <c r="G82" s="117">
        <f>+IFERROR(VLOOKUP(C82,Hoja1!$A$1:$K$82,11,0),"")</f>
        <v>3</v>
      </c>
      <c r="H82" s="119">
        <f>+IFERROR(VLOOKUP(C82,Hoja1!$A$1:$L$82,12,0),"")</f>
        <v>2</v>
      </c>
      <c r="I82" s="112" t="str">
        <f t="shared" si="5"/>
        <v>Se encuentra presente y funcionando, pero requiere acciones dirigidas a fortalecer  o mejorar su diseño y/o ejecucion.</v>
      </c>
      <c r="J82" s="91">
        <v>68</v>
      </c>
      <c r="K82" s="113">
        <f>+VLOOKUP(C82,Hoja1!$A$1:$M$82,13,0)</f>
        <v>0.5</v>
      </c>
      <c r="L82" s="543">
        <f>+AVERAGE(K82:K95)</f>
        <v>0.9285714285714286</v>
      </c>
      <c r="M82" s="125" t="s">
        <v>493</v>
      </c>
      <c r="N82" s="120"/>
      <c r="O82" s="120"/>
      <c r="P82" s="120"/>
      <c r="Q82" s="120"/>
      <c r="R82" s="120"/>
      <c r="S82" s="120"/>
    </row>
    <row r="83" spans="2:19" ht="99.75" customHeight="1" x14ac:dyDescent="0.2">
      <c r="B83" s="116">
        <f t="shared" si="4"/>
        <v>69</v>
      </c>
      <c r="C83" s="117" t="str">
        <f>+IFERROR(INDEX(Hoja1!$A$2:$A$82,MATCH(J83,Hoja1!$H$2:$H$82,0)),"")</f>
        <v xml:space="preserve">17.7 </v>
      </c>
      <c r="D83" s="118" t="str">
        <f>IFERROR(VLOOKUP(C83,Hoja1!$A$2:$H$82,4,0),"")</f>
        <v>Monitoreo - Supervisión</v>
      </c>
      <c r="E83" s="118" t="str">
        <f>+IFERROR(VLOOKUP(C83,Hoja1!$A$1:$J$82,10,0),"")</f>
        <v>Evaluación y comunicación de deficiencias oportunamente (Evalúa los resultados, Comunica las deficiencias y Monitorea las medidas correctivas).</v>
      </c>
      <c r="F83" s="118" t="str">
        <f>+IFERROR(VLOOKUP(C83,Hoja1!$A$1:$I$82,3,0),"")</f>
        <v>Verificación del avance y cumplimiento de las acciones incluidas en los planes de mejoramiento producto de las autoevaluaciones. (2ª Línea).</v>
      </c>
      <c r="G83" s="117">
        <f>+IFERROR(VLOOKUP(C83,Hoja1!$A$1:$K$82,11,0),"")</f>
        <v>3</v>
      </c>
      <c r="H83" s="119">
        <f>+IFERROR(VLOOKUP(C83,Hoja1!$A$1:$L$82,12,0),"")</f>
        <v>2</v>
      </c>
      <c r="I83" s="112" t="str">
        <f t="shared" si="5"/>
        <v>Se encuentra presente y funcionando, pero requiere acciones dirigidas a fortalecer  o mejorar su diseño y/o ejecucion.</v>
      </c>
      <c r="J83" s="91">
        <v>69</v>
      </c>
      <c r="K83" s="113">
        <f>+VLOOKUP(C83,Hoja1!$A$1:$M$82,13,0)</f>
        <v>0.5</v>
      </c>
      <c r="L83" s="543"/>
      <c r="M83" s="125" t="s">
        <v>494</v>
      </c>
      <c r="N83" s="120"/>
      <c r="O83" s="120"/>
      <c r="P83" s="120"/>
      <c r="Q83" s="120"/>
      <c r="R83" s="120"/>
      <c r="S83" s="120"/>
    </row>
    <row r="84" spans="2:19" ht="99.75" customHeight="1" x14ac:dyDescent="0.2">
      <c r="B84" s="121">
        <f t="shared" si="4"/>
        <v>70</v>
      </c>
      <c r="C84" s="117" t="str">
        <f>+IFERROR(INDEX(Hoja1!$A$2:$A$82,MATCH(J84,Hoja1!$H$2:$H$82,0)),"")</f>
        <v>16.1</v>
      </c>
      <c r="D84" s="118" t="str">
        <f>IFERROR(VLOOKUP(C84,Hoja1!$A$2:$H$82,4,0),"")</f>
        <v>Monitoreo - Supervisión</v>
      </c>
      <c r="E84" s="118" t="str">
        <f>+IFERROR(VLOOKUP(C84,Hoja1!$A$1:$J$82,10,0),"")</f>
        <v>Evaluaciones continuas y/o separadas (autoevaluación, auditorías) para determinar si los componentes del Sistema de Control Interno están presentes y funcionando.Comunicación con el exterior (Se comunica con los grupos de valor y con terceros externos interesados; Facilita líneas de comunicación).</v>
      </c>
      <c r="F84" s="118" t="str">
        <f>+IFERROR(VLOOKUP(C84,Hoja1!$A$1:$I$82,3,0),"")</f>
        <v>El comité Institucional de Coordinación de Control Interno aprueba anualmente el Plan Anual de Auditoría presentado por parte del Jefe de Control Interno o quien haga sus veces y hace el correspondiente seguimiento a sus ejecución</v>
      </c>
      <c r="G84" s="117">
        <f>+IFERROR(VLOOKUP(C84,Hoja1!$A$1:$K$82,11,0),"")</f>
        <v>3</v>
      </c>
      <c r="H84" s="119">
        <f>+IFERROR(VLOOKUP(C84,Hoja1!$A$1:$L$82,12,0),"")</f>
        <v>3</v>
      </c>
      <c r="I84" s="112" t="str">
        <f t="shared" si="5"/>
        <v>Se encuentra presente y funciona correctamente, por lo tanto se requiere acciones o actividades  dirigidas a su mantenimiento dentro del marco de las lineas de defensa.</v>
      </c>
      <c r="J84" s="91">
        <v>70</v>
      </c>
      <c r="K84" s="113">
        <f>+VLOOKUP(C84,Hoja1!$A$1:$M$82,13,0)</f>
        <v>1</v>
      </c>
      <c r="L84" s="543"/>
      <c r="M84" s="125"/>
      <c r="N84" s="120"/>
      <c r="O84" s="120"/>
      <c r="P84" s="120"/>
      <c r="Q84" s="120"/>
      <c r="R84" s="120"/>
      <c r="S84" s="120"/>
    </row>
    <row r="85" spans="2:19" ht="99.75" customHeight="1" x14ac:dyDescent="0.2">
      <c r="B85" s="116">
        <f t="shared" si="4"/>
        <v>71</v>
      </c>
      <c r="C85" s="117" t="str">
        <f>+IFERROR(INDEX(Hoja1!$A$2:$A$82,MATCH(J85,Hoja1!$H$2:$H$82,0)),"")</f>
        <v>16.2</v>
      </c>
      <c r="D85" s="118" t="str">
        <f>IFERROR(VLOOKUP(C85,Hoja1!$A$2:$H$82,4,0),"")</f>
        <v>Monitoreo - Supervisión</v>
      </c>
      <c r="E85" s="118" t="str">
        <f>+IFERROR(VLOOKUP(C85,Hoja1!$A$1:$J$82,10,0),"")</f>
        <v>Evaluaciones continuas y/o separadas (autoevaluación, auditorías) para determinar si los componentes del Sistema de Control Interno están presentes y funcionando.Comunicación con el exterior (Se comunica con los grupos de valor y con terceros externos interesados; Facilita líneas de comunicación).</v>
      </c>
      <c r="F85" s="118" t="str">
        <f>+IFERROR(VLOOKUP(C85,Hoja1!$A$1:$I$82,3,0),"")</f>
        <v xml:space="preserve"> La Alta Dirección periódicamente evalúa los resultados de las evaluaciones (contínuas e independientes)  para concluir acerca de la efectividad del Sistema de Control Intern</v>
      </c>
      <c r="G85" s="117">
        <f>+IFERROR(VLOOKUP(C85,Hoja1!$A$1:$K$82,11,0),"")</f>
        <v>3</v>
      </c>
      <c r="H85" s="119">
        <f>+IFERROR(VLOOKUP(C85,Hoja1!$A$1:$L$82,12,0),"")</f>
        <v>3</v>
      </c>
      <c r="I85" s="112" t="str">
        <f t="shared" si="5"/>
        <v>Se encuentra presente y funciona correctamente, por lo tanto se requiere acciones o actividades  dirigidas a su mantenimiento dentro del marco de las lineas de defensa.</v>
      </c>
      <c r="J85" s="91">
        <v>71</v>
      </c>
      <c r="K85" s="113">
        <f>+VLOOKUP(C85,Hoja1!$A$1:$M$82,13,0)</f>
        <v>1</v>
      </c>
      <c r="L85" s="543"/>
      <c r="M85" s="125"/>
      <c r="N85" s="120"/>
      <c r="O85" s="120"/>
      <c r="P85" s="120"/>
      <c r="Q85" s="120"/>
      <c r="R85" s="120"/>
      <c r="S85" s="120"/>
    </row>
    <row r="86" spans="2:19" ht="99.75" customHeight="1" x14ac:dyDescent="0.2">
      <c r="B86" s="121">
        <f t="shared" si="4"/>
        <v>72</v>
      </c>
      <c r="C86" s="117" t="str">
        <f>+IFERROR(INDEX(Hoja1!$A$2:$A$82,MATCH(J86,Hoja1!$H$2:$H$82,0)),"")</f>
        <v>16.3</v>
      </c>
      <c r="D86" s="118" t="str">
        <f>IFERROR(VLOOKUP(C86,Hoja1!$A$2:$H$82,4,0),"")</f>
        <v>Monitoreo - Supervisión</v>
      </c>
      <c r="E86" s="118" t="str">
        <f>+IFERROR(VLOOKUP(C86,Hoja1!$A$1:$J$82,10,0),"")</f>
        <v>Evaluaciones continuas y/o separadas (autoevaluación, auditorías) para determinar si los componentes del Sistema de Control Interno están presentes y funcionando.Comunicación con el exterior (Se comunica con los grupos de valor y con terceros externos interesados; Facilita líneas de comunicación).</v>
      </c>
      <c r="F86" s="118" t="str">
        <f>+IFERROR(VLOOKUP(C86,Hoja1!$A$1:$I$82,3,0),"")</f>
        <v xml:space="preserve"> La Oficina de Control Interno o quien haga sus veces realiza evaluaciones independientes periódicas (con una frecuencia definida con base en el análisis de riesgo), que le permite evaluar el diseño y operación de los controles establecidos y definir su efectividad para evitar la materialización de riesgos</v>
      </c>
      <c r="G86" s="117">
        <f>+IFERROR(VLOOKUP(C86,Hoja1!$A$1:$K$82,11,0),"")</f>
        <v>3</v>
      </c>
      <c r="H86" s="119">
        <f>+IFERROR(VLOOKUP(C86,Hoja1!$A$1:$L$82,12,0),"")</f>
        <v>3</v>
      </c>
      <c r="I86" s="112" t="str">
        <f t="shared" si="5"/>
        <v>Se encuentra presente y funciona correctamente, por lo tanto se requiere acciones o actividades  dirigidas a su mantenimiento dentro del marco de las lineas de defensa.</v>
      </c>
      <c r="J86" s="91">
        <v>72</v>
      </c>
      <c r="K86" s="113">
        <f>+VLOOKUP(C86,Hoja1!$A$1:$M$82,13,0)</f>
        <v>1</v>
      </c>
      <c r="L86" s="543"/>
      <c r="M86" s="122"/>
      <c r="N86" s="120"/>
      <c r="O86" s="120"/>
      <c r="P86" s="120"/>
      <c r="Q86" s="120"/>
      <c r="R86" s="120"/>
      <c r="S86" s="120"/>
    </row>
    <row r="87" spans="2:19" ht="99.75" customHeight="1" x14ac:dyDescent="0.2">
      <c r="B87" s="116">
        <f t="shared" si="4"/>
        <v>73</v>
      </c>
      <c r="C87" s="117" t="str">
        <f>+IFERROR(INDEX(Hoja1!$A$2:$A$82,MATCH(J87,Hoja1!$H$2:$H$82,0)),"")</f>
        <v>16.4</v>
      </c>
      <c r="D87" s="118" t="str">
        <f>IFERROR(VLOOKUP(C87,Hoja1!$A$2:$H$82,4,0),"")</f>
        <v>Monitoreo - Supervisión</v>
      </c>
      <c r="E87" s="118" t="str">
        <f>+IFERROR(VLOOKUP(C87,Hoja1!$A$1:$J$82,10,0),"")</f>
        <v>Evaluaciones continuas y/o separadas (autoevaluación, auditorías) para determinar si los componentes del Sistema de Control Interno están presentes y funcionando.Comunicación con el exterior (Se comunica con los grupos de valor y con terceros externos interesados; Facilita líneas de comunicación).</v>
      </c>
      <c r="F87" s="118" t="str">
        <f>+IFERROR(VLOOKUP(C87,Hoja1!$A$1:$I$82,3,0),"")</f>
        <v>Acorde con el Esquema de Líneas de Defensa se han implementado procedimientos de monitoreo continuo como parte de las actividades de la 2a línea de defensa, a fin de contar con información clave para la toma de decisiones</v>
      </c>
      <c r="G87" s="117">
        <f>+IFERROR(VLOOKUP(C87,Hoja1!$A$1:$K$82,11,0),"")</f>
        <v>3</v>
      </c>
      <c r="H87" s="119">
        <f>+IFERROR(VLOOKUP(C87,Hoja1!$A$1:$L$82,12,0),"")</f>
        <v>3</v>
      </c>
      <c r="I87" s="112" t="str">
        <f t="shared" si="5"/>
        <v>Se encuentra presente y funciona correctamente, por lo tanto se requiere acciones o actividades  dirigidas a su mantenimiento dentro del marco de las lineas de defensa.</v>
      </c>
      <c r="J87" s="91">
        <v>73</v>
      </c>
      <c r="K87" s="113">
        <f>+VLOOKUP(C87,Hoja1!$A$1:$M$82,13,0)</f>
        <v>1</v>
      </c>
      <c r="L87" s="543"/>
      <c r="M87" s="122"/>
      <c r="N87" s="120"/>
      <c r="O87" s="120"/>
      <c r="P87" s="120"/>
      <c r="Q87" s="120"/>
      <c r="R87" s="120"/>
      <c r="S87" s="120"/>
    </row>
    <row r="88" spans="2:19" ht="99.75" customHeight="1" x14ac:dyDescent="0.2">
      <c r="B88" s="116">
        <f t="shared" si="4"/>
        <v>74</v>
      </c>
      <c r="C88" s="117" t="str">
        <f>+IFERROR(INDEX(Hoja1!$A$2:$A$82,MATCH(J88,Hoja1!$H$2:$H$82,0)),"")</f>
        <v>16.5</v>
      </c>
      <c r="D88" s="118" t="str">
        <f>IFERROR(VLOOKUP(C88,Hoja1!$A$2:$H$82,4,0),"")</f>
        <v>Monitoreo - Supervisión</v>
      </c>
      <c r="E88" s="118" t="str">
        <f>+IFERROR(VLOOKUP(C88,Hoja1!$A$1:$J$82,10,0),"")</f>
        <v>Evaluaciones continuas y/o separadas (autoevaluación, auditorías) para determinar si los componentes del Sistema de Control Interno están presentes y funcionando.Comunicación con el exterior (Se comunica con los grupos de valor y con terceros externos interesados; Facilita líneas de comunicación).</v>
      </c>
      <c r="F88" s="118" t="str">
        <f>+IFERROR(VLOOKUP(C88,Hoja1!$A$1:$I$82,3,0),"")</f>
        <v>Frente a las evaluaciones independientes la entidad considera evaluaciones externas de organismos de control, de vigilancia, certificadores, ONG´s u otros que permitan tener una mirada independiente de las operaciones</v>
      </c>
      <c r="G88" s="117">
        <f>+IFERROR(VLOOKUP(C88,Hoja1!$A$1:$K$82,11,0),"")</f>
        <v>3</v>
      </c>
      <c r="H88" s="119">
        <f>+IFERROR(VLOOKUP(C88,Hoja1!$A$1:$L$82,12,0),"")</f>
        <v>3</v>
      </c>
      <c r="I88" s="112" t="str">
        <f t="shared" si="5"/>
        <v>Se encuentra presente y funciona correctamente, por lo tanto se requiere acciones o actividades  dirigidas a su mantenimiento dentro del marco de las lineas de defensa.</v>
      </c>
      <c r="J88" s="91">
        <v>74</v>
      </c>
      <c r="K88" s="113">
        <f>+VLOOKUP(C88,Hoja1!$A$1:$M$82,13,0)</f>
        <v>1</v>
      </c>
      <c r="L88" s="543"/>
      <c r="M88" s="122"/>
      <c r="N88" s="120"/>
      <c r="O88" s="120"/>
      <c r="P88" s="120"/>
      <c r="Q88" s="120"/>
      <c r="R88" s="120"/>
      <c r="S88" s="120"/>
    </row>
    <row r="89" spans="2:19" ht="99.75" customHeight="1" x14ac:dyDescent="0.2">
      <c r="B89" s="116">
        <f t="shared" si="4"/>
        <v>75</v>
      </c>
      <c r="C89" s="117" t="str">
        <f>+IFERROR(INDEX(Hoja1!$A$2:$A$82,MATCH(J89,Hoja1!$H$2:$H$82,0)),"")</f>
        <v xml:space="preserve">17.1 </v>
      </c>
      <c r="D89" s="118" t="str">
        <f>IFERROR(VLOOKUP(C89,Hoja1!$A$2:$H$82,4,0),"")</f>
        <v>Monitoreo - Supervisión</v>
      </c>
      <c r="E89" s="118" t="str">
        <f>+IFERROR(VLOOKUP(C89,Hoja1!$A$1:$J$82,10,0),"")</f>
        <v>Evaluación y comunicación de deficiencias oportunamente (Evalúa los resultados, Comunica las deficiencias y Monitorea las medidas correctivas).</v>
      </c>
      <c r="F89" s="118" t="str">
        <f>+IFERROR(VLOOKUP(C89,Hoja1!$A$1:$I$82,3,0),"")</f>
        <v>A partir de la información de las evaluaciones independientes, se evalúan para determinar su efecto en el Sistema de Control Interno de la entidad y su impacto en el logro de los objetivos, a fin de determinar cursos de acción para su mejora</v>
      </c>
      <c r="G89" s="117">
        <f>+IFERROR(VLOOKUP(C89,Hoja1!$A$1:$K$82,11,0),"")</f>
        <v>3</v>
      </c>
      <c r="H89" s="119">
        <f>+IFERROR(VLOOKUP(C89,Hoja1!$A$1:$L$82,12,0),"")</f>
        <v>3</v>
      </c>
      <c r="I89" s="112" t="str">
        <f t="shared" si="5"/>
        <v>Se encuentra presente y funciona correctamente, por lo tanto se requiere acciones o actividades  dirigidas a su mantenimiento dentro del marco de las lineas de defensa.</v>
      </c>
      <c r="J89" s="91">
        <v>75</v>
      </c>
      <c r="K89" s="113">
        <f>+VLOOKUP(C89,Hoja1!$A$1:$M$82,13,0)</f>
        <v>1</v>
      </c>
      <c r="L89" s="543"/>
      <c r="M89" s="122"/>
      <c r="N89" s="120"/>
      <c r="O89" s="120"/>
      <c r="P89" s="120"/>
      <c r="Q89" s="120"/>
      <c r="R89" s="120"/>
      <c r="S89" s="120"/>
    </row>
    <row r="90" spans="2:19" ht="99.75" customHeight="1" x14ac:dyDescent="0.2">
      <c r="B90" s="121">
        <f t="shared" si="4"/>
        <v>76</v>
      </c>
      <c r="C90" s="117" t="str">
        <f>+IFERROR(INDEX(Hoja1!$A$2:$A$82,MATCH(J90,Hoja1!$H$2:$H$82,0)),"")</f>
        <v xml:space="preserve">17.2 </v>
      </c>
      <c r="D90" s="118" t="str">
        <f>IFERROR(VLOOKUP(C90,Hoja1!$A$2:$H$82,4,0),"")</f>
        <v>Monitoreo - Supervisión</v>
      </c>
      <c r="E90" s="118" t="str">
        <f>+IFERROR(VLOOKUP(C90,Hoja1!$A$1:$J$82,10,0),"")</f>
        <v>Evaluación y comunicación de deficiencias oportunamente (Evalúa los resultados, Comunica las deficiencias y Monitorea las medidas correctivas).</v>
      </c>
      <c r="F90" s="118" t="str">
        <f>+IFERROR(VLOOKUP(C90,Hoja1!$A$1:$I$82,3,0),"")</f>
        <v>Los informes recibidos de entes externos (organismos de control, auditores externos, entidades de vigilancia entre otros) se consolidan y se concluye sobre el impacto en el Sistema de Control Interno, a fin de determinar los cursos de acción</v>
      </c>
      <c r="G90" s="117">
        <f>+IFERROR(VLOOKUP(C90,Hoja1!$A$1:$K$82,11,0),"")</f>
        <v>3</v>
      </c>
      <c r="H90" s="119">
        <f>+IFERROR(VLOOKUP(C90,Hoja1!$A$1:$L$82,12,0),"")</f>
        <v>3</v>
      </c>
      <c r="I90" s="112" t="str">
        <f t="shared" si="5"/>
        <v>Se encuentra presente y funciona correctamente, por lo tanto se requiere acciones o actividades  dirigidas a su mantenimiento dentro del marco de las lineas de defensa.</v>
      </c>
      <c r="J90" s="91">
        <v>76</v>
      </c>
      <c r="K90" s="113">
        <f>+VLOOKUP(C90,Hoja1!$A$1:$M$82,13,0)</f>
        <v>1</v>
      </c>
      <c r="L90" s="543"/>
      <c r="M90" s="122"/>
      <c r="N90" s="120"/>
      <c r="O90" s="120"/>
      <c r="P90" s="120"/>
      <c r="Q90" s="120"/>
      <c r="R90" s="120"/>
      <c r="S90" s="120"/>
    </row>
    <row r="91" spans="2:19" ht="99.75" customHeight="1" x14ac:dyDescent="0.2">
      <c r="B91" s="116">
        <f t="shared" si="4"/>
        <v>77</v>
      </c>
      <c r="C91" s="117" t="str">
        <f>+IFERROR(INDEX(Hoja1!$A$2:$A$82,MATCH(J91,Hoja1!$H$2:$H$82,0)),"")</f>
        <v xml:space="preserve">17.3 </v>
      </c>
      <c r="D91" s="118" t="str">
        <f>IFERROR(VLOOKUP(C91,Hoja1!$A$2:$H$82,4,0),"")</f>
        <v>Monitoreo - Supervisión</v>
      </c>
      <c r="E91" s="118" t="str">
        <f>+IFERROR(VLOOKUP(C91,Hoja1!$A$1:$J$82,10,0),"")</f>
        <v>Evaluación y comunicación de deficiencias oportunamente (Evalúa los resultados, Comunica las deficiencias y Monitorea las medidas correctivas).</v>
      </c>
      <c r="F91" s="118" t="str">
        <f>+IFERROR(VLOOKUP(C91,Hoja1!$A$1:$I$82,3,0),"")</f>
        <v>La entidad cuenta con políticas donde se establezca a quién reportar las deficiencias de control interno como resultado del monitoreo continuo</v>
      </c>
      <c r="G91" s="117">
        <f>+IFERROR(VLOOKUP(C91,Hoja1!$A$1:$K$82,11,0),"")</f>
        <v>3</v>
      </c>
      <c r="H91" s="119">
        <f>+IFERROR(VLOOKUP(C91,Hoja1!$A$1:$L$82,12,0),"")</f>
        <v>3</v>
      </c>
      <c r="I91" s="112" t="str">
        <f t="shared" si="5"/>
        <v>Se encuentra presente y funciona correctamente, por lo tanto se requiere acciones o actividades  dirigidas a su mantenimiento dentro del marco de las lineas de defensa.</v>
      </c>
      <c r="J91" s="91">
        <v>77</v>
      </c>
      <c r="K91" s="126">
        <f>+VLOOKUP(C91,Hoja1!$A$1:$M$82,13,0)</f>
        <v>1</v>
      </c>
      <c r="L91" s="543"/>
      <c r="M91" s="122"/>
      <c r="N91" s="120"/>
      <c r="O91" s="120"/>
      <c r="P91" s="120"/>
      <c r="Q91" s="120"/>
      <c r="R91" s="120"/>
      <c r="S91" s="120"/>
    </row>
    <row r="92" spans="2:19" ht="99.75" customHeight="1" x14ac:dyDescent="0.2">
      <c r="B92" s="121">
        <f t="shared" si="4"/>
        <v>78</v>
      </c>
      <c r="C92" s="117" t="str">
        <f>+IFERROR(INDEX(Hoja1!$A$2:$A$82,MATCH(J92,Hoja1!$H$2:$H$82,0)),"")</f>
        <v xml:space="preserve">17.4 </v>
      </c>
      <c r="D92" s="118" t="str">
        <f>IFERROR(VLOOKUP(C92,Hoja1!$A$2:$H$82,4,0),"")</f>
        <v>Monitoreo - Supervisión</v>
      </c>
      <c r="E92" s="118" t="str">
        <f>+IFERROR(VLOOKUP(C92,Hoja1!$A$1:$J$82,10,0),"")</f>
        <v>Evaluación y comunicación de deficiencias oportunamente (Evalúa los resultados, Comunica las deficiencias y Monitorea las medidas correctivas).</v>
      </c>
      <c r="F92" s="118" t="str">
        <f>+IFERROR(VLOOKUP(C92,Hoja1!$A$1:$I$82,3,0),"")</f>
        <v>La Alta Dirección hace seguimiento a las acciones correctivas relacionadas con las deficiencias comunicadas sobre el Sistema de Control Interno y si se han cumplido en el tiempo establecido</v>
      </c>
      <c r="G92" s="117">
        <f>+IFERROR(VLOOKUP(C92,Hoja1!$A$1:$K$82,11,0),"")</f>
        <v>3</v>
      </c>
      <c r="H92" s="119">
        <f>+IFERROR(VLOOKUP(C92,Hoja1!$A$1:$L$82,12,0),"")</f>
        <v>3</v>
      </c>
      <c r="I92" s="112" t="str">
        <f t="shared" si="5"/>
        <v>Se encuentra presente y funciona correctamente, por lo tanto se requiere acciones o actividades  dirigidas a su mantenimiento dentro del marco de las lineas de defensa.</v>
      </c>
      <c r="J92" s="91">
        <v>78</v>
      </c>
      <c r="K92" s="126">
        <f>+VLOOKUP(C92,Hoja1!$A$1:$M$82,13,0)</f>
        <v>1</v>
      </c>
      <c r="L92" s="543"/>
      <c r="M92" s="122"/>
      <c r="N92" s="120"/>
      <c r="O92" s="120"/>
      <c r="P92" s="120"/>
      <c r="Q92" s="120"/>
      <c r="R92" s="120"/>
      <c r="S92" s="120"/>
    </row>
    <row r="93" spans="2:19" ht="99.75" customHeight="1" x14ac:dyDescent="0.2">
      <c r="B93" s="116">
        <f t="shared" si="4"/>
        <v>79</v>
      </c>
      <c r="C93" s="117" t="str">
        <f>+IFERROR(INDEX(Hoja1!$A$2:$A$82,MATCH(J93,Hoja1!$H$2:$H$82,0)),"")</f>
        <v xml:space="preserve">17.6 </v>
      </c>
      <c r="D93" s="118" t="str">
        <f>IFERROR(VLOOKUP(C93,Hoja1!$A$2:$H$82,4,0),"")</f>
        <v>Monitoreo - Supervisión</v>
      </c>
      <c r="E93" s="118" t="str">
        <f>+IFERROR(VLOOKUP(C93,Hoja1!$A$1:$J$82,10,0),"")</f>
        <v>Evaluación y comunicación de deficiencias oportunamente (Evalúa los resultados, Comunica las deficiencias y Monitorea las medidas correctivas).</v>
      </c>
      <c r="F93" s="118" t="str">
        <f>+IFERROR(VLOOKUP(C93,Hoja1!$A$1:$I$82,3,0),"")</f>
        <v>Se evalúa la información suministrada por los usuarios (Sistema PQRD), así como de otras partes interesadas para la mejora del  Sistema de Control Interno de la Entidad</v>
      </c>
      <c r="G93" s="117">
        <f>+IFERROR(VLOOKUP(C93,Hoja1!$A$1:$K$82,11,0),"")</f>
        <v>3</v>
      </c>
      <c r="H93" s="119">
        <f>+IFERROR(VLOOKUP(C93,Hoja1!$A$1:$L$82,12,0),"")</f>
        <v>3</v>
      </c>
      <c r="I93" s="112" t="str">
        <f t="shared" si="5"/>
        <v>Se encuentra presente y funciona correctamente, por lo tanto se requiere acciones o actividades  dirigidas a su mantenimiento dentro del marco de las lineas de defensa.</v>
      </c>
      <c r="J93" s="91">
        <v>79</v>
      </c>
      <c r="K93" s="126">
        <f>+VLOOKUP(C93,Hoja1!$A$1:$M$82,13,0)</f>
        <v>1</v>
      </c>
      <c r="L93" s="543"/>
      <c r="M93" s="122"/>
      <c r="N93" s="120"/>
      <c r="O93" s="120"/>
      <c r="P93" s="120"/>
      <c r="Q93" s="120"/>
      <c r="R93" s="120"/>
      <c r="S93" s="120"/>
    </row>
    <row r="94" spans="2:19" ht="99.75" customHeight="1" x14ac:dyDescent="0.2">
      <c r="B94" s="116">
        <f t="shared" si="4"/>
        <v>80</v>
      </c>
      <c r="C94" s="117" t="str">
        <f>+IFERROR(INDEX(Hoja1!$A$2:$A$82,MATCH(J94,Hoja1!$H$2:$H$82,0)),"")</f>
        <v xml:space="preserve">17.8 </v>
      </c>
      <c r="D94" s="118" t="str">
        <f>IFERROR(VLOOKUP(C94,Hoja1!$A$2:$H$82,4,0),"")</f>
        <v>Monitoreo - Supervisión</v>
      </c>
      <c r="E94" s="118" t="str">
        <f>+IFERROR(VLOOKUP(C94,Hoja1!$A$1:$J$82,10,0),"")</f>
        <v>Evaluación y comunicación de deficiencias oportunamente (Evalúa los resultados, Comunica las deficiencias y Monitorea las medidas correctivas).</v>
      </c>
      <c r="F94" s="118" t="str">
        <f>+IFERROR(VLOOKUP(C94,Hoja1!$A$1:$I$82,3,0),"")</f>
        <v>Evaluación de la efectividad de las acciones incluidas en los Planes de mejoramiento producto de las auditorías internas y de entes externos. (3ª Línea</v>
      </c>
      <c r="G94" s="117">
        <f>+IFERROR(VLOOKUP(C94,Hoja1!$A$1:$K$82,11,0),"")</f>
        <v>3</v>
      </c>
      <c r="H94" s="119">
        <f>+IFERROR(VLOOKUP(C94,Hoja1!$A$1:$L$82,12,0),"")</f>
        <v>3</v>
      </c>
      <c r="I94" s="112" t="str">
        <f t="shared" si="5"/>
        <v>Se encuentra presente y funciona correctamente, por lo tanto se requiere acciones o actividades  dirigidas a su mantenimiento dentro del marco de las lineas de defensa.</v>
      </c>
      <c r="J94" s="91">
        <v>80</v>
      </c>
      <c r="K94" s="126">
        <f>+VLOOKUP(C94,Hoja1!$A$1:$M$82,13,0)</f>
        <v>1</v>
      </c>
      <c r="L94" s="543"/>
      <c r="M94" s="122"/>
      <c r="N94" s="120"/>
      <c r="O94" s="120"/>
      <c r="P94" s="120"/>
      <c r="Q94" s="120"/>
      <c r="R94" s="120"/>
      <c r="S94" s="120"/>
    </row>
    <row r="95" spans="2:19" ht="99.75" customHeight="1" x14ac:dyDescent="0.2">
      <c r="B95" s="116">
        <f t="shared" si="4"/>
        <v>81</v>
      </c>
      <c r="C95" s="117" t="str">
        <f>+IFERROR(INDEX(Hoja1!$A$2:$A$82,MATCH(J95,Hoja1!$H$2:$H$82,0)),"")</f>
        <v xml:space="preserve">17.9 </v>
      </c>
      <c r="D95" s="118" t="str">
        <f>IFERROR(VLOOKUP(C95,Hoja1!$A$2:$H$82,4,0),"")</f>
        <v>Monitoreo - Supervisión</v>
      </c>
      <c r="E95" s="118" t="str">
        <f>+IFERROR(VLOOKUP(C95,Hoja1!$A$1:$J$82,10,0),"")</f>
        <v>Evaluación y comunicación de deficiencias oportunamente (Evalúa los resultados, Comunica las deficiencias y Monitorea las medidas correctivas).</v>
      </c>
      <c r="F95" s="118" t="str">
        <f>+IFERROR(VLOOKUP(C95,Hoja1!$A$1:$I$82,3,0),"")</f>
        <v>Las deficiencias de control interno son reportadas a los responsables de nivel jerárquico superior, para tomar la acciones correspondientes</v>
      </c>
      <c r="G95" s="117">
        <f>+IFERROR(VLOOKUP(C95,Hoja1!$A$1:$K$82,11,0),"")</f>
        <v>3</v>
      </c>
      <c r="H95" s="119">
        <f>+IFERROR(VLOOKUP(C95,Hoja1!$A$1:$L$82,12,0),"")</f>
        <v>3</v>
      </c>
      <c r="I95" s="112" t="str">
        <f t="shared" si="5"/>
        <v>Se encuentra presente y funciona correctamente, por lo tanto se requiere acciones o actividades  dirigidas a su mantenimiento dentro del marco de las lineas de defensa.</v>
      </c>
      <c r="J95" s="91">
        <v>81</v>
      </c>
      <c r="K95" s="126">
        <f>+VLOOKUP(C95,Hoja1!$A$1:$M$82,13,0)</f>
        <v>1</v>
      </c>
      <c r="L95" s="543"/>
      <c r="M95" s="122"/>
      <c r="N95" s="120"/>
      <c r="O95" s="120"/>
      <c r="P95" s="120"/>
      <c r="Q95" s="120"/>
      <c r="R95" s="120"/>
      <c r="S95" s="120"/>
    </row>
    <row r="96" spans="2:19" ht="99.75" customHeight="1" x14ac:dyDescent="0.2">
      <c r="B96" s="121">
        <f t="shared" si="4"/>
        <v>82</v>
      </c>
      <c r="C96" s="117" t="str">
        <f>+IFERROR(INDEX(Hoja1!$A$2:$A$82,MATCH(J96,Hoja1!$H$2:$H$82,0)),"")</f>
        <v/>
      </c>
      <c r="D96" s="118" t="str">
        <f>IFERROR(VLOOKUP(C96,Hoja1!$A$2:$H$82,4,0),"")</f>
        <v/>
      </c>
      <c r="E96" s="118" t="str">
        <f>+IFERROR(VLOOKUP(C96,Hoja1!$A$1:$J$82,10,0),"")</f>
        <v/>
      </c>
      <c r="F96" s="118" t="str">
        <f>+IFERROR(VLOOKUP(C96,Hoja1!$A$1:$I$82,3,0),"")</f>
        <v/>
      </c>
      <c r="G96" s="117" t="str">
        <f>+IFERROR(VLOOKUP(C96,Hoja1!$A$1:$K$82,11,0),"")</f>
        <v/>
      </c>
      <c r="H96" s="119" t="str">
        <f>+IFERROR(VLOOKUP(C96,Hoja1!$A$1:$L$82,12,0),"")</f>
        <v/>
      </c>
      <c r="I96" s="127"/>
      <c r="J96" s="91">
        <v>82</v>
      </c>
      <c r="K96" s="128"/>
      <c r="L96" s="120"/>
      <c r="M96" s="122"/>
      <c r="N96" s="120"/>
      <c r="O96" s="120"/>
      <c r="P96" s="120"/>
      <c r="Q96" s="120"/>
      <c r="R96" s="120"/>
      <c r="S96" s="120"/>
    </row>
    <row r="97" spans="2:19" ht="99.75" customHeight="1" x14ac:dyDescent="0.2">
      <c r="B97" s="116">
        <f t="shared" si="4"/>
        <v>83</v>
      </c>
      <c r="C97" s="117" t="str">
        <f>+IFERROR(INDEX(Hoja1!$A$2:$A$82,MATCH(J97,Hoja1!$H$2:$H$82,0)),"")</f>
        <v/>
      </c>
      <c r="D97" s="118" t="str">
        <f>IFERROR(VLOOKUP(C97,Hoja1!$A$2:$H$82,4,0),"")</f>
        <v/>
      </c>
      <c r="E97" s="118" t="str">
        <f>+IFERROR(VLOOKUP(C97,Hoja1!$A$1:$J$82,10,0),"")</f>
        <v/>
      </c>
      <c r="F97" s="118" t="str">
        <f>+IFERROR(VLOOKUP(C97,Hoja1!$A$1:$I$82,3,0),"")</f>
        <v/>
      </c>
      <c r="G97" s="117" t="str">
        <f>+IFERROR(VLOOKUP(C97,Hoja1!$A$1:$K$82,11,0),"")</f>
        <v/>
      </c>
      <c r="H97" s="119" t="str">
        <f>+IFERROR(VLOOKUP(C97,Hoja1!$A$1:$L$82,12,0),"")</f>
        <v/>
      </c>
      <c r="I97" s="127"/>
      <c r="J97" s="91">
        <v>83</v>
      </c>
      <c r="K97" s="129"/>
      <c r="M97" s="122"/>
      <c r="N97" s="120"/>
      <c r="O97" s="120"/>
      <c r="P97" s="120"/>
      <c r="Q97" s="120"/>
      <c r="R97" s="120"/>
      <c r="S97" s="120"/>
    </row>
    <row r="98" spans="2:19" ht="99.75" customHeight="1" x14ac:dyDescent="0.2">
      <c r="B98" s="121">
        <f t="shared" si="4"/>
        <v>84</v>
      </c>
      <c r="C98" s="117" t="str">
        <f>+IFERROR(INDEX(Hoja1!$A$2:$A$82,MATCH(J98,Hoja1!$H$2:$H$82,0)),"")</f>
        <v/>
      </c>
      <c r="D98" s="118" t="str">
        <f>IFERROR(VLOOKUP(C98,Hoja1!$A$2:$H$82,4,0),"")</f>
        <v/>
      </c>
      <c r="E98" s="118" t="str">
        <f>+IFERROR(VLOOKUP(C98,Hoja1!$A$1:$J$82,10,0),"")</f>
        <v/>
      </c>
      <c r="F98" s="118" t="str">
        <f>+IFERROR(VLOOKUP(C98,Hoja1!$A$1:$I$82,3,0),"")</f>
        <v/>
      </c>
      <c r="G98" s="117" t="str">
        <f>+IFERROR(VLOOKUP(C98,Hoja1!$A$1:$K$82,11,0),"")</f>
        <v/>
      </c>
      <c r="H98" s="119" t="str">
        <f>+IFERROR(VLOOKUP(C98,Hoja1!$A$1:$L$82,12,0),"")</f>
        <v/>
      </c>
      <c r="I98" s="127"/>
      <c r="J98" s="91">
        <v>84</v>
      </c>
      <c r="K98" s="128"/>
      <c r="M98" s="122"/>
      <c r="N98" s="120"/>
      <c r="O98" s="120"/>
      <c r="P98" s="120"/>
      <c r="Q98" s="120"/>
      <c r="R98" s="120"/>
      <c r="S98" s="120"/>
    </row>
    <row r="99" spans="2:19" ht="99.75" customHeight="1" x14ac:dyDescent="0.2">
      <c r="B99" s="116">
        <f t="shared" si="4"/>
        <v>85</v>
      </c>
      <c r="C99" s="117" t="str">
        <f>+IFERROR(INDEX(Hoja1!$A$2:$A$82,MATCH(J99,Hoja1!$H$2:$H$82,0)),"")</f>
        <v/>
      </c>
      <c r="D99" s="118" t="str">
        <f>IFERROR(VLOOKUP(C99,Hoja1!$A$2:$H$82,4,0),"")</f>
        <v/>
      </c>
      <c r="E99" s="118" t="str">
        <f>+IFERROR(VLOOKUP(C99,Hoja1!$A$1:$J$82,10,0),"")</f>
        <v/>
      </c>
      <c r="F99" s="118" t="str">
        <f>+IFERROR(VLOOKUP(C99,Hoja1!$A$1:$I$82,3,0),"")</f>
        <v/>
      </c>
      <c r="G99" s="117" t="str">
        <f>+IFERROR(VLOOKUP(C99,Hoja1!$A$1:$K$82,11,0),"")</f>
        <v/>
      </c>
      <c r="H99" s="119" t="str">
        <f>+IFERROR(VLOOKUP(C99,Hoja1!$A$1:$L$82,12,0),"")</f>
        <v/>
      </c>
      <c r="I99" s="127"/>
      <c r="J99" s="91">
        <v>85</v>
      </c>
      <c r="K99" s="128"/>
      <c r="M99" s="122"/>
      <c r="N99" s="120"/>
      <c r="O99" s="120"/>
      <c r="P99" s="120"/>
      <c r="Q99" s="120"/>
      <c r="R99" s="120"/>
      <c r="S99" s="120"/>
    </row>
    <row r="100" spans="2:19" ht="99.75" customHeight="1" x14ac:dyDescent="0.2">
      <c r="B100" s="116">
        <f t="shared" si="4"/>
        <v>86</v>
      </c>
      <c r="C100" s="117" t="str">
        <f>+IFERROR(INDEX(Hoja1!$A$2:$A$82,MATCH(J100,Hoja1!$H$2:$H$82,0)),"")</f>
        <v/>
      </c>
      <c r="D100" s="118" t="str">
        <f>IFERROR(VLOOKUP(C100,Hoja1!$A$2:$H$82,4,0),"")</f>
        <v/>
      </c>
      <c r="E100" s="118" t="str">
        <f>+IFERROR(VLOOKUP(C100,Hoja1!$A$1:$J$82,10,0),"")</f>
        <v/>
      </c>
      <c r="F100" s="118" t="str">
        <f>+IFERROR(VLOOKUP(C100,Hoja1!$A$1:$I$82,3,0),"")</f>
        <v/>
      </c>
      <c r="G100" s="117" t="str">
        <f>+IFERROR(VLOOKUP(C100,Hoja1!$A$1:$K$82,11,0),"")</f>
        <v/>
      </c>
      <c r="H100" s="119" t="str">
        <f>+IFERROR(VLOOKUP(C100,Hoja1!$A$1:$L$82,12,0),"")</f>
        <v/>
      </c>
      <c r="I100" s="127"/>
      <c r="J100" s="91">
        <v>86</v>
      </c>
      <c r="K100" s="128"/>
      <c r="M100" s="122"/>
      <c r="N100" s="120"/>
      <c r="O100" s="120"/>
      <c r="P100" s="120"/>
      <c r="Q100" s="120"/>
      <c r="R100" s="120"/>
      <c r="S100" s="120"/>
    </row>
    <row r="101" spans="2:19" ht="99.75" customHeight="1" x14ac:dyDescent="0.2">
      <c r="B101" s="116">
        <f t="shared" si="4"/>
        <v>87</v>
      </c>
      <c r="C101" s="117" t="str">
        <f>+IFERROR(INDEX(Hoja1!$A$2:$A$82,MATCH(J101,Hoja1!$H$2:$H$82,0)),"")</f>
        <v/>
      </c>
      <c r="D101" s="118" t="str">
        <f>IFERROR(VLOOKUP(C101,Hoja1!$A$2:$H$82,4,0),"")</f>
        <v/>
      </c>
      <c r="E101" s="118" t="str">
        <f>+IFERROR(VLOOKUP(C101,Hoja1!$A$1:$J$82,10,0),"")</f>
        <v/>
      </c>
      <c r="F101" s="118" t="str">
        <f>+IFERROR(VLOOKUP(C101,Hoja1!$A$1:$I$82,3,0),"")</f>
        <v/>
      </c>
      <c r="G101" s="117" t="str">
        <f>+IFERROR(VLOOKUP(C101,Hoja1!$A$1:$K$82,11,0),"")</f>
        <v/>
      </c>
      <c r="H101" s="119" t="str">
        <f>+IFERROR(VLOOKUP(C101,Hoja1!$A$1:$L$82,12,0),"")</f>
        <v/>
      </c>
      <c r="I101" s="127"/>
      <c r="J101" s="91">
        <v>87</v>
      </c>
      <c r="K101" s="128"/>
      <c r="M101" s="122"/>
      <c r="N101" s="120"/>
      <c r="O101" s="120"/>
      <c r="P101" s="120"/>
      <c r="Q101" s="120"/>
      <c r="R101" s="120"/>
      <c r="S101" s="120"/>
    </row>
    <row r="102" spans="2:19" ht="99.75" customHeight="1" x14ac:dyDescent="0.2">
      <c r="B102" s="121">
        <f t="shared" si="4"/>
        <v>88</v>
      </c>
      <c r="C102" s="117" t="str">
        <f>+IFERROR(INDEX(Hoja1!$A$2:$A$82,MATCH(J102,Hoja1!$H$2:$H$82,0)),"")</f>
        <v/>
      </c>
      <c r="D102" s="118" t="str">
        <f>IFERROR(VLOOKUP(C102,Hoja1!$A$2:$H$82,4,0),"")</f>
        <v/>
      </c>
      <c r="E102" s="118" t="str">
        <f>+IFERROR(VLOOKUP(C102,Hoja1!$A$1:$J$82,10,0),"")</f>
        <v/>
      </c>
      <c r="F102" s="118" t="str">
        <f>+IFERROR(VLOOKUP(C102,Hoja1!$A$1:$I$82,3,0),"")</f>
        <v/>
      </c>
      <c r="G102" s="117" t="str">
        <f>+IFERROR(VLOOKUP(C102,Hoja1!$A$1:$K$82,11,0),"")</f>
        <v/>
      </c>
      <c r="H102" s="119" t="str">
        <f>+IFERROR(VLOOKUP(C102,Hoja1!$A$1:$L$82,12,0),"")</f>
        <v/>
      </c>
      <c r="I102" s="127"/>
      <c r="J102" s="91">
        <v>88</v>
      </c>
      <c r="K102" s="128"/>
      <c r="M102" s="122"/>
      <c r="N102" s="120"/>
      <c r="O102" s="120"/>
      <c r="P102" s="120"/>
      <c r="Q102" s="120"/>
      <c r="R102" s="120"/>
      <c r="S102" s="120"/>
    </row>
    <row r="103" spans="2:19" ht="99.75" customHeight="1" x14ac:dyDescent="0.2">
      <c r="B103" s="116">
        <f t="shared" si="4"/>
        <v>89</v>
      </c>
      <c r="C103" s="117" t="str">
        <f>+IFERROR(INDEX(Hoja1!$A$2:$A$82,MATCH(J103,Hoja1!$H$2:$H$82,0)),"")</f>
        <v/>
      </c>
      <c r="D103" s="118" t="str">
        <f>IFERROR(VLOOKUP(C103,Hoja1!$A$2:$H$82,4,0),"")</f>
        <v/>
      </c>
      <c r="E103" s="118" t="str">
        <f>+IFERROR(VLOOKUP(C103,Hoja1!$A$1:$J$82,10,0),"")</f>
        <v/>
      </c>
      <c r="F103" s="118" t="str">
        <f>+IFERROR(VLOOKUP(C103,Hoja1!$A$1:$I$82,3,0),"")</f>
        <v/>
      </c>
      <c r="G103" s="117" t="str">
        <f>+IFERROR(VLOOKUP(C103,Hoja1!$A$1:$K$82,11,0),"")</f>
        <v/>
      </c>
      <c r="H103" s="119" t="str">
        <f>+IFERROR(VLOOKUP(C103,Hoja1!$A$1:$L$82,12,0),"")</f>
        <v/>
      </c>
      <c r="I103" s="127"/>
      <c r="J103" s="91">
        <v>89</v>
      </c>
      <c r="K103" s="128"/>
      <c r="M103" s="122"/>
      <c r="N103" s="120"/>
      <c r="O103" s="120"/>
      <c r="P103" s="120"/>
      <c r="Q103" s="120"/>
      <c r="R103" s="120"/>
      <c r="S103" s="120"/>
    </row>
    <row r="104" spans="2:19" ht="99.75" customHeight="1" x14ac:dyDescent="0.2">
      <c r="B104" s="121">
        <f t="shared" si="4"/>
        <v>90</v>
      </c>
      <c r="C104" s="117" t="str">
        <f>+IFERROR(INDEX(Hoja1!$A$2:$A$82,MATCH(J104,Hoja1!$H$2:$H$82,0)),"")</f>
        <v/>
      </c>
      <c r="D104" s="118" t="str">
        <f>IFERROR(VLOOKUP(C104,Hoja1!$A$2:$H$82,4,0),"")</f>
        <v/>
      </c>
      <c r="E104" s="118" t="str">
        <f>+IFERROR(VLOOKUP(C104,Hoja1!$A$1:$J$82,10,0),"")</f>
        <v/>
      </c>
      <c r="F104" s="118" t="str">
        <f>+IFERROR(VLOOKUP(C104,Hoja1!$A$1:$I$82,3,0),"")</f>
        <v/>
      </c>
      <c r="G104" s="117" t="str">
        <f>+IFERROR(VLOOKUP(C104,Hoja1!$A$1:$K$82,11,0),"")</f>
        <v/>
      </c>
      <c r="H104" s="119" t="str">
        <f>+IFERROR(VLOOKUP(C104,Hoja1!$A$1:$L$82,12,0),"")</f>
        <v/>
      </c>
      <c r="I104" s="127"/>
      <c r="J104" s="91">
        <v>90</v>
      </c>
      <c r="K104" s="128"/>
      <c r="M104" s="122"/>
      <c r="N104" s="120"/>
      <c r="O104" s="120"/>
      <c r="P104" s="120"/>
      <c r="Q104" s="120"/>
      <c r="R104" s="120"/>
      <c r="S104" s="120"/>
    </row>
    <row r="105" spans="2:19" ht="99.75" customHeight="1" x14ac:dyDescent="0.2">
      <c r="B105" s="116">
        <f t="shared" si="4"/>
        <v>91</v>
      </c>
      <c r="C105" s="117" t="str">
        <f>+IFERROR(INDEX(Hoja1!$A$2:$A$82,MATCH(J105,Hoja1!$H$2:$H$82,0)),"")</f>
        <v/>
      </c>
      <c r="D105" s="118" t="str">
        <f>IFERROR(VLOOKUP(C105,Hoja1!$A$2:$H$82,4,0),"")</f>
        <v/>
      </c>
      <c r="E105" s="118" t="str">
        <f>+IFERROR(VLOOKUP(C105,Hoja1!$A$1:$J$82,10,0),"")</f>
        <v/>
      </c>
      <c r="F105" s="118" t="str">
        <f>+IFERROR(VLOOKUP(C105,Hoja1!$A$1:$I$82,3,0),"")</f>
        <v/>
      </c>
      <c r="G105" s="117" t="str">
        <f>+IFERROR(VLOOKUP(C105,Hoja1!$A$1:$K$82,11,0),"")</f>
        <v/>
      </c>
      <c r="H105" s="119" t="str">
        <f>+IFERROR(VLOOKUP(C105,Hoja1!$A$1:$L$82,12,0),"")</f>
        <v/>
      </c>
      <c r="I105" s="127"/>
      <c r="J105" s="91">
        <v>91</v>
      </c>
      <c r="K105" s="128"/>
      <c r="M105" s="122"/>
      <c r="N105" s="120"/>
      <c r="O105" s="120"/>
      <c r="P105" s="120"/>
      <c r="Q105" s="120"/>
      <c r="R105" s="120"/>
      <c r="S105" s="120"/>
    </row>
    <row r="106" spans="2:19" ht="99.75" customHeight="1" x14ac:dyDescent="0.2">
      <c r="B106" s="116">
        <f t="shared" si="4"/>
        <v>92</v>
      </c>
      <c r="C106" s="117" t="str">
        <f>+IFERROR(INDEX(Hoja1!$A$2:$A$82,MATCH(J106,Hoja1!$H$2:$H$82,0)),"")</f>
        <v/>
      </c>
      <c r="D106" s="118" t="str">
        <f>IFERROR(VLOOKUP(C106,Hoja1!$A$2:$H$82,4,0),"")</f>
        <v/>
      </c>
      <c r="E106" s="118" t="str">
        <f>+IFERROR(VLOOKUP(C106,Hoja1!$A$1:$J$82,10,0),"")</f>
        <v/>
      </c>
      <c r="F106" s="118" t="str">
        <f>+IFERROR(VLOOKUP(C106,Hoja1!$A$1:$I$82,3,0),"")</f>
        <v/>
      </c>
      <c r="G106" s="117" t="str">
        <f>+IFERROR(VLOOKUP(C106,Hoja1!$A$1:$K$82,11,0),"")</f>
        <v/>
      </c>
      <c r="H106" s="119" t="str">
        <f>+IFERROR(VLOOKUP(C106,Hoja1!$A$1:$L$82,12,0),"")</f>
        <v/>
      </c>
      <c r="I106" s="127"/>
      <c r="J106" s="91">
        <v>92</v>
      </c>
      <c r="K106" s="128"/>
      <c r="M106" s="122"/>
      <c r="N106" s="120"/>
      <c r="O106" s="120"/>
      <c r="P106" s="120"/>
      <c r="Q106" s="120"/>
      <c r="R106" s="120"/>
      <c r="S106" s="120"/>
    </row>
    <row r="107" spans="2:19" ht="99.75" customHeight="1" x14ac:dyDescent="0.2">
      <c r="B107" s="116">
        <f t="shared" si="4"/>
        <v>93</v>
      </c>
      <c r="C107" s="117" t="str">
        <f>+IFERROR(INDEX(Hoja1!$A$2:$A$82,MATCH(J107,Hoja1!$H$2:$H$82,0)),"")</f>
        <v/>
      </c>
      <c r="D107" s="118" t="str">
        <f>IFERROR(VLOOKUP(C107,Hoja1!$A$2:$H$82,4,0),"")</f>
        <v/>
      </c>
      <c r="E107" s="118" t="str">
        <f>+IFERROR(VLOOKUP(C107,Hoja1!$A$1:$J$82,10,0),"")</f>
        <v/>
      </c>
      <c r="F107" s="118" t="str">
        <f>+IFERROR(VLOOKUP(C107,Hoja1!$A$1:$I$82,3,0),"")</f>
        <v/>
      </c>
      <c r="G107" s="117" t="str">
        <f>+IFERROR(VLOOKUP(C107,Hoja1!$A$1:$K$82,11,0),"")</f>
        <v/>
      </c>
      <c r="H107" s="119" t="str">
        <f>+IFERROR(VLOOKUP(C107,Hoja1!$A$1:$L$82,12,0),"")</f>
        <v/>
      </c>
      <c r="I107" s="127"/>
      <c r="J107" s="91">
        <v>93</v>
      </c>
      <c r="K107" s="128"/>
      <c r="M107" s="122"/>
      <c r="N107" s="120"/>
      <c r="O107" s="120"/>
      <c r="P107" s="120"/>
      <c r="Q107" s="120"/>
      <c r="R107" s="120"/>
      <c r="S107" s="120"/>
    </row>
    <row r="108" spans="2:19" ht="99.75" customHeight="1" x14ac:dyDescent="0.2">
      <c r="B108" s="121">
        <f t="shared" si="4"/>
        <v>94</v>
      </c>
      <c r="C108" s="117" t="str">
        <f>+IFERROR(INDEX(Hoja1!$A$2:$A$82,MATCH(J108,Hoja1!$H$2:$H$82,0)),"")</f>
        <v/>
      </c>
      <c r="D108" s="118" t="str">
        <f>IFERROR(VLOOKUP(C108,Hoja1!$A$2:$H$82,4,0),"")</f>
        <v/>
      </c>
      <c r="E108" s="118" t="str">
        <f>+IFERROR(VLOOKUP(C108,Hoja1!$A$1:$J$82,10,0),"")</f>
        <v/>
      </c>
      <c r="F108" s="118" t="str">
        <f>+IFERROR(VLOOKUP(C108,Hoja1!$A$1:$I$82,3,0),"")</f>
        <v/>
      </c>
      <c r="G108" s="117" t="str">
        <f>+IFERROR(VLOOKUP(C108,Hoja1!$A$1:$K$82,11,0),"")</f>
        <v/>
      </c>
      <c r="H108" s="119" t="str">
        <f>+IFERROR(VLOOKUP(C108,Hoja1!$A$1:$L$82,12,0),"")</f>
        <v/>
      </c>
      <c r="I108" s="127"/>
      <c r="J108" s="91">
        <v>94</v>
      </c>
      <c r="K108" s="128"/>
      <c r="M108" s="122"/>
      <c r="N108" s="120"/>
      <c r="O108" s="120"/>
      <c r="P108" s="120"/>
      <c r="Q108" s="120"/>
      <c r="R108" s="120"/>
      <c r="S108" s="120"/>
    </row>
    <row r="109" spans="2:19" ht="99.75" customHeight="1" x14ac:dyDescent="0.2">
      <c r="B109" s="116">
        <f t="shared" si="4"/>
        <v>95</v>
      </c>
      <c r="C109" s="117" t="str">
        <f>+IFERROR(INDEX(Hoja1!$A$2:$A$82,MATCH(J109,Hoja1!$H$2:$H$82,0)),"")</f>
        <v/>
      </c>
      <c r="D109" s="118" t="str">
        <f>IFERROR(VLOOKUP(C109,Hoja1!$A$2:$H$82,4,0),"")</f>
        <v/>
      </c>
      <c r="E109" s="118" t="str">
        <f>+IFERROR(VLOOKUP(C109,Hoja1!$A$1:$J$82,10,0),"")</f>
        <v/>
      </c>
      <c r="F109" s="118" t="str">
        <f>+IFERROR(VLOOKUP(C109,Hoja1!$A$1:$I$82,3,0),"")</f>
        <v/>
      </c>
      <c r="G109" s="117" t="str">
        <f>+IFERROR(VLOOKUP(C109,Hoja1!$A$1:$K$82,11,0),"")</f>
        <v/>
      </c>
      <c r="H109" s="119" t="str">
        <f>+IFERROR(VLOOKUP(C109,Hoja1!$A$1:$L$82,12,0),"")</f>
        <v/>
      </c>
      <c r="I109" s="127"/>
      <c r="J109" s="91">
        <v>95</v>
      </c>
      <c r="K109" s="128"/>
      <c r="M109" s="122"/>
      <c r="N109" s="120"/>
      <c r="O109" s="120"/>
      <c r="P109" s="120"/>
      <c r="Q109" s="120"/>
      <c r="R109" s="120"/>
      <c r="S109" s="120"/>
    </row>
    <row r="110" spans="2:19" ht="99.75" customHeight="1" x14ac:dyDescent="0.2">
      <c r="B110" s="121">
        <f t="shared" si="4"/>
        <v>96</v>
      </c>
      <c r="C110" s="117" t="str">
        <f>+IFERROR(INDEX(Hoja1!$A$2:$A$82,MATCH(J110,Hoja1!$H$2:$H$82,0)),"")</f>
        <v/>
      </c>
      <c r="D110" s="118" t="str">
        <f>IFERROR(VLOOKUP(C110,Hoja1!$A$2:$H$82,4,0),"")</f>
        <v/>
      </c>
      <c r="E110" s="118" t="str">
        <f>+IFERROR(VLOOKUP(C110,Hoja1!$A$1:$J$82,10,0),"")</f>
        <v/>
      </c>
      <c r="F110" s="118" t="str">
        <f>+IFERROR(VLOOKUP(C110,Hoja1!$A$1:$I$82,3,0),"")</f>
        <v/>
      </c>
      <c r="G110" s="117" t="str">
        <f>+IFERROR(VLOOKUP(C110,Hoja1!$A$1:$K$82,11,0),"")</f>
        <v/>
      </c>
      <c r="H110" s="119" t="str">
        <f>+IFERROR(VLOOKUP(C110,Hoja1!$A$1:$L$82,12,0),"")</f>
        <v/>
      </c>
      <c r="I110" s="127"/>
      <c r="J110" s="91">
        <v>96</v>
      </c>
      <c r="K110" s="128"/>
      <c r="M110" s="122"/>
      <c r="N110" s="120"/>
      <c r="O110" s="120"/>
      <c r="P110" s="120"/>
      <c r="Q110" s="120"/>
      <c r="R110" s="120"/>
      <c r="S110" s="120"/>
    </row>
    <row r="111" spans="2:19" ht="99.75" customHeight="1" x14ac:dyDescent="0.2">
      <c r="B111" s="116">
        <f t="shared" ref="B111:B142" si="6">+IF(ISTEXT(D111),J111,"")</f>
        <v>97</v>
      </c>
      <c r="C111" s="117" t="str">
        <f>+IFERROR(INDEX(Hoja1!$A$2:$A$82,MATCH(J111,Hoja1!$H$2:$H$82,0)),"")</f>
        <v/>
      </c>
      <c r="D111" s="118" t="str">
        <f>IFERROR(VLOOKUP(C111,Hoja1!$A$2:$H$82,4,0),"")</f>
        <v/>
      </c>
      <c r="E111" s="118" t="str">
        <f>+IFERROR(VLOOKUP(C111,Hoja1!$A$1:$J$82,10,0),"")</f>
        <v/>
      </c>
      <c r="F111" s="118" t="str">
        <f>+IFERROR(VLOOKUP(C111,Hoja1!$A$1:$I$82,3,0),"")</f>
        <v/>
      </c>
      <c r="G111" s="117" t="str">
        <f>+IFERROR(VLOOKUP(C111,Hoja1!$A$1:$K$82,11,0),"")</f>
        <v/>
      </c>
      <c r="H111" s="119" t="str">
        <f>+IFERROR(VLOOKUP(C111,Hoja1!$A$1:$L$82,12,0),"")</f>
        <v/>
      </c>
      <c r="I111" s="127"/>
      <c r="J111" s="91">
        <v>97</v>
      </c>
      <c r="K111" s="128"/>
      <c r="M111" s="122"/>
      <c r="N111" s="120"/>
      <c r="O111" s="120"/>
      <c r="P111" s="120"/>
      <c r="Q111" s="120"/>
      <c r="R111" s="120"/>
      <c r="S111" s="120"/>
    </row>
    <row r="112" spans="2:19" ht="99.75" customHeight="1" x14ac:dyDescent="0.2">
      <c r="B112" s="116">
        <f t="shared" si="6"/>
        <v>98</v>
      </c>
      <c r="C112" s="117" t="str">
        <f>+IFERROR(INDEX(Hoja1!$A$2:$A$82,MATCH(J112,Hoja1!$H$2:$H$82,0)),"")</f>
        <v/>
      </c>
      <c r="D112" s="118" t="str">
        <f>IFERROR(VLOOKUP(C112,Hoja1!$A$2:$H$82,4,0),"")</f>
        <v/>
      </c>
      <c r="E112" s="118" t="str">
        <f>+IFERROR(VLOOKUP(C112,Hoja1!$A$1:$J$82,10,0),"")</f>
        <v/>
      </c>
      <c r="F112" s="118" t="str">
        <f>+IFERROR(VLOOKUP(C112,Hoja1!$A$1:$I$82,3,0),"")</f>
        <v/>
      </c>
      <c r="G112" s="117" t="str">
        <f>+IFERROR(VLOOKUP(C112,Hoja1!$A$1:$K$82,11,0),"")</f>
        <v/>
      </c>
      <c r="H112" s="119" t="str">
        <f>+IFERROR(VLOOKUP(C112,Hoja1!$A$1:$L$82,12,0),"")</f>
        <v/>
      </c>
      <c r="I112" s="127"/>
      <c r="J112" s="91">
        <v>98</v>
      </c>
      <c r="K112" s="128"/>
      <c r="M112" s="122"/>
      <c r="N112" s="120"/>
      <c r="O112" s="120"/>
      <c r="P112" s="120"/>
      <c r="Q112" s="120"/>
      <c r="R112" s="120"/>
      <c r="S112" s="120"/>
    </row>
    <row r="113" spans="2:19" ht="99.75" customHeight="1" x14ac:dyDescent="0.2">
      <c r="B113" s="116">
        <f t="shared" si="6"/>
        <v>99</v>
      </c>
      <c r="C113" s="117" t="str">
        <f>+IFERROR(INDEX(Hoja1!$A$2:$A$82,MATCH(J113,Hoja1!$H$2:$H$82,0)),"")</f>
        <v/>
      </c>
      <c r="D113" s="118" t="str">
        <f>IFERROR(VLOOKUP(C113,Hoja1!$A$2:$H$82,4,0),"")</f>
        <v/>
      </c>
      <c r="E113" s="118" t="str">
        <f>+IFERROR(VLOOKUP(C113,Hoja1!$A$1:$J$82,10,0),"")</f>
        <v/>
      </c>
      <c r="F113" s="118" t="str">
        <f>+IFERROR(VLOOKUP(C113,Hoja1!$A$1:$I$82,3,0),"")</f>
        <v/>
      </c>
      <c r="G113" s="117" t="str">
        <f>+IFERROR(VLOOKUP(C113,Hoja1!$A$1:$K$82,11,0),"")</f>
        <v/>
      </c>
      <c r="H113" s="119" t="str">
        <f>+IFERROR(VLOOKUP(C113,Hoja1!$A$1:$L$82,12,0),"")</f>
        <v/>
      </c>
      <c r="I113" s="127"/>
      <c r="J113" s="91">
        <v>99</v>
      </c>
      <c r="K113" s="128"/>
      <c r="M113" s="122"/>
      <c r="N113" s="120"/>
      <c r="O113" s="120"/>
      <c r="P113" s="120"/>
      <c r="Q113" s="120"/>
      <c r="R113" s="120"/>
      <c r="S113" s="120"/>
    </row>
    <row r="114" spans="2:19" ht="99.75" customHeight="1" x14ac:dyDescent="0.2">
      <c r="B114" s="116">
        <f t="shared" si="6"/>
        <v>100</v>
      </c>
      <c r="C114" s="117" t="str">
        <f>+IFERROR(INDEX(Hoja1!$A$2:$A$82,MATCH(J114,Hoja1!$H$2:$H$82,0)),"")</f>
        <v/>
      </c>
      <c r="D114" s="118" t="str">
        <f>IFERROR(VLOOKUP(C114,Hoja1!$A$2:$H$82,4,0),"")</f>
        <v/>
      </c>
      <c r="E114" s="118" t="str">
        <f>+IFERROR(VLOOKUP(C114,Hoja1!$A$1:$J$82,10,0),"")</f>
        <v/>
      </c>
      <c r="F114" s="118" t="str">
        <f>+IFERROR(VLOOKUP(C114,Hoja1!$A$1:$I$82,3,0),"")</f>
        <v/>
      </c>
      <c r="G114" s="117" t="str">
        <f>+IFERROR(VLOOKUP(C114,Hoja1!$A$1:$K$82,11,0),"")</f>
        <v/>
      </c>
      <c r="H114" s="119" t="str">
        <f>+IFERROR(VLOOKUP(C114,Hoja1!$A$1:$L$82,12,0),"")</f>
        <v/>
      </c>
      <c r="I114" s="127"/>
      <c r="J114" s="91">
        <v>100</v>
      </c>
      <c r="K114" s="128"/>
      <c r="M114" s="122"/>
      <c r="N114" s="120"/>
      <c r="O114" s="120"/>
      <c r="P114" s="120"/>
      <c r="Q114" s="120"/>
      <c r="R114" s="120"/>
      <c r="S114" s="120"/>
    </row>
    <row r="115" spans="2:19" ht="99.75" customHeight="1" x14ac:dyDescent="0.2">
      <c r="B115" s="121">
        <f t="shared" si="6"/>
        <v>101</v>
      </c>
      <c r="C115" s="117" t="str">
        <f>+IFERROR(INDEX(Hoja1!$A$2:$A$82,MATCH(J115,Hoja1!$H$2:$H$82,0)),"")</f>
        <v/>
      </c>
      <c r="D115" s="118" t="str">
        <f>IFERROR(VLOOKUP(C115,Hoja1!$A$2:$H$82,4,0),"")</f>
        <v/>
      </c>
      <c r="E115" s="118" t="str">
        <f>+IFERROR(VLOOKUP(C115,Hoja1!$A$1:$J$82,10,0),"")</f>
        <v/>
      </c>
      <c r="F115" s="118" t="str">
        <f>+IFERROR(VLOOKUP(C115,Hoja1!$A$1:$I$82,3,0),"")</f>
        <v/>
      </c>
      <c r="G115" s="117" t="str">
        <f>+IFERROR(VLOOKUP(C115,Hoja1!$A$1:$K$82,11,0),"")</f>
        <v/>
      </c>
      <c r="H115" s="119" t="str">
        <f>+IFERROR(VLOOKUP(C115,Hoja1!$A$1:$L$82,12,0),"")</f>
        <v/>
      </c>
      <c r="I115" s="127"/>
      <c r="J115" s="91">
        <v>101</v>
      </c>
      <c r="K115" s="128"/>
      <c r="M115" s="122"/>
      <c r="N115" s="120"/>
      <c r="O115" s="120"/>
      <c r="P115" s="120"/>
      <c r="Q115" s="120"/>
      <c r="R115" s="120"/>
      <c r="S115" s="120"/>
    </row>
    <row r="116" spans="2:19" ht="99.75" customHeight="1" x14ac:dyDescent="0.2">
      <c r="B116" s="116">
        <f t="shared" si="6"/>
        <v>102</v>
      </c>
      <c r="C116" s="117" t="str">
        <f>+IFERROR(INDEX(Hoja1!$A$2:$A$82,MATCH(J116,Hoja1!$H$2:$H$82,0)),"")</f>
        <v/>
      </c>
      <c r="D116" s="118" t="str">
        <f>IFERROR(VLOOKUP(C116,Hoja1!$A$2:$H$82,4,0),"")</f>
        <v/>
      </c>
      <c r="E116" s="118" t="str">
        <f>+IFERROR(VLOOKUP(C116,Hoja1!$A$1:$J$82,10,0),"")</f>
        <v/>
      </c>
      <c r="F116" s="118" t="str">
        <f>+IFERROR(VLOOKUP(C116,Hoja1!$A$1:$I$82,3,0),"")</f>
        <v/>
      </c>
      <c r="G116" s="117" t="str">
        <f>+IFERROR(VLOOKUP(C116,Hoja1!$A$1:$K$82,11,0),"")</f>
        <v/>
      </c>
      <c r="H116" s="119" t="str">
        <f>+IFERROR(VLOOKUP(C116,Hoja1!$A$1:$L$82,12,0),"")</f>
        <v/>
      </c>
      <c r="I116" s="127"/>
      <c r="J116" s="91">
        <v>102</v>
      </c>
      <c r="K116" s="128"/>
      <c r="M116" s="122"/>
      <c r="N116" s="120"/>
      <c r="O116" s="120"/>
      <c r="P116" s="120"/>
      <c r="Q116" s="120"/>
      <c r="R116" s="120"/>
      <c r="S116" s="120"/>
    </row>
    <row r="117" spans="2:19" ht="99.75" customHeight="1" x14ac:dyDescent="0.2">
      <c r="B117" s="116">
        <f t="shared" si="6"/>
        <v>103</v>
      </c>
      <c r="C117" s="117" t="str">
        <f>+IFERROR(INDEX(Hoja1!$A$2:$A$82,MATCH(J117,Hoja1!$H$2:$H$82,0)),"")</f>
        <v/>
      </c>
      <c r="D117" s="118" t="str">
        <f>IFERROR(VLOOKUP(C117,Hoja1!$A$2:$H$82,4,0),"")</f>
        <v/>
      </c>
      <c r="E117" s="118" t="str">
        <f>+IFERROR(VLOOKUP(C117,Hoja1!$A$1:$J$82,10,0),"")</f>
        <v/>
      </c>
      <c r="F117" s="118" t="str">
        <f>+IFERROR(VLOOKUP(C117,Hoja1!$A$1:$I$82,3,0),"")</f>
        <v/>
      </c>
      <c r="G117" s="117" t="str">
        <f>+IFERROR(VLOOKUP(C117,Hoja1!$A$1:$K$82,11,0),"")</f>
        <v/>
      </c>
      <c r="H117" s="119" t="str">
        <f>+IFERROR(VLOOKUP(C117,Hoja1!$A$1:$L$82,12,0),"")</f>
        <v/>
      </c>
      <c r="I117" s="127"/>
      <c r="J117" s="91">
        <v>103</v>
      </c>
      <c r="K117" s="128"/>
      <c r="M117" s="122"/>
      <c r="N117" s="120"/>
      <c r="O117" s="120"/>
      <c r="P117" s="120"/>
      <c r="Q117" s="120"/>
      <c r="R117" s="120"/>
      <c r="S117" s="120"/>
    </row>
    <row r="118" spans="2:19" ht="99.75" customHeight="1" x14ac:dyDescent="0.2">
      <c r="B118" s="116">
        <f t="shared" si="6"/>
        <v>104</v>
      </c>
      <c r="C118" s="117" t="str">
        <f>+IFERROR(INDEX(Hoja1!$A$2:$A$82,MATCH(J118,Hoja1!$H$2:$H$82,0)),"")</f>
        <v/>
      </c>
      <c r="D118" s="118" t="str">
        <f>IFERROR(VLOOKUP(C118,Hoja1!$A$2:$H$82,4,0),"")</f>
        <v/>
      </c>
      <c r="E118" s="118" t="str">
        <f>+IFERROR(VLOOKUP(C118,Hoja1!$A$1:$J$82,10,0),"")</f>
        <v/>
      </c>
      <c r="F118" s="118" t="str">
        <f>+IFERROR(VLOOKUP(C118,Hoja1!$A$1:$I$82,3,0),"")</f>
        <v/>
      </c>
      <c r="G118" s="117" t="str">
        <f>+IFERROR(VLOOKUP(C118,Hoja1!$A$1:$K$82,11,0),"")</f>
        <v/>
      </c>
      <c r="H118" s="119" t="str">
        <f>+IFERROR(VLOOKUP(C118,Hoja1!$A$1:$L$82,12,0),"")</f>
        <v/>
      </c>
      <c r="I118" s="127"/>
      <c r="J118" s="91">
        <v>104</v>
      </c>
      <c r="K118" s="128"/>
      <c r="M118" s="122"/>
      <c r="N118" s="120"/>
      <c r="O118" s="120"/>
      <c r="P118" s="120"/>
      <c r="Q118" s="120"/>
      <c r="R118" s="120"/>
      <c r="S118" s="120"/>
    </row>
    <row r="119" spans="2:19" ht="99.75" customHeight="1" x14ac:dyDescent="0.2">
      <c r="B119" s="116">
        <f t="shared" si="6"/>
        <v>105</v>
      </c>
      <c r="C119" s="117" t="str">
        <f>+IFERROR(INDEX(Hoja1!$A$2:$A$82,MATCH(J119,Hoja1!$H$2:$H$82,0)),"")</f>
        <v/>
      </c>
      <c r="D119" s="118" t="str">
        <f>IFERROR(VLOOKUP(C119,Hoja1!$A$2:$H$82,4,0),"")</f>
        <v/>
      </c>
      <c r="E119" s="118" t="str">
        <f>+IFERROR(VLOOKUP(C119,Hoja1!$A$1:$J$82,10,0),"")</f>
        <v/>
      </c>
      <c r="F119" s="118" t="str">
        <f>+IFERROR(VLOOKUP(C119,Hoja1!$A$1:$I$82,3,0),"")</f>
        <v/>
      </c>
      <c r="G119" s="117" t="str">
        <f>+IFERROR(VLOOKUP(C119,Hoja1!$A$1:$K$82,11,0),"")</f>
        <v/>
      </c>
      <c r="H119" s="119" t="str">
        <f>+IFERROR(VLOOKUP(C119,Hoja1!$A$1:$L$82,12,0),"")</f>
        <v/>
      </c>
      <c r="I119" s="127"/>
      <c r="J119" s="91">
        <v>105</v>
      </c>
      <c r="K119" s="128"/>
      <c r="M119" s="122"/>
      <c r="N119" s="120"/>
      <c r="O119" s="120"/>
      <c r="P119" s="120"/>
      <c r="Q119" s="120"/>
      <c r="R119" s="120"/>
      <c r="S119" s="120"/>
    </row>
    <row r="120" spans="2:19" ht="99.75" customHeight="1" x14ac:dyDescent="0.2">
      <c r="B120" s="121">
        <f t="shared" si="6"/>
        <v>106</v>
      </c>
      <c r="C120" s="117" t="str">
        <f>+IFERROR(INDEX(Hoja1!$A$2:$A$82,MATCH(J120,Hoja1!$H$2:$H$82,0)),"")</f>
        <v/>
      </c>
      <c r="D120" s="118" t="str">
        <f>IFERROR(VLOOKUP(C120,Hoja1!$A$2:$H$82,4,0),"")</f>
        <v/>
      </c>
      <c r="E120" s="118" t="str">
        <f>+IFERROR(VLOOKUP(C120,Hoja1!$A$1:$J$82,10,0),"")</f>
        <v/>
      </c>
      <c r="F120" s="118" t="str">
        <f>+IFERROR(VLOOKUP(C120,Hoja1!$A$1:$I$82,3,0),"")</f>
        <v/>
      </c>
      <c r="G120" s="117" t="str">
        <f>+IFERROR(VLOOKUP(C120,Hoja1!$A$1:$K$82,11,0),"")</f>
        <v/>
      </c>
      <c r="H120" s="119" t="str">
        <f>+IFERROR(VLOOKUP(C120,Hoja1!$A$1:$L$82,12,0),"")</f>
        <v/>
      </c>
      <c r="I120" s="127"/>
      <c r="J120" s="91">
        <v>106</v>
      </c>
      <c r="K120" s="128"/>
      <c r="M120" s="122"/>
      <c r="N120" s="120"/>
      <c r="O120" s="120"/>
      <c r="P120" s="120"/>
      <c r="Q120" s="120"/>
      <c r="R120" s="120"/>
      <c r="S120" s="120"/>
    </row>
    <row r="121" spans="2:19" ht="99.75" customHeight="1" x14ac:dyDescent="0.2">
      <c r="B121" s="116">
        <f t="shared" si="6"/>
        <v>107</v>
      </c>
      <c r="C121" s="117" t="str">
        <f>+IFERROR(INDEX(Hoja1!$A$2:$A$82,MATCH(J121,Hoja1!$H$2:$H$82,0)),"")</f>
        <v/>
      </c>
      <c r="D121" s="118" t="str">
        <f>IFERROR(VLOOKUP(C121,Hoja1!$A$2:$H$82,4,0),"")</f>
        <v/>
      </c>
      <c r="E121" s="118" t="str">
        <f>+IFERROR(VLOOKUP(C121,Hoja1!$A$1:$J$82,10,0),"")</f>
        <v/>
      </c>
      <c r="F121" s="118" t="str">
        <f>+IFERROR(VLOOKUP(C121,Hoja1!$A$1:$I$82,3,0),"")</f>
        <v/>
      </c>
      <c r="G121" s="117" t="str">
        <f>+IFERROR(VLOOKUP(C121,Hoja1!$A$1:$K$82,11,0),"")</f>
        <v/>
      </c>
      <c r="H121" s="119" t="str">
        <f>+IFERROR(VLOOKUP(C121,Hoja1!$A$1:$L$82,12,0),"")</f>
        <v/>
      </c>
      <c r="I121" s="127"/>
      <c r="J121" s="91">
        <v>107</v>
      </c>
      <c r="K121" s="128"/>
      <c r="M121" s="122"/>
      <c r="N121" s="120"/>
      <c r="O121" s="120"/>
      <c r="P121" s="120"/>
      <c r="Q121" s="120"/>
      <c r="R121" s="120"/>
      <c r="S121" s="120"/>
    </row>
    <row r="122" spans="2:19" ht="99.75" customHeight="1" x14ac:dyDescent="0.2">
      <c r="B122" s="116">
        <f t="shared" si="6"/>
        <v>108</v>
      </c>
      <c r="C122" s="117" t="str">
        <f>+IFERROR(INDEX(Hoja1!$A$2:$A$82,MATCH(J122,Hoja1!$H$2:$H$82,0)),"")</f>
        <v/>
      </c>
      <c r="D122" s="118" t="str">
        <f>IFERROR(VLOOKUP(C122,Hoja1!$A$2:$H$82,4,0),"")</f>
        <v/>
      </c>
      <c r="E122" s="118" t="str">
        <f>+IFERROR(VLOOKUP(C122,Hoja1!$A$1:$J$82,10,0),"")</f>
        <v/>
      </c>
      <c r="F122" s="118" t="str">
        <f>+IFERROR(VLOOKUP(C122,Hoja1!$A$1:$I$82,3,0),"")</f>
        <v/>
      </c>
      <c r="G122" s="117" t="str">
        <f>+IFERROR(VLOOKUP(C122,Hoja1!$A$1:$K$82,11,0),"")</f>
        <v/>
      </c>
      <c r="H122" s="119" t="str">
        <f>+IFERROR(VLOOKUP(C122,Hoja1!$A$1:$L$82,12,0),"")</f>
        <v/>
      </c>
      <c r="I122" s="127"/>
      <c r="J122" s="91">
        <v>108</v>
      </c>
      <c r="K122" s="128"/>
      <c r="M122" s="122"/>
      <c r="N122" s="120"/>
      <c r="O122" s="120"/>
      <c r="P122" s="120"/>
      <c r="Q122" s="120"/>
      <c r="R122" s="120"/>
      <c r="S122" s="120"/>
    </row>
    <row r="123" spans="2:19" ht="99.75" customHeight="1" x14ac:dyDescent="0.2">
      <c r="B123" s="116">
        <f t="shared" si="6"/>
        <v>109</v>
      </c>
      <c r="C123" s="117" t="str">
        <f>+IFERROR(INDEX(Hoja1!$A$2:$A$82,MATCH(J123,Hoja1!$H$2:$H$82,0)),"")</f>
        <v/>
      </c>
      <c r="D123" s="118" t="str">
        <f>IFERROR(VLOOKUP(C123,Hoja1!$A$2:$H$82,4,0),"")</f>
        <v/>
      </c>
      <c r="E123" s="118" t="str">
        <f>+IFERROR(VLOOKUP(C123,Hoja1!$A$1:$J$82,10,0),"")</f>
        <v/>
      </c>
      <c r="F123" s="118" t="str">
        <f>+IFERROR(VLOOKUP(C123,Hoja1!$A$1:$I$82,3,0),"")</f>
        <v/>
      </c>
      <c r="G123" s="117" t="str">
        <f>+IFERROR(VLOOKUP(C123,Hoja1!$A$1:$K$82,11,0),"")</f>
        <v/>
      </c>
      <c r="H123" s="119" t="str">
        <f>+IFERROR(VLOOKUP(C123,Hoja1!$A$1:$L$82,12,0),"")</f>
        <v/>
      </c>
      <c r="I123" s="127"/>
      <c r="J123" s="91">
        <v>109</v>
      </c>
      <c r="K123" s="128"/>
      <c r="M123" s="122"/>
      <c r="N123" s="120"/>
      <c r="O123" s="120"/>
      <c r="P123" s="120"/>
      <c r="Q123" s="120"/>
      <c r="R123" s="120"/>
      <c r="S123" s="120"/>
    </row>
    <row r="124" spans="2:19" ht="99.75" customHeight="1" x14ac:dyDescent="0.2">
      <c r="B124" s="116">
        <f t="shared" si="6"/>
        <v>110</v>
      </c>
      <c r="C124" s="117" t="str">
        <f>+IFERROR(INDEX(Hoja1!$A$2:$A$82,MATCH(J124,Hoja1!$H$2:$H$82,0)),"")</f>
        <v/>
      </c>
      <c r="D124" s="118" t="str">
        <f>IFERROR(VLOOKUP(C124,Hoja1!$A$2:$H$82,4,0),"")</f>
        <v/>
      </c>
      <c r="E124" s="118" t="str">
        <f>+IFERROR(VLOOKUP(C124,Hoja1!$A$1:$J$82,10,0),"")</f>
        <v/>
      </c>
      <c r="F124" s="118" t="str">
        <f>+IFERROR(VLOOKUP(C124,Hoja1!$A$1:$I$82,3,0),"")</f>
        <v/>
      </c>
      <c r="G124" s="117" t="str">
        <f>+IFERROR(VLOOKUP(C124,Hoja1!$A$1:$K$82,11,0),"")</f>
        <v/>
      </c>
      <c r="H124" s="119" t="str">
        <f>+IFERROR(VLOOKUP(C124,Hoja1!$A$1:$L$82,12,0),"")</f>
        <v/>
      </c>
      <c r="I124" s="127"/>
      <c r="J124" s="91">
        <v>110</v>
      </c>
      <c r="K124" s="128"/>
      <c r="M124" s="122"/>
      <c r="N124" s="120"/>
      <c r="O124" s="120"/>
      <c r="P124" s="120"/>
      <c r="Q124" s="120"/>
      <c r="R124" s="120"/>
      <c r="S124" s="120"/>
    </row>
    <row r="125" spans="2:19" ht="99.75" customHeight="1" x14ac:dyDescent="0.2">
      <c r="B125" s="121">
        <f t="shared" si="6"/>
        <v>111</v>
      </c>
      <c r="C125" s="117" t="str">
        <f>+IFERROR(INDEX(Hoja1!$A$2:$A$82,MATCH(J125,Hoja1!$H$2:$H$82,0)),"")</f>
        <v/>
      </c>
      <c r="D125" s="118" t="str">
        <f>IFERROR(VLOOKUP(C125,Hoja1!$A$2:$H$82,4,0),"")</f>
        <v/>
      </c>
      <c r="E125" s="118" t="str">
        <f>+IFERROR(VLOOKUP(C125,Hoja1!$A$1:$J$82,10,0),"")</f>
        <v/>
      </c>
      <c r="F125" s="118" t="str">
        <f>+IFERROR(VLOOKUP(C125,Hoja1!$A$1:$I$82,3,0),"")</f>
        <v/>
      </c>
      <c r="G125" s="117" t="str">
        <f>+IFERROR(VLOOKUP(C125,Hoja1!$A$1:$K$82,11,0),"")</f>
        <v/>
      </c>
      <c r="H125" s="119" t="str">
        <f>+IFERROR(VLOOKUP(C125,Hoja1!$A$1:$L$82,12,0),"")</f>
        <v/>
      </c>
      <c r="I125" s="127"/>
      <c r="J125" s="91">
        <v>111</v>
      </c>
      <c r="K125" s="128"/>
      <c r="M125" s="122"/>
      <c r="N125" s="120"/>
      <c r="O125" s="120"/>
      <c r="P125" s="120"/>
      <c r="Q125" s="120"/>
      <c r="R125" s="120"/>
      <c r="S125" s="120"/>
    </row>
    <row r="126" spans="2:19" ht="99.75" customHeight="1" x14ac:dyDescent="0.2">
      <c r="B126" s="116">
        <f t="shared" si="6"/>
        <v>112</v>
      </c>
      <c r="C126" s="117" t="str">
        <f>+IFERROR(INDEX(Hoja1!$A$2:$A$82,MATCH(J126,Hoja1!$H$2:$H$82,0)),"")</f>
        <v/>
      </c>
      <c r="D126" s="118" t="str">
        <f>IFERROR(VLOOKUP(C126,Hoja1!$A$2:$H$82,4,0),"")</f>
        <v/>
      </c>
      <c r="E126" s="118" t="str">
        <f>+IFERROR(VLOOKUP(C126,Hoja1!$A$1:$J$82,10,0),"")</f>
        <v/>
      </c>
      <c r="F126" s="118" t="str">
        <f>+IFERROR(VLOOKUP(C126,Hoja1!$A$1:$I$82,3,0),"")</f>
        <v/>
      </c>
      <c r="G126" s="117" t="str">
        <f>+IFERROR(VLOOKUP(C126,Hoja1!$A$1:$K$82,11,0),"")</f>
        <v/>
      </c>
      <c r="H126" s="119" t="str">
        <f>+IFERROR(VLOOKUP(C126,Hoja1!$A$1:$L$82,12,0),"")</f>
        <v/>
      </c>
      <c r="I126" s="127"/>
      <c r="J126" s="91">
        <v>112</v>
      </c>
      <c r="K126" s="128"/>
      <c r="M126" s="122"/>
      <c r="N126" s="120"/>
      <c r="O126" s="120"/>
      <c r="P126" s="120"/>
      <c r="Q126" s="120"/>
      <c r="R126" s="120"/>
      <c r="S126" s="120"/>
    </row>
    <row r="127" spans="2:19" ht="99.75" customHeight="1" x14ac:dyDescent="0.2">
      <c r="B127" s="116">
        <f t="shared" si="6"/>
        <v>113</v>
      </c>
      <c r="C127" s="117" t="str">
        <f>+IFERROR(INDEX(Hoja1!$A$2:$A$82,MATCH(J127,Hoja1!$H$2:$H$82,0)),"")</f>
        <v/>
      </c>
      <c r="D127" s="118" t="str">
        <f>IFERROR(VLOOKUP(C127,Hoja1!$A$2:$H$82,4,0),"")</f>
        <v/>
      </c>
      <c r="E127" s="118" t="str">
        <f>+IFERROR(VLOOKUP(C127,Hoja1!$A$1:$J$82,10,0),"")</f>
        <v/>
      </c>
      <c r="F127" s="118" t="str">
        <f>+IFERROR(VLOOKUP(C127,Hoja1!$A$1:$I$82,3,0),"")</f>
        <v/>
      </c>
      <c r="G127" s="117" t="str">
        <f>+IFERROR(VLOOKUP(C127,Hoja1!$A$1:$K$82,11,0),"")</f>
        <v/>
      </c>
      <c r="H127" s="119" t="str">
        <f>+IFERROR(VLOOKUP(C127,Hoja1!$A$1:$L$82,12,0),"")</f>
        <v/>
      </c>
      <c r="I127" s="127"/>
      <c r="J127" s="91">
        <v>113</v>
      </c>
      <c r="K127" s="128"/>
      <c r="M127" s="122"/>
      <c r="N127" s="120"/>
      <c r="O127" s="120"/>
      <c r="P127" s="120"/>
      <c r="Q127" s="120"/>
      <c r="R127" s="120"/>
      <c r="S127" s="120"/>
    </row>
    <row r="128" spans="2:19" ht="99.75" customHeight="1" x14ac:dyDescent="0.2">
      <c r="B128" s="116">
        <f t="shared" si="6"/>
        <v>114</v>
      </c>
      <c r="C128" s="117" t="str">
        <f>+IFERROR(INDEX(Hoja1!$A$2:$A$82,MATCH(J128,Hoja1!$H$2:$H$82,0)),"")</f>
        <v/>
      </c>
      <c r="D128" s="118" t="str">
        <f>IFERROR(VLOOKUP(C128,Hoja1!$A$2:$H$82,4,0),"")</f>
        <v/>
      </c>
      <c r="E128" s="118" t="str">
        <f>+IFERROR(VLOOKUP(C128,Hoja1!$A$1:$J$82,10,0),"")</f>
        <v/>
      </c>
      <c r="F128" s="118" t="str">
        <f>+IFERROR(VLOOKUP(C128,Hoja1!$A$1:$I$82,3,0),"")</f>
        <v/>
      </c>
      <c r="G128" s="117" t="str">
        <f>+IFERROR(VLOOKUP(C128,Hoja1!$A$1:$K$82,11,0),"")</f>
        <v/>
      </c>
      <c r="H128" s="119" t="str">
        <f>+IFERROR(VLOOKUP(C128,Hoja1!$A$1:$L$82,12,0),"")</f>
        <v/>
      </c>
      <c r="I128" s="127"/>
      <c r="J128" s="91">
        <v>114</v>
      </c>
      <c r="K128" s="128"/>
      <c r="M128" s="122"/>
      <c r="N128" s="120"/>
      <c r="O128" s="120"/>
      <c r="P128" s="120"/>
      <c r="Q128" s="120"/>
      <c r="R128" s="120"/>
      <c r="S128" s="120"/>
    </row>
    <row r="129" spans="2:19" ht="99.75" customHeight="1" x14ac:dyDescent="0.2">
      <c r="B129" s="116">
        <f t="shared" si="6"/>
        <v>115</v>
      </c>
      <c r="C129" s="117" t="str">
        <f>+IFERROR(INDEX(Hoja1!$A$2:$A$82,MATCH(J129,Hoja1!$H$2:$H$82,0)),"")</f>
        <v/>
      </c>
      <c r="D129" s="118" t="str">
        <f>IFERROR(VLOOKUP(C129,Hoja1!$A$2:$H$82,4,0),"")</f>
        <v/>
      </c>
      <c r="E129" s="118" t="str">
        <f>+IFERROR(VLOOKUP(C129,Hoja1!$A$1:$J$82,10,0),"")</f>
        <v/>
      </c>
      <c r="F129" s="118" t="str">
        <f>+IFERROR(VLOOKUP(C129,Hoja1!$A$1:$I$82,3,0),"")</f>
        <v/>
      </c>
      <c r="G129" s="117" t="str">
        <f>+IFERROR(VLOOKUP(C129,Hoja1!$A$1:$K$82,11,0),"")</f>
        <v/>
      </c>
      <c r="H129" s="119" t="str">
        <f>+IFERROR(VLOOKUP(C129,Hoja1!$A$1:$L$82,12,0),"")</f>
        <v/>
      </c>
      <c r="I129" s="127"/>
      <c r="J129" s="91">
        <v>115</v>
      </c>
      <c r="K129" s="128"/>
      <c r="M129" s="122"/>
      <c r="N129" s="120"/>
      <c r="O129" s="120"/>
      <c r="P129" s="120"/>
      <c r="Q129" s="120"/>
      <c r="R129" s="120"/>
      <c r="S129" s="120"/>
    </row>
    <row r="130" spans="2:19" ht="99.75" customHeight="1" x14ac:dyDescent="0.2">
      <c r="B130" s="121">
        <f t="shared" si="6"/>
        <v>116</v>
      </c>
      <c r="C130" s="117" t="str">
        <f>+IFERROR(INDEX(Hoja1!$A$2:$A$82,MATCH(J130,Hoja1!$H$2:$H$82,0)),"")</f>
        <v/>
      </c>
      <c r="D130" s="118" t="str">
        <f>IFERROR(VLOOKUP(C130,Hoja1!$A$2:$H$82,4,0),"")</f>
        <v/>
      </c>
      <c r="E130" s="118" t="str">
        <f>+IFERROR(VLOOKUP(C130,Hoja1!$A$1:$J$82,10,0),"")</f>
        <v/>
      </c>
      <c r="F130" s="118" t="str">
        <f>+IFERROR(VLOOKUP(C130,Hoja1!$A$1:$I$82,3,0),"")</f>
        <v/>
      </c>
      <c r="G130" s="117" t="str">
        <f>+IFERROR(VLOOKUP(C130,Hoja1!$A$1:$K$82,11,0),"")</f>
        <v/>
      </c>
      <c r="H130" s="119" t="str">
        <f>+IFERROR(VLOOKUP(C130,Hoja1!$A$1:$L$82,12,0),"")</f>
        <v/>
      </c>
      <c r="I130" s="127"/>
      <c r="J130" s="91">
        <v>116</v>
      </c>
      <c r="K130" s="128"/>
      <c r="M130" s="122"/>
      <c r="N130" s="120"/>
      <c r="O130" s="120"/>
      <c r="P130" s="120"/>
      <c r="Q130" s="120"/>
      <c r="R130" s="120"/>
      <c r="S130" s="120"/>
    </row>
    <row r="131" spans="2:19" ht="99.75" customHeight="1" x14ac:dyDescent="0.2">
      <c r="B131" s="116">
        <f t="shared" si="6"/>
        <v>117</v>
      </c>
      <c r="C131" s="117" t="str">
        <f>+IFERROR(INDEX(Hoja1!$A$2:$A$82,MATCH(J131,Hoja1!$H$2:$H$82,0)),"")</f>
        <v/>
      </c>
      <c r="D131" s="118" t="str">
        <f>IFERROR(VLOOKUP(C131,Hoja1!$A$2:$H$82,4,0),"")</f>
        <v/>
      </c>
      <c r="E131" s="118" t="str">
        <f>+IFERROR(VLOOKUP(C131,Hoja1!$A$1:$J$82,10,0),"")</f>
        <v/>
      </c>
      <c r="F131" s="118" t="str">
        <f>+IFERROR(VLOOKUP(C131,Hoja1!$A$1:$I$82,3,0),"")</f>
        <v/>
      </c>
      <c r="G131" s="117" t="str">
        <f>+IFERROR(VLOOKUP(C131,Hoja1!$A$1:$K$82,11,0),"")</f>
        <v/>
      </c>
      <c r="H131" s="119" t="str">
        <f>+IFERROR(VLOOKUP(C131,Hoja1!$A$1:$L$82,12,0),"")</f>
        <v/>
      </c>
      <c r="I131" s="127"/>
      <c r="J131" s="91">
        <v>117</v>
      </c>
      <c r="K131" s="128"/>
      <c r="M131" s="122"/>
      <c r="N131" s="120"/>
      <c r="O131" s="120"/>
      <c r="P131" s="120"/>
      <c r="Q131" s="120"/>
      <c r="R131" s="120"/>
      <c r="S131" s="120"/>
    </row>
    <row r="132" spans="2:19" ht="99.75" customHeight="1" x14ac:dyDescent="0.2">
      <c r="B132" s="116">
        <f t="shared" si="6"/>
        <v>118</v>
      </c>
      <c r="C132" s="117" t="str">
        <f>+IFERROR(INDEX(Hoja1!$A$2:$A$82,MATCH(J132,Hoja1!$H$2:$H$82,0)),"")</f>
        <v/>
      </c>
      <c r="D132" s="118" t="str">
        <f>IFERROR(VLOOKUP(C132,Hoja1!$A$2:$H$82,4,0),"")</f>
        <v/>
      </c>
      <c r="E132" s="118" t="str">
        <f>+IFERROR(VLOOKUP(C132,Hoja1!$A$1:$J$82,10,0),"")</f>
        <v/>
      </c>
      <c r="F132" s="118" t="str">
        <f>+IFERROR(VLOOKUP(C132,Hoja1!$A$1:$I$82,3,0),"")</f>
        <v/>
      </c>
      <c r="G132" s="117" t="str">
        <f>+IFERROR(VLOOKUP(C132,Hoja1!$A$1:$K$82,11,0),"")</f>
        <v/>
      </c>
      <c r="H132" s="119" t="str">
        <f>+IFERROR(VLOOKUP(C132,Hoja1!$A$1:$L$82,12,0),"")</f>
        <v/>
      </c>
      <c r="I132" s="127"/>
      <c r="J132" s="91">
        <v>118</v>
      </c>
      <c r="K132" s="128"/>
      <c r="M132" s="122"/>
      <c r="N132" s="120"/>
      <c r="O132" s="120"/>
      <c r="P132" s="120"/>
      <c r="Q132" s="120"/>
      <c r="R132" s="120"/>
      <c r="S132" s="120"/>
    </row>
    <row r="133" spans="2:19" ht="99.75" customHeight="1" x14ac:dyDescent="0.2">
      <c r="B133" s="116">
        <f t="shared" si="6"/>
        <v>119</v>
      </c>
      <c r="C133" s="117" t="str">
        <f>+IFERROR(INDEX(Hoja1!$A$2:$A$82,MATCH(J133,Hoja1!$H$2:$H$82,0)),"")</f>
        <v/>
      </c>
      <c r="D133" s="118" t="str">
        <f>IFERROR(VLOOKUP(C133,Hoja1!$A$2:$H$82,4,0),"")</f>
        <v/>
      </c>
      <c r="E133" s="118" t="str">
        <f>+IFERROR(VLOOKUP(C133,Hoja1!$A$1:$J$82,10,0),"")</f>
        <v/>
      </c>
      <c r="F133" s="118" t="str">
        <f>+IFERROR(VLOOKUP(C133,Hoja1!$A$1:$I$82,3,0),"")</f>
        <v/>
      </c>
      <c r="G133" s="117" t="str">
        <f>+IFERROR(VLOOKUP(C133,Hoja1!$A$1:$K$82,11,0),"")</f>
        <v/>
      </c>
      <c r="H133" s="119" t="str">
        <f>+IFERROR(VLOOKUP(C133,Hoja1!$A$1:$L$82,12,0),"")</f>
        <v/>
      </c>
      <c r="I133" s="127"/>
      <c r="J133" s="91">
        <v>119</v>
      </c>
      <c r="K133" s="128"/>
      <c r="M133" s="122"/>
      <c r="N133" s="120"/>
      <c r="O133" s="120"/>
      <c r="P133" s="120"/>
      <c r="Q133" s="120"/>
      <c r="R133" s="120"/>
      <c r="S133" s="120"/>
    </row>
    <row r="134" spans="2:19" ht="99.75" customHeight="1" x14ac:dyDescent="0.2">
      <c r="B134" s="116">
        <f t="shared" si="6"/>
        <v>120</v>
      </c>
      <c r="C134" s="117" t="str">
        <f>+IFERROR(INDEX(Hoja1!$A$2:$A$82,MATCH(J134,Hoja1!$H$2:$H$82,0)),"")</f>
        <v/>
      </c>
      <c r="D134" s="118" t="str">
        <f>IFERROR(VLOOKUP(C134,Hoja1!$A$2:$H$82,4,0),"")</f>
        <v/>
      </c>
      <c r="E134" s="118" t="str">
        <f>+IFERROR(VLOOKUP(C134,Hoja1!$A$1:$J$82,10,0),"")</f>
        <v/>
      </c>
      <c r="F134" s="118" t="str">
        <f>+IFERROR(VLOOKUP(C134,Hoja1!$A$1:$I$82,3,0),"")</f>
        <v/>
      </c>
      <c r="G134" s="117" t="str">
        <f>+IFERROR(VLOOKUP(C134,Hoja1!$A$1:$K$82,11,0),"")</f>
        <v/>
      </c>
      <c r="H134" s="119" t="str">
        <f>+IFERROR(VLOOKUP(C134,Hoja1!$A$1:$L$82,12,0),"")</f>
        <v/>
      </c>
      <c r="I134" s="127"/>
      <c r="J134" s="91">
        <v>120</v>
      </c>
      <c r="K134" s="128"/>
      <c r="M134" s="122"/>
      <c r="N134" s="120"/>
      <c r="O134" s="120"/>
      <c r="P134" s="120"/>
      <c r="Q134" s="120"/>
      <c r="R134" s="120"/>
      <c r="S134" s="120"/>
    </row>
    <row r="135" spans="2:19" ht="99.75" customHeight="1" x14ac:dyDescent="0.2">
      <c r="B135" s="121">
        <f t="shared" si="6"/>
        <v>121</v>
      </c>
      <c r="C135" s="117" t="str">
        <f>+IFERROR(INDEX(Hoja1!$A$2:$A$82,MATCH(J135,Hoja1!$H$2:$H$82,0)),"")</f>
        <v/>
      </c>
      <c r="D135" s="118" t="str">
        <f>IFERROR(VLOOKUP(C135,Hoja1!$A$2:$H$82,4,0),"")</f>
        <v/>
      </c>
      <c r="E135" s="118" t="str">
        <f>+IFERROR(VLOOKUP(C135,Hoja1!$A$1:$J$82,10,0),"")</f>
        <v/>
      </c>
      <c r="F135" s="118" t="str">
        <f>+IFERROR(VLOOKUP(C135,Hoja1!$A$1:$I$82,3,0),"")</f>
        <v/>
      </c>
      <c r="G135" s="117" t="str">
        <f>+IFERROR(VLOOKUP(C135,Hoja1!$A$1:$K$82,11,0),"")</f>
        <v/>
      </c>
      <c r="H135" s="119" t="str">
        <f>+IFERROR(VLOOKUP(C135,Hoja1!$A$1:$L$82,12,0),"")</f>
        <v/>
      </c>
      <c r="I135" s="127"/>
      <c r="J135" s="91">
        <v>121</v>
      </c>
      <c r="K135" s="128"/>
      <c r="M135" s="122"/>
      <c r="N135" s="120"/>
      <c r="O135" s="120"/>
      <c r="P135" s="120"/>
      <c r="Q135" s="120"/>
      <c r="R135" s="120"/>
      <c r="S135" s="120"/>
    </row>
    <row r="136" spans="2:19" ht="99.75" customHeight="1" x14ac:dyDescent="0.2">
      <c r="B136" s="116">
        <f t="shared" si="6"/>
        <v>122</v>
      </c>
      <c r="C136" s="117" t="str">
        <f>+IFERROR(INDEX(Hoja1!$A$2:$A$82,MATCH(J136,Hoja1!$H$2:$H$82,0)),"")</f>
        <v/>
      </c>
      <c r="D136" s="118" t="str">
        <f>IFERROR(VLOOKUP(C136,Hoja1!$A$2:$H$82,4,0),"")</f>
        <v/>
      </c>
      <c r="E136" s="118" t="str">
        <f>+IFERROR(VLOOKUP(C136,Hoja1!$A$1:$J$82,10,0),"")</f>
        <v/>
      </c>
      <c r="F136" s="118" t="str">
        <f>+IFERROR(VLOOKUP(C136,Hoja1!$A$1:$I$82,3,0),"")</f>
        <v/>
      </c>
      <c r="G136" s="117" t="str">
        <f>+IFERROR(VLOOKUP(C136,Hoja1!$A$1:$K$82,11,0),"")</f>
        <v/>
      </c>
      <c r="H136" s="119" t="str">
        <f>+IFERROR(VLOOKUP(C136,Hoja1!$A$1:$L$82,12,0),"")</f>
        <v/>
      </c>
      <c r="I136" s="127"/>
      <c r="J136" s="91">
        <v>122</v>
      </c>
      <c r="K136" s="128"/>
      <c r="M136" s="122"/>
      <c r="N136" s="120"/>
      <c r="O136" s="120"/>
      <c r="P136" s="120"/>
      <c r="Q136" s="120"/>
      <c r="R136" s="120"/>
      <c r="S136" s="120"/>
    </row>
    <row r="137" spans="2:19" ht="99.75" customHeight="1" x14ac:dyDescent="0.2">
      <c r="B137" s="116">
        <f t="shared" si="6"/>
        <v>123</v>
      </c>
      <c r="C137" s="117" t="str">
        <f>+IFERROR(INDEX(Hoja1!$A$2:$A$82,MATCH(J137,Hoja1!$H$2:$H$82,0)),"")</f>
        <v/>
      </c>
      <c r="D137" s="118" t="str">
        <f>IFERROR(VLOOKUP(C137,Hoja1!$A$2:$H$82,4,0),"")</f>
        <v/>
      </c>
      <c r="E137" s="118" t="str">
        <f>+IFERROR(VLOOKUP(C137,Hoja1!$A$1:$J$82,10,0),"")</f>
        <v/>
      </c>
      <c r="F137" s="118" t="str">
        <f>+IFERROR(VLOOKUP(C137,Hoja1!$A$1:$I$82,3,0),"")</f>
        <v/>
      </c>
      <c r="G137" s="117" t="str">
        <f>+IFERROR(VLOOKUP(C137,Hoja1!$A$1:$K$82,11,0),"")</f>
        <v/>
      </c>
      <c r="H137" s="119" t="str">
        <f>+IFERROR(VLOOKUP(C137,Hoja1!$A$1:$L$82,12,0),"")</f>
        <v/>
      </c>
      <c r="I137" s="127"/>
      <c r="J137" s="91">
        <v>123</v>
      </c>
      <c r="K137" s="128"/>
      <c r="M137" s="122"/>
      <c r="N137" s="120"/>
      <c r="O137" s="120"/>
      <c r="P137" s="120"/>
      <c r="Q137" s="120"/>
      <c r="R137" s="120"/>
      <c r="S137" s="120"/>
    </row>
    <row r="138" spans="2:19" ht="99.75" customHeight="1" x14ac:dyDescent="0.2">
      <c r="B138" s="116">
        <f t="shared" si="6"/>
        <v>124</v>
      </c>
      <c r="C138" s="117" t="str">
        <f>+IFERROR(INDEX(Hoja1!$A$2:$A$82,MATCH(J138,Hoja1!$H$2:$H$82,0)),"")</f>
        <v/>
      </c>
      <c r="D138" s="118" t="str">
        <f>IFERROR(VLOOKUP(C138,Hoja1!$A$2:$H$82,4,0),"")</f>
        <v/>
      </c>
      <c r="E138" s="118" t="str">
        <f>+IFERROR(VLOOKUP(C138,Hoja1!$A$1:$J$82,10,0),"")</f>
        <v/>
      </c>
      <c r="F138" s="118" t="str">
        <f>+IFERROR(VLOOKUP(C138,Hoja1!$A$1:$I$82,3,0),"")</f>
        <v/>
      </c>
      <c r="G138" s="117" t="str">
        <f>+IFERROR(VLOOKUP(C138,Hoja1!$A$1:$K$82,11,0),"")</f>
        <v/>
      </c>
      <c r="H138" s="119" t="str">
        <f>+IFERROR(VLOOKUP(C138,Hoja1!$A$1:$L$82,12,0),"")</f>
        <v/>
      </c>
      <c r="I138" s="127"/>
      <c r="J138" s="91">
        <v>124</v>
      </c>
      <c r="K138" s="128"/>
      <c r="M138" s="122"/>
      <c r="N138" s="120"/>
      <c r="O138" s="120"/>
      <c r="P138" s="120"/>
      <c r="Q138" s="120"/>
      <c r="R138" s="120"/>
      <c r="S138" s="120"/>
    </row>
    <row r="139" spans="2:19" ht="99.75" customHeight="1" x14ac:dyDescent="0.2">
      <c r="B139" s="116">
        <f t="shared" si="6"/>
        <v>125</v>
      </c>
      <c r="C139" s="117" t="str">
        <f>+IFERROR(INDEX(Hoja1!$A$2:$A$82,MATCH(J139,Hoja1!$H$2:$H$82,0)),"")</f>
        <v/>
      </c>
      <c r="D139" s="118" t="str">
        <f>IFERROR(VLOOKUP(C139,Hoja1!$A$2:$H$82,4,0),"")</f>
        <v/>
      </c>
      <c r="E139" s="118" t="str">
        <f>+IFERROR(VLOOKUP(C139,Hoja1!$A$1:$J$82,10,0),"")</f>
        <v/>
      </c>
      <c r="F139" s="118" t="str">
        <f>+IFERROR(VLOOKUP(C139,Hoja1!$A$1:$I$82,3,0),"")</f>
        <v/>
      </c>
      <c r="G139" s="117" t="str">
        <f>+IFERROR(VLOOKUP(C139,Hoja1!$A$1:$K$82,11,0),"")</f>
        <v/>
      </c>
      <c r="H139" s="119" t="str">
        <f>+IFERROR(VLOOKUP(C139,Hoja1!$A$1:$L$82,12,0),"")</f>
        <v/>
      </c>
      <c r="I139" s="127"/>
      <c r="J139" s="91">
        <v>125</v>
      </c>
      <c r="K139" s="128"/>
      <c r="M139" s="122"/>
      <c r="N139" s="120"/>
      <c r="O139" s="120"/>
      <c r="P139" s="120"/>
      <c r="Q139" s="120"/>
      <c r="R139" s="120"/>
      <c r="S139" s="120"/>
    </row>
    <row r="140" spans="2:19" ht="99.75" customHeight="1" x14ac:dyDescent="0.2">
      <c r="B140" s="121">
        <f t="shared" si="6"/>
        <v>126</v>
      </c>
      <c r="C140" s="117" t="str">
        <f>+IFERROR(INDEX(Hoja1!$A$2:$A$82,MATCH(J140,Hoja1!$H$2:$H$82,0)),"")</f>
        <v/>
      </c>
      <c r="D140" s="118" t="str">
        <f>IFERROR(VLOOKUP(C140,Hoja1!$A$2:$H$82,4,0),"")</f>
        <v/>
      </c>
      <c r="E140" s="118" t="str">
        <f>+IFERROR(VLOOKUP(C140,Hoja1!$A$1:$J$82,10,0),"")</f>
        <v/>
      </c>
      <c r="F140" s="118" t="str">
        <f>+IFERROR(VLOOKUP(C140,Hoja1!$A$1:$I$82,3,0),"")</f>
        <v/>
      </c>
      <c r="G140" s="117" t="str">
        <f>+IFERROR(VLOOKUP(C140,Hoja1!$A$1:$K$82,11,0),"")</f>
        <v/>
      </c>
      <c r="H140" s="119" t="str">
        <f>+IFERROR(VLOOKUP(C140,Hoja1!$A$1:$L$82,12,0),"")</f>
        <v/>
      </c>
      <c r="I140" s="127"/>
      <c r="J140" s="91">
        <v>126</v>
      </c>
      <c r="K140" s="128"/>
      <c r="M140" s="122"/>
      <c r="N140" s="120"/>
      <c r="O140" s="120"/>
      <c r="P140" s="120"/>
      <c r="Q140" s="120"/>
      <c r="R140" s="120"/>
      <c r="S140" s="120"/>
    </row>
    <row r="141" spans="2:19" ht="99.75" customHeight="1" x14ac:dyDescent="0.2">
      <c r="B141" s="116">
        <f t="shared" si="6"/>
        <v>127</v>
      </c>
      <c r="C141" s="117" t="str">
        <f>+IFERROR(INDEX(Hoja1!$A$2:$A$82,MATCH(J141,Hoja1!$H$2:$H$82,0)),"")</f>
        <v/>
      </c>
      <c r="D141" s="118" t="str">
        <f>IFERROR(VLOOKUP(C141,Hoja1!$A$2:$H$82,4,0),"")</f>
        <v/>
      </c>
      <c r="E141" s="118" t="str">
        <f>+IFERROR(VLOOKUP(C141,Hoja1!$A$1:$J$82,10,0),"")</f>
        <v/>
      </c>
      <c r="F141" s="118" t="str">
        <f>+IFERROR(VLOOKUP(C141,Hoja1!$A$1:$I$82,3,0),"")</f>
        <v/>
      </c>
      <c r="G141" s="117" t="str">
        <f>+IFERROR(VLOOKUP(C141,Hoja1!$A$1:$K$82,11,0),"")</f>
        <v/>
      </c>
      <c r="H141" s="119" t="str">
        <f>+IFERROR(VLOOKUP(C141,Hoja1!$A$1:$L$82,12,0),"")</f>
        <v/>
      </c>
      <c r="I141" s="127"/>
      <c r="J141" s="91">
        <v>127</v>
      </c>
      <c r="K141" s="128"/>
      <c r="M141" s="122"/>
      <c r="N141" s="120"/>
      <c r="O141" s="120"/>
      <c r="P141" s="120"/>
      <c r="Q141" s="120"/>
      <c r="R141" s="120"/>
      <c r="S141" s="120"/>
    </row>
    <row r="142" spans="2:19" ht="99.75" customHeight="1" x14ac:dyDescent="0.2">
      <c r="B142" s="116">
        <f t="shared" si="6"/>
        <v>128</v>
      </c>
      <c r="C142" s="117" t="str">
        <f>+IFERROR(INDEX(Hoja1!$A$2:$A$82,MATCH(J142,Hoja1!$H$2:$H$82,0)),"")</f>
        <v/>
      </c>
      <c r="D142" s="118" t="str">
        <f>IFERROR(VLOOKUP(C142,Hoja1!$A$2:$H$82,4,0),"")</f>
        <v/>
      </c>
      <c r="E142" s="118" t="str">
        <f>+IFERROR(VLOOKUP(C142,Hoja1!$A$1:$J$82,10,0),"")</f>
        <v/>
      </c>
      <c r="F142" s="118" t="str">
        <f>+IFERROR(VLOOKUP(C142,Hoja1!$A$1:$I$82,3,0),"")</f>
        <v/>
      </c>
      <c r="G142" s="117" t="str">
        <f>+IFERROR(VLOOKUP(C142,Hoja1!$A$1:$K$82,11,0),"")</f>
        <v/>
      </c>
      <c r="H142" s="119" t="str">
        <f>+IFERROR(VLOOKUP(C142,Hoja1!$A$1:$L$82,12,0),"")</f>
        <v/>
      </c>
      <c r="I142" s="127"/>
      <c r="J142" s="91">
        <v>128</v>
      </c>
      <c r="K142" s="128"/>
      <c r="M142" s="122"/>
      <c r="N142" s="120"/>
      <c r="O142" s="120"/>
      <c r="P142" s="120"/>
      <c r="Q142" s="120"/>
      <c r="R142" s="120"/>
      <c r="S142" s="120"/>
    </row>
    <row r="143" spans="2:19" ht="99.75" customHeight="1" x14ac:dyDescent="0.2">
      <c r="B143" s="116">
        <f t="shared" ref="B143:B164" si="7">+IF(ISTEXT(D143),J143,"")</f>
        <v>129</v>
      </c>
      <c r="C143" s="117" t="str">
        <f>+IFERROR(INDEX(Hoja1!$A$2:$A$82,MATCH(J143,Hoja1!$H$2:$H$82,0)),"")</f>
        <v/>
      </c>
      <c r="D143" s="118" t="str">
        <f>IFERROR(VLOOKUP(C143,Hoja1!$A$2:$H$82,4,0),"")</f>
        <v/>
      </c>
      <c r="E143" s="118" t="str">
        <f>+IFERROR(VLOOKUP(C143,Hoja1!$A$1:$J$82,10,0),"")</f>
        <v/>
      </c>
      <c r="F143" s="118" t="str">
        <f>+IFERROR(VLOOKUP(C143,Hoja1!$A$1:$I$82,3,0),"")</f>
        <v/>
      </c>
      <c r="G143" s="117" t="str">
        <f>+IFERROR(VLOOKUP(C143,Hoja1!$A$1:$K$82,11,0),"")</f>
        <v/>
      </c>
      <c r="H143" s="119" t="str">
        <f>+IFERROR(VLOOKUP(C143,Hoja1!$A$1:$L$82,12,0),"")</f>
        <v/>
      </c>
      <c r="I143" s="127"/>
      <c r="J143" s="91">
        <v>129</v>
      </c>
      <c r="K143" s="128"/>
      <c r="M143" s="122"/>
      <c r="N143" s="120"/>
      <c r="O143" s="120"/>
      <c r="P143" s="120"/>
      <c r="Q143" s="120"/>
      <c r="R143" s="120"/>
      <c r="S143" s="120"/>
    </row>
    <row r="144" spans="2:19" ht="99.75" customHeight="1" x14ac:dyDescent="0.2">
      <c r="B144" s="116">
        <f t="shared" si="7"/>
        <v>130</v>
      </c>
      <c r="C144" s="117" t="str">
        <f>+IFERROR(INDEX(Hoja1!$A$2:$A$82,MATCH(J144,Hoja1!$H$2:$H$82,0)),"")</f>
        <v/>
      </c>
      <c r="D144" s="118" t="str">
        <f>IFERROR(VLOOKUP(C144,Hoja1!$A$2:$H$82,4,0),"")</f>
        <v/>
      </c>
      <c r="E144" s="118" t="str">
        <f>+IFERROR(VLOOKUP(C144,Hoja1!$A$1:$J$82,10,0),"")</f>
        <v/>
      </c>
      <c r="F144" s="118" t="str">
        <f>+IFERROR(VLOOKUP(C144,Hoja1!$A$1:$I$82,3,0),"")</f>
        <v/>
      </c>
      <c r="G144" s="117" t="str">
        <f>+IFERROR(VLOOKUP(C144,Hoja1!$A$1:$K$82,11,0),"")</f>
        <v/>
      </c>
      <c r="H144" s="119" t="str">
        <f>+IFERROR(VLOOKUP(C144,Hoja1!$A$1:$L$82,12,0),"")</f>
        <v/>
      </c>
      <c r="I144" s="127"/>
      <c r="J144" s="91">
        <v>130</v>
      </c>
      <c r="K144" s="128"/>
      <c r="M144" s="122"/>
      <c r="N144" s="120"/>
      <c r="O144" s="120"/>
      <c r="P144" s="120"/>
      <c r="Q144" s="120"/>
      <c r="R144" s="120"/>
      <c r="S144" s="120"/>
    </row>
    <row r="145" spans="2:19" ht="99.75" customHeight="1" x14ac:dyDescent="0.2">
      <c r="B145" s="121">
        <f t="shared" si="7"/>
        <v>131</v>
      </c>
      <c r="C145" s="117" t="str">
        <f>+IFERROR(INDEX(Hoja1!$A$2:$A$82,MATCH(J145,Hoja1!$H$2:$H$82,0)),"")</f>
        <v/>
      </c>
      <c r="D145" s="118" t="str">
        <f>IFERROR(VLOOKUP(C145,Hoja1!$A$2:$H$82,4,0),"")</f>
        <v/>
      </c>
      <c r="E145" s="118" t="str">
        <f>+IFERROR(VLOOKUP(C145,Hoja1!$A$1:$J$82,10,0),"")</f>
        <v/>
      </c>
      <c r="F145" s="118" t="str">
        <f>+IFERROR(VLOOKUP(C145,Hoja1!$A$1:$I$82,3,0),"")</f>
        <v/>
      </c>
      <c r="G145" s="117" t="str">
        <f>+IFERROR(VLOOKUP(C145,Hoja1!$A$1:$K$82,11,0),"")</f>
        <v/>
      </c>
      <c r="H145" s="119" t="str">
        <f>+IFERROR(VLOOKUP(C145,Hoja1!$A$1:$L$82,12,0),"")</f>
        <v/>
      </c>
      <c r="I145" s="127"/>
      <c r="J145" s="91">
        <v>131</v>
      </c>
      <c r="K145" s="128"/>
      <c r="M145" s="122"/>
      <c r="N145" s="120"/>
      <c r="O145" s="120"/>
      <c r="P145" s="120"/>
      <c r="Q145" s="120"/>
      <c r="R145" s="120"/>
      <c r="S145" s="120"/>
    </row>
    <row r="146" spans="2:19" ht="99.75" customHeight="1" x14ac:dyDescent="0.2">
      <c r="B146" s="116">
        <f t="shared" si="7"/>
        <v>132</v>
      </c>
      <c r="C146" s="117" t="str">
        <f>+IFERROR(INDEX(Hoja1!$A$2:$A$82,MATCH(J146,Hoja1!$H$2:$H$82,0)),"")</f>
        <v/>
      </c>
      <c r="D146" s="118" t="str">
        <f>IFERROR(VLOOKUP(C146,Hoja1!$A$2:$H$82,4,0),"")</f>
        <v/>
      </c>
      <c r="E146" s="118" t="str">
        <f>+IFERROR(VLOOKUP(C146,Hoja1!$A$1:$J$82,10,0),"")</f>
        <v/>
      </c>
      <c r="F146" s="118" t="str">
        <f>+IFERROR(VLOOKUP(C146,Hoja1!$A$1:$I$82,3,0),"")</f>
        <v/>
      </c>
      <c r="G146" s="117" t="str">
        <f>+IFERROR(VLOOKUP(C146,Hoja1!$A$1:$K$82,11,0),"")</f>
        <v/>
      </c>
      <c r="H146" s="119" t="str">
        <f>+IFERROR(VLOOKUP(C146,Hoja1!$A$1:$L$82,12,0),"")</f>
        <v/>
      </c>
      <c r="I146" s="127"/>
      <c r="J146" s="91">
        <v>132</v>
      </c>
      <c r="K146" s="128"/>
      <c r="M146" s="122"/>
      <c r="N146" s="120"/>
      <c r="O146" s="120"/>
      <c r="P146" s="120"/>
      <c r="Q146" s="120"/>
      <c r="R146" s="120"/>
      <c r="S146" s="120"/>
    </row>
    <row r="147" spans="2:19" ht="99.75" customHeight="1" x14ac:dyDescent="0.2">
      <c r="B147" s="116">
        <f t="shared" si="7"/>
        <v>133</v>
      </c>
      <c r="C147" s="117" t="str">
        <f>+IFERROR(INDEX(Hoja1!$A$2:$A$82,MATCH(J147,Hoja1!$H$2:$H$82,0)),"")</f>
        <v/>
      </c>
      <c r="D147" s="118" t="str">
        <f>IFERROR(VLOOKUP(C147,Hoja1!$A$2:$H$82,4,0),"")</f>
        <v/>
      </c>
      <c r="E147" s="118" t="str">
        <f>+IFERROR(VLOOKUP(C147,Hoja1!$A$1:$J$82,10,0),"")</f>
        <v/>
      </c>
      <c r="F147" s="118" t="str">
        <f>+IFERROR(VLOOKUP(C147,Hoja1!$A$1:$I$82,3,0),"")</f>
        <v/>
      </c>
      <c r="G147" s="117" t="str">
        <f>+IFERROR(VLOOKUP(C147,Hoja1!$A$1:$K$82,11,0),"")</f>
        <v/>
      </c>
      <c r="H147" s="119" t="str">
        <f>+IFERROR(VLOOKUP(C147,Hoja1!$A$1:$L$82,12,0),"")</f>
        <v/>
      </c>
      <c r="I147" s="127"/>
      <c r="J147" s="91">
        <v>133</v>
      </c>
      <c r="K147" s="128"/>
      <c r="M147" s="122"/>
      <c r="N147" s="120"/>
      <c r="O147" s="120"/>
      <c r="P147" s="120"/>
      <c r="Q147" s="120"/>
      <c r="R147" s="120"/>
      <c r="S147" s="120"/>
    </row>
    <row r="148" spans="2:19" ht="99.75" customHeight="1" x14ac:dyDescent="0.2">
      <c r="B148" s="116">
        <f t="shared" si="7"/>
        <v>134</v>
      </c>
      <c r="C148" s="117" t="str">
        <f>+IFERROR(INDEX(Hoja1!$A$2:$A$82,MATCH(J148,Hoja1!$H$2:$H$82,0)),"")</f>
        <v/>
      </c>
      <c r="D148" s="118" t="str">
        <f>IFERROR(VLOOKUP(C148,Hoja1!$A$2:$H$82,4,0),"")</f>
        <v/>
      </c>
      <c r="E148" s="118" t="str">
        <f>+IFERROR(VLOOKUP(C148,Hoja1!$A$1:$J$82,10,0),"")</f>
        <v/>
      </c>
      <c r="F148" s="118" t="str">
        <f>+IFERROR(VLOOKUP(C148,Hoja1!$A$1:$I$82,3,0),"")</f>
        <v/>
      </c>
      <c r="G148" s="117" t="str">
        <f>+IFERROR(VLOOKUP(C148,Hoja1!$A$1:$K$82,11,0),"")</f>
        <v/>
      </c>
      <c r="H148" s="119" t="str">
        <f>+IFERROR(VLOOKUP(C148,Hoja1!$A$1:$L$82,12,0),"")</f>
        <v/>
      </c>
      <c r="I148" s="127"/>
      <c r="J148" s="91">
        <v>134</v>
      </c>
      <c r="K148" s="128"/>
      <c r="M148" s="122"/>
      <c r="N148" s="120"/>
      <c r="O148" s="120"/>
      <c r="P148" s="120"/>
      <c r="Q148" s="120"/>
      <c r="R148" s="120"/>
      <c r="S148" s="120"/>
    </row>
    <row r="149" spans="2:19" ht="99.75" customHeight="1" x14ac:dyDescent="0.2">
      <c r="B149" s="116">
        <f t="shared" si="7"/>
        <v>135</v>
      </c>
      <c r="C149" s="117" t="str">
        <f>+IFERROR(INDEX(Hoja1!$A$2:$A$82,MATCH(J149,Hoja1!$H$2:$H$82,0)),"")</f>
        <v/>
      </c>
      <c r="D149" s="118" t="str">
        <f>IFERROR(VLOOKUP(C149,Hoja1!$A$2:$H$82,4,0),"")</f>
        <v/>
      </c>
      <c r="E149" s="118" t="str">
        <f>+IFERROR(VLOOKUP(C149,Hoja1!$A$1:$J$82,10,0),"")</f>
        <v/>
      </c>
      <c r="F149" s="118" t="str">
        <f>+IFERROR(VLOOKUP(C149,Hoja1!$A$1:$I$82,3,0),"")</f>
        <v/>
      </c>
      <c r="G149" s="117" t="str">
        <f>+IFERROR(VLOOKUP(C149,Hoja1!$A$1:$K$82,11,0),"")</f>
        <v/>
      </c>
      <c r="H149" s="119" t="str">
        <f>+IFERROR(VLOOKUP(C149,Hoja1!$A$1:$L$82,12,0),"")</f>
        <v/>
      </c>
      <c r="I149" s="127"/>
      <c r="J149" s="91">
        <v>135</v>
      </c>
      <c r="K149" s="128"/>
      <c r="M149" s="122"/>
      <c r="N149" s="120"/>
      <c r="O149" s="120"/>
      <c r="P149" s="120"/>
      <c r="Q149" s="120"/>
      <c r="R149" s="120"/>
      <c r="S149" s="120"/>
    </row>
    <row r="150" spans="2:19" ht="99.75" customHeight="1" x14ac:dyDescent="0.2">
      <c r="B150" s="121">
        <f t="shared" si="7"/>
        <v>136</v>
      </c>
      <c r="C150" s="117" t="str">
        <f>+IFERROR(INDEX(Hoja1!$A$2:$A$82,MATCH(J150,Hoja1!$H$2:$H$82,0)),"")</f>
        <v/>
      </c>
      <c r="D150" s="118" t="str">
        <f>IFERROR(VLOOKUP(C150,Hoja1!$A$2:$H$82,4,0),"")</f>
        <v/>
      </c>
      <c r="E150" s="118" t="str">
        <f>+IFERROR(VLOOKUP(C150,Hoja1!$A$1:$J$82,10,0),"")</f>
        <v/>
      </c>
      <c r="F150" s="118" t="str">
        <f>+IFERROR(VLOOKUP(C150,Hoja1!$A$1:$I$82,3,0),"")</f>
        <v/>
      </c>
      <c r="G150" s="117" t="str">
        <f>+IFERROR(VLOOKUP(C150,Hoja1!$A$1:$K$82,11,0),"")</f>
        <v/>
      </c>
      <c r="H150" s="119" t="str">
        <f>+IFERROR(VLOOKUP(C150,Hoja1!$A$1:$L$82,12,0),"")</f>
        <v/>
      </c>
      <c r="I150" s="127"/>
      <c r="J150" s="91">
        <v>136</v>
      </c>
      <c r="K150" s="128"/>
      <c r="M150" s="122"/>
      <c r="N150" s="120"/>
      <c r="O150" s="120"/>
      <c r="P150" s="120"/>
      <c r="Q150" s="120"/>
      <c r="R150" s="120"/>
      <c r="S150" s="120"/>
    </row>
    <row r="151" spans="2:19" ht="99.75" customHeight="1" x14ac:dyDescent="0.2">
      <c r="B151" s="116">
        <f t="shared" si="7"/>
        <v>137</v>
      </c>
      <c r="C151" s="117" t="str">
        <f>+IFERROR(INDEX(Hoja1!$A$2:$A$82,MATCH(J151,Hoja1!$H$2:$H$82,0)),"")</f>
        <v/>
      </c>
      <c r="D151" s="118" t="str">
        <f>IFERROR(VLOOKUP(C151,Hoja1!$A$2:$H$82,4,0),"")</f>
        <v/>
      </c>
      <c r="E151" s="118" t="str">
        <f>+IFERROR(VLOOKUP(C151,Hoja1!$A$1:$J$82,10,0),"")</f>
        <v/>
      </c>
      <c r="F151" s="118" t="str">
        <f>+IFERROR(VLOOKUP(C151,Hoja1!$A$1:$I$82,3,0),"")</f>
        <v/>
      </c>
      <c r="G151" s="117" t="str">
        <f>+IFERROR(VLOOKUP(C151,Hoja1!$A$1:$K$82,11,0),"")</f>
        <v/>
      </c>
      <c r="H151" s="119" t="str">
        <f>+IFERROR(VLOOKUP(C151,Hoja1!$A$1:$L$82,12,0),"")</f>
        <v/>
      </c>
      <c r="I151" s="127"/>
      <c r="J151" s="91">
        <v>137</v>
      </c>
      <c r="K151" s="128"/>
      <c r="M151" s="122"/>
      <c r="N151" s="120"/>
      <c r="O151" s="120"/>
      <c r="P151" s="120"/>
      <c r="Q151" s="120"/>
      <c r="R151" s="120"/>
      <c r="S151" s="120"/>
    </row>
    <row r="152" spans="2:19" ht="99.75" customHeight="1" x14ac:dyDescent="0.2">
      <c r="B152" s="116">
        <f t="shared" si="7"/>
        <v>138</v>
      </c>
      <c r="C152" s="117" t="str">
        <f>+IFERROR(INDEX(Hoja1!$A$2:$A$82,MATCH(J152,Hoja1!$H$2:$H$82,0)),"")</f>
        <v/>
      </c>
      <c r="D152" s="118" t="str">
        <f>IFERROR(VLOOKUP(C152,Hoja1!$A$2:$H$82,4,0),"")</f>
        <v/>
      </c>
      <c r="E152" s="118" t="str">
        <f>+IFERROR(VLOOKUP(C152,Hoja1!$A$1:$J$82,10,0),"")</f>
        <v/>
      </c>
      <c r="F152" s="118" t="str">
        <f>+IFERROR(VLOOKUP(C152,Hoja1!$A$1:$I$82,3,0),"")</f>
        <v/>
      </c>
      <c r="G152" s="117" t="str">
        <f>+IFERROR(VLOOKUP(C152,Hoja1!$A$1:$K$82,11,0),"")</f>
        <v/>
      </c>
      <c r="H152" s="119" t="str">
        <f>+IFERROR(VLOOKUP(C152,Hoja1!$A$1:$L$82,12,0),"")</f>
        <v/>
      </c>
      <c r="I152" s="127"/>
      <c r="J152" s="91">
        <v>138</v>
      </c>
      <c r="K152" s="128"/>
      <c r="M152" s="122"/>
      <c r="N152" s="120"/>
      <c r="O152" s="120"/>
      <c r="P152" s="120"/>
      <c r="Q152" s="120"/>
      <c r="R152" s="120"/>
      <c r="S152" s="120"/>
    </row>
    <row r="153" spans="2:19" ht="99.75" customHeight="1" x14ac:dyDescent="0.2">
      <c r="B153" s="116">
        <f t="shared" si="7"/>
        <v>139</v>
      </c>
      <c r="C153" s="117" t="str">
        <f>+IFERROR(INDEX(Hoja1!$A$2:$A$82,MATCH(J153,Hoja1!$H$2:$H$82,0)),"")</f>
        <v/>
      </c>
      <c r="D153" s="118" t="str">
        <f>IFERROR(VLOOKUP(C153,Hoja1!$A$2:$H$82,4,0),"")</f>
        <v/>
      </c>
      <c r="E153" s="118" t="str">
        <f>+IFERROR(VLOOKUP(C153,Hoja1!$A$1:$J$82,10,0),"")</f>
        <v/>
      </c>
      <c r="F153" s="118" t="str">
        <f>+IFERROR(VLOOKUP(C153,Hoja1!$A$1:$I$82,3,0),"")</f>
        <v/>
      </c>
      <c r="G153" s="117" t="str">
        <f>+IFERROR(VLOOKUP(C153,Hoja1!$A$1:$K$82,11,0),"")</f>
        <v/>
      </c>
      <c r="H153" s="119" t="str">
        <f>+IFERROR(VLOOKUP(C153,Hoja1!$A$1:$L$82,12,0),"")</f>
        <v/>
      </c>
      <c r="I153" s="127"/>
      <c r="J153" s="91">
        <v>139</v>
      </c>
      <c r="K153" s="128"/>
      <c r="M153" s="122"/>
      <c r="N153" s="120"/>
      <c r="O153" s="120"/>
      <c r="P153" s="120"/>
      <c r="Q153" s="120"/>
      <c r="R153" s="120"/>
      <c r="S153" s="120"/>
    </row>
    <row r="154" spans="2:19" ht="99.75" customHeight="1" x14ac:dyDescent="0.2">
      <c r="B154" s="116">
        <f t="shared" si="7"/>
        <v>140</v>
      </c>
      <c r="C154" s="117" t="str">
        <f>+IFERROR(INDEX(Hoja1!$A$2:$A$82,MATCH(J154,Hoja1!$H$2:$H$82,0)),"")</f>
        <v/>
      </c>
      <c r="D154" s="118" t="str">
        <f>IFERROR(VLOOKUP(C154,Hoja1!$A$2:$H$82,4,0),"")</f>
        <v/>
      </c>
      <c r="E154" s="118" t="str">
        <f>+IFERROR(VLOOKUP(C154,Hoja1!$A$1:$J$82,10,0),"")</f>
        <v/>
      </c>
      <c r="F154" s="118" t="str">
        <f>+IFERROR(VLOOKUP(C154,Hoja1!$A$1:$I$82,3,0),"")</f>
        <v/>
      </c>
      <c r="G154" s="117" t="str">
        <f>+IFERROR(VLOOKUP(C154,Hoja1!$A$1:$K$82,11,0),"")</f>
        <v/>
      </c>
      <c r="H154" s="119" t="str">
        <f>+IFERROR(VLOOKUP(C154,Hoja1!$A$1:$L$82,12,0),"")</f>
        <v/>
      </c>
      <c r="I154" s="127"/>
      <c r="J154" s="91">
        <v>140</v>
      </c>
      <c r="K154" s="128"/>
      <c r="M154" s="122"/>
      <c r="N154" s="120"/>
      <c r="O154" s="120"/>
      <c r="P154" s="120"/>
      <c r="Q154" s="120"/>
      <c r="R154" s="120"/>
      <c r="S154" s="120"/>
    </row>
    <row r="155" spans="2:19" ht="99.75" customHeight="1" x14ac:dyDescent="0.2">
      <c r="B155" s="121">
        <f t="shared" si="7"/>
        <v>141</v>
      </c>
      <c r="C155" s="117" t="str">
        <f>+IFERROR(INDEX(Hoja1!$A$2:$A$82,MATCH(J155,Hoja1!$H$2:$H$82,0)),"")</f>
        <v/>
      </c>
      <c r="D155" s="118" t="str">
        <f>IFERROR(VLOOKUP(C155,Hoja1!$A$2:$H$82,4,0),"")</f>
        <v/>
      </c>
      <c r="E155" s="118" t="str">
        <f>+IFERROR(VLOOKUP(C155,Hoja1!$A$1:$J$82,10,0),"")</f>
        <v/>
      </c>
      <c r="F155" s="118" t="str">
        <f>+IFERROR(VLOOKUP(C155,Hoja1!$A$1:$I$82,3,0),"")</f>
        <v/>
      </c>
      <c r="G155" s="117" t="str">
        <f>+IFERROR(VLOOKUP(C155,Hoja1!$A$1:$K$82,11,0),"")</f>
        <v/>
      </c>
      <c r="H155" s="119" t="str">
        <f>+IFERROR(VLOOKUP(C155,Hoja1!$A$1:$L$82,12,0),"")</f>
        <v/>
      </c>
      <c r="I155" s="127"/>
      <c r="J155" s="91">
        <v>141</v>
      </c>
      <c r="K155" s="128"/>
      <c r="M155" s="122"/>
      <c r="N155" s="120"/>
      <c r="O155" s="120"/>
      <c r="P155" s="120"/>
      <c r="Q155" s="120"/>
      <c r="R155" s="120"/>
      <c r="S155" s="120"/>
    </row>
    <row r="156" spans="2:19" ht="99.75" customHeight="1" x14ac:dyDescent="0.2">
      <c r="B156" s="116">
        <f t="shared" si="7"/>
        <v>142</v>
      </c>
      <c r="C156" s="117" t="str">
        <f>+IFERROR(INDEX(Hoja1!$A$2:$A$82,MATCH(J156,Hoja1!$H$2:$H$82,0)),"")</f>
        <v/>
      </c>
      <c r="D156" s="118" t="str">
        <f>IFERROR(VLOOKUP(C156,Hoja1!$A$2:$H$82,4,0),"")</f>
        <v/>
      </c>
      <c r="E156" s="118" t="str">
        <f>+IFERROR(VLOOKUP(C156,Hoja1!$A$1:$J$82,10,0),"")</f>
        <v/>
      </c>
      <c r="F156" s="118" t="str">
        <f>+IFERROR(VLOOKUP(C156,Hoja1!$A$1:$I$82,3,0),"")</f>
        <v/>
      </c>
      <c r="G156" s="117" t="str">
        <f>+IFERROR(VLOOKUP(C156,Hoja1!$A$1:$K$82,11,0),"")</f>
        <v/>
      </c>
      <c r="H156" s="119" t="str">
        <f>+IFERROR(VLOOKUP(C156,Hoja1!$A$1:$L$82,12,0),"")</f>
        <v/>
      </c>
      <c r="I156" s="127"/>
      <c r="J156" s="91">
        <v>142</v>
      </c>
      <c r="K156" s="128"/>
      <c r="M156" s="122"/>
      <c r="N156" s="120"/>
      <c r="O156" s="120"/>
      <c r="P156" s="120"/>
      <c r="Q156" s="120"/>
      <c r="R156" s="120"/>
      <c r="S156" s="120"/>
    </row>
    <row r="157" spans="2:19" ht="99.75" customHeight="1" x14ac:dyDescent="0.2">
      <c r="B157" s="116">
        <f t="shared" si="7"/>
        <v>143</v>
      </c>
      <c r="C157" s="117" t="str">
        <f>+IFERROR(INDEX(Hoja1!$A$2:$A$82,MATCH(J157,Hoja1!$H$2:$H$82,0)),"")</f>
        <v/>
      </c>
      <c r="D157" s="118" t="str">
        <f>IFERROR(VLOOKUP(C157,Hoja1!$A$2:$H$82,4,0),"")</f>
        <v/>
      </c>
      <c r="E157" s="118" t="str">
        <f>+IFERROR(VLOOKUP(C157,Hoja1!$A$1:$J$82,10,0),"")</f>
        <v/>
      </c>
      <c r="F157" s="118" t="str">
        <f>+IFERROR(VLOOKUP(C157,Hoja1!$A$1:$I$82,3,0),"")</f>
        <v/>
      </c>
      <c r="G157" s="117" t="str">
        <f>+IFERROR(VLOOKUP(C157,Hoja1!$A$1:$K$82,11,0),"")</f>
        <v/>
      </c>
      <c r="H157" s="119" t="str">
        <f>+IFERROR(VLOOKUP(C157,Hoja1!$A$1:$L$82,12,0),"")</f>
        <v/>
      </c>
      <c r="I157" s="127"/>
      <c r="J157" s="91">
        <v>143</v>
      </c>
      <c r="K157" s="128"/>
      <c r="M157" s="122"/>
      <c r="N157" s="120"/>
      <c r="O157" s="120"/>
      <c r="P157" s="120"/>
      <c r="Q157" s="120"/>
      <c r="R157" s="120"/>
      <c r="S157" s="120"/>
    </row>
    <row r="158" spans="2:19" ht="99.75" customHeight="1" x14ac:dyDescent="0.2">
      <c r="B158" s="116">
        <f t="shared" si="7"/>
        <v>144</v>
      </c>
      <c r="C158" s="117" t="str">
        <f>+IFERROR(INDEX(Hoja1!$A$2:$A$82,MATCH(J158,Hoja1!$H$2:$H$82,0)),"")</f>
        <v/>
      </c>
      <c r="D158" s="118" t="str">
        <f>IFERROR(VLOOKUP(C158,Hoja1!$A$2:$H$82,4,0),"")</f>
        <v/>
      </c>
      <c r="E158" s="118" t="str">
        <f>+IFERROR(VLOOKUP(C158,Hoja1!$A$1:$J$82,10,0),"")</f>
        <v/>
      </c>
      <c r="F158" s="118" t="str">
        <f>+IFERROR(VLOOKUP(C158,Hoja1!$A$1:$I$82,3,0),"")</f>
        <v/>
      </c>
      <c r="G158" s="117" t="str">
        <f>+IFERROR(VLOOKUP(C158,Hoja1!$A$1:$K$82,11,0),"")</f>
        <v/>
      </c>
      <c r="H158" s="119" t="str">
        <f>+IFERROR(VLOOKUP(C158,Hoja1!$A$1:$L$82,12,0),"")</f>
        <v/>
      </c>
      <c r="I158" s="127"/>
      <c r="J158" s="91">
        <v>144</v>
      </c>
      <c r="K158" s="128"/>
      <c r="M158" s="122"/>
      <c r="N158" s="120"/>
      <c r="O158" s="120"/>
      <c r="P158" s="120"/>
      <c r="Q158" s="120"/>
      <c r="R158" s="120"/>
      <c r="S158" s="120"/>
    </row>
    <row r="159" spans="2:19" ht="99.75" customHeight="1" x14ac:dyDescent="0.2">
      <c r="B159" s="116">
        <f t="shared" si="7"/>
        <v>145</v>
      </c>
      <c r="C159" s="117" t="str">
        <f>+IFERROR(INDEX(Hoja1!$A$2:$A$82,MATCH(J159,Hoja1!$H$2:$H$82,0)),"")</f>
        <v/>
      </c>
      <c r="D159" s="118" t="str">
        <f>IFERROR(VLOOKUP(C159,Hoja1!$A$2:$H$82,4,0),"")</f>
        <v/>
      </c>
      <c r="E159" s="118" t="str">
        <f>+IFERROR(VLOOKUP(C159,Hoja1!$A$1:$J$82,10,0),"")</f>
        <v/>
      </c>
      <c r="F159" s="118" t="str">
        <f>+IFERROR(VLOOKUP(C159,Hoja1!$A$1:$I$82,3,0),"")</f>
        <v/>
      </c>
      <c r="G159" s="117" t="str">
        <f>+IFERROR(VLOOKUP(C159,Hoja1!$A$1:$K$82,11,0),"")</f>
        <v/>
      </c>
      <c r="H159" s="119" t="str">
        <f>+IFERROR(VLOOKUP(C159,Hoja1!$A$1:$L$82,12,0),"")</f>
        <v/>
      </c>
      <c r="I159" s="127"/>
      <c r="J159" s="91">
        <v>145</v>
      </c>
      <c r="K159" s="128"/>
      <c r="M159" s="122"/>
      <c r="N159" s="120"/>
      <c r="O159" s="120"/>
      <c r="P159" s="120"/>
      <c r="Q159" s="120"/>
      <c r="R159" s="120"/>
      <c r="S159" s="120"/>
    </row>
    <row r="160" spans="2:19" ht="99.75" customHeight="1" x14ac:dyDescent="0.2">
      <c r="B160" s="121">
        <f t="shared" si="7"/>
        <v>146</v>
      </c>
      <c r="C160" s="117" t="str">
        <f>+IFERROR(INDEX(Hoja1!$A$2:$A$82,MATCH(J160,Hoja1!$H$2:$H$82,0)),"")</f>
        <v/>
      </c>
      <c r="D160" s="118" t="str">
        <f>IFERROR(VLOOKUP(C160,Hoja1!$A$2:$H$82,4,0),"")</f>
        <v/>
      </c>
      <c r="E160" s="118" t="str">
        <f>+IFERROR(VLOOKUP(C160,Hoja1!$A$1:$J$82,10,0),"")</f>
        <v/>
      </c>
      <c r="F160" s="118" t="str">
        <f>+IFERROR(VLOOKUP(C160,Hoja1!$A$1:$I$82,3,0),"")</f>
        <v/>
      </c>
      <c r="G160" s="117" t="str">
        <f>+IFERROR(VLOOKUP(C160,Hoja1!$A$1:$K$82,11,0),"")</f>
        <v/>
      </c>
      <c r="H160" s="119" t="str">
        <f>+IFERROR(VLOOKUP(C160,Hoja1!$A$1:$L$82,12,0),"")</f>
        <v/>
      </c>
      <c r="I160" s="127"/>
      <c r="J160" s="91">
        <v>146</v>
      </c>
      <c r="K160" s="128"/>
      <c r="M160" s="122"/>
      <c r="N160" s="120"/>
      <c r="O160" s="120"/>
      <c r="P160" s="120"/>
      <c r="Q160" s="120"/>
      <c r="R160" s="120"/>
      <c r="S160" s="120"/>
    </row>
    <row r="161" spans="2:19" ht="99.75" customHeight="1" x14ac:dyDescent="0.2">
      <c r="B161" s="116">
        <f t="shared" si="7"/>
        <v>147</v>
      </c>
      <c r="C161" s="117" t="str">
        <f>+IFERROR(INDEX(Hoja1!$A$2:$A$82,MATCH(J161,Hoja1!$H$2:$H$82,0)),"")</f>
        <v/>
      </c>
      <c r="D161" s="118" t="str">
        <f>IFERROR(VLOOKUP(C161,Hoja1!$A$2:$H$82,4,0),"")</f>
        <v/>
      </c>
      <c r="E161" s="118" t="str">
        <f>+IFERROR(VLOOKUP(C161,Hoja1!$A$1:$J$82,10,0),"")</f>
        <v/>
      </c>
      <c r="F161" s="118" t="str">
        <f>+IFERROR(VLOOKUP(C161,Hoja1!$A$1:$I$82,3,0),"")</f>
        <v/>
      </c>
      <c r="G161" s="117" t="str">
        <f>+IFERROR(VLOOKUP(C161,Hoja1!$A$1:$K$82,11,0),"")</f>
        <v/>
      </c>
      <c r="H161" s="119" t="str">
        <f>+IFERROR(VLOOKUP(C161,Hoja1!$A$1:$L$82,12,0),"")</f>
        <v/>
      </c>
      <c r="I161" s="127"/>
      <c r="J161" s="91">
        <v>147</v>
      </c>
      <c r="K161" s="128"/>
      <c r="M161" s="122"/>
      <c r="N161" s="120"/>
      <c r="O161" s="120"/>
      <c r="P161" s="120"/>
      <c r="Q161" s="120"/>
      <c r="R161" s="120"/>
      <c r="S161" s="120"/>
    </row>
    <row r="162" spans="2:19" ht="99.75" customHeight="1" x14ac:dyDescent="0.2">
      <c r="B162" s="116">
        <f t="shared" si="7"/>
        <v>148</v>
      </c>
      <c r="C162" s="117" t="str">
        <f>+IFERROR(INDEX(Hoja1!$A$2:$A$82,MATCH(J162,Hoja1!$H$2:$H$82,0)),"")</f>
        <v/>
      </c>
      <c r="D162" s="118" t="str">
        <f>IFERROR(VLOOKUP(C162,Hoja1!$A$2:$H$82,4,0),"")</f>
        <v/>
      </c>
      <c r="E162" s="118" t="str">
        <f>+IFERROR(VLOOKUP(C162,Hoja1!$A$1:$J$82,10,0),"")</f>
        <v/>
      </c>
      <c r="F162" s="118" t="str">
        <f>+IFERROR(VLOOKUP(C162,Hoja1!$A$1:$I$82,3,0),"")</f>
        <v/>
      </c>
      <c r="G162" s="117" t="str">
        <f>+IFERROR(VLOOKUP(C162,Hoja1!$A$1:$K$82,11,0),"")</f>
        <v/>
      </c>
      <c r="H162" s="119" t="str">
        <f>+IFERROR(VLOOKUP(C162,Hoja1!$A$1:$L$82,12,0),"")</f>
        <v/>
      </c>
      <c r="I162" s="127"/>
      <c r="J162" s="91">
        <v>148</v>
      </c>
      <c r="K162" s="128"/>
      <c r="M162" s="122"/>
      <c r="N162" s="120"/>
      <c r="O162" s="120"/>
      <c r="P162" s="120"/>
      <c r="Q162" s="120"/>
      <c r="R162" s="120"/>
      <c r="S162" s="120"/>
    </row>
    <row r="163" spans="2:19" ht="99.75" customHeight="1" x14ac:dyDescent="0.2">
      <c r="B163" s="116">
        <f t="shared" si="7"/>
        <v>149</v>
      </c>
      <c r="C163" s="117" t="str">
        <f>+IFERROR(INDEX(Hoja1!$A$2:$A$82,MATCH(J163,Hoja1!$H$2:$H$82,0)),"")</f>
        <v/>
      </c>
      <c r="D163" s="118" t="str">
        <f>IFERROR(VLOOKUP(C163,Hoja1!$A$2:$H$82,4,0),"")</f>
        <v/>
      </c>
      <c r="E163" s="118" t="str">
        <f>+IFERROR(VLOOKUP(C163,Hoja1!$A$1:$J$82,10,0),"")</f>
        <v/>
      </c>
      <c r="F163" s="118" t="str">
        <f>+IFERROR(VLOOKUP(C163,Hoja1!$A$1:$I$82,3,0),"")</f>
        <v/>
      </c>
      <c r="G163" s="117" t="str">
        <f>+IFERROR(VLOOKUP(C163,Hoja1!$A$1:$K$82,11,0),"")</f>
        <v/>
      </c>
      <c r="H163" s="119" t="str">
        <f>+IFERROR(VLOOKUP(C163,Hoja1!$A$1:$L$82,12,0),"")</f>
        <v/>
      </c>
      <c r="I163" s="127"/>
      <c r="J163" s="91">
        <v>149</v>
      </c>
      <c r="K163" s="128"/>
      <c r="M163" s="122"/>
      <c r="N163" s="120"/>
      <c r="O163" s="120"/>
      <c r="P163" s="120"/>
      <c r="Q163" s="120"/>
      <c r="R163" s="120"/>
      <c r="S163" s="120"/>
    </row>
    <row r="164" spans="2:19" ht="99.75" customHeight="1" x14ac:dyDescent="0.2">
      <c r="B164" s="130">
        <f t="shared" si="7"/>
        <v>150</v>
      </c>
      <c r="C164" s="131" t="str">
        <f>+IFERROR(INDEX(Hoja1!$A$2:$A$82,MATCH(J164,Hoja1!$H$2:$H$82,0)),"")</f>
        <v/>
      </c>
      <c r="D164" s="132" t="str">
        <f>IFERROR(VLOOKUP(C164,Hoja1!$A$2:$H$82,4,0),"")</f>
        <v/>
      </c>
      <c r="E164" s="132" t="str">
        <f>+IFERROR(VLOOKUP(C164,Hoja1!$A$1:$J$82,10,0),"")</f>
        <v/>
      </c>
      <c r="F164" s="132" t="str">
        <f>+IFERROR(VLOOKUP(C164,Hoja1!$A$1:$I$82,3,0),"")</f>
        <v/>
      </c>
      <c r="G164" s="131" t="str">
        <f>+IFERROR(VLOOKUP(C164,Hoja1!$A$1:$K$82,11,0),"")</f>
        <v/>
      </c>
      <c r="H164" s="133" t="str">
        <f>+IFERROR(VLOOKUP(C164,Hoja1!$A$1:$L$82,12,0),"")</f>
        <v/>
      </c>
      <c r="I164" s="134"/>
      <c r="J164" s="91">
        <v>150</v>
      </c>
      <c r="K164" s="128"/>
      <c r="M164" s="122"/>
      <c r="N164" s="120"/>
      <c r="O164" s="120"/>
      <c r="P164" s="120"/>
      <c r="Q164" s="120"/>
      <c r="R164" s="120"/>
      <c r="S164" s="120"/>
    </row>
  </sheetData>
  <sheetProtection password="D72A" sheet="1" objects="1" scenarios="1" formatCells="0" formatColumns="0" formatRows="0"/>
  <mergeCells count="31">
    <mergeCell ref="L39:L55"/>
    <mergeCell ref="L56:L67"/>
    <mergeCell ref="L68:L81"/>
    <mergeCell ref="L82:L95"/>
    <mergeCell ref="K13:K14"/>
    <mergeCell ref="L13:L14"/>
    <mergeCell ref="M13:M14"/>
    <mergeCell ref="N13:S13"/>
    <mergeCell ref="L15:L38"/>
    <mergeCell ref="B10:C10"/>
    <mergeCell ref="D10:E10"/>
    <mergeCell ref="F10:G10"/>
    <mergeCell ref="B11:I11"/>
    <mergeCell ref="B13:B14"/>
    <mergeCell ref="C13:F13"/>
    <mergeCell ref="G13:G14"/>
    <mergeCell ref="H13:H14"/>
    <mergeCell ref="I13:I14"/>
    <mergeCell ref="B8:C8"/>
    <mergeCell ref="D8:E8"/>
    <mergeCell ref="F8:G8"/>
    <mergeCell ref="B9:C9"/>
    <mergeCell ref="D9:E9"/>
    <mergeCell ref="F9:G9"/>
    <mergeCell ref="B4:L4"/>
    <mergeCell ref="B6:C6"/>
    <mergeCell ref="D6:E6"/>
    <mergeCell ref="F6:G6"/>
    <mergeCell ref="B7:C7"/>
    <mergeCell ref="D7:E7"/>
    <mergeCell ref="F7:G7"/>
  </mergeCells>
  <conditionalFormatting sqref="C15">
    <cfRule type="cellIs" dxfId="13" priority="2" operator="equal">
      <formula>$I$15</formula>
    </cfRule>
    <cfRule type="cellIs" dxfId="12" priority="3" operator="equal">
      <formula>$I$15</formula>
    </cfRule>
  </conditionalFormatting>
  <conditionalFormatting sqref="K15:K92">
    <cfRule type="cellIs" dxfId="11" priority="4" operator="equal">
      <formula>$I$7</formula>
    </cfRule>
    <cfRule type="cellIs" dxfId="10" priority="5" operator="equal">
      <formula>$I$8</formula>
    </cfRule>
    <cfRule type="cellIs" dxfId="9" priority="6" operator="equal">
      <formula>$I$9</formula>
    </cfRule>
    <cfRule type="cellIs" dxfId="8" priority="7" operator="between">
      <formula>0</formula>
      <formula>$I$10</formula>
    </cfRule>
  </conditionalFormatting>
  <conditionalFormatting sqref="L15 L39 L56 L68 L82">
    <cfRule type="cellIs" dxfId="7" priority="8" operator="between">
      <formula>0.76</formula>
      <formula>1</formula>
    </cfRule>
    <cfRule type="cellIs" dxfId="6" priority="9" operator="between">
      <formula>0.51</formula>
      <formula>0.75</formula>
    </cfRule>
    <cfRule type="cellIs" dxfId="5" priority="10" operator="between">
      <formula>0.26</formula>
      <formula>0.5</formula>
    </cfRule>
    <cfRule type="cellIs" dxfId="4" priority="11" operator="between">
      <formula>0</formula>
      <formula>0.25</formula>
    </cfRule>
  </conditionalFormatting>
  <conditionalFormatting sqref="K93:K95">
    <cfRule type="cellIs" dxfId="3" priority="12" operator="equal">
      <formula>$I$7</formula>
    </cfRule>
    <cfRule type="cellIs" dxfId="2" priority="13" operator="equal">
      <formula>$I$8</formula>
    </cfRule>
    <cfRule type="cellIs" dxfId="1" priority="14" operator="equal">
      <formula>$I$9</formula>
    </cfRule>
    <cfRule type="cellIs" dxfId="0" priority="15" operator="between">
      <formula>0</formula>
      <formula>$I$10</formula>
    </cfRule>
  </conditionalFormatting>
  <dataValidations count="1">
    <dataValidation allowBlank="1" showInputMessage="1" showErrorMessage="1" error="Por favor seleccione el id de requerimiento de la lista desplegable." sqref="C15:C164" xr:uid="{00000000-0002-0000-0900-000000000000}">
      <formula1>0</formula1>
      <formula2>0</formula2>
    </dataValidation>
  </dataValidations>
  <pageMargins left="0.7" right="0.7" top="0.75" bottom="0.75" header="0.51180555555555496" footer="0.51180555555555496"/>
  <pageSetup firstPageNumber="0"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7"/>
  <sheetViews>
    <sheetView zoomScale="140" zoomScaleNormal="140" workbookViewId="0">
      <selection activeCell="D14" sqref="D14"/>
    </sheetView>
  </sheetViews>
  <sheetFormatPr baseColWidth="10" defaultRowHeight="12.75" x14ac:dyDescent="0.2"/>
  <cols>
    <col min="1" max="1" width="24.7109375" bestFit="1" customWidth="1"/>
    <col min="2" max="3" width="14.5703125" customWidth="1"/>
  </cols>
  <sheetData>
    <row r="1" spans="1:4" s="222" customFormat="1" ht="25.5" x14ac:dyDescent="0.2">
      <c r="A1" s="223" t="s">
        <v>717</v>
      </c>
      <c r="B1" s="223" t="s">
        <v>718</v>
      </c>
      <c r="C1" s="223" t="s">
        <v>719</v>
      </c>
      <c r="D1" s="223" t="s">
        <v>720</v>
      </c>
    </row>
    <row r="2" spans="1:4" x14ac:dyDescent="0.2">
      <c r="A2" s="180" t="s">
        <v>44</v>
      </c>
      <c r="B2" s="225">
        <v>0.92</v>
      </c>
      <c r="C2" s="225">
        <v>0.94</v>
      </c>
      <c r="D2" s="225">
        <f>+B2-C2</f>
        <v>-1.9999999999999907E-2</v>
      </c>
    </row>
    <row r="3" spans="1:4" x14ac:dyDescent="0.2">
      <c r="A3" s="180" t="s">
        <v>70</v>
      </c>
      <c r="B3" s="225">
        <v>0.88</v>
      </c>
      <c r="C3" s="225">
        <v>0.91</v>
      </c>
      <c r="D3" s="225">
        <f t="shared" ref="D3:D7" si="0">+B3-C3</f>
        <v>-3.0000000000000027E-2</v>
      </c>
    </row>
    <row r="4" spans="1:4" x14ac:dyDescent="0.2">
      <c r="A4" s="180" t="s">
        <v>721</v>
      </c>
      <c r="B4" s="225">
        <v>0.92</v>
      </c>
      <c r="C4" s="225">
        <v>0.92</v>
      </c>
      <c r="D4" s="225">
        <f t="shared" si="0"/>
        <v>0</v>
      </c>
    </row>
    <row r="5" spans="1:4" x14ac:dyDescent="0.2">
      <c r="A5" s="180" t="s">
        <v>722</v>
      </c>
      <c r="B5" s="225">
        <v>0.86</v>
      </c>
      <c r="C5" s="225">
        <v>0.88</v>
      </c>
      <c r="D5" s="225">
        <f t="shared" si="0"/>
        <v>-2.0000000000000018E-2</v>
      </c>
    </row>
    <row r="6" spans="1:4" x14ac:dyDescent="0.2">
      <c r="A6" s="180" t="s">
        <v>723</v>
      </c>
      <c r="B6" s="225">
        <v>0.93</v>
      </c>
      <c r="C6" s="225">
        <v>0.93</v>
      </c>
      <c r="D6" s="225">
        <f t="shared" si="0"/>
        <v>0</v>
      </c>
    </row>
    <row r="7" spans="1:4" x14ac:dyDescent="0.2">
      <c r="A7" s="224" t="s">
        <v>724</v>
      </c>
      <c r="B7" s="231">
        <f>SUM(B2:B6)/5</f>
        <v>0.90199999999999991</v>
      </c>
      <c r="C7" s="231">
        <f>SUM(C2:C6)/5</f>
        <v>0.91600000000000004</v>
      </c>
      <c r="D7" s="256">
        <f t="shared" si="0"/>
        <v>-1.4000000000000123E-2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82"/>
  <sheetViews>
    <sheetView zoomScale="90" zoomScaleNormal="90" workbookViewId="0">
      <selection activeCellId="1" sqref="I48 A1"/>
    </sheetView>
  </sheetViews>
  <sheetFormatPr baseColWidth="10" defaultColWidth="11.42578125" defaultRowHeight="12.75" x14ac:dyDescent="0.2"/>
  <cols>
    <col min="2" max="4" width="22.28515625" customWidth="1"/>
    <col min="5" max="5" width="34.5703125" customWidth="1"/>
    <col min="6" max="6" width="36.42578125" customWidth="1"/>
    <col min="8" max="8" width="12.28515625" customWidth="1"/>
    <col min="9" max="9" width="12.7109375" customWidth="1"/>
    <col min="13" max="14" width="17.5703125" customWidth="1"/>
  </cols>
  <sheetData>
    <row r="1" spans="1:19" ht="81.75" customHeight="1" x14ac:dyDescent="0.2">
      <c r="A1" s="196" t="s">
        <v>111</v>
      </c>
      <c r="B1" s="196" t="s">
        <v>523</v>
      </c>
      <c r="C1" s="197" t="s">
        <v>524</v>
      </c>
      <c r="D1" s="197" t="s">
        <v>525</v>
      </c>
      <c r="E1" s="197" t="s">
        <v>526</v>
      </c>
      <c r="F1" s="196" t="s">
        <v>167</v>
      </c>
      <c r="G1" s="198" t="s">
        <v>527</v>
      </c>
      <c r="H1" s="198" t="s">
        <v>528</v>
      </c>
      <c r="I1" s="198" t="s">
        <v>529</v>
      </c>
      <c r="J1" s="198" t="s">
        <v>80</v>
      </c>
      <c r="K1" s="198" t="s">
        <v>89</v>
      </c>
      <c r="L1" s="198" t="s">
        <v>530</v>
      </c>
      <c r="M1" s="199" t="s">
        <v>531</v>
      </c>
      <c r="N1" s="199"/>
    </row>
    <row r="2" spans="1:19" ht="12.75" customHeight="1" x14ac:dyDescent="0.2">
      <c r="A2" s="200" t="s">
        <v>532</v>
      </c>
      <c r="B2" s="200" t="str">
        <f t="shared" ref="B2:B42" si="0">+LEFT(A2,1)</f>
        <v>1</v>
      </c>
      <c r="C2" s="200" t="str">
        <f>+MID(VLOOKUP(A2,'Ambiente de Control'!$B$21:$C$235,2,0),4,LEN(VLOOKUP(A2,'Ambiente de Control'!$B$21:$C$235,2,0))-4)</f>
        <v xml:space="preserve"> Aplicación del Código de Integridad. (incluye análisis de desviaciones, convivencia laboral, temas disciplinarios internos, quejas o denuncias sobres los servidores de la entidad, u otros temas relacionados)</v>
      </c>
      <c r="D2" s="200" t="s">
        <v>533</v>
      </c>
      <c r="E2" s="200" t="str">
        <f>+VLOOKUP(A2,'Ambiente de Control'!$B$21:$D$235,3,0)</f>
        <v>Dimensión Talento Humano
Política Integridad</v>
      </c>
      <c r="F2" s="200" t="str">
        <f>+VLOOKUP(A2,'Ambiente de Control'!$B$21:$K$235,10,0)</f>
        <v>Mantenimiento del control</v>
      </c>
      <c r="G2" s="200">
        <f>+VLOOKUP(A2,'Ambiente de Control'!$B$21:$O$39,13)</f>
        <v>60.045870000000001</v>
      </c>
      <c r="H2" s="201">
        <f t="shared" ref="H2:H33" si="1">+_xlfn.RANK.EQ(G2,$G$2:$G$82,1)</f>
        <v>5</v>
      </c>
      <c r="I2" s="200" t="str">
        <f t="shared" ref="I2:I33" si="2">+IF(F2=$F$2,$P$4,IF(F2=$F$3,$P$2,$P$3))</f>
        <v>Cuando en el análisis de los requerimientos en los diferenes componentes del MECI se cuente con aspectos evaluados en nivel 1 (presente) y 1 (funcionando); 2 (presente) y 1 (funcionando).</v>
      </c>
      <c r="J2" s="200" t="s">
        <v>534</v>
      </c>
      <c r="K2" s="200">
        <f>+IF(ISBLANK(VLOOKUP(A2,'Ambiente de Control'!$B$24:$F$235,5,0)),"",VLOOKUP(A2,'Ambiente de Control'!$B$24:$F$235,5,0))</f>
        <v>3</v>
      </c>
      <c r="L2" s="200">
        <f>+IF(ISBLANK(VLOOKUP(A2,'Ambiente de Control'!$B$24:$K$235,9,0)),"",VLOOKUP(A2,'Ambiente de Control'!$B$24:$K$235,9,0))</f>
        <v>3</v>
      </c>
      <c r="M2" s="200">
        <f t="shared" ref="M2:M33" si="3">+IF(OR(AND(K2=1,L2=1),AND(ISBLANK(K2),ISBLANK(L2)),K2="",L2=""),0,IF(OR(AND(K2=1,L2=2),AND(K2=1,L2=3)),0.25,IF(OR(AND(K2=2,L2=2),AND(K2=3,L2=1),AND(K2=3,L2=2),AND(K2=2,L2=1)),0.5,IF(AND(K2=2,L2=3),0.75,1))))</f>
        <v>1</v>
      </c>
      <c r="N2" s="200">
        <f t="shared" ref="N2:N33" si="4">+AVERAGEIF($D$2:$D$82,D2,$M$2:$M$82)</f>
        <v>0.91666666666666663</v>
      </c>
      <c r="O2" s="202" t="s">
        <v>27</v>
      </c>
      <c r="P2" s="203" t="s">
        <v>535</v>
      </c>
      <c r="Q2" s="203"/>
      <c r="R2" s="200"/>
      <c r="S2" s="200"/>
    </row>
    <row r="3" spans="1:19" ht="12.75" customHeight="1" x14ac:dyDescent="0.2">
      <c r="A3" s="200" t="s">
        <v>536</v>
      </c>
      <c r="B3" s="200" t="str">
        <f t="shared" si="0"/>
        <v>1</v>
      </c>
      <c r="C3" s="200" t="str">
        <f>+MID(VLOOKUP(A3,'Ambiente de Control'!$B$21:$C$235,2,0),4,LEN(VLOOKUP(A3,'Ambiente de Control'!$B$21:$C$235,2,0))-4)</f>
        <v xml:space="preserve"> Mecanismos para el manejo de conflictos de interés.</v>
      </c>
      <c r="D3" s="200" t="s">
        <v>533</v>
      </c>
      <c r="E3" s="200" t="str">
        <f>+VLOOKUP(A3,'Ambiente de Control'!$B$21:$D$235,3,0)</f>
        <v>Dimensión Talento Humano
Política Integridad</v>
      </c>
      <c r="F3" s="200" t="str">
        <f>+VLOOKUP(A3,'Ambiente de Control'!$B$21:$K$235,10,0)</f>
        <v>Deficiencia de control (diseño o ejecución)</v>
      </c>
      <c r="G3" s="200">
        <f>+VLOOKUP(A3,'Ambiente de Control'!$B$21:$O$235,13,0)</f>
        <v>20.055689999999998</v>
      </c>
      <c r="H3" s="201">
        <f t="shared" si="1"/>
        <v>1</v>
      </c>
      <c r="I3" s="200" t="str">
        <f t="shared" si="2"/>
        <v>Cuando en el análisis de los requerimientos en los diferenes componentes del MECI se cuente con aspectos evaluados en nivel 2 (presente) y 3 (funcionando).</v>
      </c>
      <c r="J3" s="200" t="s">
        <v>534</v>
      </c>
      <c r="K3" s="200">
        <f>+IF(ISBLANK(VLOOKUP(A3,'Ambiente de Control'!$B$24:$F$235,5,0)),"",VLOOKUP(A3,'Ambiente de Control'!$B$24:$F$235,5,0))</f>
        <v>3</v>
      </c>
      <c r="L3" s="200">
        <f>+IF(ISBLANK(VLOOKUP(A3,'Ambiente de Control'!$B$24:$K$235,9,0)),"",VLOOKUP(A3,'Ambiente de Control'!$B$24:$K$235,9,0))</f>
        <v>2</v>
      </c>
      <c r="M3" s="200">
        <f t="shared" si="3"/>
        <v>0.5</v>
      </c>
      <c r="N3" s="200">
        <f t="shared" si="4"/>
        <v>0.91666666666666663</v>
      </c>
      <c r="O3" s="204" t="s">
        <v>30</v>
      </c>
      <c r="P3" s="203" t="s">
        <v>537</v>
      </c>
      <c r="Q3" s="203"/>
      <c r="R3" s="200" t="s">
        <v>538</v>
      </c>
      <c r="S3" s="200"/>
    </row>
    <row r="4" spans="1:19" ht="16.5" customHeight="1" x14ac:dyDescent="0.2">
      <c r="A4" s="200" t="s">
        <v>539</v>
      </c>
      <c r="B4" s="200" t="str">
        <f t="shared" si="0"/>
        <v>1</v>
      </c>
      <c r="C4" s="200" t="str">
        <f>+MID(VLOOKUP(A4,'Ambiente de Control'!$B$21:$C$235,2,0),4,LEN(VLOOKUP(A4,'Ambiente de Control'!$B$21:$C$235,2,0))-4)</f>
        <v xml:space="preserve"> Mecanismos frente a la detección y prevención del uso inadecuado de información privilegiada u otras situaciones que puedan implicar riesgos para la entidad</v>
      </c>
      <c r="D4" s="200" t="s">
        <v>533</v>
      </c>
      <c r="E4" s="200" t="str">
        <f>+VLOOKUP(A4,'Ambiente de Control'!$B$21:$D$235,3,0)</f>
        <v>Dimensión Información y Comunicación
Política Transparencia y Acceso a la Información Pública
Política Gestión Documental</v>
      </c>
      <c r="F4" s="200" t="str">
        <f>+VLOOKUP(A4,'Ambiente de Control'!$B$21:$K$235,10,0)</f>
        <v>Mantenimiento del control</v>
      </c>
      <c r="G4" s="200">
        <f>+VLOOKUP(A4,'Ambiente de Control'!$B$21:$O$235,13,0)</f>
        <v>60.066896</v>
      </c>
      <c r="H4" s="201">
        <f t="shared" si="1"/>
        <v>6</v>
      </c>
      <c r="I4" s="200" t="str">
        <f t="shared" si="2"/>
        <v>Cuando en el análisis de los requerimientos en los diferenes componentes del MECI se cuente con aspectos evaluados en nivel 1 (presente) y 1 (funcionando); 2 (presente) y 1 (funcionando).</v>
      </c>
      <c r="J4" s="200" t="s">
        <v>534</v>
      </c>
      <c r="K4" s="200">
        <f>+IF(ISBLANK(VLOOKUP(A4,'Ambiente de Control'!$B$24:$F$235,5,0)),"",VLOOKUP(A4,'Ambiente de Control'!$B$24:$F$235,5,0))</f>
        <v>3</v>
      </c>
      <c r="L4" s="200">
        <f>+IF(ISBLANK(VLOOKUP(A4,'Ambiente de Control'!$B$24:$K$235,9,0)),"",VLOOKUP(A4,'Ambiente de Control'!$B$24:$K$235,9,0))</f>
        <v>3</v>
      </c>
      <c r="M4" s="200">
        <f t="shared" si="3"/>
        <v>1</v>
      </c>
      <c r="N4" s="200">
        <f t="shared" si="4"/>
        <v>0.91666666666666663</v>
      </c>
      <c r="O4" s="204" t="s">
        <v>33</v>
      </c>
      <c r="P4" s="203" t="s">
        <v>540</v>
      </c>
      <c r="Q4" s="203"/>
      <c r="R4" s="200"/>
      <c r="S4" s="200"/>
    </row>
    <row r="5" spans="1:19" x14ac:dyDescent="0.2">
      <c r="A5" s="200" t="s">
        <v>541</v>
      </c>
      <c r="B5" s="200" t="str">
        <f t="shared" si="0"/>
        <v>1</v>
      </c>
      <c r="C5" s="200" t="str">
        <f>+MID(VLOOKUP(A5,'Ambiente de Control'!$B$21:$C$235,2,0),4,LEN(VLOOKUP(A5,'Ambiente de Control'!$B$21:$C$235,2,0))-4)</f>
        <v xml:space="preserve"> La evaluación de las acciones transversales de integridad, mediante el monitoreo permanente de los riesgos de corrupción.</v>
      </c>
      <c r="D5" s="200" t="s">
        <v>533</v>
      </c>
      <c r="E5" s="200" t="str">
        <f>+VLOOKUP(A5,'Ambiente de Control'!$B$21:$D$235,3,0)</f>
        <v>Dimension Talento Humano
Politica de Integridad</v>
      </c>
      <c r="F5" s="200" t="str">
        <f>+VLOOKUP(A5,'Ambiente de Control'!$B$21:$K$235,10,0)</f>
        <v>Mantenimiento del control</v>
      </c>
      <c r="G5" s="200">
        <f>+VLOOKUP(A5,'Ambiente de Control'!$B$21:$O$235,13,0)</f>
        <v>60.06691</v>
      </c>
      <c r="H5" s="201">
        <f t="shared" si="1"/>
        <v>7</v>
      </c>
      <c r="I5" s="200" t="str">
        <f t="shared" si="2"/>
        <v>Cuando en el análisis de los requerimientos en los diferenes componentes del MECI se cuente con aspectos evaluados en nivel 1 (presente) y 1 (funcionando); 2 (presente) y 1 (funcionando).</v>
      </c>
      <c r="J5" s="200" t="s">
        <v>534</v>
      </c>
      <c r="K5" s="200">
        <f>+IF(ISBLANK(VLOOKUP(A5,'Ambiente de Control'!$B$24:$F$235,5,0)),"",VLOOKUP(A5,'Ambiente de Control'!$B$24:$F$235,5,0))</f>
        <v>3</v>
      </c>
      <c r="L5" s="200">
        <f>+IF(ISBLANK(VLOOKUP(A5,'Ambiente de Control'!$B$24:$K$235,9,0)),"",VLOOKUP(A5,'Ambiente de Control'!$B$24:$K$235,9,0))</f>
        <v>3</v>
      </c>
      <c r="M5" s="200">
        <f t="shared" si="3"/>
        <v>1</v>
      </c>
      <c r="N5" s="200">
        <f t="shared" si="4"/>
        <v>0.91666666666666663</v>
      </c>
      <c r="O5" s="200"/>
      <c r="P5" s="200"/>
    </row>
    <row r="6" spans="1:19" x14ac:dyDescent="0.2">
      <c r="A6" s="200" t="s">
        <v>542</v>
      </c>
      <c r="B6" s="200" t="str">
        <f t="shared" si="0"/>
        <v>1</v>
      </c>
      <c r="C6" s="200" t="str">
        <f>+MID(VLOOKUP(A6,'Ambiente de Control'!$B$21:$C$235,2,0),4,LEN(VLOOKUP(A6,'Ambiente de Control'!$B$21:$C$235,2,0))-4)</f>
        <v xml:space="preserve"> Análisis sobre viabilidad para el establecimiento de una línea de denuncia interna sobre situaciones irregulares o posibles incumplimientos al código de integridad.
NOTA: Si la entidad ya cuenta con esta línea en funcionamiento, establecezca si ha aportado para la mejora de los mapas de riesgos o bien en otros ámbitos organizacionales.</v>
      </c>
      <c r="D6" s="200" t="s">
        <v>533</v>
      </c>
      <c r="E6" s="200" t="str">
        <f>+VLOOKUP(A6,'Ambiente de Control'!$B$21:$D$235,3,0)</f>
        <v>Dimensión Direccionamiento Estratégico y Planeación
Plan Anticorrupción y de Atención al Ciudadano</v>
      </c>
      <c r="F6" s="200" t="str">
        <f>+VLOOKUP(A6,'Ambiente de Control'!$B$21:$K$235,10,0)</f>
        <v>Deficiencia de control (diseño o ejecución)</v>
      </c>
      <c r="G6" s="200">
        <f>+VLOOKUP(A6,'Ambiente de Control'!$B$21:$O$235,13,0)</f>
        <v>20.073568999999999</v>
      </c>
      <c r="H6" s="201">
        <f t="shared" si="1"/>
        <v>2</v>
      </c>
      <c r="I6" s="200" t="str">
        <f t="shared" si="2"/>
        <v>Cuando en el análisis de los requerimientos en los diferenes componentes del MECI se cuente con aspectos evaluados en nivel 2 (presente) y 3 (funcionando).</v>
      </c>
      <c r="J6" s="200" t="s">
        <v>534</v>
      </c>
      <c r="K6" s="200">
        <f>+IF(ISBLANK(VLOOKUP(A6,'Ambiente de Control'!$B$24:$F$235,5,0)),"",VLOOKUP(A6,'Ambiente de Control'!$B$24:$F$235,5,0))</f>
        <v>3</v>
      </c>
      <c r="L6" s="200">
        <f>+IF(ISBLANK(VLOOKUP(A6,'Ambiente de Control'!$B$24:$K$235,9,0)),"",VLOOKUP(A6,'Ambiente de Control'!$B$24:$K$235,9,0))</f>
        <v>2</v>
      </c>
      <c r="M6" s="200">
        <f t="shared" si="3"/>
        <v>0.5</v>
      </c>
      <c r="N6" s="200">
        <f t="shared" si="4"/>
        <v>0.91666666666666663</v>
      </c>
      <c r="O6" s="200"/>
      <c r="P6" s="200"/>
    </row>
    <row r="7" spans="1:19" x14ac:dyDescent="0.2">
      <c r="A7" s="200" t="s">
        <v>543</v>
      </c>
      <c r="B7" s="200" t="str">
        <f t="shared" si="0"/>
        <v>2</v>
      </c>
      <c r="C7" s="200" t="str">
        <f>+MID(VLOOKUP(A7,'Ambiente de Control'!$B$21:$C$235,2,0),4,LEN(VLOOKUP(A7,'Ambiente de Control'!$B$21:$C$235,2,0))-4)</f>
        <v xml:space="preserve"> Creación o actualización del Comité Institucional de Coordinación de Control Interno (incluye ajustes en periodicidad para reunión, articulación con el Comité Institucioanl de Gestión y Desempeño)</v>
      </c>
      <c r="D7" s="200" t="s">
        <v>533</v>
      </c>
      <c r="E7" s="200" t="str">
        <f>+VLOOKUP(A7,'Ambiente de Control'!$B$21:$D$235,3,0)</f>
        <v>Dimension Control Interno
Politica de Control Interno</v>
      </c>
      <c r="F7" s="200" t="str">
        <f>+VLOOKUP(A7,'Ambiente de Control'!$B$21:$K$235,10,0)</f>
        <v>Mantenimiento del control</v>
      </c>
      <c r="G7" s="200">
        <f>+VLOOKUP(A7,'Ambiente de Control'!$B$21:$O$235,13,0)</f>
        <v>60.088965299999998</v>
      </c>
      <c r="H7" s="201">
        <f t="shared" si="1"/>
        <v>8</v>
      </c>
      <c r="I7" s="200" t="str">
        <f t="shared" si="2"/>
        <v>Cuando en el análisis de los requerimientos en los diferenes componentes del MECI se cuente con aspectos evaluados en nivel 1 (presente) y 1 (funcionando); 2 (presente) y 1 (funcionando).</v>
      </c>
      <c r="J7" s="200" t="s">
        <v>544</v>
      </c>
      <c r="K7" s="200">
        <f>+IF(ISBLANK(VLOOKUP(A7,'Ambiente de Control'!$B$24:$F$235,5,0)),"",VLOOKUP(A7,'Ambiente de Control'!$B$24:$F$235,5,0))</f>
        <v>3</v>
      </c>
      <c r="L7" s="200">
        <f>+IF(ISBLANK(VLOOKUP(A7,'Ambiente de Control'!$B$24:$K$235,9,0)),"",VLOOKUP(A7,'Ambiente de Control'!$B$24:$K$235,9,0))</f>
        <v>3</v>
      </c>
      <c r="M7" s="200">
        <f t="shared" si="3"/>
        <v>1</v>
      </c>
      <c r="N7" s="200">
        <f t="shared" si="4"/>
        <v>0.91666666666666663</v>
      </c>
      <c r="O7" s="200"/>
      <c r="P7" s="200"/>
    </row>
    <row r="8" spans="1:19" x14ac:dyDescent="0.2">
      <c r="A8" s="200" t="s">
        <v>545</v>
      </c>
      <c r="B8" s="200" t="str">
        <f t="shared" si="0"/>
        <v>2</v>
      </c>
      <c r="C8" s="200" t="str">
        <f>+MID(VLOOKUP(A8,'Ambiente de Control'!$B$21:$C$235,2,0),4,LEN(VLOOKUP(A8,'Ambiente de Control'!$B$21:$C$235,2,0))-4)</f>
        <v xml:space="preserve"> Definición y documentación del Esquema de Líneas de Defens</v>
      </c>
      <c r="D8" s="200" t="s">
        <v>533</v>
      </c>
      <c r="E8" s="200" t="str">
        <f>+VLOOKUP(A8,'Ambiente de Control'!$B$21:$D$235,3,0)</f>
        <v>Dimension Control Interno
Politica de Control Interno
Lineas de defensa</v>
      </c>
      <c r="F8" s="200" t="str">
        <f>+VLOOKUP(A8,'Ambiente de Control'!$B$21:$K$235,10,0)</f>
        <v>Mantenimiento del control</v>
      </c>
      <c r="G8" s="200">
        <f>+VLOOKUP(A8,'Ambiente de Control'!$B$21:$O$235,13,0)</f>
        <v>60.098965300000003</v>
      </c>
      <c r="H8" s="201">
        <f t="shared" si="1"/>
        <v>9</v>
      </c>
      <c r="I8" s="200" t="str">
        <f t="shared" si="2"/>
        <v>Cuando en el análisis de los requerimientos en los diferenes componentes del MECI se cuente con aspectos evaluados en nivel 1 (presente) y 1 (funcionando); 2 (presente) y 1 (funcionando).</v>
      </c>
      <c r="J8" s="200" t="s">
        <v>544</v>
      </c>
      <c r="K8" s="200">
        <f>+IF(ISBLANK(VLOOKUP(A8,'Ambiente de Control'!$B$24:$F$235,5,0)),"",VLOOKUP(A8,'Ambiente de Control'!$B$24:$F$235,5,0))</f>
        <v>3</v>
      </c>
      <c r="L8" s="200">
        <f>+IF(ISBLANK(VLOOKUP(A8,'Ambiente de Control'!$B$24:$K$235,9,0)),"",VLOOKUP(A8,'Ambiente de Control'!$B$24:$K$235,9,0))</f>
        <v>3</v>
      </c>
      <c r="M8" s="200">
        <f t="shared" si="3"/>
        <v>1</v>
      </c>
      <c r="N8" s="200">
        <f t="shared" si="4"/>
        <v>0.91666666666666663</v>
      </c>
      <c r="O8" s="200"/>
      <c r="P8" s="200"/>
    </row>
    <row r="9" spans="1:19" x14ac:dyDescent="0.2">
      <c r="A9" s="200" t="s">
        <v>546</v>
      </c>
      <c r="B9" s="200" t="str">
        <f t="shared" si="0"/>
        <v>2</v>
      </c>
      <c r="C9" s="200" t="str">
        <f>+MID(VLOOKUP(A9,'Ambiente de Control'!$B$21:$C$235,2,0),4,LEN(VLOOKUP(A9,'Ambiente de Control'!$B$21:$C$235,2,0))-4)</f>
        <v xml:space="preserve"> Definición de líneas de reporte en temas clave para la toma de decisiones, atendiendo el Esquema de Líneas de Defens</v>
      </c>
      <c r="D9" s="200" t="s">
        <v>533</v>
      </c>
      <c r="E9" s="200" t="str">
        <f>+VLOOKUP(A9,'Ambiente de Control'!$B$21:$D$235,3,0)</f>
        <v>Dimension Control Interno
Politica de Control Interno
Linea de Defensa
Dimension de Informaciòn y Comunicaciòn</v>
      </c>
      <c r="F9" s="200" t="str">
        <f>+VLOOKUP(A9,'Ambiente de Control'!$B$21:$K$235,10,0)</f>
        <v>Mantenimiento del control</v>
      </c>
      <c r="G9" s="200">
        <f>+VLOOKUP(A9,'Ambiente de Control'!$B$21:$O$235,13,0)</f>
        <v>60.156979999999997</v>
      </c>
      <c r="H9" s="201">
        <f t="shared" si="1"/>
        <v>10</v>
      </c>
      <c r="I9" s="200" t="str">
        <f t="shared" si="2"/>
        <v>Cuando en el análisis de los requerimientos en los diferenes componentes del MECI se cuente con aspectos evaluados en nivel 1 (presente) y 1 (funcionando); 2 (presente) y 1 (funcionando).</v>
      </c>
      <c r="J9" s="200" t="s">
        <v>544</v>
      </c>
      <c r="K9" s="200">
        <f>+IF(ISBLANK(VLOOKUP(A9,'Ambiente de Control'!$B$24:$F$235,5,0)),"",VLOOKUP(A9,'Ambiente de Control'!$B$24:$F$235,5,0))</f>
        <v>3</v>
      </c>
      <c r="L9" s="200">
        <f>+IF(ISBLANK(VLOOKUP(A9,'Ambiente de Control'!$B$24:$K$235,9,0)),"",VLOOKUP(A9,'Ambiente de Control'!$B$24:$K$235,9,0))</f>
        <v>3</v>
      </c>
      <c r="M9" s="200">
        <f t="shared" si="3"/>
        <v>1</v>
      </c>
      <c r="N9" s="200">
        <f t="shared" si="4"/>
        <v>0.91666666666666663</v>
      </c>
      <c r="O9" s="200"/>
      <c r="P9" s="200"/>
    </row>
    <row r="10" spans="1:19" x14ac:dyDescent="0.2">
      <c r="A10" s="200" t="s">
        <v>547</v>
      </c>
      <c r="B10" s="200" t="str">
        <f t="shared" si="0"/>
        <v>3</v>
      </c>
      <c r="C10" s="200" t="str">
        <f>+MID(VLOOKUP(A10,'Ambiente de Control'!$B$21:$C$235,2,0),4,LEN(VLOOKUP(A10,'Ambiente de Control'!$B$21:$C$235,2,0))-4)</f>
        <v xml:space="preserve"> Definición y evaluación de la Política de Administración del Riesgo (Acorde con lineamientos de la Guía para la Administración del Riesgo de Gestión y Corrupción y Diseño de Controles en Entidades Públicas).  La evaluación debe considerar su aplicación en la entidad, cambios en el entorno que puedan defnir ajustes, dificultades para su desarrollo</v>
      </c>
      <c r="D10" s="200" t="s">
        <v>533</v>
      </c>
      <c r="E10" s="200" t="str">
        <f>+VLOOKUP(A10,'Ambiente de Control'!$B$21:$D$235,3,0)</f>
        <v>Dimension de Direccionamiento Estrategico y Planeaciòn
Politica de Planeaciòn Institucional 
Dimension Control Interno</v>
      </c>
      <c r="F10" s="200" t="str">
        <f>+VLOOKUP(A10,'Ambiente de Control'!$B$21:$K$235,10,0)</f>
        <v>Mantenimiento del control</v>
      </c>
      <c r="G10" s="200">
        <f>+VLOOKUP(A10,'Ambiente de Control'!$B$21:$O$235,13,0)</f>
        <v>60.289650000000002</v>
      </c>
      <c r="H10" s="201">
        <f t="shared" si="1"/>
        <v>11</v>
      </c>
      <c r="I10" s="200" t="str">
        <f t="shared" si="2"/>
        <v>Cuando en el análisis de los requerimientos en los diferenes componentes del MECI se cuente con aspectos evaluados en nivel 1 (presente) y 1 (funcionando); 2 (presente) y 1 (funcionando).</v>
      </c>
      <c r="J10" s="200" t="s">
        <v>548</v>
      </c>
      <c r="K10" s="200">
        <f>+IF(ISBLANK(VLOOKUP(A10,'Ambiente de Control'!$B$24:$F$235,5,0)),"",VLOOKUP(A10,'Ambiente de Control'!$B$24:$F$235,5,0))</f>
        <v>3</v>
      </c>
      <c r="L10" s="200">
        <f>+IF(ISBLANK(VLOOKUP(A10,'Ambiente de Control'!$B$24:$K$235,9,0)),"",VLOOKUP(A10,'Ambiente de Control'!$B$24:$K$235,9,0))</f>
        <v>3</v>
      </c>
      <c r="M10" s="200">
        <f t="shared" si="3"/>
        <v>1</v>
      </c>
      <c r="N10" s="200">
        <f t="shared" si="4"/>
        <v>0.91666666666666663</v>
      </c>
      <c r="O10" s="200"/>
      <c r="P10" s="200"/>
    </row>
    <row r="11" spans="1:19" x14ac:dyDescent="0.2">
      <c r="A11" s="200" t="s">
        <v>549</v>
      </c>
      <c r="B11" s="200" t="str">
        <f t="shared" si="0"/>
        <v>3</v>
      </c>
      <c r="C11" s="200" t="str">
        <f>+MID(VLOOKUP(A11,'Ambiente de Control'!$B$21:$C$235,2,0),4,LEN(VLOOKUP(A11,'Ambiente de Control'!$B$21:$C$235,2,0))-4)</f>
        <v xml:space="preserve"> Evaluación de la planeación estratégica, considerando alertas frente a posibles incumplimientos, necesidades de recursos, cambios en el entorno que puedan afectar su desarrollo, entre otros aspectos que garanticen de forma razonable su cumplimiento</v>
      </c>
      <c r="D11" s="200" t="s">
        <v>533</v>
      </c>
      <c r="E11" s="200" t="str">
        <f>+VLOOKUP(A11,'Ambiente de Control'!$B$21:$D$235,3,0)</f>
        <v>Diimensiòn Evaluacion de Resultados 
Politica de Seguimiento y Evaluaciòn al Desemepeño Institucional
Dimension Control Interno
Lineas de defensa</v>
      </c>
      <c r="F11" s="200" t="str">
        <f>+VLOOKUP(A11,'Ambiente de Control'!$B$21:$K$235,10,0)</f>
        <v>Mantenimiento del control</v>
      </c>
      <c r="G11" s="200">
        <f>+VLOOKUP(A11,'Ambiente de Control'!$B$21:$O$235,13,0)</f>
        <v>60.489649999999997</v>
      </c>
      <c r="H11" s="201">
        <f t="shared" si="1"/>
        <v>13</v>
      </c>
      <c r="I11" s="200" t="str">
        <f t="shared" si="2"/>
        <v>Cuando en el análisis de los requerimientos en los diferenes componentes del MECI se cuente con aspectos evaluados en nivel 1 (presente) y 1 (funcionando); 2 (presente) y 1 (funcionando).</v>
      </c>
      <c r="J11" s="200" t="s">
        <v>548</v>
      </c>
      <c r="K11" s="200">
        <f>+IF(ISBLANK(VLOOKUP(A11,'Ambiente de Control'!$B$24:$F$235,5,0)),"",VLOOKUP(A11,'Ambiente de Control'!$B$24:$F$235,5,0))</f>
        <v>3</v>
      </c>
      <c r="L11" s="200">
        <f>+IF(ISBLANK(VLOOKUP(A11,'Ambiente de Control'!$B$24:$K$235,9,0)),"",VLOOKUP(A11,'Ambiente de Control'!$B$24:$K$235,9,0))</f>
        <v>3</v>
      </c>
      <c r="M11" s="200">
        <f t="shared" si="3"/>
        <v>1</v>
      </c>
      <c r="N11" s="200">
        <f t="shared" si="4"/>
        <v>0.91666666666666663</v>
      </c>
      <c r="O11" s="200"/>
      <c r="P11" s="200"/>
    </row>
    <row r="12" spans="1:19" x14ac:dyDescent="0.2">
      <c r="A12" s="200" t="s">
        <v>550</v>
      </c>
      <c r="B12" s="200" t="str">
        <f t="shared" si="0"/>
        <v>3</v>
      </c>
      <c r="C12" s="200" t="str">
        <f>+MID(VLOOKUP(A12,'Ambiente de Control'!$B$21:$C$235,2,0),4,LEN(VLOOKUP(A12,'Ambiente de Control'!$B$21:$C$235,2,0))-4)</f>
        <v xml:space="preserve"> La Alta Dirección frente a la política de Administración del Riesgo definen los niveles de aceptación del riesgo, teniendo en cuenta cada uno de los objetivos establecidos.</v>
      </c>
      <c r="D12" s="200" t="s">
        <v>533</v>
      </c>
      <c r="E12" s="200" t="str">
        <f>+VLOOKUP(A12,'Ambiente de Control'!$B$21:$D$235,3,0)</f>
        <v>Dimension Control Interno
Politica de Control Interno
Linea Estrategica</v>
      </c>
      <c r="F12" s="200" t="str">
        <f>+VLOOKUP(A12,'Ambiente de Control'!$B$21:$K$235,10,0)</f>
        <v>Mantenimiento del control</v>
      </c>
      <c r="G12" s="200">
        <f>+VLOOKUP(A12,'Ambiente de Control'!$B$21:$O$235,13,0)</f>
        <v>60.389653000000003</v>
      </c>
      <c r="H12" s="201">
        <f t="shared" si="1"/>
        <v>12</v>
      </c>
      <c r="I12" s="200" t="str">
        <f t="shared" si="2"/>
        <v>Cuando en el análisis de los requerimientos en los diferenes componentes del MECI se cuente con aspectos evaluados en nivel 1 (presente) y 1 (funcionando); 2 (presente) y 1 (funcionando).</v>
      </c>
      <c r="J12" s="200" t="s">
        <v>548</v>
      </c>
      <c r="K12" s="200">
        <f>+IF(ISBLANK(VLOOKUP(A12,'Ambiente de Control'!$B$24:$F$235,5,0)),"",VLOOKUP(A12,'Ambiente de Control'!$B$24:$F$235,5,0))</f>
        <v>3</v>
      </c>
      <c r="L12" s="200">
        <f>+IF(ISBLANK(VLOOKUP(A12,'Ambiente de Control'!$B$24:$K$235,9,0)),"",VLOOKUP(A12,'Ambiente de Control'!$B$24:$K$235,9,0))</f>
        <v>3</v>
      </c>
      <c r="M12" s="200">
        <f t="shared" si="3"/>
        <v>1</v>
      </c>
      <c r="N12" s="200">
        <f t="shared" si="4"/>
        <v>0.91666666666666663</v>
      </c>
      <c r="O12" s="200"/>
      <c r="P12" s="200"/>
    </row>
    <row r="13" spans="1:19" x14ac:dyDescent="0.2">
      <c r="A13" s="200" t="s">
        <v>551</v>
      </c>
      <c r="B13" s="200" t="str">
        <f t="shared" si="0"/>
        <v>4</v>
      </c>
      <c r="C13" s="200" t="str">
        <f>+MID(VLOOKUP(A13,'Ambiente de Control'!$B$21:$C$235,2,0),4,LEN(VLOOKUP(A13,'Ambiente de Control'!$B$21:$C$235,2,0))-4)</f>
        <v xml:space="preserve"> Evaluación de la Planeación Estratégica del Talento Humano</v>
      </c>
      <c r="D13" s="200" t="s">
        <v>533</v>
      </c>
      <c r="E13" s="200" t="str">
        <f>+VLOOKUP(A13,'Ambiente de Control'!$B$21:$D$235,3,0)</f>
        <v>Dimension de Talento Humano
Politica Gestion Estrategica del Talento Humano
Dimension de Control Interno
Lineas de Defensa</v>
      </c>
      <c r="F13" s="200" t="str">
        <f>+VLOOKUP(A13,'Ambiente de Control'!$B$21:$K$235,10,0)</f>
        <v>Mantenimiento del control</v>
      </c>
      <c r="G13" s="200">
        <f>+VLOOKUP(A13,'Ambiente de Control'!$B$21:$O$235,13,0)</f>
        <v>60.589649999999999</v>
      </c>
      <c r="H13" s="201">
        <f t="shared" si="1"/>
        <v>14</v>
      </c>
      <c r="I13" s="200" t="str">
        <f t="shared" si="2"/>
        <v>Cuando en el análisis de los requerimientos en los diferenes componentes del MECI se cuente con aspectos evaluados en nivel 1 (presente) y 1 (funcionando); 2 (presente) y 1 (funcionando).</v>
      </c>
      <c r="J13" s="200" t="s">
        <v>552</v>
      </c>
      <c r="K13" s="200">
        <f>+IF(ISBLANK(VLOOKUP(A13,'Ambiente de Control'!$B$24:$F$235,5,0)),"",VLOOKUP(A13,'Ambiente de Control'!$B$24:$F$235,5,0))</f>
        <v>3</v>
      </c>
      <c r="L13" s="200">
        <f>+IF(ISBLANK(VLOOKUP(A13,'Ambiente de Control'!$B$24:$K$235,9,0)),"",VLOOKUP(A13,'Ambiente de Control'!$B$24:$K$235,9,0))</f>
        <v>3</v>
      </c>
      <c r="M13" s="200">
        <f t="shared" si="3"/>
        <v>1</v>
      </c>
      <c r="N13" s="200">
        <f t="shared" si="4"/>
        <v>0.91666666666666663</v>
      </c>
      <c r="O13" s="200"/>
      <c r="P13" s="200"/>
    </row>
    <row r="14" spans="1:19" x14ac:dyDescent="0.2">
      <c r="A14" s="200" t="s">
        <v>553</v>
      </c>
      <c r="B14" s="200" t="str">
        <f t="shared" si="0"/>
        <v>4</v>
      </c>
      <c r="C14" s="200" t="str">
        <f>+MID(VLOOKUP(A14,'Ambiente de Control'!$B$21:$C$235,2,0),4,LEN(VLOOKUP(A14,'Ambiente de Control'!$B$21:$C$235,2,0))-4)</f>
        <v xml:space="preserve"> Evaluación de las actividades relacionadas con el Ingreso del personal</v>
      </c>
      <c r="D14" s="200" t="s">
        <v>533</v>
      </c>
      <c r="E14" s="200" t="str">
        <f>+VLOOKUP(A14,'Ambiente de Control'!$B$21:$D$235,3,0)</f>
        <v>Dimension de Talento Humano
Politica Gestion Estrategica del Talento Humano
Dimension de Control Interno
Lineas de Defensa</v>
      </c>
      <c r="F14" s="200" t="str">
        <f>+VLOOKUP(A14,'Ambiente de Control'!$B$21:$K$235,10,0)</f>
        <v>Mantenimiento del control</v>
      </c>
      <c r="G14" s="200">
        <f>+VLOOKUP(A14,'Ambiente de Control'!$B$21:$O$235,13,0)</f>
        <v>60.68965</v>
      </c>
      <c r="H14" s="201">
        <f t="shared" si="1"/>
        <v>15</v>
      </c>
      <c r="I14" s="200" t="str">
        <f t="shared" si="2"/>
        <v>Cuando en el análisis de los requerimientos en los diferenes componentes del MECI se cuente con aspectos evaluados en nivel 1 (presente) y 1 (funcionando); 2 (presente) y 1 (funcionando).</v>
      </c>
      <c r="J14" s="200" t="s">
        <v>552</v>
      </c>
      <c r="K14" s="200">
        <f>+IF(ISBLANK(VLOOKUP(A14,'Ambiente de Control'!$B$24:$F$235,5,0)),"",VLOOKUP(A14,'Ambiente de Control'!$B$24:$F$235,5,0))</f>
        <v>3</v>
      </c>
      <c r="L14" s="200">
        <f>+IF(ISBLANK(VLOOKUP(A14,'Ambiente de Control'!$B$24:$K$235,9,0)),"",VLOOKUP(A14,'Ambiente de Control'!$B$24:$K$235,9,0))</f>
        <v>3</v>
      </c>
      <c r="M14" s="200">
        <f t="shared" si="3"/>
        <v>1</v>
      </c>
      <c r="N14" s="200">
        <f t="shared" si="4"/>
        <v>0.91666666666666663</v>
      </c>
      <c r="O14" s="200"/>
      <c r="P14" s="200"/>
    </row>
    <row r="15" spans="1:19" x14ac:dyDescent="0.2">
      <c r="A15" s="200" t="s">
        <v>554</v>
      </c>
      <c r="B15" s="200" t="str">
        <f t="shared" si="0"/>
        <v>4</v>
      </c>
      <c r="C15" s="200" t="str">
        <f>+MID(VLOOKUP(A15,'Ambiente de Control'!$B$21:$C$235,2,0),4,LEN(VLOOKUP(A15,'Ambiente de Control'!$B$21:$C$235,2,0))-4)</f>
        <v xml:space="preserve"> Evaluación de las actividades relacionadas con la permanencia del personal</v>
      </c>
      <c r="D15" s="200" t="s">
        <v>533</v>
      </c>
      <c r="E15" s="200" t="str">
        <f>+VLOOKUP(A15,'Ambiente de Control'!$B$21:$D$235,3,0)</f>
        <v>Dimension de Talento Humano
Politica Gestion Estrategica del Talento Humano
Dimension de Control Interno
Lineas de Defensa</v>
      </c>
      <c r="F15" s="200" t="str">
        <f>+VLOOKUP(A15,'Ambiente de Control'!$B$21:$K$235,10,0)</f>
        <v>Mantenimiento del control</v>
      </c>
      <c r="G15" s="200">
        <f>+VLOOKUP(A15,'Ambiente de Control'!$B$21:$O$235,13,0)</f>
        <v>60.789650000000002</v>
      </c>
      <c r="H15" s="201">
        <f t="shared" si="1"/>
        <v>16</v>
      </c>
      <c r="I15" s="200" t="str">
        <f t="shared" si="2"/>
        <v>Cuando en el análisis de los requerimientos en los diferenes componentes del MECI se cuente con aspectos evaluados en nivel 1 (presente) y 1 (funcionando); 2 (presente) y 1 (funcionando).</v>
      </c>
      <c r="J15" s="200" t="s">
        <v>552</v>
      </c>
      <c r="K15" s="200">
        <f>+IF(ISBLANK(VLOOKUP(A15,'Ambiente de Control'!$B$24:$F$235,5,0)),"",VLOOKUP(A15,'Ambiente de Control'!$B$24:$F$235,5,0))</f>
        <v>3</v>
      </c>
      <c r="L15" s="200">
        <f>+IF(ISBLANK(VLOOKUP(A15,'Ambiente de Control'!$B$24:$K$235,9,0)),"",VLOOKUP(A15,'Ambiente de Control'!$B$24:$K$235,9,0))</f>
        <v>3</v>
      </c>
      <c r="M15" s="200">
        <f t="shared" si="3"/>
        <v>1</v>
      </c>
      <c r="N15" s="200">
        <f t="shared" si="4"/>
        <v>0.91666666666666663</v>
      </c>
      <c r="O15" s="200"/>
      <c r="P15" s="200"/>
    </row>
    <row r="16" spans="1:19" x14ac:dyDescent="0.2">
      <c r="A16" s="200" t="s">
        <v>555</v>
      </c>
      <c r="B16" s="200" t="str">
        <f t="shared" si="0"/>
        <v>4</v>
      </c>
      <c r="C16" s="200" t="str">
        <f>+MID(VLOOKUP(A16,'Ambiente de Control'!$B$21:$C$235,2,0),4,LEN(VLOOKUP(A16,'Ambiente de Control'!$B$21:$C$235,2,0))-4)</f>
        <v>Analizar si se cuenta con políticas claras y comunicadas relacionadas con la responsabilidad de cada servidor sobre el desarrollo y mantenimiento del control interno (1a línea de defensa</v>
      </c>
      <c r="D16" s="200" t="s">
        <v>533</v>
      </c>
      <c r="E16" s="200" t="str">
        <f>+VLOOKUP(A16,'Ambiente de Control'!$B$21:$D$235,3,0)</f>
        <v>Dimension de Talento Humano
Politica Gestion Estrategica del Talento Humano
Dimension de Control Interno
Lineas de Defensa</v>
      </c>
      <c r="F16" s="200" t="str">
        <f>+VLOOKUP(A16,'Ambiente de Control'!$B$21:$K$235,10,0)</f>
        <v>Mantenimiento del control</v>
      </c>
      <c r="G16" s="200">
        <f>+VLOOKUP(A16,'Ambiente de Control'!$B$21:$O$235,13,0)</f>
        <v>60.889650000000003</v>
      </c>
      <c r="H16" s="201">
        <f t="shared" si="1"/>
        <v>17</v>
      </c>
      <c r="I16" s="200" t="str">
        <f t="shared" si="2"/>
        <v>Cuando en el análisis de los requerimientos en los diferenes componentes del MECI se cuente con aspectos evaluados en nivel 1 (presente) y 1 (funcionando); 2 (presente) y 1 (funcionando).</v>
      </c>
      <c r="J16" s="200" t="s">
        <v>552</v>
      </c>
      <c r="K16" s="200">
        <f>+IF(ISBLANK(VLOOKUP(A16,'Ambiente de Control'!$B$24:$F$235,5,0)),"",VLOOKUP(A16,'Ambiente de Control'!$B$24:$F$235,5,0))</f>
        <v>3</v>
      </c>
      <c r="L16" s="200">
        <f>+IF(ISBLANK(VLOOKUP(A16,'Ambiente de Control'!$B$24:$K$235,9,0)),"",VLOOKUP(A16,'Ambiente de Control'!$B$24:$K$235,9,0))</f>
        <v>3</v>
      </c>
      <c r="M16" s="200">
        <f t="shared" si="3"/>
        <v>1</v>
      </c>
      <c r="N16" s="200">
        <f t="shared" si="4"/>
        <v>0.91666666666666663</v>
      </c>
      <c r="O16" s="200"/>
      <c r="P16" s="200"/>
    </row>
    <row r="17" spans="1:16" x14ac:dyDescent="0.2">
      <c r="A17" s="200" t="s">
        <v>556</v>
      </c>
      <c r="B17" s="200" t="str">
        <f t="shared" si="0"/>
        <v>4</v>
      </c>
      <c r="C17" s="200" t="str">
        <f>+MID(VLOOKUP(A17,'Ambiente de Control'!$B$21:$C$235,2,0),4,LEN(VLOOKUP(A17,'Ambiente de Control'!$B$21:$C$235,2,0))-4)</f>
        <v xml:space="preserve"> Evaluación de las actividades relacionadas con el retiro del personal</v>
      </c>
      <c r="D17" s="200" t="s">
        <v>533</v>
      </c>
      <c r="E17" s="200" t="str">
        <f>+VLOOKUP(A17,'Ambiente de Control'!$B$21:$D$235,3,0)</f>
        <v>Dimension de Talento Humano
Politica Gestion Estrategica del Talento Humano
Dimension de Control Interno
Lineas de Defensa</v>
      </c>
      <c r="F17" s="200" t="str">
        <f>+VLOOKUP(A17,'Ambiente de Control'!$B$21:$K$235,10,0)</f>
        <v>Deficiencia de control (diseño o ejecución)</v>
      </c>
      <c r="G17" s="200">
        <f>+VLOOKUP(A17,'Ambiente de Control'!$B$21:$O$235,13,0)</f>
        <v>20.989650000000001</v>
      </c>
      <c r="H17" s="201">
        <f t="shared" si="1"/>
        <v>3</v>
      </c>
      <c r="I17" s="200" t="str">
        <f t="shared" si="2"/>
        <v>Cuando en el análisis de los requerimientos en los diferenes componentes del MECI se cuente con aspectos evaluados en nivel 2 (presente) y 3 (funcionando).</v>
      </c>
      <c r="J17" s="200" t="s">
        <v>552</v>
      </c>
      <c r="K17" s="200">
        <f>+IF(ISBLANK(VLOOKUP(A17,'Ambiente de Control'!$B$24:$F$235,5,0)),"",VLOOKUP(A17,'Ambiente de Control'!$B$24:$F$235,5,0))</f>
        <v>3</v>
      </c>
      <c r="L17" s="200">
        <f>+IF(ISBLANK(VLOOKUP(A17,'Ambiente de Control'!$B$24:$K$235,9,0)),"",VLOOKUP(A17,'Ambiente de Control'!$B$24:$K$235,9,0))</f>
        <v>2</v>
      </c>
      <c r="M17" s="200">
        <f t="shared" si="3"/>
        <v>0.5</v>
      </c>
      <c r="N17" s="200">
        <f t="shared" si="4"/>
        <v>0.91666666666666663</v>
      </c>
      <c r="O17" s="200"/>
      <c r="P17" s="200"/>
    </row>
    <row r="18" spans="1:16" x14ac:dyDescent="0.2">
      <c r="A18" s="200" t="s">
        <v>557</v>
      </c>
      <c r="B18" s="200" t="str">
        <f t="shared" si="0"/>
        <v>4</v>
      </c>
      <c r="C18" s="200" t="str">
        <f>+MID(VLOOKUP(A18,'Ambiente de Control'!$B$21:$C$235,2,0),4,LEN(VLOOKUP(A18,'Ambiente de Control'!$B$21:$C$235,2,0))-4)</f>
        <v xml:space="preserve"> Evaluar el impacto del Plan Institucional de Capacitación - PI</v>
      </c>
      <c r="D18" s="200" t="s">
        <v>533</v>
      </c>
      <c r="E18" s="200" t="str">
        <f>+VLOOKUP(A18,'Ambiente de Control'!$B$21:$D$235,3,0)</f>
        <v>Dimension de Talento Humano
Politica Gestion Estrategica del Talento Humano
Dimension de Control Interno
Lineas de Defensa</v>
      </c>
      <c r="F18" s="200" t="str">
        <f>+VLOOKUP(A18,'Ambiente de Control'!$B$21:$K$235,10,0)</f>
        <v>Deficiencia de control (diseño o ejecución)</v>
      </c>
      <c r="G18" s="200">
        <f>+VLOOKUP(A18,'Ambiente de Control'!$B$21:$O$235,13,0)</f>
        <v>20.989652</v>
      </c>
      <c r="H18" s="201">
        <f t="shared" si="1"/>
        <v>4</v>
      </c>
      <c r="I18" s="200" t="str">
        <f t="shared" si="2"/>
        <v>Cuando en el análisis de los requerimientos en los diferenes componentes del MECI se cuente con aspectos evaluados en nivel 2 (presente) y 3 (funcionando).</v>
      </c>
      <c r="J18" s="200" t="s">
        <v>552</v>
      </c>
      <c r="K18" s="200">
        <f>+IF(ISBLANK(VLOOKUP(A18,'Ambiente de Control'!$B$24:$F$235,5,0)),"",VLOOKUP(A18,'Ambiente de Control'!$B$24:$F$235,5,0))</f>
        <v>3</v>
      </c>
      <c r="L18" s="200">
        <f>+IF(ISBLANK(VLOOKUP(A18,'Ambiente de Control'!$B$24:$K$235,9,0)),"",VLOOKUP(A18,'Ambiente de Control'!$B$24:$K$235,9,0))</f>
        <v>2</v>
      </c>
      <c r="M18" s="200">
        <f t="shared" si="3"/>
        <v>0.5</v>
      </c>
      <c r="N18" s="200">
        <f t="shared" si="4"/>
        <v>0.91666666666666663</v>
      </c>
      <c r="O18" s="200"/>
      <c r="P18" s="200"/>
    </row>
    <row r="19" spans="1:16" x14ac:dyDescent="0.2">
      <c r="A19" s="200" t="s">
        <v>558</v>
      </c>
      <c r="B19" s="200" t="str">
        <f t="shared" si="0"/>
        <v>4</v>
      </c>
      <c r="C19" s="200" t="str">
        <f>+MID(VLOOKUP(A19,'Ambiente de Control'!$B$21:$C$235,2,0),4,LEN(VLOOKUP(A19,'Ambiente de Control'!$B$21:$C$235,2,0))-4)</f>
        <v xml:space="preserve"> Evaluación frente a los productos y servicios en los cuales participan los contratistas de apoyo</v>
      </c>
      <c r="D19" s="200" t="s">
        <v>533</v>
      </c>
      <c r="E19" s="200" t="str">
        <f>+VLOOKUP(A19,'Ambiente de Control'!$B$21:$D$235,3,0)</f>
        <v>Dimension de Talento Humano
Politica Gestion Estrategica del Talento Humano
Dimension de Control Interno
Lineas de Defensa</v>
      </c>
      <c r="F19" s="200" t="str">
        <f>+VLOOKUP(A19,'Ambiente de Control'!$B$21:$K$235,10,0)</f>
        <v>Mantenimiento del control</v>
      </c>
      <c r="G19" s="200">
        <f>+VLOOKUP(A19,'Ambiente de Control'!$B$21:$O$235,13,0)</f>
        <v>61.896230000000003</v>
      </c>
      <c r="H19" s="201">
        <f t="shared" si="1"/>
        <v>24</v>
      </c>
      <c r="I19" s="200" t="str">
        <f t="shared" si="2"/>
        <v>Cuando en el análisis de los requerimientos en los diferenes componentes del MECI se cuente con aspectos evaluados en nivel 1 (presente) y 1 (funcionando); 2 (presente) y 1 (funcionando).</v>
      </c>
      <c r="J19" s="200" t="s">
        <v>552</v>
      </c>
      <c r="K19" s="200">
        <f>+IF(ISBLANK(VLOOKUP(A19,'Ambiente de Control'!$B$24:$F$235,5,0)),"",VLOOKUP(A19,'Ambiente de Control'!$B$24:$F$235,5,0))</f>
        <v>3</v>
      </c>
      <c r="L19" s="200">
        <f>+IF(ISBLANK(VLOOKUP(A19,'Ambiente de Control'!$B$24:$K$235,9,0)),"",VLOOKUP(A19,'Ambiente de Control'!$B$24:$K$235,9,0))</f>
        <v>3</v>
      </c>
      <c r="M19" s="200">
        <f t="shared" si="3"/>
        <v>1</v>
      </c>
      <c r="N19" s="200">
        <f t="shared" si="4"/>
        <v>0.91666666666666663</v>
      </c>
      <c r="O19" s="200"/>
      <c r="P19" s="200"/>
    </row>
    <row r="20" spans="1:16" x14ac:dyDescent="0.2">
      <c r="A20" s="200" t="s">
        <v>559</v>
      </c>
      <c r="B20" s="200" t="str">
        <f t="shared" si="0"/>
        <v>5</v>
      </c>
      <c r="C20" s="200" t="str">
        <f>+MID(VLOOKUP(A20,'Ambiente de Control'!$B$21:$C$235,2,0),4,LEN(VLOOKUP(A20,'Ambiente de Control'!$B$21:$C$235,2,0))-4)</f>
        <v xml:space="preserve"> Acorde con la estructura del Esquema de Líneas de Defensa se han definido estándares de reporte, periodicidad y responsables frente a diferentes temas críticos de la entidad</v>
      </c>
      <c r="D20" s="200" t="s">
        <v>533</v>
      </c>
      <c r="E20" s="200" t="str">
        <f>+VLOOKUP(A20,'Ambiente de Control'!$B$21:$D$235,3,0)</f>
        <v>Dimension de Informaciòn y Comunicaciòn
Dimensiòn de Control Interno
Lineas de Defensa</v>
      </c>
      <c r="F20" s="200" t="str">
        <f>+VLOOKUP(A20,'Ambiente de Control'!$B$21:$K$235,10,0)</f>
        <v>Mantenimiento del control</v>
      </c>
      <c r="G20" s="200">
        <f>+VLOOKUP(A20,'Ambiente de Control'!$B$21:$O$235,13,0)</f>
        <v>61.189599999999999</v>
      </c>
      <c r="H20" s="201">
        <f t="shared" si="1"/>
        <v>18</v>
      </c>
      <c r="I20" s="200" t="str">
        <f t="shared" si="2"/>
        <v>Cuando en el análisis de los requerimientos en los diferenes componentes del MECI se cuente con aspectos evaluados en nivel 1 (presente) y 1 (funcionando); 2 (presente) y 1 (funcionando).</v>
      </c>
      <c r="J20" s="200" t="s">
        <v>560</v>
      </c>
      <c r="K20" s="200">
        <f>+IF(ISBLANK(VLOOKUP(A20,'Ambiente de Control'!$B$24:$F$235,5,0)),"",VLOOKUP(A20,'Ambiente de Control'!$B$24:$F$235,5,0))</f>
        <v>3</v>
      </c>
      <c r="L20" s="200">
        <f>+IF(ISBLANK(VLOOKUP(A20,'Ambiente de Control'!$B$24:$K$235,9,0)),"",VLOOKUP(A20,'Ambiente de Control'!$B$24:$K$235,9,0))</f>
        <v>3</v>
      </c>
      <c r="M20" s="200">
        <f t="shared" si="3"/>
        <v>1</v>
      </c>
      <c r="N20" s="200">
        <f t="shared" si="4"/>
        <v>0.91666666666666663</v>
      </c>
      <c r="O20" s="200"/>
      <c r="P20" s="200"/>
    </row>
    <row r="21" spans="1:16" x14ac:dyDescent="0.2">
      <c r="A21" s="200" t="s">
        <v>561</v>
      </c>
      <c r="B21" s="200" t="str">
        <f t="shared" si="0"/>
        <v>5</v>
      </c>
      <c r="C21" s="200" t="str">
        <f>+MID(VLOOKUP(A21,'Ambiente de Control'!$B$21:$C$235,2,0),4,LEN(VLOOKUP(A21,'Ambiente de Control'!$B$21:$C$235,2,0))-4)</f>
        <v xml:space="preserve"> La Alta Dirección analiza la información asociada con la generación de reportes financieros</v>
      </c>
      <c r="D21" s="200" t="s">
        <v>533</v>
      </c>
      <c r="E21" s="200" t="str">
        <f>+VLOOKUP(A21,'Ambiente de Control'!$B$21:$D$235,3,0)</f>
        <v xml:space="preserve">
Dimensiòn de Control Interno
Linea de Estrategica</v>
      </c>
      <c r="F21" s="200" t="str">
        <f>+VLOOKUP(A21,'Ambiente de Control'!$B$21:$K$235,10,0)</f>
        <v>Mantenimiento del control</v>
      </c>
      <c r="G21" s="200">
        <f>+VLOOKUP(A21,'Ambiente de Control'!$B$21:$O$235,13,0)</f>
        <v>61.289650000000002</v>
      </c>
      <c r="H21" s="201">
        <f t="shared" si="1"/>
        <v>19</v>
      </c>
      <c r="I21" s="200" t="str">
        <f t="shared" si="2"/>
        <v>Cuando en el análisis de los requerimientos en los diferenes componentes del MECI se cuente con aspectos evaluados en nivel 1 (presente) y 1 (funcionando); 2 (presente) y 1 (funcionando).</v>
      </c>
      <c r="J21" s="200" t="s">
        <v>560</v>
      </c>
      <c r="K21" s="200">
        <f>+IF(ISBLANK(VLOOKUP(A21,'Ambiente de Control'!$B$24:$F$235,5,0)),"",VLOOKUP(A21,'Ambiente de Control'!$B$24:$F$235,5,0))</f>
        <v>3</v>
      </c>
      <c r="L21" s="200">
        <f>+IF(ISBLANK(VLOOKUP(A21,'Ambiente de Control'!$B$24:$K$235,9,0)),"",VLOOKUP(A21,'Ambiente de Control'!$B$24:$K$235,9,0))</f>
        <v>3</v>
      </c>
      <c r="M21" s="200">
        <f t="shared" si="3"/>
        <v>1</v>
      </c>
      <c r="N21" s="200">
        <f t="shared" si="4"/>
        <v>0.91666666666666663</v>
      </c>
      <c r="O21" s="200"/>
      <c r="P21" s="200"/>
    </row>
    <row r="22" spans="1:16" x14ac:dyDescent="0.2">
      <c r="A22" s="200" t="s">
        <v>562</v>
      </c>
      <c r="B22" s="200" t="str">
        <f t="shared" si="0"/>
        <v>5</v>
      </c>
      <c r="C22" s="200" t="str">
        <f>+MID(VLOOKUP(A22,'Ambiente de Control'!$B$21:$C$235,2,0),4,LEN(VLOOKUP(A22,'Ambiente de Control'!$B$21:$C$235,2,0))-4)</f>
        <v xml:space="preserve"> Teniendo en cuenta la información suministrada por la 2a y 3a línea de defensa se toman decisiones a tiempo para garantizar el cumplimiento de las metas y objetivos</v>
      </c>
      <c r="D22" s="200" t="s">
        <v>533</v>
      </c>
      <c r="E22" s="200" t="str">
        <f>+VLOOKUP(A22,'Ambiente de Control'!$B$21:$D$235,3,0)</f>
        <v>Dimensiòn de Control Interno
Lineas de Defensa</v>
      </c>
      <c r="F22" s="200" t="str">
        <f>+VLOOKUP(A22,'Ambiente de Control'!$B$21:$K$235,10,0)</f>
        <v>Mantenimiento del control</v>
      </c>
      <c r="G22" s="200">
        <f>+VLOOKUP(A22,'Ambiente de Control'!$B$21:$O$235,13,0)</f>
        <v>61.389629999999997</v>
      </c>
      <c r="H22" s="201">
        <f t="shared" si="1"/>
        <v>20</v>
      </c>
      <c r="I22" s="200" t="str">
        <f t="shared" si="2"/>
        <v>Cuando en el análisis de los requerimientos en los diferenes componentes del MECI se cuente con aspectos evaluados en nivel 1 (presente) y 1 (funcionando); 2 (presente) y 1 (funcionando).</v>
      </c>
      <c r="J22" s="200" t="s">
        <v>560</v>
      </c>
      <c r="K22" s="200">
        <f>+IF(ISBLANK(VLOOKUP(A22,'Ambiente de Control'!$B$24:$F$235,5,0)),"",VLOOKUP(A22,'Ambiente de Control'!$B$24:$F$235,5,0))</f>
        <v>3</v>
      </c>
      <c r="L22" s="200">
        <f>+IF(ISBLANK(VLOOKUP(A22,'Ambiente de Control'!$B$24:$K$235,9,0)),"",VLOOKUP(A22,'Ambiente de Control'!$B$24:$K$235,9,0))</f>
        <v>3</v>
      </c>
      <c r="M22" s="200">
        <f t="shared" si="3"/>
        <v>1</v>
      </c>
      <c r="N22" s="200">
        <f t="shared" si="4"/>
        <v>0.91666666666666663</v>
      </c>
      <c r="O22" s="200"/>
      <c r="P22" s="200"/>
    </row>
    <row r="23" spans="1:16" x14ac:dyDescent="0.2">
      <c r="A23" s="200" t="s">
        <v>563</v>
      </c>
      <c r="B23" s="200" t="str">
        <f t="shared" si="0"/>
        <v>5</v>
      </c>
      <c r="C23" s="200" t="str">
        <f>+MID(VLOOKUP(A23,'Ambiente de Control'!$B$21:$C$235,2,0),4,LEN(VLOOKUP(A23,'Ambiente de Control'!$B$21:$C$235,2,0))-4)</f>
        <v xml:space="preserve"> Se evalúa la estructura de control a partir de los cambios en procesos, procedimientos, u otras herramientas, a fin de garantizar su adecuada formulación y afectación frente a la gestión del riesgo</v>
      </c>
      <c r="D23" s="200" t="s">
        <v>533</v>
      </c>
      <c r="E23" s="200" t="str">
        <f>+VLOOKUP(A23,'Ambiente de Control'!$B$21:$D$235,3,0)</f>
        <v>Dimension de Gestion con Valores para Resultado
Politica de Fortalecimiento Organizacional y Simplificaciòn de Procesos
Dimension Control Interno
Lineas de Defensa</v>
      </c>
      <c r="F23" s="200" t="str">
        <f>+VLOOKUP(A23,'Ambiente de Control'!$B$21:$K$235,10,0)</f>
        <v>Mantenimiento del control</v>
      </c>
      <c r="G23" s="200">
        <f>+VLOOKUP(A23,'Ambiente de Control'!$B$21:$O$235,13,0)</f>
        <v>61.489629999999998</v>
      </c>
      <c r="H23" s="201">
        <f t="shared" si="1"/>
        <v>21</v>
      </c>
      <c r="I23" s="200" t="str">
        <f t="shared" si="2"/>
        <v>Cuando en el análisis de los requerimientos en los diferenes componentes del MECI se cuente con aspectos evaluados en nivel 1 (presente) y 1 (funcionando); 2 (presente) y 1 (funcionando).</v>
      </c>
      <c r="J23" s="200" t="s">
        <v>560</v>
      </c>
      <c r="K23" s="200">
        <f>+IF(ISBLANK(VLOOKUP(A23,'Ambiente de Control'!$B$24:$F$235,5,0)),"",VLOOKUP(A23,'Ambiente de Control'!$B$24:$F$235,5,0))</f>
        <v>3</v>
      </c>
      <c r="L23" s="200">
        <f>+IF(ISBLANK(VLOOKUP(A23,'Ambiente de Control'!$B$24:$K$235,9,0)),"",VLOOKUP(A23,'Ambiente de Control'!$B$24:$K$235,9,0))</f>
        <v>3</v>
      </c>
      <c r="M23" s="200">
        <f t="shared" si="3"/>
        <v>1</v>
      </c>
      <c r="N23" s="200">
        <f t="shared" si="4"/>
        <v>0.91666666666666663</v>
      </c>
      <c r="O23" s="200"/>
      <c r="P23" s="200"/>
    </row>
    <row r="24" spans="1:16" x14ac:dyDescent="0.2">
      <c r="A24" s="200" t="s">
        <v>564</v>
      </c>
      <c r="B24" s="200" t="str">
        <f t="shared" si="0"/>
        <v>5</v>
      </c>
      <c r="C24" s="200" t="str">
        <f>+MID(VLOOKUP(A24,'Ambiente de Control'!$B$21:$C$235,2,0),4,LEN(VLOOKUP(A24,'Ambiente de Control'!$B$21:$C$235,2,0))-4)</f>
        <v xml:space="preserve"> La entidad aprueba y hace seguimiento al Plan Anual de Auditoría presentado y ejecutado por parte de la Oficina de Control Interno</v>
      </c>
      <c r="D24" s="200" t="s">
        <v>533</v>
      </c>
      <c r="E24" s="200" t="str">
        <f>+VLOOKUP(A24,'Ambiente de Control'!$B$21:$D$235,3,0)</f>
        <v>Dimension Control Interno
Linea Estrategica</v>
      </c>
      <c r="F24" s="200" t="str">
        <f>+VLOOKUP(A24,'Ambiente de Control'!$B$21:$K$235,10,0)</f>
        <v>Mantenimiento del control</v>
      </c>
      <c r="G24" s="200">
        <f>+VLOOKUP(A24,'Ambiente de Control'!$B$21:$O$235,13,0)</f>
        <v>61.589649999999999</v>
      </c>
      <c r="H24" s="201">
        <f t="shared" si="1"/>
        <v>22</v>
      </c>
      <c r="I24" s="200" t="str">
        <f t="shared" si="2"/>
        <v>Cuando en el análisis de los requerimientos en los diferenes componentes del MECI se cuente con aspectos evaluados en nivel 1 (presente) y 1 (funcionando); 2 (presente) y 1 (funcionando).</v>
      </c>
      <c r="J24" s="200" t="s">
        <v>560</v>
      </c>
      <c r="K24" s="200">
        <f>+IF(ISBLANK(VLOOKUP(A24,'Ambiente de Control'!$B$24:$F$235,5,0)),"",VLOOKUP(A24,'Ambiente de Control'!$B$24:$F$235,5,0))</f>
        <v>3</v>
      </c>
      <c r="L24" s="200">
        <f>+IF(ISBLANK(VLOOKUP(A24,'Ambiente de Control'!$B$24:$K$235,9,0)),"",VLOOKUP(A24,'Ambiente de Control'!$B$24:$K$235,9,0))</f>
        <v>3</v>
      </c>
      <c r="M24" s="200">
        <f t="shared" si="3"/>
        <v>1</v>
      </c>
      <c r="N24" s="200">
        <f t="shared" si="4"/>
        <v>0.91666666666666663</v>
      </c>
      <c r="O24" s="200"/>
      <c r="P24" s="200"/>
    </row>
    <row r="25" spans="1:16" x14ac:dyDescent="0.2">
      <c r="A25" s="200" t="s">
        <v>565</v>
      </c>
      <c r="B25" s="200" t="str">
        <f t="shared" si="0"/>
        <v>5</v>
      </c>
      <c r="C25" s="200" t="str">
        <f>+MID(VLOOKUP(A25,'Ambiente de Control'!$B$21:$C$235,2,0),4,LEN(VLOOKUP(A25,'Ambiente de Control'!$B$21:$C$235,2,0))-4)</f>
        <v xml:space="preserve"> La entidad analiza los informes presentados por la Oficina de Control Interno y evalúa su impacto en relación con la mejora institucional</v>
      </c>
      <c r="D25" s="200" t="s">
        <v>533</v>
      </c>
      <c r="E25" s="200" t="str">
        <f>+VLOOKUP(A25,'Ambiente de Control'!$B$21:$D$235,3,0)</f>
        <v>Dimension Control Interno
Linea Estrategica</v>
      </c>
      <c r="F25" s="200" t="str">
        <f>+VLOOKUP(A25,'Ambiente de Control'!$B$21:$K$235,10,0)</f>
        <v>Mantenimiento del control</v>
      </c>
      <c r="G25" s="200">
        <f>+VLOOKUP(A25,'Ambiente de Control'!$B$21:$O$235,13,0)</f>
        <v>61.689653</v>
      </c>
      <c r="H25" s="201">
        <f t="shared" si="1"/>
        <v>23</v>
      </c>
      <c r="I25" s="200" t="str">
        <f t="shared" si="2"/>
        <v>Cuando en el análisis de los requerimientos en los diferenes componentes del MECI se cuente con aspectos evaluados en nivel 1 (presente) y 1 (funcionando); 2 (presente) y 1 (funcionando).</v>
      </c>
      <c r="J25" s="200" t="s">
        <v>560</v>
      </c>
      <c r="K25" s="200">
        <f>+IF(ISBLANK(VLOOKUP(A25,'Ambiente de Control'!$B$24:$F$235,5,0)),"",VLOOKUP(A25,'Ambiente de Control'!$B$24:$F$235,5,0))</f>
        <v>3</v>
      </c>
      <c r="L25" s="200">
        <f>+IF(ISBLANK(VLOOKUP(A25,'Ambiente de Control'!$B$24:$K$235,9,0)),"",VLOOKUP(A25,'Ambiente de Control'!$B$24:$K$235,9,0))</f>
        <v>3</v>
      </c>
      <c r="M25" s="200">
        <f t="shared" si="3"/>
        <v>1</v>
      </c>
      <c r="N25" s="200">
        <f t="shared" si="4"/>
        <v>0.91666666666666663</v>
      </c>
      <c r="O25" s="200"/>
      <c r="P25" s="200"/>
    </row>
    <row r="26" spans="1:16" ht="293.25" x14ac:dyDescent="0.2">
      <c r="A26" s="200" t="s">
        <v>566</v>
      </c>
      <c r="B26" s="200" t="str">
        <f t="shared" si="0"/>
        <v>6</v>
      </c>
      <c r="C26" s="200" t="str">
        <f>+MID(VLOOKUP(A26,'Evaluación de riesgos'!$B$13:$C$160,2,0),4,LEN(VLOOKUP(A26,'Evaluación de riesgos'!$B$13:$C$160,2,0))-4)</f>
        <v xml:space="preserve">  La Entidad cuenta con mecanismos para vincular o relacionar el plan estratégico con los objetivos estratégicos y estos a su vez con los objetivos operativos</v>
      </c>
      <c r="D26" s="200" t="s">
        <v>515</v>
      </c>
      <c r="E26" s="200" t="str">
        <f>+VLOOKUP(A26,'Evaluación de riesgos'!$B$13:$K$160,3,0)</f>
        <v>Dimension de Direccionamiento Estratetegico y Planeacion.
Politica de Planeacion Institucional</v>
      </c>
      <c r="F26" s="200" t="str">
        <f>+VLOOKUP(A26,'Evaluación de riesgos'!$B$13:$K$160,10,0)</f>
        <v>Mantenimiento del control</v>
      </c>
      <c r="G26" s="200">
        <f>+VLOOKUP(A26,'Evaluación de riesgos'!$B$13:$O$160,13,0)</f>
        <v>141.78960000000001</v>
      </c>
      <c r="H26" s="201">
        <f t="shared" si="1"/>
        <v>29</v>
      </c>
      <c r="I26" s="200" t="str">
        <f t="shared" si="2"/>
        <v>Cuando en el análisis de los requerimientos en los diferenes componentes del MECI se cuente con aspectos evaluados en nivel 1 (presente) y 1 (funcionando); 2 (presente) y 1 (funcionando).</v>
      </c>
      <c r="J26" s="205" t="s">
        <v>567</v>
      </c>
      <c r="K26" s="200">
        <f>+IF(ISBLANK(VLOOKUP(A26,'Evaluación de riesgos'!$B$16:$F$160,5,0)),"",VLOOKUP(A26,'Evaluación de riesgos'!$B$16:$F$160,5,0))</f>
        <v>3</v>
      </c>
      <c r="L26" s="200">
        <f>+IF(ISBLANK(VLOOKUP(A26,'Evaluación de riesgos'!$B$16:$J$160,9,9)),"",VLOOKUP(A26,'Evaluación de riesgos'!$B$16:$J$160,9,9))</f>
        <v>3</v>
      </c>
      <c r="M26" s="200">
        <f t="shared" si="3"/>
        <v>1</v>
      </c>
      <c r="N26" s="200">
        <f t="shared" si="4"/>
        <v>0.88235294117647056</v>
      </c>
      <c r="O26" s="200"/>
      <c r="P26" s="200"/>
    </row>
    <row r="27" spans="1:16" ht="293.25" x14ac:dyDescent="0.2">
      <c r="A27" s="200" t="s">
        <v>568</v>
      </c>
      <c r="B27" s="200" t="str">
        <f t="shared" si="0"/>
        <v>6</v>
      </c>
      <c r="C27" s="200" t="str">
        <f>+MID(VLOOKUP(A27,'Evaluación de riesgos'!$B$13:$C$160,2,0),4,LEN(VLOOKUP(A27,'Evaluación de riesgos'!$B$13:$C$160,2,0))-4)</f>
        <v xml:space="preserve"> Los objetivos de los procesos, programas o proyectos (según aplique) que están definidos, son específicos, medibles, alcanzables, relevantes, delimitados en el tiempo</v>
      </c>
      <c r="D27" s="200" t="s">
        <v>515</v>
      </c>
      <c r="E27" s="200" t="str">
        <f>+VLOOKUP(A27,'Evaluación de riesgos'!$B$13:$K$160,3,0)</f>
        <v>Dimension de Gestion con Valores para Resultado
Politica de Fortalecimiento Organizacional y Simplificaciòn de Procesos</v>
      </c>
      <c r="F27" s="200" t="str">
        <f>+VLOOKUP(A27,'Evaluación de riesgos'!$B$13:$K$160,10,0)</f>
        <v>Mantenimiento del control</v>
      </c>
      <c r="G27" s="200">
        <f>+VLOOKUP(A27,'Evaluación de riesgos'!$B$13:$O$160,13,0)</f>
        <v>141.8896</v>
      </c>
      <c r="H27" s="201">
        <f t="shared" si="1"/>
        <v>30</v>
      </c>
      <c r="I27" s="200" t="str">
        <f t="shared" si="2"/>
        <v>Cuando en el análisis de los requerimientos en los diferenes componentes del MECI se cuente con aspectos evaluados en nivel 1 (presente) y 1 (funcionando); 2 (presente) y 1 (funcionando).</v>
      </c>
      <c r="J27" s="205" t="s">
        <v>567</v>
      </c>
      <c r="K27" s="200">
        <f>+IF(ISBLANK(VLOOKUP(A27,'Evaluación de riesgos'!$B$16:$F$160,5,0)),"",VLOOKUP(A27,'Evaluación de riesgos'!$B$16:$F$160,5,0))</f>
        <v>3</v>
      </c>
      <c r="L27" s="200">
        <f>+IF(ISBLANK(VLOOKUP(A27,'Evaluación de riesgos'!$B$16:$J$160,9,9)),"",VLOOKUP(A27,'Evaluación de riesgos'!$B$16:$J$160,9,9))</f>
        <v>3</v>
      </c>
      <c r="M27" s="200">
        <f t="shared" si="3"/>
        <v>1</v>
      </c>
      <c r="N27" s="200">
        <f t="shared" si="4"/>
        <v>0.88235294117647056</v>
      </c>
      <c r="O27" s="200"/>
      <c r="P27" s="200"/>
    </row>
    <row r="28" spans="1:16" ht="293.25" x14ac:dyDescent="0.2">
      <c r="A28" s="200" t="s">
        <v>569</v>
      </c>
      <c r="B28" s="200" t="str">
        <f t="shared" si="0"/>
        <v>6</v>
      </c>
      <c r="C28" s="200" t="str">
        <f>+MID(VLOOKUP(A28,'Evaluación de riesgos'!$B$13:$C$160,2,0),4,LEN(VLOOKUP(A28,'Evaluación de riesgos'!$B$13:$C$160,2,0))-4)</f>
        <v xml:space="preserve"> La Alta Dirección evalúa periódicamente los objetivos establecidos para asegurar que estos continúan siendo consistentes y apropiados para la Entidad</v>
      </c>
      <c r="D28" s="200" t="s">
        <v>515</v>
      </c>
      <c r="E28" s="200" t="str">
        <f>+VLOOKUP(A28,'Evaluación de riesgos'!$B$13:$K$160,3,0)</f>
        <v>Dimension de Direccionamiento Estratetegico y Planeacion.
Politica de Planeacion Institucional
Dimension Control Interno
Linea Estrategica</v>
      </c>
      <c r="F28" s="200" t="str">
        <f>+VLOOKUP(A28,'Evaluación de riesgos'!$B$13:$K$160,10,0)</f>
        <v>Deficiencia de control (diseño o ejecución)</v>
      </c>
      <c r="G28" s="200">
        <f>+VLOOKUP(A28,'Evaluación de riesgos'!$B$13:$O$160,13,0)</f>
        <v>101.97539999999999</v>
      </c>
      <c r="H28" s="201">
        <f t="shared" si="1"/>
        <v>25</v>
      </c>
      <c r="I28" s="200" t="str">
        <f t="shared" si="2"/>
        <v>Cuando en el análisis de los requerimientos en los diferenes componentes del MECI se cuente con aspectos evaluados en nivel 2 (presente) y 3 (funcionando).</v>
      </c>
      <c r="J28" s="205" t="s">
        <v>567</v>
      </c>
      <c r="K28" s="200">
        <f>+IF(ISBLANK(VLOOKUP(A28,'Evaluación de riesgos'!$B$16:$F$160,5,0)),"",VLOOKUP(A28,'Evaluación de riesgos'!$B$16:$F$160,5,0))</f>
        <v>3</v>
      </c>
      <c r="L28" s="200">
        <f>+IF(ISBLANK(VLOOKUP(A28,'Evaluación de riesgos'!$B$16:$J$160,9,9)),"",VLOOKUP(A28,'Evaluación de riesgos'!$B$16:$J$160,9,9))</f>
        <v>2</v>
      </c>
      <c r="M28" s="200">
        <f t="shared" si="3"/>
        <v>0.5</v>
      </c>
      <c r="N28" s="200">
        <f t="shared" si="4"/>
        <v>0.88235294117647056</v>
      </c>
      <c r="O28" s="200"/>
      <c r="P28" s="200"/>
    </row>
    <row r="29" spans="1:16" x14ac:dyDescent="0.2">
      <c r="A29" s="200" t="s">
        <v>570</v>
      </c>
      <c r="B29" s="200" t="str">
        <f t="shared" si="0"/>
        <v>7</v>
      </c>
      <c r="C29" s="200" t="str">
        <f>+MID(VLOOKUP(A29,'Evaluación de riesgos'!$B$13:$C$160,2,0),4,LEN(VLOOKUP(A29,'Evaluación de riesgos'!$B$13:$C$160,2,0))-4)</f>
        <v xml:space="preserve"> Teniendo en cuenta la estructura de la política de Administración del Riesgo, su alcance define lineamientos para toda la entidad, incluyendo regionales, áreas tercerizadas u otras instancias que afectan la prestación del servicio</v>
      </c>
      <c r="D29" s="200" t="s">
        <v>515</v>
      </c>
      <c r="E29" s="200" t="str">
        <f>+VLOOKUP(A29,'Evaluación de riesgos'!$B$13:$K$160,3,0)</f>
        <v>Dimension de Direccionamiento Estratetegico y Planeacion.
Politica de Planeacion Institucional</v>
      </c>
      <c r="F29" s="200" t="str">
        <f>+VLOOKUP(A29,'Evaluación de riesgos'!$B$13:$K$160,10,0)</f>
        <v>Mantenimiento del control</v>
      </c>
      <c r="G29" s="200">
        <f>+VLOOKUP(A29,'Evaluación de riesgos'!$B$13:$O$160,13,0)</f>
        <v>142.08959999999999</v>
      </c>
      <c r="H29" s="201">
        <f t="shared" si="1"/>
        <v>31</v>
      </c>
      <c r="I29" s="200" t="str">
        <f t="shared" si="2"/>
        <v>Cuando en el análisis de los requerimientos en los diferenes componentes del MECI se cuente con aspectos evaluados en nivel 1 (presente) y 1 (funcionando); 2 (presente) y 1 (funcionando).</v>
      </c>
      <c r="J29" s="200" t="s">
        <v>571</v>
      </c>
      <c r="K29" s="200">
        <f>+IF(ISBLANK(VLOOKUP(A29,'Evaluación de riesgos'!$B$16:$F$160,5,0)),"",VLOOKUP(A29,'Evaluación de riesgos'!$B$16:$F$160,5,0))</f>
        <v>3</v>
      </c>
      <c r="L29" s="200">
        <f>+IF(ISBLANK(VLOOKUP(A29,'Evaluación de riesgos'!$B$16:$J$160,9,9)),"",VLOOKUP(A29,'Evaluación de riesgos'!$B$16:$J$160,9,9))</f>
        <v>3</v>
      </c>
      <c r="M29" s="200">
        <f t="shared" si="3"/>
        <v>1</v>
      </c>
      <c r="N29" s="200">
        <f t="shared" si="4"/>
        <v>0.88235294117647056</v>
      </c>
      <c r="O29" s="200"/>
      <c r="P29" s="200"/>
    </row>
    <row r="30" spans="1:16" x14ac:dyDescent="0.2">
      <c r="A30" s="200" t="s">
        <v>572</v>
      </c>
      <c r="B30" s="200" t="str">
        <f t="shared" si="0"/>
        <v>7</v>
      </c>
      <c r="C30" s="200" t="str">
        <f>+MID(VLOOKUP(A30,'Evaluación de riesgos'!$B$13:$C$160,2,0),4,LEN(VLOOKUP(A30,'Evaluación de riesgos'!$B$13:$C$160,2,0))-4)</f>
        <v xml:space="preserve"> La Oficina de Planeación, Gerencia de Riesgos (donde existan), como 2a línea de defensa, consolidan información clave frente a la gestión del riesgo</v>
      </c>
      <c r="D30" s="200" t="s">
        <v>515</v>
      </c>
      <c r="E30" s="200" t="str">
        <f>+VLOOKUP(A30,'Evaluación de riesgos'!$B$13:$K$160,3,0)</f>
        <v>Dimension Control Interno 
Lineas de Defensa</v>
      </c>
      <c r="F30" s="200" t="str">
        <f>+VLOOKUP(A30,'Evaluación de riesgos'!$B$13:$K$160,10,0)</f>
        <v>Mantenimiento del control</v>
      </c>
      <c r="G30" s="200">
        <f>+VLOOKUP(A30,'Evaluación de riesgos'!$B$13:$O$160,13,0)</f>
        <v>142.1456</v>
      </c>
      <c r="H30" s="201">
        <f t="shared" si="1"/>
        <v>32</v>
      </c>
      <c r="I30" s="200" t="str">
        <f t="shared" si="2"/>
        <v>Cuando en el análisis de los requerimientos en los diferenes componentes del MECI se cuente con aspectos evaluados en nivel 1 (presente) y 1 (funcionando); 2 (presente) y 1 (funcionando).</v>
      </c>
      <c r="J30" s="200" t="s">
        <v>571</v>
      </c>
      <c r="K30" s="200">
        <f>+IF(ISBLANK(VLOOKUP(A30,'Evaluación de riesgos'!$B$16:$F$160,5,0)),"",VLOOKUP(A30,'Evaluación de riesgos'!$B$16:$F$160,5,0))</f>
        <v>3</v>
      </c>
      <c r="L30" s="200">
        <f>+IF(ISBLANK(VLOOKUP(A30,'Evaluación de riesgos'!$B$16:$J$160,9,9)),"",VLOOKUP(A30,'Evaluación de riesgos'!$B$16:$J$160,9,9))</f>
        <v>3</v>
      </c>
      <c r="M30" s="200">
        <f t="shared" si="3"/>
        <v>1</v>
      </c>
      <c r="N30" s="200">
        <f t="shared" si="4"/>
        <v>0.88235294117647056</v>
      </c>
      <c r="O30" s="200"/>
      <c r="P30" s="200"/>
    </row>
    <row r="31" spans="1:16" x14ac:dyDescent="0.2">
      <c r="A31" s="200" t="s">
        <v>573</v>
      </c>
      <c r="B31" s="200" t="str">
        <f t="shared" si="0"/>
        <v>7</v>
      </c>
      <c r="C31" s="200" t="str">
        <f>+MID(VLOOKUP(A31,'Evaluación de riesgos'!$B$13:$C$160,2,0),4,LEN(VLOOKUP(A31,'Evaluación de riesgos'!$B$13:$C$160,2,0))-4)</f>
        <v xml:space="preserve"> A partir de la información consolidada y reportada por la 2a línea de defensa (7.2), la Alta Dirección analiza sus resultados y en especial considera si se han presentado materializaciones de riesgo</v>
      </c>
      <c r="D31" s="200" t="s">
        <v>515</v>
      </c>
      <c r="E31" s="200" t="str">
        <f>+VLOOKUP(A31,'Evaluación de riesgos'!$B$13:$K$160,3,0)</f>
        <v>Dimension Control Interno 
Lineas de Defensa</v>
      </c>
      <c r="F31" s="200" t="str">
        <f>+VLOOKUP(A31,'Evaluación de riesgos'!$B$13:$K$160,10,0)</f>
        <v>Mantenimiento del control</v>
      </c>
      <c r="G31" s="200">
        <f>+VLOOKUP(A31,'Evaluación de riesgos'!$B$13:$O$160,13,0)</f>
        <v>142.23650000000001</v>
      </c>
      <c r="H31" s="201">
        <f t="shared" si="1"/>
        <v>33</v>
      </c>
      <c r="I31" s="200" t="str">
        <f t="shared" si="2"/>
        <v>Cuando en el análisis de los requerimientos en los diferenes componentes del MECI se cuente con aspectos evaluados en nivel 1 (presente) y 1 (funcionando); 2 (presente) y 1 (funcionando).</v>
      </c>
      <c r="J31" s="200" t="s">
        <v>571</v>
      </c>
      <c r="K31" s="200">
        <f>+IF(ISBLANK(VLOOKUP(A31,'Evaluación de riesgos'!$B$16:$F$160,5,0)),"",VLOOKUP(A31,'Evaluación de riesgos'!$B$16:$F$160,5,0))</f>
        <v>3</v>
      </c>
      <c r="L31" s="200">
        <f>+IF(ISBLANK(VLOOKUP(A31,'Evaluación de riesgos'!$B$16:$J$160,9,9)),"",VLOOKUP(A31,'Evaluación de riesgos'!$B$16:$J$160,9,9))</f>
        <v>3</v>
      </c>
      <c r="M31" s="200">
        <f t="shared" si="3"/>
        <v>1</v>
      </c>
      <c r="N31" s="200">
        <f t="shared" si="4"/>
        <v>0.88235294117647056</v>
      </c>
      <c r="O31" s="200"/>
      <c r="P31" s="200"/>
    </row>
    <row r="32" spans="1:16" x14ac:dyDescent="0.2">
      <c r="A32" s="200" t="s">
        <v>574</v>
      </c>
      <c r="B32" s="200" t="str">
        <f t="shared" si="0"/>
        <v>7</v>
      </c>
      <c r="C32" s="200" t="str">
        <f>+MID(VLOOKUP(A32,'Evaluación de riesgos'!$B$13:$C$160,2,0),4,LEN(VLOOKUP(A32,'Evaluación de riesgos'!$B$13:$C$160,2,0))-4)</f>
        <v xml:space="preserve"> Cuando se detectan materializaciones de riesgo, se definen los cursos de acción en relación con la revisión y actualización del mapa de riesgos correspondiente</v>
      </c>
      <c r="D32" s="200" t="s">
        <v>515</v>
      </c>
      <c r="E32" s="200" t="str">
        <f>+VLOOKUP(A32,'Evaluación de riesgos'!$B$13:$K$160,3,0)</f>
        <v>Dimension de Direccionamiento Estratetegico y Planeacion.
Politica de Planeacion Institucional
Dimension Control Interno 
Lineas de Defensa</v>
      </c>
      <c r="F32" s="200" t="str">
        <f>+VLOOKUP(A32,'Evaluación de riesgos'!$B$13:$K$160,10,0)</f>
        <v>Mantenimiento del control</v>
      </c>
      <c r="G32" s="200">
        <f>+VLOOKUP(A32,'Evaluación de riesgos'!$B$13:$O$160,13,0)</f>
        <v>142.3896</v>
      </c>
      <c r="H32" s="201">
        <f t="shared" si="1"/>
        <v>34</v>
      </c>
      <c r="I32" s="200" t="str">
        <f t="shared" si="2"/>
        <v>Cuando en el análisis de los requerimientos en los diferenes componentes del MECI se cuente con aspectos evaluados en nivel 1 (presente) y 1 (funcionando); 2 (presente) y 1 (funcionando).</v>
      </c>
      <c r="J32" s="200" t="s">
        <v>571</v>
      </c>
      <c r="K32" s="200">
        <f>+IF(ISBLANK(VLOOKUP(A32,'Evaluación de riesgos'!$B$16:$F$160,5,0)),"",VLOOKUP(A32,'Evaluación de riesgos'!$B$16:$F$160,5,0))</f>
        <v>3</v>
      </c>
      <c r="L32" s="200">
        <f>+IF(ISBLANK(VLOOKUP(A32,'Evaluación de riesgos'!$B$16:$J$160,9,9)),"",VLOOKUP(A32,'Evaluación de riesgos'!$B$16:$J$160,9,9))</f>
        <v>3</v>
      </c>
      <c r="M32" s="200">
        <f t="shared" si="3"/>
        <v>1</v>
      </c>
      <c r="N32" s="200">
        <f t="shared" si="4"/>
        <v>0.88235294117647056</v>
      </c>
      <c r="O32" s="200"/>
      <c r="P32" s="200"/>
    </row>
    <row r="33" spans="1:16" x14ac:dyDescent="0.2">
      <c r="A33" s="200" t="s">
        <v>575</v>
      </c>
      <c r="B33" s="200" t="str">
        <f t="shared" si="0"/>
        <v>7</v>
      </c>
      <c r="C33" s="200" t="str">
        <f>+MID(VLOOKUP(A33,'Evaluación de riesgos'!$B$13:$C$160,2,0),4,LEN(VLOOKUP(A33,'Evaluación de riesgos'!$B$13:$C$160,2,0))-4)</f>
        <v xml:space="preserve"> Se llevan a cabo seguimientos a las acciones definidas para resolver materializaciones de riesgo detectadas</v>
      </c>
      <c r="D33" s="200" t="s">
        <v>515</v>
      </c>
      <c r="E33" s="200" t="str">
        <f>+VLOOKUP(A33,'Evaluación de riesgos'!$B$13:$K$160,3,0)</f>
        <v>Dimension de Evaluacion de Resultados 
Politica de Seguimiento y evaluacion al Desempeño Institucional.
Dimension Control Interno 
Lineas de Defensa</v>
      </c>
      <c r="F33" s="200" t="str">
        <f>+VLOOKUP(A33,'Evaluación de riesgos'!$B$13:$K$160,10,0)</f>
        <v>Mantenimiento del control</v>
      </c>
      <c r="G33" s="200">
        <f>+VLOOKUP(A33,'Evaluación de riesgos'!$B$13:$O$160,13,0)</f>
        <v>142.4563</v>
      </c>
      <c r="H33" s="201">
        <f t="shared" si="1"/>
        <v>35</v>
      </c>
      <c r="I33" s="200" t="str">
        <f t="shared" si="2"/>
        <v>Cuando en el análisis de los requerimientos en los diferenes componentes del MECI se cuente con aspectos evaluados en nivel 1 (presente) y 1 (funcionando); 2 (presente) y 1 (funcionando).</v>
      </c>
      <c r="J33" s="200" t="s">
        <v>571</v>
      </c>
      <c r="K33" s="200">
        <f>+IF(ISBLANK(VLOOKUP(A33,'Evaluación de riesgos'!$B$16:$F$160,5,0)),"",VLOOKUP(A33,'Evaluación de riesgos'!$B$16:$F$160,5,0))</f>
        <v>3</v>
      </c>
      <c r="L33" s="200">
        <f>+IF(ISBLANK(VLOOKUP(A33,'Evaluación de riesgos'!$B$16:$J$160,9,9)),"",VLOOKUP(A33,'Evaluación de riesgos'!$B$16:$J$160,9,9))</f>
        <v>3</v>
      </c>
      <c r="M33" s="200">
        <f t="shared" si="3"/>
        <v>1</v>
      </c>
      <c r="N33" s="200">
        <f t="shared" si="4"/>
        <v>0.88235294117647056</v>
      </c>
      <c r="O33" s="200"/>
      <c r="P33" s="200"/>
    </row>
    <row r="34" spans="1:16" ht="204" x14ac:dyDescent="0.2">
      <c r="A34" s="200" t="s">
        <v>576</v>
      </c>
      <c r="B34" s="200" t="str">
        <f t="shared" si="0"/>
        <v>8</v>
      </c>
      <c r="C34" s="200" t="str">
        <f>+MID(VLOOKUP(A34,'Evaluación de riesgos'!$B$13:$C$160,2,0),4,LEN(VLOOKUP(A34,'Evaluación de riesgos'!$B$13:$C$160,2,0))-4)</f>
        <v xml:space="preserve"> La Alta Dirección acorde con el análisis del entorno interno y externo, define los procesos, programas o proyectos (según aplique), susceptibles de posibles actos de corrupción</v>
      </c>
      <c r="D34" s="200" t="s">
        <v>515</v>
      </c>
      <c r="E34" s="200" t="str">
        <f>+VLOOKUP(A34,'Evaluación de riesgos'!$B$13:$K$160,3,0)</f>
        <v>Dimension de Direccionamiento Estratetegico y Planeacion.
Politica de Planeacion Institucional</v>
      </c>
      <c r="F34" s="200" t="str">
        <f>+VLOOKUP(A34,'Evaluación de riesgos'!$B$13:$K$160,10,0)</f>
        <v>Mantenimiento del control</v>
      </c>
      <c r="G34" s="200">
        <f>+VLOOKUP(A34,'Evaluación de riesgos'!$B$13:$O$160,13,0)</f>
        <v>142.54579999999999</v>
      </c>
      <c r="H34" s="201">
        <f t="shared" ref="H34:H65" si="5">+_xlfn.RANK.EQ(G34,$G$2:$G$82,1)</f>
        <v>36</v>
      </c>
      <c r="I34" s="200" t="str">
        <f t="shared" ref="I34:I65" si="6">+IF(F34=$F$2,$P$4,IF(F34=$F$3,$P$2,$P$3))</f>
        <v>Cuando en el análisis de los requerimientos en los diferenes componentes del MECI se cuente con aspectos evaluados en nivel 1 (presente) y 1 (funcionando); 2 (presente) y 1 (funcionando).</v>
      </c>
      <c r="J34" s="205" t="s">
        <v>577</v>
      </c>
      <c r="K34" s="200">
        <f>+IF(ISBLANK(VLOOKUP(A34,'Evaluación de riesgos'!$B$16:$F$160,5,0)),"",VLOOKUP(A34,'Evaluación de riesgos'!$B$16:$F$160,5,0))</f>
        <v>3</v>
      </c>
      <c r="L34" s="200">
        <f>+IF(ISBLANK(VLOOKUP(A34,'Evaluación de riesgos'!$B$16:$J$160,9,9)),"",VLOOKUP(A34,'Evaluación de riesgos'!$B$16:$J$160,9,9))</f>
        <v>3</v>
      </c>
      <c r="M34" s="200">
        <f t="shared" ref="M34:M65" si="7">+IF(OR(AND(K34=1,L34=1),AND(ISBLANK(K34),ISBLANK(L34)),K34="",L34=""),0,IF(OR(AND(K34=1,L34=2),AND(K34=1,L34=3)),0.25,IF(OR(AND(K34=2,L34=2),AND(K34=3,L34=1),AND(K34=3,L34=2),AND(K34=2,L34=1)),0.5,IF(AND(K34=2,L34=3),0.75,1))))</f>
        <v>1</v>
      </c>
      <c r="N34" s="200">
        <f t="shared" ref="N34:N65" si="8">+AVERAGEIF($D$2:$D$82,D34,$M$2:$M$82)</f>
        <v>0.88235294117647056</v>
      </c>
      <c r="O34" s="200"/>
      <c r="P34" s="200"/>
    </row>
    <row r="35" spans="1:16" ht="204" x14ac:dyDescent="0.2">
      <c r="A35" s="200" t="s">
        <v>578</v>
      </c>
      <c r="B35" s="200" t="str">
        <f t="shared" si="0"/>
        <v>8</v>
      </c>
      <c r="C35" s="200" t="str">
        <f>+MID(VLOOKUP(A35,'Evaluación de riesgos'!$B$13:$C$160,2,0),4,LEN(VLOOKUP(A35,'Evaluación de riesgos'!$B$13:$C$160,2,0))-4)</f>
        <v xml:space="preserve"> La Alta Dirección monitorea los riesgos de corrupción con la periodicidad establecida en la Política de Administración del Riesgo</v>
      </c>
      <c r="D35" s="200" t="s">
        <v>515</v>
      </c>
      <c r="E35" s="200" t="str">
        <f>+VLOOKUP(A35,'Evaluación de riesgos'!$B$13:$K$160,3,0)</f>
        <v>Dimension de Control Interno
Linea Estrategica</v>
      </c>
      <c r="F35" s="200" t="str">
        <f>+VLOOKUP(A35,'Evaluación de riesgos'!$B$13:$K$160,10,0)</f>
        <v>Mantenimiento del control</v>
      </c>
      <c r="G35" s="200">
        <f>+VLOOKUP(A35,'Evaluación de riesgos'!$B$13:$O$160,13,0)</f>
        <v>142.63210000000001</v>
      </c>
      <c r="H35" s="201">
        <f t="shared" si="5"/>
        <v>37</v>
      </c>
      <c r="I35" s="200" t="str">
        <f t="shared" si="6"/>
        <v>Cuando en el análisis de los requerimientos en los diferenes componentes del MECI se cuente con aspectos evaluados en nivel 1 (presente) y 1 (funcionando); 2 (presente) y 1 (funcionando).</v>
      </c>
      <c r="J35" s="205" t="s">
        <v>577</v>
      </c>
      <c r="K35" s="200">
        <f>+IF(ISBLANK(VLOOKUP(A35,'Evaluación de riesgos'!$B$16:$F$160,5,0)),"",VLOOKUP(A35,'Evaluación de riesgos'!$B$16:$F$160,5,0))</f>
        <v>3</v>
      </c>
      <c r="L35" s="200">
        <f>+IF(ISBLANK(VLOOKUP(A35,'Evaluación de riesgos'!$B$16:$J$160,9,9)),"",VLOOKUP(A35,'Evaluación de riesgos'!$B$16:$J$160,9,9))</f>
        <v>3</v>
      </c>
      <c r="M35" s="200">
        <f t="shared" si="7"/>
        <v>1</v>
      </c>
      <c r="N35" s="200">
        <f t="shared" si="8"/>
        <v>0.88235294117647056</v>
      </c>
      <c r="O35" s="200"/>
      <c r="P35" s="200"/>
    </row>
    <row r="36" spans="1:16" ht="204" x14ac:dyDescent="0.2">
      <c r="A36" s="200" t="s">
        <v>579</v>
      </c>
      <c r="B36" s="200" t="str">
        <f t="shared" si="0"/>
        <v>8</v>
      </c>
      <c r="C36" s="200" t="str">
        <f>+MID(VLOOKUP(A36,'Evaluación de riesgos'!$B$13:$C$160,2,0),4,LEN(VLOOKUP(A36,'Evaluación de riesgos'!$B$13:$C$160,2,0))-4)</f>
        <v xml:space="preserve"> Para el desarrollo de las actividades de control, la entidad considera la adecuada división de las funciones y que éstas se encuentren segregadas en diferentes personas para reducir el riesgo de acciones fraudulentas</v>
      </c>
      <c r="D36" s="200" t="s">
        <v>515</v>
      </c>
      <c r="E36" s="200" t="str">
        <f>+VLOOKUP(A36,'Evaluación de riesgos'!$B$13:$K$160,3,0)</f>
        <v>Dimension de Contro Interno
Lineas de Defensa</v>
      </c>
      <c r="F36" s="200" t="str">
        <f>+VLOOKUP(A36,'Evaluación de riesgos'!$B$13:$K$160,10,0)</f>
        <v>Mantenimiento del control</v>
      </c>
      <c r="G36" s="200">
        <f>+VLOOKUP(A36,'Evaluación de riesgos'!$B$13:$O$160,13,0)</f>
        <v>142.7456</v>
      </c>
      <c r="H36" s="201">
        <f t="shared" si="5"/>
        <v>38</v>
      </c>
      <c r="I36" s="200" t="str">
        <f t="shared" si="6"/>
        <v>Cuando en el análisis de los requerimientos en los diferenes componentes del MECI se cuente con aspectos evaluados en nivel 1 (presente) y 1 (funcionando); 2 (presente) y 1 (funcionando).</v>
      </c>
      <c r="J36" s="205" t="s">
        <v>577</v>
      </c>
      <c r="K36" s="200">
        <f>+IF(ISBLANK(VLOOKUP(A36,'Evaluación de riesgos'!$B$16:$F$160,5,0)),"",VLOOKUP(A36,'Evaluación de riesgos'!$B$16:$F$160,5,0))</f>
        <v>3</v>
      </c>
      <c r="L36" s="200">
        <f>+IF(ISBLANK(VLOOKUP(A36,'Evaluación de riesgos'!$B$16:$J$160,9,9)),"",VLOOKUP(A36,'Evaluación de riesgos'!$B$16:$J$160,9,9))</f>
        <v>3</v>
      </c>
      <c r="M36" s="200">
        <f t="shared" si="7"/>
        <v>1</v>
      </c>
      <c r="N36" s="200">
        <f t="shared" si="8"/>
        <v>0.88235294117647056</v>
      </c>
      <c r="O36" s="200"/>
      <c r="P36" s="200"/>
    </row>
    <row r="37" spans="1:16" ht="204" x14ac:dyDescent="0.2">
      <c r="A37" s="200" t="s">
        <v>580</v>
      </c>
      <c r="B37" s="200" t="str">
        <f t="shared" si="0"/>
        <v>8</v>
      </c>
      <c r="C37" s="200" t="str">
        <f>+MID(VLOOKUP(A37,'Evaluación de riesgos'!$B$13:$C$160,2,0),4,LEN(VLOOKUP(A37,'Evaluación de riesgos'!$B$13:$C$160,2,0))-4)</f>
        <v xml:space="preserve"> La Alta Dirección evalúa fallas en los controles (diseño y ejecución) para definir cursos de acción apropiados para su mejora</v>
      </c>
      <c r="D37" s="200" t="s">
        <v>515</v>
      </c>
      <c r="E37" s="200" t="str">
        <f>+VLOOKUP(A37,'Evaluación de riesgos'!$B$13:$K$160,3,0)</f>
        <v>Dimension de Control Interno
Linea Estrategica</v>
      </c>
      <c r="F37" s="200" t="str">
        <f>+VLOOKUP(A37,'Evaluación de riesgos'!$B$13:$K$160,10,0)</f>
        <v>Deficiencia de control (diseño o ejecución)</v>
      </c>
      <c r="G37" s="200">
        <f>+VLOOKUP(A37,'Evaluación de riesgos'!$B$13:$O$160,13,0)</f>
        <v>102.8745</v>
      </c>
      <c r="H37" s="201">
        <f t="shared" si="5"/>
        <v>26</v>
      </c>
      <c r="I37" s="200" t="str">
        <f t="shared" si="6"/>
        <v>Cuando en el análisis de los requerimientos en los diferenes componentes del MECI se cuente con aspectos evaluados en nivel 2 (presente) y 3 (funcionando).</v>
      </c>
      <c r="J37" s="205" t="s">
        <v>577</v>
      </c>
      <c r="K37" s="200">
        <f>+IF(ISBLANK(VLOOKUP(A37,'Evaluación de riesgos'!$B$16:$F$160,5,0)),"",VLOOKUP(A37,'Evaluación de riesgos'!$B$16:$F$160,5,0))</f>
        <v>3</v>
      </c>
      <c r="L37" s="200">
        <f>+IF(ISBLANK(VLOOKUP(A37,'Evaluación de riesgos'!$B$16:$J$160,9,9)),"",VLOOKUP(A37,'Evaluación de riesgos'!$B$16:$J$160,9,9))</f>
        <v>2</v>
      </c>
      <c r="M37" s="200">
        <f t="shared" si="7"/>
        <v>0.5</v>
      </c>
      <c r="N37" s="200">
        <f t="shared" si="8"/>
        <v>0.88235294117647056</v>
      </c>
      <c r="O37" s="200"/>
      <c r="P37" s="200"/>
    </row>
    <row r="38" spans="1:16" x14ac:dyDescent="0.2">
      <c r="A38" s="200" t="s">
        <v>581</v>
      </c>
      <c r="B38" s="200" t="str">
        <f t="shared" si="0"/>
        <v>9</v>
      </c>
      <c r="C38" s="200" t="str">
        <f>+MID(VLOOKUP(A38,'Evaluación de riesgos'!$B$13:$C$160,2,0),4,LEN(VLOOKUP(A38,'Evaluación de riesgos'!$B$13:$C$160,2,0))-4)</f>
        <v xml:space="preserve"> Acorde con lo establecido en la política de Administración del Riesgo, se monitorean los factores internos y externos definidos para la entidad, a fin de establecer cambios en el entorno que determinen nuevos riesgos o ajustes a los existentes</v>
      </c>
      <c r="D38" s="200" t="s">
        <v>515</v>
      </c>
      <c r="E38" s="200" t="str">
        <f>+VLOOKUP(A38,'Evaluación de riesgos'!$B$13:$K$160,3,0)</f>
        <v>Dimension de Direccionamiento Estrategico 
Politica de Planeacion Institucional</v>
      </c>
      <c r="F38" s="200" t="str">
        <f>+VLOOKUP(A38,'Evaluación de riesgos'!$B$13:$K$160,10,0)</f>
        <v>Mantenimiento del control</v>
      </c>
      <c r="G38" s="200">
        <f>+VLOOKUP(A38,'Evaluación de riesgos'!$B$13:$O$160,13,0)</f>
        <v>142.96350000000001</v>
      </c>
      <c r="H38" s="201">
        <f t="shared" si="5"/>
        <v>39</v>
      </c>
      <c r="I38" s="200" t="str">
        <f t="shared" si="6"/>
        <v>Cuando en el análisis de los requerimientos en los diferenes componentes del MECI se cuente con aspectos evaluados en nivel 1 (presente) y 1 (funcionando); 2 (presente) y 1 (funcionando).</v>
      </c>
      <c r="J38" s="200" t="s">
        <v>582</v>
      </c>
      <c r="K38" s="200">
        <f>+IF(ISBLANK(VLOOKUP(A38,'Evaluación de riesgos'!$B$16:$F$160,5,0)),"",VLOOKUP(A38,'Evaluación de riesgos'!$B$16:$F$160,5,0))</f>
        <v>3</v>
      </c>
      <c r="L38" s="200">
        <f>+IF(ISBLANK(VLOOKUP(A38,'Evaluación de riesgos'!$B$16:$J$160,9,9)),"",VLOOKUP(A38,'Evaluación de riesgos'!$B$16:$J$160,9,9))</f>
        <v>3</v>
      </c>
      <c r="M38" s="200">
        <f t="shared" si="7"/>
        <v>1</v>
      </c>
      <c r="N38" s="200">
        <f t="shared" si="8"/>
        <v>0.88235294117647056</v>
      </c>
      <c r="O38" s="200"/>
      <c r="P38" s="200"/>
    </row>
    <row r="39" spans="1:16" x14ac:dyDescent="0.2">
      <c r="A39" s="200" t="s">
        <v>583</v>
      </c>
      <c r="B39" s="200" t="str">
        <f t="shared" si="0"/>
        <v>9</v>
      </c>
      <c r="C39" s="200" t="str">
        <f>+MID(VLOOKUP(A39,'Evaluación de riesgos'!$B$13:$C$160,2,0),4,LEN(VLOOKUP(A39,'Evaluación de riesgos'!$B$13:$C$160,2,0))-4)</f>
        <v xml:space="preserve"> La Alta Dirección analiza los riesgos asociados a actividades tercerizadas, regionales u otras figuras externas que afecten la prestación del servicio a los usuarios, basados en los informes de la segunda y tercera linea de defensa</v>
      </c>
      <c r="D39" s="200" t="s">
        <v>515</v>
      </c>
      <c r="E39" s="200" t="str">
        <f>+VLOOKUP(A39,'Evaluación de riesgos'!$B$13:$K$160,3,0)</f>
        <v>Dimension de Control Interno
Lineas de Defensa</v>
      </c>
      <c r="F39" s="200" t="str">
        <f>+VLOOKUP(A39,'Evaluación de riesgos'!$B$13:$K$160,10,0)</f>
        <v>Deficiencia de control (diseño o ejecución)</v>
      </c>
      <c r="G39" s="200">
        <f>+VLOOKUP(A39,'Evaluación de riesgos'!$B$13:$O$160,13,0)</f>
        <v>103.0125</v>
      </c>
      <c r="H39" s="201">
        <f t="shared" si="5"/>
        <v>27</v>
      </c>
      <c r="I39" s="200" t="str">
        <f t="shared" si="6"/>
        <v>Cuando en el análisis de los requerimientos en los diferenes componentes del MECI se cuente con aspectos evaluados en nivel 2 (presente) y 3 (funcionando).</v>
      </c>
      <c r="J39" s="200" t="s">
        <v>582</v>
      </c>
      <c r="K39" s="200">
        <f>+IF(ISBLANK(VLOOKUP(A39,'Evaluación de riesgos'!$B$16:$F$160,5,0)),"",VLOOKUP(A39,'Evaluación de riesgos'!$B$16:$F$160,5,0))</f>
        <v>3</v>
      </c>
      <c r="L39" s="200">
        <f>+IF(ISBLANK(VLOOKUP(A39,'Evaluación de riesgos'!$B$16:$J$160,9,9)),"",VLOOKUP(A39,'Evaluación de riesgos'!$B$16:$J$160,9,9))</f>
        <v>2</v>
      </c>
      <c r="M39" s="200">
        <f t="shared" si="7"/>
        <v>0.5</v>
      </c>
      <c r="N39" s="200">
        <f t="shared" si="8"/>
        <v>0.88235294117647056</v>
      </c>
      <c r="O39" s="200"/>
      <c r="P39" s="200"/>
    </row>
    <row r="40" spans="1:16" x14ac:dyDescent="0.2">
      <c r="A40" s="200" t="s">
        <v>584</v>
      </c>
      <c r="B40" s="200" t="str">
        <f t="shared" si="0"/>
        <v>9</v>
      </c>
      <c r="C40" s="200" t="str">
        <f>+MID(VLOOKUP(A40,'Evaluación de riesgos'!$B$13:$C$160,2,0),4,LEN(VLOOKUP(A40,'Evaluación de riesgos'!$B$13:$C$160,2,0))-4)</f>
        <v xml:space="preserve"> La Alta Dirección monitorea los riesgos aceptados revisando que sus condiciones no hayan cambiado y definir su pertinencia para sostenerlos o ajustarlos</v>
      </c>
      <c r="D40" s="200" t="s">
        <v>515</v>
      </c>
      <c r="E40" s="200" t="str">
        <f>+VLOOKUP(A40,'Evaluación de riesgos'!$B$13:$K$160,3,0)</f>
        <v>Dimension de Control Interno
Linea Estrategica</v>
      </c>
      <c r="F40" s="200" t="str">
        <f>+VLOOKUP(A40,'Evaluación de riesgos'!$B$13:$K$160,10,0)</f>
        <v>Deficiencia de control (diseño o ejecución)</v>
      </c>
      <c r="G40" s="200">
        <f>+VLOOKUP(A40,'Evaluación de riesgos'!$B$13:$O$160,13,0)</f>
        <v>103.1236</v>
      </c>
      <c r="H40" s="201">
        <f t="shared" si="5"/>
        <v>28</v>
      </c>
      <c r="I40" s="200" t="str">
        <f t="shared" si="6"/>
        <v>Cuando en el análisis de los requerimientos en los diferenes componentes del MECI se cuente con aspectos evaluados en nivel 2 (presente) y 3 (funcionando).</v>
      </c>
      <c r="J40" s="200" t="s">
        <v>582</v>
      </c>
      <c r="K40" s="200">
        <f>+IF(ISBLANK(VLOOKUP(A40,'Evaluación de riesgos'!$B$16:$F$160,5,0)),"",VLOOKUP(A40,'Evaluación de riesgos'!$B$16:$F$160,5,0))</f>
        <v>3</v>
      </c>
      <c r="L40" s="200">
        <f>+IF(ISBLANK(VLOOKUP(A40,'Evaluación de riesgos'!$B$16:$J$160,9,9)),"",VLOOKUP(A40,'Evaluación de riesgos'!$B$16:$J$160,9,9))</f>
        <v>2</v>
      </c>
      <c r="M40" s="200">
        <f t="shared" si="7"/>
        <v>0.5</v>
      </c>
      <c r="N40" s="200">
        <f t="shared" si="8"/>
        <v>0.88235294117647056</v>
      </c>
      <c r="O40" s="200"/>
      <c r="P40" s="200"/>
    </row>
    <row r="41" spans="1:16" x14ac:dyDescent="0.2">
      <c r="A41" s="200" t="s">
        <v>585</v>
      </c>
      <c r="B41" s="200" t="str">
        <f t="shared" si="0"/>
        <v>9</v>
      </c>
      <c r="C41" s="200" t="str">
        <f>+MID(VLOOKUP(A41,'Evaluación de riesgos'!$B$13:$C$160,2,0),4,LEN(VLOOKUP(A41,'Evaluación de riesgos'!$B$13:$C$160,2,0))-4)</f>
        <v xml:space="preserve"> La Alta Dirección evalúa fallas en los controles (diseño y ejecución) para definir cursos de acción apropiados para su mejora, basados en los informes de la segunda y tercera linea de defensa</v>
      </c>
      <c r="D41" s="200" t="s">
        <v>515</v>
      </c>
      <c r="E41" s="200" t="str">
        <f>+VLOOKUP(A41,'Evaluación de riesgos'!$B$13:$K$160,3,0)</f>
        <v>Dimension de Control Interno
Lineas de Defensa</v>
      </c>
      <c r="F41" s="200" t="str">
        <f>+VLOOKUP(A41,'Evaluación de riesgos'!$B$13:$K$160,10,0)</f>
        <v>Mantenimiento del control</v>
      </c>
      <c r="G41" s="200">
        <f>+VLOOKUP(A41,'Evaluación de riesgos'!$B$13:$O$160,13,0)</f>
        <v>143.2456</v>
      </c>
      <c r="H41" s="201">
        <f t="shared" si="5"/>
        <v>40</v>
      </c>
      <c r="I41" s="200" t="str">
        <f t="shared" si="6"/>
        <v>Cuando en el análisis de los requerimientos en los diferenes componentes del MECI se cuente con aspectos evaluados en nivel 1 (presente) y 1 (funcionando); 2 (presente) y 1 (funcionando).</v>
      </c>
      <c r="J41" s="200" t="s">
        <v>582</v>
      </c>
      <c r="K41" s="200">
        <f>+IF(ISBLANK(VLOOKUP(A41,'Evaluación de riesgos'!$B$16:$F$160,5,0)),"",VLOOKUP(A41,'Evaluación de riesgos'!$B$16:$F$160,5,0))</f>
        <v>3</v>
      </c>
      <c r="L41" s="200">
        <f>+IF(ISBLANK(VLOOKUP(A41,'Evaluación de riesgos'!$B$16:$J$160,9,9)),"",VLOOKUP(A41,'Evaluación de riesgos'!$B$16:$J$160,9,9))</f>
        <v>3</v>
      </c>
      <c r="M41" s="200">
        <f t="shared" si="7"/>
        <v>1</v>
      </c>
      <c r="N41" s="200">
        <f t="shared" si="8"/>
        <v>0.88235294117647056</v>
      </c>
      <c r="O41" s="200"/>
      <c r="P41" s="200"/>
    </row>
    <row r="42" spans="1:16" x14ac:dyDescent="0.2">
      <c r="A42" s="200" t="s">
        <v>586</v>
      </c>
      <c r="B42" s="200" t="str">
        <f t="shared" si="0"/>
        <v>9</v>
      </c>
      <c r="C42" s="200" t="str">
        <f>+MID(VLOOKUP(A42,'Evaluación de riesgos'!$B$13:$C$160,2,0),4,LEN(VLOOKUP(A42,'Evaluación de riesgos'!$B$13:$C$160,2,0))-4)</f>
        <v xml:space="preserve"> La entidad analiza el impacto sobre el control interno por cambios en los diferentes niveles organizacionales</v>
      </c>
      <c r="D42" s="200" t="s">
        <v>515</v>
      </c>
      <c r="E42" s="200" t="str">
        <f>+VLOOKUP(A42,'Evaluación de riesgos'!$B$13:$K$160,3,0)</f>
        <v>Dimension de Direccionamiento Estrategico y Planeacion
Politica de Planeacion Institucional
Dimension de Control Interno
Linea Estrategica</v>
      </c>
      <c r="F42" s="200" t="str">
        <f>+VLOOKUP(A42,'Evaluación de riesgos'!$B$13:$K$160,10,0)</f>
        <v>Mantenimiento del control</v>
      </c>
      <c r="G42" s="200">
        <f>+VLOOKUP(A42,'Evaluación de riesgos'!$B$13:$O$160,13,0)</f>
        <v>143.36539999999999</v>
      </c>
      <c r="H42" s="201">
        <f t="shared" si="5"/>
        <v>41</v>
      </c>
      <c r="I42" s="200" t="str">
        <f t="shared" si="6"/>
        <v>Cuando en el análisis de los requerimientos en los diferenes componentes del MECI se cuente con aspectos evaluados en nivel 1 (presente) y 1 (funcionando); 2 (presente) y 1 (funcionando).</v>
      </c>
      <c r="J42" s="200" t="s">
        <v>582</v>
      </c>
      <c r="K42" s="200">
        <f>+IF(ISBLANK(VLOOKUP(A42,'Evaluación de riesgos'!$B$16:$F$160,5,0)),"",VLOOKUP(A42,'Evaluación de riesgos'!$B$16:$F$160,5,0))</f>
        <v>3</v>
      </c>
      <c r="L42" s="200">
        <f>+IF(ISBLANK(VLOOKUP(A42,'Evaluación de riesgos'!$B$16:$J$160,9,9)),"",VLOOKUP(A42,'Evaluación de riesgos'!$B$16:$J$160,9,9))</f>
        <v>3</v>
      </c>
      <c r="M42" s="200">
        <f t="shared" si="7"/>
        <v>1</v>
      </c>
      <c r="N42" s="200">
        <f t="shared" si="8"/>
        <v>0.88235294117647056</v>
      </c>
      <c r="O42" s="200"/>
      <c r="P42" s="200"/>
    </row>
    <row r="43" spans="1:16" x14ac:dyDescent="0.2">
      <c r="A43" s="200" t="s">
        <v>587</v>
      </c>
      <c r="B43" s="200" t="str">
        <f t="shared" ref="B43:B82" si="9">+LEFT(A43,2)</f>
        <v>10</v>
      </c>
      <c r="C43" s="200" t="str">
        <f>+MID(VLOOKUP(A43,'Actividades de control'!$B$13:$C$176,2,0),5,LEN(VLOOKUP(A43,'Actividades de control'!$B$13:$C$176,2,0))-5)</f>
        <v xml:space="preserve"> Para el desarrollo de las actividades de control, la entidad considera la adecuada división de las funciones y que éstas se encuentren segregadas en diferentes personas para reducir el riesgo de error o de incumplimientos de alto impacto en la operación</v>
      </c>
      <c r="D43" s="200" t="s">
        <v>517</v>
      </c>
      <c r="E43" s="200" t="str">
        <f>+VLOOKUP(A43,'Actividades de control'!$B$18:$K$122,3,0)</f>
        <v>Dimension de Control Interno
Lineas de Defensa</v>
      </c>
      <c r="F43" s="200" t="str">
        <f>+VLOOKUP(A43,'Actividades de control'!$B$18:$K$122,10,0)</f>
        <v>Mantenimiento del control</v>
      </c>
      <c r="G43" s="200">
        <f>+VLOOKUP(A43,'Actividades de control'!$B$13:$N$176,13,0)</f>
        <v>223.45689999999999</v>
      </c>
      <c r="H43" s="201">
        <f t="shared" si="5"/>
        <v>44</v>
      </c>
      <c r="I43" s="200" t="str">
        <f t="shared" si="6"/>
        <v>Cuando en el análisis de los requerimientos en los diferenes componentes del MECI se cuente con aspectos evaluados en nivel 1 (presente) y 1 (funcionando); 2 (presente) y 1 (funcionando).</v>
      </c>
      <c r="J43" s="200" t="s">
        <v>588</v>
      </c>
      <c r="K43" s="200">
        <f>+IF(ISBLANK(VLOOKUP(A43,'Actividades de control'!$B$21:$F$122,5,0)),"",VLOOKUP(A43,'Actividades de control'!$B$21:$F$122,5,0))</f>
        <v>3</v>
      </c>
      <c r="L43" s="200">
        <f>+IF(ISBLANK(VLOOKUP(A43,'Actividades de control'!$B$21:$J$122,9,0)),"",VLOOKUP(A43,'Actividades de control'!$B$21:$J$122,9,0))</f>
        <v>3</v>
      </c>
      <c r="M43" s="200">
        <f t="shared" si="7"/>
        <v>1</v>
      </c>
      <c r="N43" s="200">
        <f t="shared" si="8"/>
        <v>0.91666666666666663</v>
      </c>
      <c r="O43" s="200"/>
      <c r="P43" s="200"/>
    </row>
    <row r="44" spans="1:16" x14ac:dyDescent="0.2">
      <c r="A44" s="200" t="s">
        <v>589</v>
      </c>
      <c r="B44" s="200" t="str">
        <f t="shared" si="9"/>
        <v>10</v>
      </c>
      <c r="C44" s="200" t="str">
        <f>+MID(VLOOKUP(A44,'Actividades de control'!$B$13:$C$176,2,0),5,LEN(VLOOKUP(A44,'Actividades de control'!$B$13:$C$176,2,0))-5)</f>
        <v xml:space="preserve"> Se han idenfificado y documentado las situaciones específicas en donde no es posible segregar adecuadamente las funciones (ej: falta de personal, presupuesto), con el fin de definir actividades de control alternativas para cubrir los riesgos identificados.</v>
      </c>
      <c r="D44" s="200" t="s">
        <v>517</v>
      </c>
      <c r="E44" s="200" t="str">
        <f>+VLOOKUP(A44,'Actividades de control'!$B$18:$K$122,3,0)</f>
        <v>Dimension de Control Interno
Lineas de Defensa</v>
      </c>
      <c r="F44" s="200" t="str">
        <f>+VLOOKUP(A44,'Actividades de control'!$B$18:$K$122,10,0)</f>
        <v>Mantenimiento del control</v>
      </c>
      <c r="G44" s="200">
        <f>+VLOOKUP(A44,'Actividades de control'!$B$13:$N$176,13,0)</f>
        <v>223.5478</v>
      </c>
      <c r="H44" s="201">
        <f t="shared" si="5"/>
        <v>45</v>
      </c>
      <c r="I44" s="200" t="str">
        <f t="shared" si="6"/>
        <v>Cuando en el análisis de los requerimientos en los diferenes componentes del MECI se cuente con aspectos evaluados en nivel 1 (presente) y 1 (funcionando); 2 (presente) y 1 (funcionando).</v>
      </c>
      <c r="J44" s="200" t="s">
        <v>588</v>
      </c>
      <c r="K44" s="200">
        <f>+IF(ISBLANK(VLOOKUP(A44,'Actividades de control'!$B$21:$F$122,5,0)),"",VLOOKUP(A44,'Actividades de control'!$B$21:$F$122,5,0))</f>
        <v>3</v>
      </c>
      <c r="L44" s="200">
        <f>+IF(ISBLANK(VLOOKUP(A44,'Actividades de control'!$B$21:$J$122,9,0)),"",VLOOKUP(A44,'Actividades de control'!$B$21:$J$122,9,0))</f>
        <v>3</v>
      </c>
      <c r="M44" s="200">
        <f t="shared" si="7"/>
        <v>1</v>
      </c>
      <c r="N44" s="200">
        <f t="shared" si="8"/>
        <v>0.91666666666666663</v>
      </c>
      <c r="O44" s="200"/>
      <c r="P44" s="200"/>
    </row>
    <row r="45" spans="1:16" x14ac:dyDescent="0.2">
      <c r="A45" s="200" t="s">
        <v>590</v>
      </c>
      <c r="B45" s="200" t="str">
        <f t="shared" si="9"/>
        <v>10</v>
      </c>
      <c r="C45" s="200" t="str">
        <f>+MID(VLOOKUP(A45,'Actividades de control'!$B$13:$C$176,2,0),5,LEN(VLOOKUP(A45,'Actividades de control'!$B$13:$C$176,2,0))-5)</f>
        <v xml:space="preserve"> El diseño de otros  sistemas de gestión (bajo normas o estándares internacionales como la ISO), se intregan de forma adecuada a la estructura de control de la entidad</v>
      </c>
      <c r="D45" s="200" t="s">
        <v>517</v>
      </c>
      <c r="E45" s="200" t="str">
        <f>+VLOOKUP(A45,'Actividades de control'!$B$18:$K$122,3,0)</f>
        <v xml:space="preserve">
Dimension de Gestion con Valores para Resultados
Dimension de Control Interno
Lineas de Defensa</v>
      </c>
      <c r="F45" s="200" t="str">
        <f>+VLOOKUP(A45,'Actividades de control'!$B$18:$K$122,10,0)</f>
        <v>Mantenimiento del control</v>
      </c>
      <c r="G45" s="200">
        <f>+VLOOKUP(A45,'Actividades de control'!$B$13:$N$176,13,0)</f>
        <v>223.64580000000001</v>
      </c>
      <c r="H45" s="201">
        <f t="shared" si="5"/>
        <v>46</v>
      </c>
      <c r="I45" s="200" t="str">
        <f t="shared" si="6"/>
        <v>Cuando en el análisis de los requerimientos en los diferenes componentes del MECI se cuente con aspectos evaluados en nivel 1 (presente) y 1 (funcionando); 2 (presente) y 1 (funcionando).</v>
      </c>
      <c r="J45" s="200" t="s">
        <v>588</v>
      </c>
      <c r="K45" s="200">
        <f>+IF(ISBLANK(VLOOKUP(A45,'Actividades de control'!$B$21:$F$122,5,0)),"",VLOOKUP(A45,'Actividades de control'!$B$21:$F$122,5,0))</f>
        <v>3</v>
      </c>
      <c r="L45" s="200">
        <f>+IF(ISBLANK(VLOOKUP(A45,'Actividades de control'!$B$21:$J$122,9,0)),"",VLOOKUP(A45,'Actividades de control'!$B$21:$J$122,9,0))</f>
        <v>3</v>
      </c>
      <c r="M45" s="200">
        <f t="shared" si="7"/>
        <v>1</v>
      </c>
      <c r="N45" s="200">
        <f t="shared" si="8"/>
        <v>0.91666666666666663</v>
      </c>
      <c r="O45" s="200"/>
      <c r="P45" s="200"/>
    </row>
    <row r="46" spans="1:16" x14ac:dyDescent="0.2">
      <c r="A46" s="200" t="s">
        <v>591</v>
      </c>
      <c r="B46" s="200" t="str">
        <f t="shared" si="9"/>
        <v>11</v>
      </c>
      <c r="C46" s="200" t="str">
        <f>+MID(VLOOKUP(A46,'Actividades de control'!$B$13:$C$176,2,0),5,LEN(VLOOKUP(A46,'Actividades de control'!$B$13:$C$176,2,0))-5)</f>
        <v xml:space="preserve"> La entidad establece actividades de control relevantes sobre las infraestructuras tecnológicas; los procesos de gestión de la seguridad y sobre los procesos de adquisición, desarrollo y mantenimiento de tecnologías</v>
      </c>
      <c r="D46" s="200" t="s">
        <v>517</v>
      </c>
      <c r="E46" s="200" t="str">
        <f>+VLOOKUP(A46,'Actividades de control'!$B$18:$K$122,3,0)</f>
        <v xml:space="preserve">Dimension de Gestion con Valores para el Resultado
Politica de Gobierno Digital 
Politica de Seguridad Digital
</v>
      </c>
      <c r="F46" s="200" t="str">
        <f>+VLOOKUP(A46,'Actividades de control'!$B$18:$K$122,10,0)</f>
        <v>Deficiencia de control (diseño o ejecución)</v>
      </c>
      <c r="G46" s="200">
        <f>+VLOOKUP(A46,'Actividades de control'!$B$13:$N$176,13,0)</f>
        <v>183.78960000000001</v>
      </c>
      <c r="H46" s="201">
        <f t="shared" si="5"/>
        <v>42</v>
      </c>
      <c r="I46" s="200" t="str">
        <f t="shared" si="6"/>
        <v>Cuando en el análisis de los requerimientos en los diferenes componentes del MECI se cuente con aspectos evaluados en nivel 2 (presente) y 3 (funcionando).</v>
      </c>
      <c r="J46" s="200" t="s">
        <v>592</v>
      </c>
      <c r="K46" s="200">
        <f>+IF(ISBLANK(VLOOKUP(A46,'Actividades de control'!$B$21:$F$122,5,0)),"",VLOOKUP(A46,'Actividades de control'!$B$21:$F$122,5,0))</f>
        <v>3</v>
      </c>
      <c r="L46" s="200">
        <f>+IF(ISBLANK(VLOOKUP(A46,'Actividades de control'!$B$21:$J$122,9,0)),"",VLOOKUP(A46,'Actividades de control'!$B$21:$J$122,9,0))</f>
        <v>2</v>
      </c>
      <c r="M46" s="200">
        <f t="shared" si="7"/>
        <v>0.5</v>
      </c>
      <c r="N46" s="200">
        <f t="shared" si="8"/>
        <v>0.91666666666666663</v>
      </c>
      <c r="O46" s="200"/>
      <c r="P46" s="200"/>
    </row>
    <row r="47" spans="1:16" x14ac:dyDescent="0.2">
      <c r="A47" s="200" t="s">
        <v>593</v>
      </c>
      <c r="B47" s="200" t="str">
        <f t="shared" si="9"/>
        <v>11</v>
      </c>
      <c r="C47" s="200" t="str">
        <f>+MID(VLOOKUP(A47,'Actividades de control'!$B$13:$C$176,2,0),5,LEN(VLOOKUP(A47,'Actividades de control'!$B$13:$C$176,2,0))-5)</f>
        <v xml:space="preserve">  Para los proveedores de tecnología  selecciona y desarrolla actividades de control internas sobre las actividades realizadas por el proveedor de servicios</v>
      </c>
      <c r="D47" s="200" t="s">
        <v>517</v>
      </c>
      <c r="E47" s="200" t="str">
        <f>+VLOOKUP(A47,'Actividades de control'!$B$18:$K$122,3,0)</f>
        <v xml:space="preserve">Dimension de Gestion con Valores para el Resultado
Politica de Gobierno Digital 
Politica de Seguridad Digital
</v>
      </c>
      <c r="F47" s="200" t="str">
        <f>+VLOOKUP(A47,'Actividades de control'!$B$18:$K$122,10,0)</f>
        <v>Deficiencia de control (diseño o ejecución)</v>
      </c>
      <c r="G47" s="200">
        <f>+VLOOKUP(A47,'Actividades de control'!$B$13:$N$176,13,0)</f>
        <v>183.84559999999999</v>
      </c>
      <c r="H47" s="201">
        <f t="shared" si="5"/>
        <v>43</v>
      </c>
      <c r="I47" s="200" t="str">
        <f t="shared" si="6"/>
        <v>Cuando en el análisis de los requerimientos en los diferenes componentes del MECI se cuente con aspectos evaluados en nivel 2 (presente) y 3 (funcionando).</v>
      </c>
      <c r="J47" s="200" t="s">
        <v>592</v>
      </c>
      <c r="K47" s="200">
        <f>+IF(ISBLANK(VLOOKUP(A47,'Actividades de control'!$B$21:$F$122,5,0)),"",VLOOKUP(A47,'Actividades de control'!$B$21:$F$122,5,0))</f>
        <v>3</v>
      </c>
      <c r="L47" s="200">
        <f>+IF(ISBLANK(VLOOKUP(A47,'Actividades de control'!$B$21:$J$122,9,0)),"",VLOOKUP(A47,'Actividades de control'!$B$21:$J$122,9,0))</f>
        <v>2</v>
      </c>
      <c r="M47" s="200">
        <f t="shared" si="7"/>
        <v>0.5</v>
      </c>
      <c r="N47" s="200">
        <f t="shared" si="8"/>
        <v>0.91666666666666663</v>
      </c>
      <c r="O47" s="200"/>
      <c r="P47" s="200"/>
    </row>
    <row r="48" spans="1:16" x14ac:dyDescent="0.2">
      <c r="A48" s="200" t="s">
        <v>594</v>
      </c>
      <c r="B48" s="200" t="str">
        <f t="shared" si="9"/>
        <v>11</v>
      </c>
      <c r="C48" s="200" t="str">
        <f>+MID(VLOOKUP(A48,'Actividades de control'!$B$13:$C$176,2,0),5,LEN(VLOOKUP(A48,'Actividades de control'!$B$13:$C$176,2,0))-5)</f>
        <v xml:space="preserve"> Se cuenta con matrices de roles y usuarios siguiendo los principios de segregación de funciones.</v>
      </c>
      <c r="D48" s="200" t="s">
        <v>517</v>
      </c>
      <c r="E48" s="200" t="str">
        <f>+VLOOKUP(A48,'Actividades de control'!$B$18:$K$122,3,0)</f>
        <v xml:space="preserve">Dimension de Gestion con Valores para el Resultado
Politica de Fortalecimiento Organizacional y Simplificacion de Procesos.
</v>
      </c>
      <c r="F48" s="200" t="str">
        <f>+VLOOKUP(A48,'Actividades de control'!$B$18:$K$122,10,0)</f>
        <v>Mantenimiento del control</v>
      </c>
      <c r="G48" s="200">
        <f>+VLOOKUP(A48,'Actividades de control'!$B$13:$N$176,13,0)</f>
        <v>223.96539999999999</v>
      </c>
      <c r="H48" s="201">
        <f t="shared" si="5"/>
        <v>47</v>
      </c>
      <c r="I48" s="200" t="str">
        <f t="shared" si="6"/>
        <v>Cuando en el análisis de los requerimientos en los diferenes componentes del MECI se cuente con aspectos evaluados en nivel 1 (presente) y 1 (funcionando); 2 (presente) y 1 (funcionando).</v>
      </c>
      <c r="J48" s="200" t="s">
        <v>592</v>
      </c>
      <c r="K48" s="200">
        <f>+IF(ISBLANK(VLOOKUP(A48,'Actividades de control'!$B$21:$F$122,5,0)),"",VLOOKUP(A48,'Actividades de control'!$B$21:$F$122,5,0))</f>
        <v>3</v>
      </c>
      <c r="L48" s="200">
        <f>+IF(ISBLANK(VLOOKUP(A48,'Actividades de control'!$B$21:$J$122,9,0)),"",VLOOKUP(A48,'Actividades de control'!$B$21:$J$122,9,0))</f>
        <v>3</v>
      </c>
      <c r="M48" s="200">
        <f t="shared" si="7"/>
        <v>1</v>
      </c>
      <c r="N48" s="200">
        <f t="shared" si="8"/>
        <v>0.91666666666666663</v>
      </c>
      <c r="O48" s="200"/>
      <c r="P48" s="200"/>
    </row>
    <row r="49" spans="1:16" x14ac:dyDescent="0.2">
      <c r="A49" s="200" t="s">
        <v>595</v>
      </c>
      <c r="B49" s="200" t="str">
        <f t="shared" si="9"/>
        <v>11</v>
      </c>
      <c r="C49" s="200" t="str">
        <f>+MID(VLOOKUP(A49,'Actividades de control'!$B$13:$C$176,2,0),5,LEN(VLOOKUP(A49,'Actividades de control'!$B$13:$C$176,2,0))-5)</f>
        <v xml:space="preserve"> Se cuenta con información de la 3a línea de defensa, como evaluador independiente en relación con los controles implementados por el proveedor de servicios, para  asegurar que los riesgos relacionados se mitigan.</v>
      </c>
      <c r="D49" s="200" t="s">
        <v>517</v>
      </c>
      <c r="E49" s="200" t="str">
        <f>+VLOOKUP(A49,'Actividades de control'!$B$18:$K$122,3,0)</f>
        <v>Dimension Control Interno
Tercera Linea de Defensa</v>
      </c>
      <c r="F49" s="200" t="str">
        <f>+VLOOKUP(A49,'Actividades de control'!$B$18:$K$122,10,0)</f>
        <v>Mantenimiento del control</v>
      </c>
      <c r="G49" s="200">
        <f>+VLOOKUP(A49,'Actividades de control'!$B$13:$N$176,13,0)</f>
        <v>224.01230000000001</v>
      </c>
      <c r="H49" s="201">
        <f t="shared" si="5"/>
        <v>48</v>
      </c>
      <c r="I49" s="200" t="str">
        <f t="shared" si="6"/>
        <v>Cuando en el análisis de los requerimientos en los diferenes componentes del MECI se cuente con aspectos evaluados en nivel 1 (presente) y 1 (funcionando); 2 (presente) y 1 (funcionando).</v>
      </c>
      <c r="J49" s="200" t="s">
        <v>592</v>
      </c>
      <c r="K49" s="200">
        <f>+IF(ISBLANK(VLOOKUP(A49,'Actividades de control'!$B$21:$F$122,5,0)),"",VLOOKUP(A49,'Actividades de control'!$B$21:$F$122,5,0))</f>
        <v>3</v>
      </c>
      <c r="L49" s="200">
        <f>+IF(ISBLANK(VLOOKUP(A49,'Actividades de control'!$B$21:$J$122,9,0)),"",VLOOKUP(A49,'Actividades de control'!$B$21:$J$122,9,0))</f>
        <v>3</v>
      </c>
      <c r="M49" s="200">
        <f t="shared" si="7"/>
        <v>1</v>
      </c>
      <c r="N49" s="200">
        <f t="shared" si="8"/>
        <v>0.91666666666666663</v>
      </c>
      <c r="O49" s="200"/>
      <c r="P49" s="200"/>
    </row>
    <row r="50" spans="1:16" x14ac:dyDescent="0.2">
      <c r="A50" s="200" t="s">
        <v>596</v>
      </c>
      <c r="B50" s="200" t="str">
        <f t="shared" si="9"/>
        <v>12</v>
      </c>
      <c r="C50" s="200" t="str">
        <f>+MID(VLOOKUP(A50,'Actividades de control'!$B$13:$C$176,2,0),5,LEN(VLOOKUP(A50,'Actividades de control'!$B$13:$C$176,2,0))-5)</f>
        <v xml:space="preserve"> Se evalúa la actualización de procesos, procedimientos, políticas de operación, instructivos, manuales u otras herramientas para garantizar la aplicación adecuada de las principales actividades de control.
</v>
      </c>
      <c r="D50" s="200" t="s">
        <v>517</v>
      </c>
      <c r="E50" s="200" t="str">
        <f>+VLOOKUP(A50,'Actividades de control'!$B$18:$K$122,3,0)</f>
        <v>Dimension de Gestion con Valores para el Resultado
Politica de Fortalecimiento Organizacional y Simplificacion de Procesos.</v>
      </c>
      <c r="F50" s="200" t="str">
        <f>+VLOOKUP(A50,'Actividades de control'!$B$18:$K$122,10,0)</f>
        <v>Mantenimiento del control</v>
      </c>
      <c r="G50" s="200">
        <f>+VLOOKUP(A50,'Actividades de control'!$B$13:$N$176,13,0)</f>
        <v>224.12360000000001</v>
      </c>
      <c r="H50" s="201">
        <f t="shared" si="5"/>
        <v>49</v>
      </c>
      <c r="I50" s="200" t="str">
        <f t="shared" si="6"/>
        <v>Cuando en el análisis de los requerimientos en los diferenes componentes del MECI se cuente con aspectos evaluados en nivel 1 (presente) y 1 (funcionando); 2 (presente) y 1 (funcionando).</v>
      </c>
      <c r="J50" s="200" t="s">
        <v>597</v>
      </c>
      <c r="K50" s="200">
        <f>+IF(ISBLANK(VLOOKUP(A50,'Actividades de control'!$B$21:$F$122,5,0)),"",VLOOKUP(A50,'Actividades de control'!$B$21:$F$122,5,0))</f>
        <v>3</v>
      </c>
      <c r="L50" s="200">
        <f>+IF(ISBLANK(VLOOKUP(A50,'Actividades de control'!$B$21:$J$122,9,0)),"",VLOOKUP(A50,'Actividades de control'!$B$21:$J$122,9,0))</f>
        <v>3</v>
      </c>
      <c r="M50" s="200">
        <f t="shared" si="7"/>
        <v>1</v>
      </c>
      <c r="N50" s="200">
        <f t="shared" si="8"/>
        <v>0.91666666666666663</v>
      </c>
      <c r="O50" s="200"/>
      <c r="P50" s="200"/>
    </row>
    <row r="51" spans="1:16" x14ac:dyDescent="0.2">
      <c r="A51" s="200" t="s">
        <v>598</v>
      </c>
      <c r="B51" s="200" t="str">
        <f t="shared" si="9"/>
        <v>12</v>
      </c>
      <c r="C51" s="200" t="str">
        <f>+MID(VLOOKUP(A51,'Actividades de control'!$B$13:$C$176,2,0),6,LEN(VLOOKUP(A51,'Actividades de control'!$B$13:$C$176,2,0))-6)</f>
        <v xml:space="preserve"> El diseño de controles se evalúa frente a la gestión del riesgo</v>
      </c>
      <c r="D51" s="200" t="s">
        <v>517</v>
      </c>
      <c r="E51" s="200" t="str">
        <f>+VLOOKUP(A51,'Actividades de control'!$B$18:$K$122,3,0)</f>
        <v xml:space="preserve">Todas las Dimensiones de MIPG 
</v>
      </c>
      <c r="F51" s="200" t="str">
        <f>+VLOOKUP(A51,'Actividades de control'!$B$18:$K$122,10,0)</f>
        <v>Mantenimiento del control</v>
      </c>
      <c r="G51" s="200">
        <f>+VLOOKUP(A51,'Actividades de control'!$B$13:$N$176,13,0)</f>
        <v>224.23650000000001</v>
      </c>
      <c r="H51" s="201">
        <f t="shared" si="5"/>
        <v>50</v>
      </c>
      <c r="I51" s="200" t="str">
        <f t="shared" si="6"/>
        <v>Cuando en el análisis de los requerimientos en los diferenes componentes del MECI se cuente con aspectos evaluados en nivel 1 (presente) y 1 (funcionando); 2 (presente) y 1 (funcionando).</v>
      </c>
      <c r="J51" s="200" t="s">
        <v>597</v>
      </c>
      <c r="K51" s="200">
        <f>+IF(ISBLANK(VLOOKUP(A51,'Actividades de control'!$B$21:$F$122,5,0)),"",VLOOKUP(A51,'Actividades de control'!$B$21:$F$122,5,0))</f>
        <v>3</v>
      </c>
      <c r="L51" s="200">
        <f>+IF(ISBLANK(VLOOKUP(A51,'Actividades de control'!$B$21:$J$122,9,0)),"",VLOOKUP(A51,'Actividades de control'!$B$21:$J$122,9,0))</f>
        <v>3</v>
      </c>
      <c r="M51" s="200">
        <f t="shared" si="7"/>
        <v>1</v>
      </c>
      <c r="N51" s="200">
        <f t="shared" si="8"/>
        <v>0.91666666666666663</v>
      </c>
      <c r="O51" s="200"/>
      <c r="P51" s="200"/>
    </row>
    <row r="52" spans="1:16" x14ac:dyDescent="0.2">
      <c r="A52" s="200" t="s">
        <v>599</v>
      </c>
      <c r="B52" s="200" t="str">
        <f t="shared" si="9"/>
        <v>12</v>
      </c>
      <c r="C52" s="200" t="str">
        <f>+MID(VLOOKUP(A52,'Actividades de control'!$B$13:$C$176,2,0),6,LEN(VLOOKUP(A52,'Actividades de control'!$B$13:$C$176,2,0))-6)</f>
        <v xml:space="preserve"> Monitoreo a los riesgos acorde con la política de administración de riesgo establecida para la entidad.</v>
      </c>
      <c r="D52" s="200" t="s">
        <v>517</v>
      </c>
      <c r="E52" s="200" t="str">
        <f>+VLOOKUP(A52,'Actividades de control'!$B$18:$K$122,3,0)</f>
        <v>Dimension de Direccionamiento Estrategico y Planeacion
Politica de Planeacion Institucional.</v>
      </c>
      <c r="F52" s="200" t="str">
        <f>+VLOOKUP(A52,'Actividades de control'!$B$18:$K$122,10,0)</f>
        <v>Mantenimiento del control</v>
      </c>
      <c r="G52" s="200">
        <f>+VLOOKUP(A52,'Actividades de control'!$B$13:$N$176,13,0)</f>
        <v>224.23656</v>
      </c>
      <c r="H52" s="201">
        <f t="shared" si="5"/>
        <v>51</v>
      </c>
      <c r="I52" s="200" t="str">
        <f t="shared" si="6"/>
        <v>Cuando en el análisis de los requerimientos en los diferenes componentes del MECI se cuente con aspectos evaluados en nivel 1 (presente) y 1 (funcionando); 2 (presente) y 1 (funcionando).</v>
      </c>
      <c r="J52" s="200" t="s">
        <v>597</v>
      </c>
      <c r="K52" s="200">
        <f>+IF(ISBLANK(VLOOKUP(A52,'Actividades de control'!$B$21:$F$122,5,0)),"",VLOOKUP(A52,'Actividades de control'!$B$21:$F$122,5,0))</f>
        <v>3</v>
      </c>
      <c r="L52" s="200">
        <f>+IF(ISBLANK(VLOOKUP(A52,'Actividades de control'!$B$21:$J$122,9,0)),"",VLOOKUP(A52,'Actividades de control'!$B$21:$J$122,9,0))</f>
        <v>3</v>
      </c>
      <c r="M52" s="200">
        <f t="shared" si="7"/>
        <v>1</v>
      </c>
      <c r="N52" s="200">
        <f t="shared" si="8"/>
        <v>0.91666666666666663</v>
      </c>
      <c r="O52" s="200"/>
      <c r="P52" s="200"/>
    </row>
    <row r="53" spans="1:16" x14ac:dyDescent="0.2">
      <c r="A53" s="200" t="s">
        <v>600</v>
      </c>
      <c r="B53" s="200" t="str">
        <f t="shared" si="9"/>
        <v>12</v>
      </c>
      <c r="C53" s="200" t="str">
        <f>+MID(VLOOKUP(A53,'Actividades de control'!$B$13:$C$176,2,0),6,LEN(VLOOKUP(A53,'Actividades de control'!$B$13:$C$176,2,0))-6)</f>
        <v>Verificación de que los responsables estén ejecutando los controles tal como han sido diseñados</v>
      </c>
      <c r="D53" s="200" t="s">
        <v>517</v>
      </c>
      <c r="E53" s="200" t="str">
        <f>+VLOOKUP(A53,'Actividades de control'!$B$18:$K$122,3,0)</f>
        <v>Dimension Control Interno
Segunda Linea de Defensa</v>
      </c>
      <c r="F53" s="200" t="str">
        <f>+VLOOKUP(A53,'Actividades de control'!$B$18:$K$122,10,0)</f>
        <v>Mantenimiento del control</v>
      </c>
      <c r="G53" s="200">
        <f>+VLOOKUP(A53,'Actividades de control'!$B$13:$N$176,13,0)</f>
        <v>224.23656800000001</v>
      </c>
      <c r="H53" s="201">
        <f t="shared" si="5"/>
        <v>52</v>
      </c>
      <c r="I53" s="200" t="str">
        <f t="shared" si="6"/>
        <v>Cuando en el análisis de los requerimientos en los diferenes componentes del MECI se cuente con aspectos evaluados en nivel 1 (presente) y 1 (funcionando); 2 (presente) y 1 (funcionando).</v>
      </c>
      <c r="J53" s="200" t="s">
        <v>597</v>
      </c>
      <c r="K53" s="200">
        <f>+IF(ISBLANK(VLOOKUP(A53,'Actividades de control'!$B$21:$F$122,5,0)),"",VLOOKUP(A53,'Actividades de control'!$B$21:$F$122,5,0))</f>
        <v>3</v>
      </c>
      <c r="L53" s="200">
        <f>+IF(ISBLANK(VLOOKUP(A53,'Actividades de control'!$B$21:$J$122,9,0)),"",VLOOKUP(A53,'Actividades de control'!$B$21:$J$122,9,0))</f>
        <v>3</v>
      </c>
      <c r="M53" s="200">
        <f t="shared" si="7"/>
        <v>1</v>
      </c>
      <c r="N53" s="200">
        <f t="shared" si="8"/>
        <v>0.91666666666666663</v>
      </c>
      <c r="O53" s="200"/>
      <c r="P53" s="200"/>
    </row>
    <row r="54" spans="1:16" x14ac:dyDescent="0.2">
      <c r="A54" s="200" t="s">
        <v>601</v>
      </c>
      <c r="B54" s="200" t="str">
        <f t="shared" si="9"/>
        <v>12</v>
      </c>
      <c r="C54" s="200" t="str">
        <f>+MID(VLOOKUP(A54,'Actividades de control'!$B$13:$C$176,2,0),6,LEN(VLOOKUP(A54,'Actividades de control'!$B$13:$C$176,2,0))-6)</f>
        <v xml:space="preserve"> Se evalúa la adecuación de los controles a las especificidades de cada proceso, considerando cambios en regulaciones, estructuras internas u otros aspectos que determinen cambios en su diseño</v>
      </c>
      <c r="D54" s="200" t="s">
        <v>517</v>
      </c>
      <c r="E54" s="200" t="str">
        <f>+VLOOKUP(A54,'Actividades de control'!$B$18:$K$122,3,0)</f>
        <v>Dimension Control Interno
 Lineas de Defensa</v>
      </c>
      <c r="F54" s="200" t="str">
        <f>+VLOOKUP(A54,'Actividades de control'!$B$18:$K$122,10,0)</f>
        <v>Mantenimiento del control</v>
      </c>
      <c r="G54" s="200">
        <f>+VLOOKUP(A54,'Actividades de control'!$B$13:$N$176,13,0)</f>
        <v>224.3569</v>
      </c>
      <c r="H54" s="201">
        <f t="shared" si="5"/>
        <v>53</v>
      </c>
      <c r="I54" s="200" t="str">
        <f t="shared" si="6"/>
        <v>Cuando en el análisis de los requerimientos en los diferenes componentes del MECI se cuente con aspectos evaluados en nivel 1 (presente) y 1 (funcionando); 2 (presente) y 1 (funcionando).</v>
      </c>
      <c r="J54" s="200" t="s">
        <v>597</v>
      </c>
      <c r="K54" s="200">
        <f>+IF(ISBLANK(VLOOKUP(A54,'Actividades de control'!$B$21:$F$122,5,0)),"",VLOOKUP(A54,'Actividades de control'!$B$21:$F$122,5,0))</f>
        <v>3</v>
      </c>
      <c r="L54" s="200">
        <f>+IF(ISBLANK(VLOOKUP(A54,'Actividades de control'!$B$21:$J$122,9,0)),"",VLOOKUP(A54,'Actividades de control'!$B$21:$J$122,9,0))</f>
        <v>3</v>
      </c>
      <c r="M54" s="200">
        <f t="shared" si="7"/>
        <v>1</v>
      </c>
      <c r="N54" s="200">
        <f t="shared" si="8"/>
        <v>0.91666666666666663</v>
      </c>
      <c r="O54" s="200"/>
      <c r="P54" s="200"/>
    </row>
    <row r="55" spans="1:16" ht="12.75" customHeight="1" x14ac:dyDescent="0.2">
      <c r="A55" s="200" t="s">
        <v>602</v>
      </c>
      <c r="B55" s="200" t="str">
        <f t="shared" si="9"/>
        <v>13</v>
      </c>
      <c r="C55" s="200" t="str">
        <f>+MID(VLOOKUP(A55,'Info y Comunicación'!$B$13:$C$160,2,0),6,LEN(VLOOKUP(A55,'Info y Comunicación'!$B$13:$C$160,2,0))-6)</f>
        <v>La entidad ha diseñado sistemas de información para capturar y procesar datos y transformarlos en información para alcanzar los requerimientos de información definidos</v>
      </c>
      <c r="D55" s="200" t="s">
        <v>603</v>
      </c>
      <c r="E55" s="200" t="str">
        <f>+VLOOKUP(A55,'Info y Comunicación'!$B$15:$K$138,3,0)</f>
        <v xml:space="preserve">Dimension de Informacion y comunicación 
</v>
      </c>
      <c r="F55" s="200" t="str">
        <f>+VLOOKUP(A55,'Info y Comunicación'!$B$15:$K$138,10,0)</f>
        <v>Mantenimiento del control</v>
      </c>
      <c r="G55" s="200">
        <f>+VLOOKUP(A55,'Info y Comunicación'!$B$13:$N$160,13,0)</f>
        <v>304.45690000000002</v>
      </c>
      <c r="H55" s="201">
        <f t="shared" si="5"/>
        <v>58</v>
      </c>
      <c r="I55" s="200" t="str">
        <f t="shared" si="6"/>
        <v>Cuando en el análisis de los requerimientos en los diferenes componentes del MECI se cuente con aspectos evaluados en nivel 1 (presente) y 1 (funcionando); 2 (presente) y 1 (funcionando).</v>
      </c>
      <c r="J55" s="200" t="s">
        <v>604</v>
      </c>
      <c r="K55" s="200">
        <f>+IF(ISBLANK(VLOOKUP(A55,'Info y Comunicación'!$B$19:$F$138,5,0)),"",VLOOKUP(A55,'Info y Comunicación'!$B$19:$F$138,5,0))</f>
        <v>3</v>
      </c>
      <c r="L55" s="200">
        <f>+IF(ISBLANK(VLOOKUP(A55,'Info y Comunicación'!$B$19:$J$138,9,0)),"",VLOOKUP(A55,'Info y Comunicación'!$B$19:$J$138,9,0))</f>
        <v>3</v>
      </c>
      <c r="M55" s="200">
        <f t="shared" si="7"/>
        <v>1</v>
      </c>
      <c r="N55" s="200">
        <f t="shared" si="8"/>
        <v>0.8571428571428571</v>
      </c>
      <c r="O55" s="200"/>
      <c r="P55" s="200"/>
    </row>
    <row r="56" spans="1:16" ht="12.75" customHeight="1" x14ac:dyDescent="0.2">
      <c r="A56" s="200" t="s">
        <v>605</v>
      </c>
      <c r="B56" s="200" t="str">
        <f t="shared" si="9"/>
        <v>13</v>
      </c>
      <c r="C56" s="200" t="str">
        <f>+MID(VLOOKUP(A56,'Info y Comunicación'!$B$13:$C$160,2,0),6,LEN(VLOOKUP(A56,'Info y Comunicación'!$B$13:$C$160,2,0))-6)</f>
        <v xml:space="preserve"> La entidad cuenta con el inventario de información relevante (interno/externa) y cuenta con un mecanismo que permita su actualización</v>
      </c>
      <c r="D56" s="200" t="s">
        <v>603</v>
      </c>
      <c r="E56" s="200" t="str">
        <f>+VLOOKUP(A56,'Info y Comunicación'!$B$15:$K$138,3,0)</f>
        <v>Dimension de Informacion y comunicación 
Politica de Transparencia y Acceso a la Informaciòn Publica</v>
      </c>
      <c r="F56" s="200" t="str">
        <f>+VLOOKUP(A56,'Info y Comunicación'!$B$15:$K$138,10,0)</f>
        <v>Deficiencia de control (diseño o ejecución)</v>
      </c>
      <c r="G56" s="200">
        <f>+VLOOKUP(A56,'Info y Comunicación'!$B$13:$N$160,13,0)</f>
        <v>264.56319999999999</v>
      </c>
      <c r="H56" s="201">
        <f t="shared" si="5"/>
        <v>54</v>
      </c>
      <c r="I56" s="200" t="str">
        <f t="shared" si="6"/>
        <v>Cuando en el análisis de los requerimientos en los diferenes componentes del MECI se cuente con aspectos evaluados en nivel 2 (presente) y 3 (funcionando).</v>
      </c>
      <c r="J56" s="200" t="s">
        <v>604</v>
      </c>
      <c r="K56" s="200">
        <f>+IF(ISBLANK(VLOOKUP(A56,'Info y Comunicación'!$B$19:$F$138,5,0)),"",VLOOKUP(A56,'Info y Comunicación'!$B$19:$F$138,5,0))</f>
        <v>3</v>
      </c>
      <c r="L56" s="200">
        <f>+IF(ISBLANK(VLOOKUP(A56,'Info y Comunicación'!$B$19:$J$138,9,0)),"",VLOOKUP(A56,'Info y Comunicación'!$B$19:$J$138,9,0))</f>
        <v>2</v>
      </c>
      <c r="M56" s="200">
        <f t="shared" si="7"/>
        <v>0.5</v>
      </c>
      <c r="N56" s="200">
        <f t="shared" si="8"/>
        <v>0.8571428571428571</v>
      </c>
      <c r="O56" s="200"/>
      <c r="P56" s="200"/>
    </row>
    <row r="57" spans="1:16" ht="12.75" customHeight="1" x14ac:dyDescent="0.2">
      <c r="A57" s="200" t="s">
        <v>606</v>
      </c>
      <c r="B57" s="200" t="str">
        <f t="shared" si="9"/>
        <v>13</v>
      </c>
      <c r="C57" s="200" t="str">
        <f>+MID(VLOOKUP(A57,'Info y Comunicación'!$B$13:$C$160,2,0),6,LEN(VLOOKUP(A57,'Info y Comunicación'!$B$13:$C$160,2,0))-6)</f>
        <v>La entidad considera un ámbito amplio de fuentes de datos (internas y externas), para la captura y procesamiento posterior de información clave para la consecución de metas y objetivos</v>
      </c>
      <c r="D57" s="200" t="s">
        <v>603</v>
      </c>
      <c r="E57" s="200" t="str">
        <f>+VLOOKUP(A57,'Info y Comunicación'!$B$15:$K$138,3,0)</f>
        <v>Dimension de Informacion y comunicación 
Politica de Transparencia y Acceso a la Informaciòn Publica</v>
      </c>
      <c r="F57" s="200" t="str">
        <f>+VLOOKUP(A57,'Info y Comunicación'!$B$15:$K$138,10,0)</f>
        <v>Mantenimiento del control</v>
      </c>
      <c r="G57" s="200">
        <f>+VLOOKUP(A57,'Info y Comunicación'!$B$13:$N$160,13,0)</f>
        <v>304.63209999999998</v>
      </c>
      <c r="H57" s="201">
        <f t="shared" si="5"/>
        <v>59</v>
      </c>
      <c r="I57" s="200" t="str">
        <f t="shared" si="6"/>
        <v>Cuando en el análisis de los requerimientos en los diferenes componentes del MECI se cuente con aspectos evaluados en nivel 1 (presente) y 1 (funcionando); 2 (presente) y 1 (funcionando).</v>
      </c>
      <c r="J57" s="200" t="s">
        <v>604</v>
      </c>
      <c r="K57" s="200">
        <f>+IF(ISBLANK(VLOOKUP(A57,'Info y Comunicación'!$B$19:$F$138,5,0)),"",VLOOKUP(A57,'Info y Comunicación'!$B$19:$F$138,5,0))</f>
        <v>3</v>
      </c>
      <c r="L57" s="200">
        <f>+IF(ISBLANK(VLOOKUP(A57,'Info y Comunicación'!$B$19:$J$138,9,0)),"",VLOOKUP(A57,'Info y Comunicación'!$B$19:$J$138,9,0))</f>
        <v>3</v>
      </c>
      <c r="M57" s="200">
        <f t="shared" si="7"/>
        <v>1</v>
      </c>
      <c r="N57" s="200">
        <f t="shared" si="8"/>
        <v>0.8571428571428571</v>
      </c>
      <c r="O57" s="200"/>
      <c r="P57" s="200"/>
    </row>
    <row r="58" spans="1:16" ht="12.75" customHeight="1" x14ac:dyDescent="0.2">
      <c r="A58" s="200" t="s">
        <v>607</v>
      </c>
      <c r="B58" s="200" t="str">
        <f t="shared" si="9"/>
        <v>13</v>
      </c>
      <c r="C58" s="200" t="str">
        <f>+MID(VLOOKUP(A58,'Info y Comunicación'!$B$13:$C$160,2,0),6,LEN(VLOOKUP(A58,'Info y Comunicación'!$B$13:$C$160,2,0))-6)</f>
        <v>La entidad ha desarrollado e implementado actividades de control sobre la integridad, confidencialidad y disponibilidad de los datos e información definidos como relevantes</v>
      </c>
      <c r="D58" s="200" t="s">
        <v>603</v>
      </c>
      <c r="E58" s="200" t="str">
        <f>+VLOOKUP(A58,'Info y Comunicación'!$B$15:$K$138,3,0)</f>
        <v>Dimension de Informacion y comunicación 
Politica de Transparencia y Acceso a la Informaciòn Publica</v>
      </c>
      <c r="F58" s="200" t="str">
        <f>+VLOOKUP(A58,'Info y Comunicación'!$B$15:$K$138,10,0)</f>
        <v>Deficiencia de control (diseño o ejecución)</v>
      </c>
      <c r="G58" s="200">
        <f>+VLOOKUP(A58,'Info y Comunicación'!$B$13:$N$160,13,0)</f>
        <v>264.78960000000001</v>
      </c>
      <c r="H58" s="201">
        <f t="shared" si="5"/>
        <v>55</v>
      </c>
      <c r="I58" s="200" t="str">
        <f t="shared" si="6"/>
        <v>Cuando en el análisis de los requerimientos en los diferenes componentes del MECI se cuente con aspectos evaluados en nivel 2 (presente) y 3 (funcionando).</v>
      </c>
      <c r="J58" s="200" t="s">
        <v>604</v>
      </c>
      <c r="K58" s="200">
        <f>+IF(ISBLANK(VLOOKUP(A58,'Info y Comunicación'!$B$19:$F$138,5,0)),"",VLOOKUP(A58,'Info y Comunicación'!$B$19:$F$138,5,0))</f>
        <v>2</v>
      </c>
      <c r="L58" s="200">
        <f>+IF(ISBLANK(VLOOKUP(A58,'Info y Comunicación'!$B$19:$J$138,9,0)),"",VLOOKUP(A58,'Info y Comunicación'!$B$19:$J$138,9,0))</f>
        <v>2</v>
      </c>
      <c r="M58" s="200">
        <f t="shared" si="7"/>
        <v>0.5</v>
      </c>
      <c r="N58" s="200">
        <f t="shared" si="8"/>
        <v>0.8571428571428571</v>
      </c>
      <c r="O58" s="200"/>
      <c r="P58" s="200"/>
    </row>
    <row r="59" spans="1:16" ht="12.75" customHeight="1" x14ac:dyDescent="0.2">
      <c r="A59" s="200" t="s">
        <v>608</v>
      </c>
      <c r="B59" s="200" t="str">
        <f t="shared" si="9"/>
        <v>14</v>
      </c>
      <c r="C59" s="200" t="str">
        <f>+MID(VLOOKUP(A59,'Info y Comunicación'!$B$13:$C$160,2,0),6,LEN(VLOOKUP(A59,'Info y Comunicación'!$B$13:$C$160,2,0))-6)</f>
        <v>Para la comunicación interna la Alta Dirección tiene mecanismos que permitan dar a conocer los objetivos y metas estratégicas, de manera tal que todo el personal entiende su papel en su consecución. (Considera los canales más apropiados y evalúa su efectividad)</v>
      </c>
      <c r="D59" s="200" t="s">
        <v>603</v>
      </c>
      <c r="E59" s="200" t="str">
        <f>+VLOOKUP(A59,'Info y Comunicación'!$B$15:$K$138,3,0)</f>
        <v xml:space="preserve">Dimension de Informacion y comunicación
</v>
      </c>
      <c r="F59" s="200" t="str">
        <f>+VLOOKUP(A59,'Info y Comunicación'!$B$15:$K$138,10,0)</f>
        <v>Mantenimiento del control</v>
      </c>
      <c r="G59" s="200">
        <f>+VLOOKUP(A59,'Info y Comunicación'!$B$13:$N$160,13,0)</f>
        <v>304.8965</v>
      </c>
      <c r="H59" s="201">
        <f t="shared" si="5"/>
        <v>60</v>
      </c>
      <c r="I59" s="200" t="str">
        <f t="shared" si="6"/>
        <v>Cuando en el análisis de los requerimientos en los diferenes componentes del MECI se cuente con aspectos evaluados en nivel 1 (presente) y 1 (funcionando); 2 (presente) y 1 (funcionando).</v>
      </c>
      <c r="J59" s="200" t="s">
        <v>609</v>
      </c>
      <c r="K59" s="200">
        <f>+IF(ISBLANK(VLOOKUP(A59,'Info y Comunicación'!$B$19:$F$138,5,0)),"",VLOOKUP(A59,'Info y Comunicación'!$B$19:$F$138,5,0))</f>
        <v>3</v>
      </c>
      <c r="L59" s="200">
        <f>+IF(ISBLANK(VLOOKUP(A59,'Info y Comunicación'!$B$19:$J$138,9,0)),"",VLOOKUP(A59,'Info y Comunicación'!$B$19:$J$138,9,0))</f>
        <v>3</v>
      </c>
      <c r="M59" s="200">
        <f t="shared" si="7"/>
        <v>1</v>
      </c>
      <c r="N59" s="200">
        <f t="shared" si="8"/>
        <v>0.8571428571428571</v>
      </c>
      <c r="O59" s="200"/>
      <c r="P59" s="200"/>
    </row>
    <row r="60" spans="1:16" ht="12.75" customHeight="1" x14ac:dyDescent="0.2">
      <c r="A60" s="200" t="s">
        <v>610</v>
      </c>
      <c r="B60" s="200" t="str">
        <f t="shared" si="9"/>
        <v>14</v>
      </c>
      <c r="C60" s="200" t="str">
        <f>+MID(VLOOKUP(A60,'Info y Comunicación'!$B$13:$C$160,2,0),6,LEN(VLOOKUP(A60,'Info y Comunicación'!$B$13:$C$160,2,0))-6)</f>
        <v>La entidad cuenta con políticas de operación relacionadas con la administración de la información (niveles de autoridad y responsabilidad</v>
      </c>
      <c r="D60" s="200" t="s">
        <v>603</v>
      </c>
      <c r="E60" s="200" t="str">
        <f>+VLOOKUP(A60,'Info y Comunicación'!$B$15:$K$138,3,0)</f>
        <v xml:space="preserve">Dimension de Informacion y comunicación
</v>
      </c>
      <c r="F60" s="200" t="str">
        <f>+VLOOKUP(A60,'Info y Comunicación'!$B$15:$K$138,10,0)</f>
        <v>Mantenimiento del control</v>
      </c>
      <c r="G60" s="200">
        <f>+VLOOKUP(A60,'Info y Comunicación'!$B$13:$N$160,13,0)</f>
        <v>304.98540000000003</v>
      </c>
      <c r="H60" s="201">
        <f t="shared" si="5"/>
        <v>61</v>
      </c>
      <c r="I60" s="200" t="str">
        <f t="shared" si="6"/>
        <v>Cuando en el análisis de los requerimientos en los diferenes componentes del MECI se cuente con aspectos evaluados en nivel 1 (presente) y 1 (funcionando); 2 (presente) y 1 (funcionando).</v>
      </c>
      <c r="J60" s="200" t="s">
        <v>609</v>
      </c>
      <c r="K60" s="200">
        <f>+IF(ISBLANK(VLOOKUP(A60,'Info y Comunicación'!$B$19:$F$138,5,0)),"",VLOOKUP(A60,'Info y Comunicación'!$B$19:$F$138,5,0))</f>
        <v>3</v>
      </c>
      <c r="L60" s="200">
        <f>+IF(ISBLANK(VLOOKUP(A60,'Info y Comunicación'!$B$19:$J$138,9,0)),"",VLOOKUP(A60,'Info y Comunicación'!$B$19:$J$138,9,0))</f>
        <v>3</v>
      </c>
      <c r="M60" s="200">
        <f t="shared" si="7"/>
        <v>1</v>
      </c>
      <c r="N60" s="200">
        <f t="shared" si="8"/>
        <v>0.8571428571428571</v>
      </c>
      <c r="O60" s="200"/>
      <c r="P60" s="200"/>
    </row>
    <row r="61" spans="1:16" ht="12.75" customHeight="1" x14ac:dyDescent="0.2">
      <c r="A61" s="200" t="s">
        <v>611</v>
      </c>
      <c r="B61" s="200" t="str">
        <f t="shared" si="9"/>
        <v>14</v>
      </c>
      <c r="C61" s="200" t="str">
        <f>+MID(VLOOKUP(A61,'Info y Comunicación'!$B$13:$C$160,2,0),6,LEN(VLOOKUP(A61,'Info y Comunicación'!$B$13:$C$160,2,0))-6)</f>
        <v>La entidad cuenta con canales de información internos para la denuncia anónima o confidencial de posibles situaciones irregulares y se cuenta con mecanismos específicos para su manejo, de manera tal que generen la confianza para utilizarlos</v>
      </c>
      <c r="D61" s="200" t="s">
        <v>603</v>
      </c>
      <c r="E61" s="200" t="str">
        <f>+VLOOKUP(A61,'Info y Comunicación'!$B$15:$K$138,3,0)</f>
        <v xml:space="preserve">Dimension de Informacion y comunicación
</v>
      </c>
      <c r="F61" s="200" t="str">
        <f>+VLOOKUP(A61,'Info y Comunicación'!$B$15:$K$138,10,0)</f>
        <v>Deficiencia de control (diseño o ejecución)</v>
      </c>
      <c r="G61" s="200">
        <f>+VLOOKUP(A61,'Info y Comunicación'!$B$13:$N$160,13,0)</f>
        <v>265.01229999999998</v>
      </c>
      <c r="H61" s="201">
        <f t="shared" si="5"/>
        <v>56</v>
      </c>
      <c r="I61" s="200" t="str">
        <f t="shared" si="6"/>
        <v>Cuando en el análisis de los requerimientos en los diferenes componentes del MECI se cuente con aspectos evaluados en nivel 2 (presente) y 3 (funcionando).</v>
      </c>
      <c r="J61" s="200" t="s">
        <v>609</v>
      </c>
      <c r="K61" s="200">
        <f>+IF(ISBLANK(VLOOKUP(A61,'Info y Comunicación'!$B$19:$F$138,5,0)),"",VLOOKUP(A61,'Info y Comunicación'!$B$19:$F$138,5,0))</f>
        <v>3</v>
      </c>
      <c r="L61" s="200">
        <f>+IF(ISBLANK(VLOOKUP(A61,'Info y Comunicación'!$B$19:$J$138,9,0)),"",VLOOKUP(A61,'Info y Comunicación'!$B$19:$J$138,9,0))</f>
        <v>2</v>
      </c>
      <c r="M61" s="200">
        <f t="shared" si="7"/>
        <v>0.5</v>
      </c>
      <c r="N61" s="200">
        <f t="shared" si="8"/>
        <v>0.8571428571428571</v>
      </c>
      <c r="O61" s="200"/>
      <c r="P61" s="200"/>
    </row>
    <row r="62" spans="1:16" ht="12.75" customHeight="1" x14ac:dyDescent="0.2">
      <c r="A62" s="200" t="s">
        <v>612</v>
      </c>
      <c r="B62" s="200" t="str">
        <f t="shared" si="9"/>
        <v>14</v>
      </c>
      <c r="C62" s="200" t="str">
        <f>+MID(VLOOKUP(A62,'Info y Comunicación'!$B$13:$C$160,2,0),6,LEN(VLOOKUP(A62,'Info y Comunicación'!$B$13:$C$160,2,0))-6)</f>
        <v>La entidad establece e implementa políticas y procedimientos para facilitar una comunicación interna efectiva</v>
      </c>
      <c r="D62" s="200" t="s">
        <v>603</v>
      </c>
      <c r="E62" s="200" t="str">
        <f>+VLOOKUP(A62,'Info y Comunicación'!$B$15:$K$138,3,0)</f>
        <v xml:space="preserve">Dimension de Informacion y comunicación
</v>
      </c>
      <c r="F62" s="200" t="str">
        <f>+VLOOKUP(A62,'Info y Comunicación'!$B$15:$K$138,10,0)</f>
        <v>Mantenimiento del control</v>
      </c>
      <c r="G62" s="200">
        <f>+VLOOKUP(A62,'Info y Comunicación'!$B$13:$N$160,13,0)</f>
        <v>305.12360000000001</v>
      </c>
      <c r="H62" s="201">
        <f t="shared" si="5"/>
        <v>62</v>
      </c>
      <c r="I62" s="200" t="str">
        <f t="shared" si="6"/>
        <v>Cuando en el análisis de los requerimientos en los diferenes componentes del MECI se cuente con aspectos evaluados en nivel 1 (presente) y 1 (funcionando); 2 (presente) y 1 (funcionando).</v>
      </c>
      <c r="J62" s="200" t="s">
        <v>609</v>
      </c>
      <c r="K62" s="200">
        <f>+IF(ISBLANK(VLOOKUP(A62,'Info y Comunicación'!$B$19:$F$138,5,0)),"",VLOOKUP(A62,'Info y Comunicación'!$B$19:$F$138,5,0))</f>
        <v>3</v>
      </c>
      <c r="L62" s="200">
        <f>+IF(ISBLANK(VLOOKUP(A62,'Info y Comunicación'!$B$19:$J$138,9,0)),"",VLOOKUP(A62,'Info y Comunicación'!$B$19:$J$138,9,0))</f>
        <v>3</v>
      </c>
      <c r="M62" s="200">
        <f t="shared" si="7"/>
        <v>1</v>
      </c>
      <c r="N62" s="200">
        <f t="shared" si="8"/>
        <v>0.8571428571428571</v>
      </c>
      <c r="O62" s="200"/>
      <c r="P62" s="200"/>
    </row>
    <row r="63" spans="1:16" ht="12.75" customHeight="1" x14ac:dyDescent="0.2">
      <c r="A63" s="200" t="s">
        <v>613</v>
      </c>
      <c r="B63" s="200" t="str">
        <f t="shared" si="9"/>
        <v>15</v>
      </c>
      <c r="C63" s="200" t="str">
        <f>+MID(VLOOKUP(A63,'Info y Comunicación'!$B$13:$C$160,2,0),6,LEN(VLOOKUP(A63,'Info y Comunicación'!$B$13:$C$160,2,0))-6)</f>
        <v>La entidad desarrolla e implementa controles que facilitan la comunicación externa, la cual incluye  políticas y procedimientos. 
Incluye contratistas y proveedores de servicios tercerizados (cuando aplique).</v>
      </c>
      <c r="D63" s="200" t="s">
        <v>603</v>
      </c>
      <c r="E63" s="200" t="str">
        <f>+VLOOKUP(A63,'Info y Comunicación'!$B$15:$K$138,3,0)</f>
        <v xml:space="preserve">
Dimension de Informacion y Comunicación
Dimension de Control Interno
Primera Linea de Defensa</v>
      </c>
      <c r="F63" s="200" t="str">
        <f>+VLOOKUP(A63,'Info y Comunicación'!$B$15:$K$138,10,0)</f>
        <v>Mantenimiento del control</v>
      </c>
      <c r="G63" s="200">
        <f>+VLOOKUP(A63,'Info y Comunicación'!$B$13:$N$160,13,0)</f>
        <v>305.23689999999999</v>
      </c>
      <c r="H63" s="201">
        <f t="shared" si="5"/>
        <v>63</v>
      </c>
      <c r="I63" s="200" t="str">
        <f t="shared" si="6"/>
        <v>Cuando en el análisis de los requerimientos en los diferenes componentes del MECI se cuente con aspectos evaluados en nivel 1 (presente) y 1 (funcionando); 2 (presente) y 1 (funcionando).</v>
      </c>
      <c r="J63" s="200" t="s">
        <v>614</v>
      </c>
      <c r="K63" s="200">
        <f>+IF(ISBLANK(VLOOKUP(A63,'Info y Comunicación'!$B$19:$F$138,5,0)),"",VLOOKUP(A63,'Info y Comunicación'!$B$19:$F$138,5,0))</f>
        <v>3</v>
      </c>
      <c r="L63" s="200">
        <f>+IF(ISBLANK(VLOOKUP(A63,'Info y Comunicación'!$B$19:$J$138,9,0)),"",VLOOKUP(A63,'Info y Comunicación'!$B$19:$J$138,9,0))</f>
        <v>3</v>
      </c>
      <c r="M63" s="200">
        <f t="shared" si="7"/>
        <v>1</v>
      </c>
      <c r="N63" s="200">
        <f t="shared" si="8"/>
        <v>0.8571428571428571</v>
      </c>
      <c r="O63" s="200"/>
      <c r="P63" s="200"/>
    </row>
    <row r="64" spans="1:16" x14ac:dyDescent="0.2">
      <c r="A64" s="200" t="s">
        <v>615</v>
      </c>
      <c r="B64" s="200" t="str">
        <f t="shared" si="9"/>
        <v>15</v>
      </c>
      <c r="C64" s="200" t="str">
        <f>+MID(VLOOKUP(A64,'Info y Comunicación'!$B$13:$C$160,2,0),6,LEN(VLOOKUP(A64,'Info y Comunicación'!$B$13:$C$160,2,0))-6)</f>
        <v>La entidad cuenta con canales externos definidos de comunicación, asociados con el tipo de información a divulgar, y éstos son reconocidos a todo nivel de la organización.</v>
      </c>
      <c r="D64" s="200" t="s">
        <v>603</v>
      </c>
      <c r="E64" s="200" t="str">
        <f>+VLOOKUP(A64,'Info y Comunicación'!$B$15:$K$138,3,0)</f>
        <v xml:space="preserve">Dimension de Informacion y Comunicación
Politica de Transparencia, acceso a la información pública y lucha
contra la corrupción </v>
      </c>
      <c r="F64" s="200" t="str">
        <f>+VLOOKUP(A64,'Info y Comunicación'!$B$15:$K$138,10,0)</f>
        <v>Mantenimiento del control</v>
      </c>
      <c r="G64" s="200">
        <f>+VLOOKUP(A64,'Info y Comunicación'!$B$13:$N$160,13,0)</f>
        <v>305.36540000000002</v>
      </c>
      <c r="H64" s="201">
        <f t="shared" si="5"/>
        <v>64</v>
      </c>
      <c r="I64" s="200" t="str">
        <f t="shared" si="6"/>
        <v>Cuando en el análisis de los requerimientos en los diferenes componentes del MECI se cuente con aspectos evaluados en nivel 1 (presente) y 1 (funcionando); 2 (presente) y 1 (funcionando).</v>
      </c>
      <c r="J64" s="200" t="s">
        <v>614</v>
      </c>
      <c r="K64" s="200">
        <f>+IF(ISBLANK(VLOOKUP(A64,'Info y Comunicación'!$B$19:$F$138,5,0)),"",VLOOKUP(A64,'Info y Comunicación'!$B$19:$F$138,5,0))</f>
        <v>3</v>
      </c>
      <c r="L64" s="200">
        <f>+IF(ISBLANK(VLOOKUP(A64,'Info y Comunicación'!$B$19:$J$138,9,0)),"",VLOOKUP(A64,'Info y Comunicación'!$B$19:$J$138,9,0))</f>
        <v>3</v>
      </c>
      <c r="M64" s="200">
        <f t="shared" si="7"/>
        <v>1</v>
      </c>
      <c r="N64" s="200">
        <f t="shared" si="8"/>
        <v>0.8571428571428571</v>
      </c>
      <c r="O64" s="200"/>
      <c r="P64" s="200"/>
    </row>
    <row r="65" spans="1:16" x14ac:dyDescent="0.2">
      <c r="A65" s="200" t="s">
        <v>616</v>
      </c>
      <c r="B65" s="200" t="str">
        <f t="shared" si="9"/>
        <v>15</v>
      </c>
      <c r="C65" s="200" t="str">
        <f>+MID(VLOOKUP(A65,'Info y Comunicación'!$B$13:$C$160,2,0),6,LEN(VLOOKUP(A65,'Info y Comunicación'!$B$13:$C$160,2,0))-6)</f>
        <v>La entidad cuenta con procesos o procedimiento para el manejo de la información entrante (quién la recibe, quién la clasifica, quién la analiza), y a la respuesta requierida (quién la canaliza y la responde)</v>
      </c>
      <c r="D65" s="200" t="s">
        <v>603</v>
      </c>
      <c r="E65" s="200" t="str">
        <f>+VLOOKUP(A65,'Info y Comunicación'!$B$15:$K$138,3,0)</f>
        <v xml:space="preserve">Dimension de Informacion y Comunicación
Politica de Gestion Documental
Politica de Transparencia, acceso a la información pública y lucha
contra la corrupción </v>
      </c>
      <c r="F65" s="200" t="str">
        <f>+VLOOKUP(A65,'Info y Comunicación'!$B$15:$K$138,10,0)</f>
        <v>Mantenimiento del control</v>
      </c>
      <c r="G65" s="200">
        <f>+VLOOKUP(A65,'Info y Comunicación'!$B$13:$N$160,13,0)</f>
        <v>305.4563</v>
      </c>
      <c r="H65" s="201">
        <f t="shared" si="5"/>
        <v>65</v>
      </c>
      <c r="I65" s="200" t="str">
        <f t="shared" si="6"/>
        <v>Cuando en el análisis de los requerimientos en los diferenes componentes del MECI se cuente con aspectos evaluados en nivel 1 (presente) y 1 (funcionando); 2 (presente) y 1 (funcionando).</v>
      </c>
      <c r="J65" s="200" t="s">
        <v>614</v>
      </c>
      <c r="K65" s="200">
        <f>+IF(ISBLANK(VLOOKUP(A65,'Info y Comunicación'!$B$19:$F$138,5,0)),"",VLOOKUP(A65,'Info y Comunicación'!$B$19:$F$138,5,0))</f>
        <v>3</v>
      </c>
      <c r="L65" s="200">
        <f>+IF(ISBLANK(VLOOKUP(A65,'Info y Comunicación'!$B$19:$J$138,9,0)),"",VLOOKUP(A65,'Info y Comunicación'!$B$19:$J$138,9,0))</f>
        <v>3</v>
      </c>
      <c r="M65" s="200">
        <f t="shared" si="7"/>
        <v>1</v>
      </c>
      <c r="N65" s="200">
        <f t="shared" si="8"/>
        <v>0.8571428571428571</v>
      </c>
      <c r="O65" s="200"/>
      <c r="P65" s="200"/>
    </row>
    <row r="66" spans="1:16" x14ac:dyDescent="0.2">
      <c r="A66" s="200" t="s">
        <v>617</v>
      </c>
      <c r="B66" s="200" t="str">
        <f t="shared" si="9"/>
        <v>15</v>
      </c>
      <c r="C66" s="200" t="str">
        <f>+MID(VLOOKUP(A66,'Info y Comunicación'!$B$13:$C$160,2,0),6,LEN(VLOOKUP(A66,'Info y Comunicación'!$B$13:$C$160,2,0))-6)</f>
        <v>La entidad cuenta con procesos o procedimientos encaminados a evaluar periodicamente la efectividad de los canales de comunicación con partes externas, así como sus contenidos, de tal forma que se puedan mejorar.</v>
      </c>
      <c r="D66" s="200" t="s">
        <v>603</v>
      </c>
      <c r="E66" s="200" t="str">
        <f>+VLOOKUP(A66,'Info y Comunicación'!$B$15:$K$138,3,0)</f>
        <v>Dimension de Informacion y Comunicación
Politica deControl Interno
Lineas de Defensa</v>
      </c>
      <c r="F66" s="200" t="str">
        <f>+VLOOKUP(A66,'Info y Comunicación'!$B$15:$K$138,10,0)</f>
        <v>Mantenimiento del control</v>
      </c>
      <c r="G66" s="200">
        <f>+VLOOKUP(A66,'Info y Comunicación'!$B$13:$N$160,13,0)</f>
        <v>305.56319999999999</v>
      </c>
      <c r="H66" s="201">
        <f t="shared" ref="H66:H82" si="10">+_xlfn.RANK.EQ(G66,$G$2:$G$82,1)</f>
        <v>66</v>
      </c>
      <c r="I66" s="200" t="str">
        <f t="shared" ref="I66:I82" si="11">+IF(F66=$F$2,$P$4,IF(F66=$F$3,$P$2,$P$3))</f>
        <v>Cuando en el análisis de los requerimientos en los diferenes componentes del MECI se cuente con aspectos evaluados en nivel 1 (presente) y 1 (funcionando); 2 (presente) y 1 (funcionando).</v>
      </c>
      <c r="J66" s="200" t="s">
        <v>614</v>
      </c>
      <c r="K66" s="200">
        <f>+IF(ISBLANK(VLOOKUP(A66,'Info y Comunicación'!$B$19:$F$138,5,0)),"",VLOOKUP(A66,'Info y Comunicación'!$B$19:$F$138,5,0))</f>
        <v>3</v>
      </c>
      <c r="L66" s="200">
        <f>+IF(ISBLANK(VLOOKUP(A66,'Info y Comunicación'!$B$19:$J$138,9,0)),"",VLOOKUP(A66,'Info y Comunicación'!$B$19:$J$138,9,0))</f>
        <v>3</v>
      </c>
      <c r="M66" s="200">
        <f t="shared" ref="M66:M82" si="12">+IF(OR(AND(K66=1,L66=1),AND(ISBLANK(K66),ISBLANK(L66)),K66="",L66=""),0,IF(OR(AND(K66=1,L66=2),AND(K66=1,L66=3)),0.25,IF(OR(AND(K66=2,L66=2),AND(K66=3,L66=1),AND(K66=3,L66=2),AND(K66=2,L66=1)),0.5,IF(AND(K66=2,L66=3),0.75,1))))</f>
        <v>1</v>
      </c>
      <c r="N66" s="200">
        <f t="shared" ref="N66:N82" si="13">+AVERAGEIF($D$2:$D$82,D66,$M$2:$M$82)</f>
        <v>0.8571428571428571</v>
      </c>
      <c r="O66" s="200"/>
      <c r="P66" s="200"/>
    </row>
    <row r="67" spans="1:16" x14ac:dyDescent="0.2">
      <c r="A67" s="200" t="s">
        <v>618</v>
      </c>
      <c r="B67" s="200" t="str">
        <f t="shared" si="9"/>
        <v>15</v>
      </c>
      <c r="C67" s="200" t="str">
        <f>+MID(VLOOKUP(A67,'Info y Comunicación'!$B$13:$C$160,2,0),6,LEN(VLOOKUP(A67,'Info y Comunicación'!$B$13:$C$160,2,0))-6)</f>
        <v>La entidad analiza periodicamente su caracterización de usuarios o grupos de valor, a fin de actualizarla cuando sea pertinente</v>
      </c>
      <c r="D67" s="200" t="s">
        <v>603</v>
      </c>
      <c r="E67" s="200" t="str">
        <f>+VLOOKUP(A67,'Info y Comunicación'!$B$15:$K$138,3,0)</f>
        <v>Dimension de Direccionamiento Estrategico y Planeaciòn
Politica de Planeacion Institucional</v>
      </c>
      <c r="F67" s="200" t="str">
        <f>+VLOOKUP(A67,'Info y Comunicación'!$B$15:$K$138,10,0)</f>
        <v>Mantenimiento del control</v>
      </c>
      <c r="G67" s="200">
        <f>+VLOOKUP(A67,'Info y Comunicación'!$B$13:$N$160,13,0)</f>
        <v>305.63209999999998</v>
      </c>
      <c r="H67" s="201">
        <f t="shared" si="10"/>
        <v>67</v>
      </c>
      <c r="I67" s="200" t="str">
        <f t="shared" si="11"/>
        <v>Cuando en el análisis de los requerimientos en los diferenes componentes del MECI se cuente con aspectos evaluados en nivel 1 (presente) y 1 (funcionando); 2 (presente) y 1 (funcionando).</v>
      </c>
      <c r="J67" s="200" t="s">
        <v>614</v>
      </c>
      <c r="K67" s="200">
        <f>+IF(ISBLANK(VLOOKUP(A67,'Info y Comunicación'!$B$19:$F$138,5,0)),"",VLOOKUP(A67,'Info y Comunicación'!$B$19:$F$138,5,0))</f>
        <v>3</v>
      </c>
      <c r="L67" s="200">
        <f>+IF(ISBLANK(VLOOKUP(A67,'Info y Comunicación'!$B$19:$J$138,9,0)),"",VLOOKUP(A67,'Info y Comunicación'!$B$19:$J$138,9,0))</f>
        <v>3</v>
      </c>
      <c r="M67" s="200">
        <f t="shared" si="12"/>
        <v>1</v>
      </c>
      <c r="N67" s="200">
        <f t="shared" si="13"/>
        <v>0.8571428571428571</v>
      </c>
      <c r="O67" s="200"/>
      <c r="P67" s="200"/>
    </row>
    <row r="68" spans="1:16" x14ac:dyDescent="0.2">
      <c r="A68" s="200" t="s">
        <v>619</v>
      </c>
      <c r="B68" s="200" t="str">
        <f t="shared" si="9"/>
        <v>15</v>
      </c>
      <c r="C68" s="200" t="str">
        <f>+MID(VLOOKUP(A68,'Info y Comunicación'!$B$13:$C$160,2,0),6,LEN(VLOOKUP(A68,'Info y Comunicación'!$B$13:$C$160,2,0))-6)</f>
        <v>La entidad analiza periodicamente los resultados frente a la evaluación de percepción por parte de los usuarios o grupos de valor para la incorporación de las mejoras correspondientes</v>
      </c>
      <c r="D68" s="200" t="s">
        <v>603</v>
      </c>
      <c r="E68" s="200" t="str">
        <f>+VLOOKUP(A68,'Info y Comunicación'!$B$15:$K$138,3,0)</f>
        <v>Dimension de Direccionamiento Estrategico y Planeaciòn
Politica de Planeacion Institucional</v>
      </c>
      <c r="F68" s="200" t="str">
        <f>+VLOOKUP(A68,'Info y Comunicación'!$B$15:$K$138,10,0)</f>
        <v>Deficiencia de control (diseño o ejecución)</v>
      </c>
      <c r="G68" s="200">
        <f>+VLOOKUP(A68,'Info y Comunicación'!$B$13:$N$160,13,0)</f>
        <v>265.78960000000001</v>
      </c>
      <c r="H68" s="201">
        <f t="shared" si="10"/>
        <v>57</v>
      </c>
      <c r="I68" s="200" t="str">
        <f t="shared" si="11"/>
        <v>Cuando en el análisis de los requerimientos en los diferenes componentes del MECI se cuente con aspectos evaluados en nivel 2 (presente) y 3 (funcionando).</v>
      </c>
      <c r="J68" s="200" t="s">
        <v>614</v>
      </c>
      <c r="K68" s="200">
        <f>+IF(ISBLANK(VLOOKUP(A68,'Info y Comunicación'!$B$19:$F$138,5,0)),"",VLOOKUP(A68,'Info y Comunicación'!$B$19:$F$138,5,0))</f>
        <v>3</v>
      </c>
      <c r="L68" s="200">
        <f>+IF(ISBLANK(VLOOKUP(A68,'Info y Comunicación'!$B$19:$J$138,9,0)),"",VLOOKUP(A68,'Info y Comunicación'!$B$19:$J$138,9,0))</f>
        <v>2</v>
      </c>
      <c r="M68" s="200">
        <f t="shared" si="12"/>
        <v>0.5</v>
      </c>
      <c r="N68" s="200">
        <f t="shared" si="13"/>
        <v>0.8571428571428571</v>
      </c>
      <c r="O68" s="200"/>
      <c r="P68" s="200"/>
    </row>
    <row r="69" spans="1:16" x14ac:dyDescent="0.2">
      <c r="A69" s="200" t="s">
        <v>620</v>
      </c>
      <c r="B69" s="200" t="str">
        <f t="shared" si="9"/>
        <v>16</v>
      </c>
      <c r="C69" s="200" t="str">
        <f>+MID(VLOOKUP(A69,'Actividades de Monitoreo'!$B$13:$C$176,2,0),6,LEN(VLOOKUP(A69,'Actividades de Monitoreo'!$B$13:$C$176,2,0))-6)</f>
        <v>El comité Institucional de Coordinación de Control Interno aprueba anualmente el Plan Anual de Auditoría presentado por parte del Jefe de Control Interno o quien haga sus veces y hace el correspondiente seguimiento a sus ejecución</v>
      </c>
      <c r="D69" s="200" t="s">
        <v>621</v>
      </c>
      <c r="E69" s="200" t="str">
        <f>+VLOOKUP(A69,'Actividades de Monitoreo'!$B$17:$K$134,3,0)</f>
        <v>Dimension de Control Interno
Lineas Estrategica</v>
      </c>
      <c r="F69" s="200" t="str">
        <f>+VLOOKUP(A69,'Actividades de Monitoreo'!$B$17:$K$134,10,0)</f>
        <v>Mantenimiento del control</v>
      </c>
      <c r="G69" s="200">
        <f>+VLOOKUP(A69,'Actividades de Monitoreo'!$B$13:$N$176,13,0)</f>
        <v>385.87450000000001</v>
      </c>
      <c r="H69" s="201">
        <f t="shared" si="10"/>
        <v>70</v>
      </c>
      <c r="I69" s="200" t="str">
        <f t="shared" si="11"/>
        <v>Cuando en el análisis de los requerimientos en los diferenes componentes del MECI se cuente con aspectos evaluados en nivel 1 (presente) y 1 (funcionando); 2 (presente) y 1 (funcionando).</v>
      </c>
      <c r="J69" s="200" t="s">
        <v>622</v>
      </c>
      <c r="K69" s="200">
        <f>+IF(ISBLANK(VLOOKUP(A69,'Actividades de Monitoreo'!$B$20:$F$134,5,0)),"",VLOOKUP(A69,'Actividades de Monitoreo'!$B$20:$F$134,5,0))</f>
        <v>3</v>
      </c>
      <c r="L69" s="200">
        <f>+IF(ISBLANK(VLOOKUP(A69,'Actividades de Monitoreo'!$B$20:$J$134,9,0)),"",VLOOKUP(A69,'Actividades de Monitoreo'!$B$20:$J$134,9,0))</f>
        <v>3</v>
      </c>
      <c r="M69" s="200">
        <f t="shared" si="12"/>
        <v>1</v>
      </c>
      <c r="N69" s="200">
        <f t="shared" si="13"/>
        <v>0.9285714285714286</v>
      </c>
      <c r="O69" s="200"/>
      <c r="P69" s="200"/>
    </row>
    <row r="70" spans="1:16" x14ac:dyDescent="0.2">
      <c r="A70" s="200" t="s">
        <v>623</v>
      </c>
      <c r="B70" s="200" t="str">
        <f t="shared" si="9"/>
        <v>16</v>
      </c>
      <c r="C70" s="200" t="str">
        <f>+MID(VLOOKUP(A70,'Actividades de Monitoreo'!$B$13:$C$176,2,0),6,LEN(VLOOKUP(A70,'Actividades de Monitoreo'!$B$13:$C$176,2,0))-6)</f>
        <v xml:space="preserve"> La Alta Dirección periódicamente evalúa los resultados de las evaluaciones (contínuas e independientes)  para concluir acerca de la efectividad del Sistema de Control Intern</v>
      </c>
      <c r="D70" s="200" t="s">
        <v>621</v>
      </c>
      <c r="E70" s="200" t="str">
        <f>+VLOOKUP(A70,'Actividades de Monitoreo'!$B$17:$K$134,3,0)</f>
        <v>Dimension de Control Interno
Lineas Estrategica</v>
      </c>
      <c r="F70" s="200" t="str">
        <f>+VLOOKUP(A70,'Actividades de Monitoreo'!$B$17:$K$134,10,0)</f>
        <v>Mantenimiento del control</v>
      </c>
      <c r="G70" s="200">
        <f>+VLOOKUP(A70,'Actividades de Monitoreo'!$B$13:$N$176,13,0)</f>
        <v>385.96539999999999</v>
      </c>
      <c r="H70" s="201">
        <f t="shared" si="10"/>
        <v>71</v>
      </c>
      <c r="I70" s="200" t="str">
        <f t="shared" si="11"/>
        <v>Cuando en el análisis de los requerimientos en los diferenes componentes del MECI se cuente con aspectos evaluados en nivel 1 (presente) y 1 (funcionando); 2 (presente) y 1 (funcionando).</v>
      </c>
      <c r="J70" s="200" t="s">
        <v>622</v>
      </c>
      <c r="K70" s="200">
        <f>+IF(ISBLANK(VLOOKUP(A70,'Actividades de Monitoreo'!$B$20:$F$134,5,0)),"",VLOOKUP(A70,'Actividades de Monitoreo'!$B$20:$F$134,5,0))</f>
        <v>3</v>
      </c>
      <c r="L70" s="200">
        <f>+IF(ISBLANK(VLOOKUP(A70,'Actividades de Monitoreo'!$B$20:$J$134,9,0)),"",VLOOKUP(A70,'Actividades de Monitoreo'!$B$20:$J$134,9,0))</f>
        <v>3</v>
      </c>
      <c r="M70" s="200">
        <f t="shared" si="12"/>
        <v>1</v>
      </c>
      <c r="N70" s="200">
        <f t="shared" si="13"/>
        <v>0.9285714285714286</v>
      </c>
      <c r="O70" s="200"/>
      <c r="P70" s="200"/>
    </row>
    <row r="71" spans="1:16" x14ac:dyDescent="0.2">
      <c r="A71" s="200" t="s">
        <v>624</v>
      </c>
      <c r="B71" s="200" t="str">
        <f t="shared" si="9"/>
        <v>16</v>
      </c>
      <c r="C71" s="200" t="str">
        <f>+MID(VLOOKUP(A71,'Actividades de Monitoreo'!$B$13:$C$176,2,0),6,LEN(VLOOKUP(A71,'Actividades de Monitoreo'!$B$13:$C$176,2,0))-6)</f>
        <v xml:space="preserve"> La Oficina de Control Interno o quien haga sus veces realiza evaluaciones independientes periódicas (con una frecuencia definida con base en el análisis de riesgo), que le permite evaluar el diseño y operación de los controles establecidos y definir su efectividad para evitar la materialización de riesgos</v>
      </c>
      <c r="D71" s="200" t="s">
        <v>621</v>
      </c>
      <c r="E71" s="200" t="str">
        <f>+VLOOKUP(A71,'Actividades de Monitoreo'!$B$17:$K$134,3,0)</f>
        <v>Dimension de Control Interno
Tercera Linea de Defensa</v>
      </c>
      <c r="F71" s="200" t="str">
        <f>+VLOOKUP(A71,'Actividades de Monitoreo'!$B$17:$K$134,10,0)</f>
        <v>Mantenimiento del control</v>
      </c>
      <c r="G71" s="200">
        <f>+VLOOKUP(A71,'Actividades de Monitoreo'!$B$13:$N$176,13,0)</f>
        <v>386.01229999999998</v>
      </c>
      <c r="H71" s="201">
        <f t="shared" si="10"/>
        <v>72</v>
      </c>
      <c r="I71" s="200" t="str">
        <f t="shared" si="11"/>
        <v>Cuando en el análisis de los requerimientos en los diferenes componentes del MECI se cuente con aspectos evaluados en nivel 1 (presente) y 1 (funcionando); 2 (presente) y 1 (funcionando).</v>
      </c>
      <c r="J71" s="200" t="s">
        <v>622</v>
      </c>
      <c r="K71" s="200">
        <f>+IF(ISBLANK(VLOOKUP(A71,'Actividades de Monitoreo'!$B$20:$F$134,5,0)),"",VLOOKUP(A71,'Actividades de Monitoreo'!$B$20:$F$134,5,0))</f>
        <v>3</v>
      </c>
      <c r="L71" s="200">
        <f>+IF(ISBLANK(VLOOKUP(A71,'Actividades de Monitoreo'!$B$20:$J$134,9,0)),"",VLOOKUP(A71,'Actividades de Monitoreo'!$B$20:$J$134,9,0))</f>
        <v>3</v>
      </c>
      <c r="M71" s="200">
        <f t="shared" si="12"/>
        <v>1</v>
      </c>
      <c r="N71" s="200">
        <f t="shared" si="13"/>
        <v>0.9285714285714286</v>
      </c>
      <c r="O71" s="200"/>
      <c r="P71" s="200"/>
    </row>
    <row r="72" spans="1:16" x14ac:dyDescent="0.2">
      <c r="A72" s="200" t="s">
        <v>625</v>
      </c>
      <c r="B72" s="200" t="str">
        <f t="shared" si="9"/>
        <v>16</v>
      </c>
      <c r="C72" s="200" t="str">
        <f>+MID(VLOOKUP(A72,'Actividades de Monitoreo'!$B$13:$C$176,2,0),6,LEN(VLOOKUP(A72,'Actividades de Monitoreo'!$B$13:$C$176,2,0))-6)</f>
        <v>Acorde con el Esquema de Líneas de Defensa se han implementado procedimientos de monitoreo continuo como parte de las actividades de la 2a línea de defensa, a fin de contar con información clave para la toma de decisiones</v>
      </c>
      <c r="D72" s="200" t="s">
        <v>621</v>
      </c>
      <c r="E72" s="200" t="str">
        <f>+VLOOKUP(A72,'Actividades de Monitoreo'!$B$17:$K$134,3,0)</f>
        <v>Dimension de Control Interno
Segunda Linea de Defensa</v>
      </c>
      <c r="F72" s="200" t="str">
        <f>+VLOOKUP(A72,'Actividades de Monitoreo'!$B$17:$K$134,10,0)</f>
        <v>Mantenimiento del control</v>
      </c>
      <c r="G72" s="200">
        <f>+VLOOKUP(A72,'Actividades de Monitoreo'!$B$13:$N$176,13,0)</f>
        <v>386.12360000000001</v>
      </c>
      <c r="H72" s="201">
        <f t="shared" si="10"/>
        <v>73</v>
      </c>
      <c r="I72" s="200" t="str">
        <f t="shared" si="11"/>
        <v>Cuando en el análisis de los requerimientos en los diferenes componentes del MECI se cuente con aspectos evaluados en nivel 1 (presente) y 1 (funcionando); 2 (presente) y 1 (funcionando).</v>
      </c>
      <c r="J72" s="200" t="s">
        <v>622</v>
      </c>
      <c r="K72" s="200">
        <f>+IF(ISBLANK(VLOOKUP(A72,'Actividades de Monitoreo'!$B$20:$F$134,5,0)),"",VLOOKUP(A72,'Actividades de Monitoreo'!$B$20:$F$134,5,0))</f>
        <v>3</v>
      </c>
      <c r="L72" s="200">
        <f>+IF(ISBLANK(VLOOKUP(A72,'Actividades de Monitoreo'!$B$20:$J$134,9,0)),"",VLOOKUP(A72,'Actividades de Monitoreo'!$B$20:$J$134,9,0))</f>
        <v>3</v>
      </c>
      <c r="M72" s="200">
        <f t="shared" si="12"/>
        <v>1</v>
      </c>
      <c r="N72" s="200">
        <f t="shared" si="13"/>
        <v>0.9285714285714286</v>
      </c>
      <c r="O72" s="200"/>
      <c r="P72" s="200"/>
    </row>
    <row r="73" spans="1:16" x14ac:dyDescent="0.2">
      <c r="A73" s="200" t="s">
        <v>626</v>
      </c>
      <c r="B73" s="200" t="str">
        <f t="shared" si="9"/>
        <v>16</v>
      </c>
      <c r="C73" s="200" t="str">
        <f>+MID(VLOOKUP(A73,'Actividades de Monitoreo'!$B$13:$C$176,2,0),6,LEN(VLOOKUP(A73,'Actividades de Monitoreo'!$B$13:$C$176,2,0))-6)</f>
        <v>Frente a las evaluaciones independientes la entidad considera evaluaciones externas de organismos de control, de vigilancia, certificadores, ONG´s u otros que permitan tener una mirada independiente de las operaciones</v>
      </c>
      <c r="D73" s="200" t="s">
        <v>621</v>
      </c>
      <c r="E73" s="200" t="str">
        <f>+VLOOKUP(A73,'Actividades de Monitoreo'!$B$17:$K$134,3,0)</f>
        <v>Dimension de Control Interno
Lineas de Defensa</v>
      </c>
      <c r="F73" s="200" t="str">
        <f>+VLOOKUP(A73,'Actividades de Monitoreo'!$B$17:$K$134,10,0)</f>
        <v>Mantenimiento del control</v>
      </c>
      <c r="G73" s="200">
        <f>+VLOOKUP(A73,'Actividades de Monitoreo'!$B$13:$N$176,13,0)</f>
        <v>386.21359999999999</v>
      </c>
      <c r="H73" s="201">
        <f t="shared" si="10"/>
        <v>74</v>
      </c>
      <c r="I73" s="200" t="str">
        <f t="shared" si="11"/>
        <v>Cuando en el análisis de los requerimientos en los diferenes componentes del MECI se cuente con aspectos evaluados en nivel 1 (presente) y 1 (funcionando); 2 (presente) y 1 (funcionando).</v>
      </c>
      <c r="J73" s="200" t="s">
        <v>622</v>
      </c>
      <c r="K73" s="200">
        <f>+IF(ISBLANK(VLOOKUP(A73,'Actividades de Monitoreo'!$B$20:$F$134,5,0)),"",VLOOKUP(A73,'Actividades de Monitoreo'!$B$20:$F$134,5,0))</f>
        <v>3</v>
      </c>
      <c r="L73" s="200">
        <f>+IF(ISBLANK(VLOOKUP(A73,'Actividades de Monitoreo'!$B$20:$J$134,9,0)),"",VLOOKUP(A73,'Actividades de Monitoreo'!$B$20:$J$134,9,0))</f>
        <v>3</v>
      </c>
      <c r="M73" s="200">
        <f t="shared" si="12"/>
        <v>1</v>
      </c>
      <c r="N73" s="200">
        <f t="shared" si="13"/>
        <v>0.9285714285714286</v>
      </c>
      <c r="O73" s="200"/>
      <c r="P73" s="200"/>
    </row>
    <row r="74" spans="1:16" x14ac:dyDescent="0.2">
      <c r="A74" s="200" t="s">
        <v>627</v>
      </c>
      <c r="B74" s="200" t="str">
        <f t="shared" si="9"/>
        <v>17</v>
      </c>
      <c r="C74" s="200" t="str">
        <f>+MID(VLOOKUP(A74,'Actividades de Monitoreo'!$B$13:$C$176,2,0),6,LEN(VLOOKUP(A74,'Actividades de Monitoreo'!$B$13:$C$176,2,0))-6)</f>
        <v>A partir de la información de las evaluaciones independientes, se evalúan para determinar su efecto en el Sistema de Control Interno de la entidad y su impacto en el logro de los objetivos, a fin de determinar cursos de acción para su mejora</v>
      </c>
      <c r="D74" s="200" t="s">
        <v>621</v>
      </c>
      <c r="E74" s="200" t="str">
        <f>+VLOOKUP(A74,'Actividades de Monitoreo'!$B$17:$K$134,3,0)</f>
        <v>Dimension de Control Interno
Lineas de Defensa</v>
      </c>
      <c r="F74" s="200" t="str">
        <f>+VLOOKUP(A74,'Actividades de Monitoreo'!$B$17:$K$134,10,0)</f>
        <v>Mantenimiento del control</v>
      </c>
      <c r="G74" s="200">
        <f>+VLOOKUP(A74,'Actividades de Monitoreo'!$B$13:$N$176,13,0)</f>
        <v>386.32580000000002</v>
      </c>
      <c r="H74" s="201">
        <f t="shared" si="10"/>
        <v>75</v>
      </c>
      <c r="I74" s="200" t="str">
        <f t="shared" si="11"/>
        <v>Cuando en el análisis de los requerimientos en los diferenes componentes del MECI se cuente con aspectos evaluados en nivel 1 (presente) y 1 (funcionando); 2 (presente) y 1 (funcionando).</v>
      </c>
      <c r="J74" s="200" t="s">
        <v>628</v>
      </c>
      <c r="K74" s="200">
        <f>+IF(ISBLANK(VLOOKUP(A74,'Actividades de Monitoreo'!$B$20:$F$134,5,0)),"",VLOOKUP(A74,'Actividades de Monitoreo'!$B$20:$F$134,5,0))</f>
        <v>3</v>
      </c>
      <c r="L74" s="200">
        <f>+IF(ISBLANK(VLOOKUP(A74,'Actividades de Monitoreo'!$B$20:$J$134,9,0)),"",VLOOKUP(A74,'Actividades de Monitoreo'!$B$20:$J$134,9,0))</f>
        <v>3</v>
      </c>
      <c r="M74" s="200">
        <f t="shared" si="12"/>
        <v>1</v>
      </c>
      <c r="N74" s="200">
        <f t="shared" si="13"/>
        <v>0.9285714285714286</v>
      </c>
      <c r="O74" s="200"/>
      <c r="P74" s="200"/>
    </row>
    <row r="75" spans="1:16" x14ac:dyDescent="0.2">
      <c r="A75" s="200" t="s">
        <v>629</v>
      </c>
      <c r="B75" s="200" t="str">
        <f t="shared" si="9"/>
        <v>17</v>
      </c>
      <c r="C75" s="200" t="str">
        <f>+MID(VLOOKUP(A75,'Actividades de Monitoreo'!$B$13:$C$176,2,0),6,LEN(VLOOKUP(A75,'Actividades de Monitoreo'!$B$13:$C$176,2,0))-6)</f>
        <v>Los informes recibidos de entes externos (organismos de control, auditores externos, entidades de vigilancia entre otros) se consolidan y se concluye sobre el impacto en el Sistema de Control Interno, a fin de determinar los cursos de acción</v>
      </c>
      <c r="D75" s="200" t="s">
        <v>621</v>
      </c>
      <c r="E75" s="200" t="str">
        <f>+VLOOKUP(A75,'Actividades de Monitoreo'!$B$17:$K$134,3,0)</f>
        <v>Dimension de Control Interno
Lineas de Defensa</v>
      </c>
      <c r="F75" s="200" t="str">
        <f>+VLOOKUP(A75,'Actividades de Monitoreo'!$B$17:$K$134,10,0)</f>
        <v>Mantenimiento del control</v>
      </c>
      <c r="G75" s="200">
        <f>+VLOOKUP(A75,'Actividades de Monitoreo'!$B$13:$N$176,13,0)</f>
        <v>386.45690000000002</v>
      </c>
      <c r="H75" s="201">
        <f t="shared" si="10"/>
        <v>76</v>
      </c>
      <c r="I75" s="200" t="str">
        <f t="shared" si="11"/>
        <v>Cuando en el análisis de los requerimientos en los diferenes componentes del MECI se cuente con aspectos evaluados en nivel 1 (presente) y 1 (funcionando); 2 (presente) y 1 (funcionando).</v>
      </c>
      <c r="J75" s="200" t="s">
        <v>628</v>
      </c>
      <c r="K75" s="200">
        <f>+IF(ISBLANK(VLOOKUP(A75,'Actividades de Monitoreo'!$B$20:$F$134,5,0)),"",VLOOKUP(A75,'Actividades de Monitoreo'!$B$20:$F$134,5,0))</f>
        <v>3</v>
      </c>
      <c r="L75" s="200">
        <f>+IF(ISBLANK(VLOOKUP(A75,'Actividades de Monitoreo'!$B$20:$J$134,9,0)),"",VLOOKUP(A75,'Actividades de Monitoreo'!$B$20:$J$134,9,0))</f>
        <v>3</v>
      </c>
      <c r="M75" s="200">
        <f t="shared" si="12"/>
        <v>1</v>
      </c>
      <c r="N75" s="200">
        <f t="shared" si="13"/>
        <v>0.9285714285714286</v>
      </c>
      <c r="O75" s="200"/>
      <c r="P75" s="200"/>
    </row>
    <row r="76" spans="1:16" x14ac:dyDescent="0.2">
      <c r="A76" s="200" t="s">
        <v>630</v>
      </c>
      <c r="B76" s="200" t="str">
        <f t="shared" si="9"/>
        <v>17</v>
      </c>
      <c r="C76" s="200" t="str">
        <f>+MID(VLOOKUP(A76,'Actividades de Monitoreo'!$B$13:$C$176,2,0),6,LEN(VLOOKUP(A76,'Actividades de Monitoreo'!$B$13:$C$176,2,0))-6)</f>
        <v>La entidad cuenta con políticas donde se establezca a quién reportar las deficiencias de control interno como resultado del monitoreo continuo</v>
      </c>
      <c r="D76" s="200" t="s">
        <v>621</v>
      </c>
      <c r="E76" s="200" t="str">
        <f>+VLOOKUP(A76,'Actividades de Monitoreo'!$B$17:$K$134,3,0)</f>
        <v>Dimension de Control Interno
Lineas de Defensa</v>
      </c>
      <c r="F76" s="200" t="str">
        <f>+VLOOKUP(A76,'Actividades de Monitoreo'!$B$17:$K$134,10,0)</f>
        <v>Mantenimiento del control</v>
      </c>
      <c r="G76" s="200">
        <f>+VLOOKUP(A76,'Actividades de Monitoreo'!$B$13:$N$176,13,0)</f>
        <v>386.56319999999999</v>
      </c>
      <c r="H76" s="201">
        <f t="shared" si="10"/>
        <v>77</v>
      </c>
      <c r="I76" s="200" t="str">
        <f t="shared" si="11"/>
        <v>Cuando en el análisis de los requerimientos en los diferenes componentes del MECI se cuente con aspectos evaluados en nivel 1 (presente) y 1 (funcionando); 2 (presente) y 1 (funcionando).</v>
      </c>
      <c r="J76" s="200" t="s">
        <v>628</v>
      </c>
      <c r="K76" s="200">
        <f>+IF(ISBLANK(VLOOKUP(A76,'Actividades de Monitoreo'!$B$20:$F$134,5,0)),"",VLOOKUP(A76,'Actividades de Monitoreo'!$B$20:$F$134,5,0))</f>
        <v>3</v>
      </c>
      <c r="L76" s="200">
        <f>+IF(ISBLANK(VLOOKUP(A76,'Actividades de Monitoreo'!$B$20:$J$134,9,0)),"",VLOOKUP(A76,'Actividades de Monitoreo'!$B$20:$J$134,9,0))</f>
        <v>3</v>
      </c>
      <c r="M76" s="200">
        <f t="shared" si="12"/>
        <v>1</v>
      </c>
      <c r="N76" s="200">
        <f t="shared" si="13"/>
        <v>0.9285714285714286</v>
      </c>
      <c r="O76" s="200"/>
      <c r="P76" s="200"/>
    </row>
    <row r="77" spans="1:16" x14ac:dyDescent="0.2">
      <c r="A77" s="200" t="s">
        <v>631</v>
      </c>
      <c r="B77" s="200" t="str">
        <f t="shared" si="9"/>
        <v>17</v>
      </c>
      <c r="C77" s="200" t="str">
        <f>+MID(VLOOKUP(A77,'Actividades de Monitoreo'!$B$13:$C$176,2,0),6,LEN(VLOOKUP(A77,'Actividades de Monitoreo'!$B$13:$C$176,2,0))-6)</f>
        <v>La Alta Dirección hace seguimiento a las acciones correctivas relacionadas con las deficiencias comunicadas sobre el Sistema de Control Interno y si se han cumplido en el tiempo establecido</v>
      </c>
      <c r="D77" s="200" t="s">
        <v>621</v>
      </c>
      <c r="E77" s="200" t="str">
        <f>+VLOOKUP(A77,'Actividades de Monitoreo'!$B$17:$K$134,3,0)</f>
        <v>Dimension de Control Interno
Lineas de Defensa</v>
      </c>
      <c r="F77" s="200" t="str">
        <f>+VLOOKUP(A77,'Actividades de Monitoreo'!$B$17:$K$134,10,0)</f>
        <v>Mantenimiento del control</v>
      </c>
      <c r="G77" s="200">
        <f>+VLOOKUP(A77,'Actividades de Monitoreo'!$B$13:$N$176,13,0)</f>
        <v>386.78539999999998</v>
      </c>
      <c r="H77" s="201">
        <f t="shared" si="10"/>
        <v>78</v>
      </c>
      <c r="I77" s="200" t="str">
        <f t="shared" si="11"/>
        <v>Cuando en el análisis de los requerimientos en los diferenes componentes del MECI se cuente con aspectos evaluados en nivel 1 (presente) y 1 (funcionando); 2 (presente) y 1 (funcionando).</v>
      </c>
      <c r="J77" s="200" t="s">
        <v>628</v>
      </c>
      <c r="K77" s="200">
        <f>+IF(ISBLANK(VLOOKUP(A77,'Actividades de Monitoreo'!$B$20:$F$134,5,0)),"",VLOOKUP(A77,'Actividades de Monitoreo'!$B$20:$F$134,5,0))</f>
        <v>3</v>
      </c>
      <c r="L77" s="200">
        <f>+IF(ISBLANK(VLOOKUP(A77,'Actividades de Monitoreo'!$B$20:$J$134,9,0)),"",VLOOKUP(A77,'Actividades de Monitoreo'!$B$20:$J$134,9,0))</f>
        <v>3</v>
      </c>
      <c r="M77" s="200">
        <f t="shared" si="12"/>
        <v>1</v>
      </c>
      <c r="N77" s="200">
        <f t="shared" si="13"/>
        <v>0.9285714285714286</v>
      </c>
      <c r="O77" s="200"/>
      <c r="P77" s="200"/>
    </row>
    <row r="78" spans="1:16" x14ac:dyDescent="0.2">
      <c r="A78" s="200" t="s">
        <v>632</v>
      </c>
      <c r="B78" s="200" t="str">
        <f t="shared" si="9"/>
        <v>17</v>
      </c>
      <c r="C78" s="200" t="str">
        <f>+MID(VLOOKUP(A78,'Actividades de Monitoreo'!$B$13:$C$176,2,0),6,LEN(VLOOKUP(A78,'Actividades de Monitoreo'!$B$13:$C$176,2,0))-6)</f>
        <v>Los procesos y/o servicios tercerizados, son evaluados acorde con su nivel de riesgos</v>
      </c>
      <c r="D78" s="200" t="s">
        <v>621</v>
      </c>
      <c r="E78" s="200" t="str">
        <f>+VLOOKUP(A78,'Actividades de Monitoreo'!$B$17:$K$134,3,0)</f>
        <v>Dimension de Control Interno
Lineas de Defensa</v>
      </c>
      <c r="F78" s="200" t="str">
        <f>+VLOOKUP(A78,'Actividades de Monitoreo'!$B$17:$K$134,10,0)</f>
        <v>Deficiencia de control (diseño o ejecución)</v>
      </c>
      <c r="G78" s="200">
        <f>+VLOOKUP(A78,'Actividades de Monitoreo'!$B$13:$N$176,13,0)</f>
        <v>346.87450000000001</v>
      </c>
      <c r="H78" s="201">
        <f t="shared" si="10"/>
        <v>68</v>
      </c>
      <c r="I78" s="200" t="str">
        <f t="shared" si="11"/>
        <v>Cuando en el análisis de los requerimientos en los diferenes componentes del MECI se cuente con aspectos evaluados en nivel 2 (presente) y 3 (funcionando).</v>
      </c>
      <c r="J78" s="200" t="s">
        <v>628</v>
      </c>
      <c r="K78" s="200">
        <f>+IF(ISBLANK(VLOOKUP(A78,'Actividades de Monitoreo'!$B$20:$F$134,5,0)),"",VLOOKUP(A78,'Actividades de Monitoreo'!$B$20:$F$134,5,0))</f>
        <v>3</v>
      </c>
      <c r="L78" s="200">
        <f>+IF(ISBLANK(VLOOKUP(A78,'Actividades de Monitoreo'!$B$20:$J$134,9,0)),"",VLOOKUP(A78,'Actividades de Monitoreo'!$B$20:$J$134,9,0))</f>
        <v>2</v>
      </c>
      <c r="M78" s="200">
        <f t="shared" si="12"/>
        <v>0.5</v>
      </c>
      <c r="N78" s="200">
        <f t="shared" si="13"/>
        <v>0.9285714285714286</v>
      </c>
      <c r="O78" s="200"/>
      <c r="P78" s="200"/>
    </row>
    <row r="79" spans="1:16" x14ac:dyDescent="0.2">
      <c r="A79" s="200" t="s">
        <v>633</v>
      </c>
      <c r="B79" s="200" t="str">
        <f t="shared" si="9"/>
        <v>17</v>
      </c>
      <c r="C79" s="200" t="str">
        <f>+MID(VLOOKUP(A79,'Actividades de Monitoreo'!$B$13:$C$176,2,0),6,LEN(VLOOKUP(A79,'Actividades de Monitoreo'!$B$13:$C$176,2,0))-6)</f>
        <v>Se evalúa la información suministrada por los usuarios (Sistema PQRD), así como de otras partes interesadas para la mejora del  Sistema de Control Interno de la Entidad</v>
      </c>
      <c r="D79" s="200" t="s">
        <v>621</v>
      </c>
      <c r="E79" s="200" t="str">
        <f>+VLOOKUP(A79,'Actividades de Monitoreo'!$B$17:$K$134,3,0)</f>
        <v xml:space="preserve">
Dimension de Informacion y Comunicación 
Dimension de Control Interno
Lineas de Defensa</v>
      </c>
      <c r="F79" s="200" t="str">
        <f>+VLOOKUP(A79,'Actividades de Monitoreo'!$B$17:$K$134,10,0)</f>
        <v>Mantenimiento del control</v>
      </c>
      <c r="G79" s="200">
        <f>+VLOOKUP(A79,'Actividades de Monitoreo'!$B$13:$N$176,13,0)</f>
        <v>386.98739999999998</v>
      </c>
      <c r="H79" s="201">
        <f t="shared" si="10"/>
        <v>79</v>
      </c>
      <c r="I79" s="200" t="str">
        <f t="shared" si="11"/>
        <v>Cuando en el análisis de los requerimientos en los diferenes componentes del MECI se cuente con aspectos evaluados en nivel 1 (presente) y 1 (funcionando); 2 (presente) y 1 (funcionando).</v>
      </c>
      <c r="J79" s="200" t="s">
        <v>628</v>
      </c>
      <c r="K79" s="200">
        <f>+IF(ISBLANK(VLOOKUP(A79,'Actividades de Monitoreo'!$B$20:$F$134,5,0)),"",VLOOKUP(A79,'Actividades de Monitoreo'!$B$20:$F$134,5,0))</f>
        <v>3</v>
      </c>
      <c r="L79" s="200">
        <f>+IF(ISBLANK(VLOOKUP(A79,'Actividades de Monitoreo'!$B$20:$J$134,9,0)),"",VLOOKUP(A79,'Actividades de Monitoreo'!$B$20:$J$134,9,0))</f>
        <v>3</v>
      </c>
      <c r="M79" s="200">
        <f t="shared" si="12"/>
        <v>1</v>
      </c>
      <c r="N79" s="200">
        <f t="shared" si="13"/>
        <v>0.9285714285714286</v>
      </c>
      <c r="O79" s="200"/>
      <c r="P79" s="200"/>
    </row>
    <row r="80" spans="1:16" x14ac:dyDescent="0.2">
      <c r="A80" s="200" t="s">
        <v>634</v>
      </c>
      <c r="B80" s="200" t="str">
        <f t="shared" si="9"/>
        <v>17</v>
      </c>
      <c r="C80" s="200" t="str">
        <f>+MID(VLOOKUP(A80,'Actividades de Monitoreo'!$B$13:$C$176,2,0),6,LEN(VLOOKUP(A80,'Actividades de Monitoreo'!$B$13:$C$176,2,0))-6)</f>
        <v>Verificación del avance y cumplimiento de las acciones incluidas en los planes de mejoramiento producto de las autoevaluaciones. (2ª Línea).</v>
      </c>
      <c r="D80" s="200" t="s">
        <v>621</v>
      </c>
      <c r="E80" s="200" t="str">
        <f>+VLOOKUP(A80,'Actividades de Monitoreo'!$B$17:$K$134,3,0)</f>
        <v xml:space="preserve">
Dimension de Control Interno
Lineas de Defensa</v>
      </c>
      <c r="F80" s="200" t="str">
        <f>+VLOOKUP(A80,'Actividades de Monitoreo'!$B$17:$K$134,10,0)</f>
        <v>Deficiencia de control (diseño o ejecución)</v>
      </c>
      <c r="G80" s="200">
        <f>+VLOOKUP(A80,'Actividades de Monitoreo'!$B$13:$N$176,13,0)</f>
        <v>346.98745000000002</v>
      </c>
      <c r="H80" s="201">
        <f t="shared" si="10"/>
        <v>69</v>
      </c>
      <c r="I80" s="200" t="str">
        <f t="shared" si="11"/>
        <v>Cuando en el análisis de los requerimientos en los diferenes componentes del MECI se cuente con aspectos evaluados en nivel 2 (presente) y 3 (funcionando).</v>
      </c>
      <c r="J80" s="200" t="s">
        <v>628</v>
      </c>
      <c r="K80" s="200">
        <f>+IF(ISBLANK(VLOOKUP(A80,'Actividades de Monitoreo'!$B$20:$F$134,5,0)),"",VLOOKUP(A80,'Actividades de Monitoreo'!$B$20:$F$134,5,0))</f>
        <v>3</v>
      </c>
      <c r="L80" s="200">
        <f>+IF(ISBLANK(VLOOKUP(A80,'Actividades de Monitoreo'!$B$20:$J$134,9,0)),"",VLOOKUP(A80,'Actividades de Monitoreo'!$B$20:$J$134,9,0))</f>
        <v>2</v>
      </c>
      <c r="M80" s="200">
        <f t="shared" si="12"/>
        <v>0.5</v>
      </c>
      <c r="N80" s="200">
        <f t="shared" si="13"/>
        <v>0.9285714285714286</v>
      </c>
      <c r="O80" s="200"/>
      <c r="P80" s="200"/>
    </row>
    <row r="81" spans="1:16" x14ac:dyDescent="0.2">
      <c r="A81" s="200" t="s">
        <v>635</v>
      </c>
      <c r="B81" s="200" t="str">
        <f t="shared" si="9"/>
        <v>17</v>
      </c>
      <c r="C81" s="200" t="str">
        <f>+MID(VLOOKUP(A81,'Actividades de Monitoreo'!$B$13:$C$176,2,0),6,LEN(VLOOKUP(A81,'Actividades de Monitoreo'!$B$13:$C$176,2,0))-6)</f>
        <v>Evaluación de la efectividad de las acciones incluidas en los Planes de mejoramiento producto de las auditorías internas y de entes externos. (3ª Línea</v>
      </c>
      <c r="D81" s="200" t="s">
        <v>621</v>
      </c>
      <c r="E81" s="200" t="str">
        <f>+VLOOKUP(A81,'Actividades de Monitoreo'!$B$17:$K$134,3,0)</f>
        <v xml:space="preserve">
Dimension de Control Interno
Lineas de Defensa</v>
      </c>
      <c r="F81" s="200" t="str">
        <f>+VLOOKUP(A81,'Actividades de Monitoreo'!$B$17:$K$134,10,0)</f>
        <v>Mantenimiento del control</v>
      </c>
      <c r="G81" s="200">
        <f>+VLOOKUP(A81,'Actividades de Monitoreo'!$B$13:$N$176,13,0)</f>
        <v>386.98745600000001</v>
      </c>
      <c r="H81" s="201">
        <f t="shared" si="10"/>
        <v>80</v>
      </c>
      <c r="I81" s="200" t="str">
        <f t="shared" si="11"/>
        <v>Cuando en el análisis de los requerimientos en los diferenes componentes del MECI se cuente con aspectos evaluados en nivel 1 (presente) y 1 (funcionando); 2 (presente) y 1 (funcionando).</v>
      </c>
      <c r="J81" s="200" t="s">
        <v>628</v>
      </c>
      <c r="K81" s="200">
        <f>+IF(ISBLANK(VLOOKUP(A81,'Actividades de Monitoreo'!$B$20:$F$134,5,0)),"",VLOOKUP(A81,'Actividades de Monitoreo'!$B$20:$F$134,5,0))</f>
        <v>3</v>
      </c>
      <c r="L81" s="200">
        <f>+IF(ISBLANK(VLOOKUP(A81,'Actividades de Monitoreo'!$B$20:$J$134,9,0)),"",VLOOKUP(A81,'Actividades de Monitoreo'!$B$20:$J$134,9,0))</f>
        <v>3</v>
      </c>
      <c r="M81" s="200">
        <f t="shared" si="12"/>
        <v>1</v>
      </c>
      <c r="N81" s="200">
        <f t="shared" si="13"/>
        <v>0.9285714285714286</v>
      </c>
      <c r="O81" s="200"/>
      <c r="P81" s="200"/>
    </row>
    <row r="82" spans="1:16" x14ac:dyDescent="0.2">
      <c r="A82" s="200" t="s">
        <v>636</v>
      </c>
      <c r="B82" s="200" t="str">
        <f t="shared" si="9"/>
        <v>17</v>
      </c>
      <c r="C82" s="200" t="str">
        <f>+MID(VLOOKUP(A82,'Actividades de Monitoreo'!$B$13:$C$176,2,0),6,LEN(VLOOKUP(A82,'Actividades de Monitoreo'!$B$13:$C$176,2,0))-6)</f>
        <v>Las deficiencias de control interno son reportadas a los responsables de nivel jerárquico superior, para tomar la acciones correspondientes</v>
      </c>
      <c r="D82" s="200" t="s">
        <v>621</v>
      </c>
      <c r="E82" s="200" t="str">
        <f>+VLOOKUP(A82,'Actividades de Monitoreo'!$B$17:$K$134,3,0)</f>
        <v xml:space="preserve">
Dimension de Control Interno
Lineas de Defensa</v>
      </c>
      <c r="F82" s="200" t="str">
        <f>+VLOOKUP(A82,'Actividades de Monitoreo'!$B$17:$K$134,10,0)</f>
        <v>Mantenimiento del control</v>
      </c>
      <c r="G82" s="200">
        <f>+VLOOKUP(A82,'Actividades de Monitoreo'!$B$13:$N$176,13,0)</f>
        <v>387.01229999999998</v>
      </c>
      <c r="H82" s="201">
        <f t="shared" si="10"/>
        <v>81</v>
      </c>
      <c r="I82" s="200" t="str">
        <f t="shared" si="11"/>
        <v>Cuando en el análisis de los requerimientos en los diferenes componentes del MECI se cuente con aspectos evaluados en nivel 1 (presente) y 1 (funcionando); 2 (presente) y 1 (funcionando).</v>
      </c>
      <c r="J82" s="200" t="s">
        <v>628</v>
      </c>
      <c r="K82" s="200">
        <f>+IF(ISBLANK(VLOOKUP(A82,'Actividades de Monitoreo'!$B$20:$F$134,5,0)),"",VLOOKUP(A82,'Actividades de Monitoreo'!$B$20:$F$134,5,0))</f>
        <v>3</v>
      </c>
      <c r="L82" s="200">
        <f>+IF(ISBLANK(VLOOKUP(A82,'Actividades de Monitoreo'!$B$20:$J$134,9,0)),"",VLOOKUP(A82,'Actividades de Monitoreo'!$B$20:$J$134,9,0))</f>
        <v>3</v>
      </c>
      <c r="M82" s="200">
        <f t="shared" si="12"/>
        <v>1</v>
      </c>
      <c r="N82" s="200">
        <f t="shared" si="13"/>
        <v>0.9285714285714286</v>
      </c>
      <c r="O82" s="200"/>
      <c r="P82" s="200"/>
    </row>
  </sheetData>
  <sheetProtection password="D72A" sheet="1" objects="1" scenarios="1"/>
  <pageMargins left="0.7" right="0.7" top="0.75" bottom="0.75"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MJ39"/>
  <sheetViews>
    <sheetView showGridLines="0" zoomScale="90" zoomScaleNormal="90" workbookViewId="0">
      <pane xSplit="1" ySplit="4" topLeftCell="B24" activePane="bottomRight" state="frozen"/>
      <selection pane="topRight" activeCell="B1" sqref="B1"/>
      <selection pane="bottomLeft" activeCell="A24" sqref="A24"/>
      <selection pane="bottomRight" activeCell="B26" activeCellId="1" sqref="I48 B26"/>
    </sheetView>
  </sheetViews>
  <sheetFormatPr baseColWidth="10" defaultColWidth="11.42578125" defaultRowHeight="16.5" x14ac:dyDescent="0.3"/>
  <cols>
    <col min="1" max="1" width="3.5703125" style="30" customWidth="1"/>
    <col min="2" max="2" width="36.42578125" style="30" customWidth="1"/>
    <col min="3" max="3" width="67.140625" style="31" customWidth="1"/>
    <col min="4" max="1024" width="11.42578125" style="30"/>
  </cols>
  <sheetData>
    <row r="2" spans="2:12" ht="16.5" customHeight="1" x14ac:dyDescent="0.3">
      <c r="B2" s="281" t="s">
        <v>38</v>
      </c>
      <c r="C2" s="281"/>
      <c r="D2" s="32"/>
      <c r="E2" s="32"/>
      <c r="F2" s="32"/>
      <c r="G2" s="32"/>
      <c r="H2" s="32"/>
      <c r="I2" s="32"/>
      <c r="J2" s="32"/>
      <c r="K2" s="32"/>
      <c r="L2" s="32"/>
    </row>
    <row r="4" spans="2:12" x14ac:dyDescent="0.3">
      <c r="B4" s="33" t="s">
        <v>39</v>
      </c>
      <c r="C4" s="34" t="s">
        <v>5</v>
      </c>
    </row>
    <row r="5" spans="2:12" ht="66" x14ac:dyDescent="0.3">
      <c r="B5" s="35" t="s">
        <v>40</v>
      </c>
      <c r="C5" s="36" t="s">
        <v>41</v>
      </c>
    </row>
    <row r="6" spans="2:12" ht="46.5" customHeight="1" x14ac:dyDescent="0.3">
      <c r="B6" s="37" t="s">
        <v>42</v>
      </c>
      <c r="C6" s="38" t="s">
        <v>43</v>
      </c>
    </row>
    <row r="7" spans="2:12" ht="66" x14ac:dyDescent="0.3">
      <c r="B7" s="39" t="s">
        <v>44</v>
      </c>
      <c r="C7" s="40" t="s">
        <v>45</v>
      </c>
    </row>
    <row r="8" spans="2:12" ht="49.5" x14ac:dyDescent="0.3">
      <c r="B8" s="41" t="s">
        <v>46</v>
      </c>
      <c r="C8" s="40" t="s">
        <v>47</v>
      </c>
    </row>
    <row r="9" spans="2:12" ht="49.5" x14ac:dyDescent="0.3">
      <c r="B9" s="41" t="s">
        <v>48</v>
      </c>
      <c r="C9" s="40" t="s">
        <v>49</v>
      </c>
    </row>
    <row r="10" spans="2:12" x14ac:dyDescent="0.3">
      <c r="B10" s="39" t="s">
        <v>50</v>
      </c>
      <c r="C10" s="40" t="s">
        <v>51</v>
      </c>
    </row>
    <row r="11" spans="2:12" ht="132" x14ac:dyDescent="0.3">
      <c r="B11" s="39" t="s">
        <v>52</v>
      </c>
      <c r="C11" s="40" t="s">
        <v>53</v>
      </c>
    </row>
    <row r="12" spans="2:12" ht="66" x14ac:dyDescent="0.3">
      <c r="B12" s="39" t="s">
        <v>54</v>
      </c>
      <c r="C12" s="40" t="s">
        <v>55</v>
      </c>
    </row>
    <row r="13" spans="2:12" ht="49.5" x14ac:dyDescent="0.3">
      <c r="B13" s="39" t="s">
        <v>56</v>
      </c>
      <c r="C13" s="40" t="s">
        <v>57</v>
      </c>
    </row>
    <row r="14" spans="2:12" ht="66" x14ac:dyDescent="0.3">
      <c r="B14" s="41" t="s">
        <v>58</v>
      </c>
      <c r="C14" s="42" t="s">
        <v>59</v>
      </c>
    </row>
    <row r="15" spans="2:12" ht="33" x14ac:dyDescent="0.3">
      <c r="B15" s="41" t="s">
        <v>60</v>
      </c>
      <c r="C15" s="42" t="s">
        <v>61</v>
      </c>
    </row>
    <row r="16" spans="2:12" ht="66" x14ac:dyDescent="0.3">
      <c r="B16" s="41" t="s">
        <v>62</v>
      </c>
      <c r="C16" s="42" t="s">
        <v>63</v>
      </c>
    </row>
    <row r="17" spans="2:3" ht="33" x14ac:dyDescent="0.3">
      <c r="B17" s="41" t="s">
        <v>64</v>
      </c>
      <c r="C17" s="42" t="s">
        <v>65</v>
      </c>
    </row>
    <row r="18" spans="2:3" x14ac:dyDescent="0.3">
      <c r="B18" s="41" t="s">
        <v>66</v>
      </c>
      <c r="C18" s="42" t="s">
        <v>67</v>
      </c>
    </row>
    <row r="19" spans="2:3" ht="33" x14ac:dyDescent="0.3">
      <c r="B19" s="41" t="s">
        <v>68</v>
      </c>
      <c r="C19" s="42" t="s">
        <v>69</v>
      </c>
    </row>
    <row r="20" spans="2:3" ht="33" x14ac:dyDescent="0.3">
      <c r="B20" s="39" t="s">
        <v>70</v>
      </c>
      <c r="C20" s="40" t="s">
        <v>71</v>
      </c>
    </row>
    <row r="21" spans="2:3" ht="66" x14ac:dyDescent="0.3">
      <c r="B21" s="39" t="s">
        <v>72</v>
      </c>
      <c r="C21" s="40" t="s">
        <v>73</v>
      </c>
    </row>
    <row r="22" spans="2:3" ht="82.5" x14ac:dyDescent="0.3">
      <c r="B22" s="39" t="s">
        <v>74</v>
      </c>
      <c r="C22" s="40" t="s">
        <v>75</v>
      </c>
    </row>
    <row r="23" spans="2:3" ht="66" x14ac:dyDescent="0.3">
      <c r="B23" s="39" t="s">
        <v>76</v>
      </c>
      <c r="C23" s="40" t="s">
        <v>77</v>
      </c>
    </row>
    <row r="24" spans="2:3" ht="99" x14ac:dyDescent="0.3">
      <c r="B24" s="39" t="s">
        <v>78</v>
      </c>
      <c r="C24" s="40" t="s">
        <v>79</v>
      </c>
    </row>
    <row r="25" spans="2:3" ht="33" x14ac:dyDescent="0.3">
      <c r="B25" s="39" t="s">
        <v>80</v>
      </c>
      <c r="C25" s="40" t="s">
        <v>81</v>
      </c>
    </row>
    <row r="26" spans="2:3" ht="33" x14ac:dyDescent="0.3">
      <c r="B26" s="41" t="s">
        <v>82</v>
      </c>
      <c r="C26" s="42" t="s">
        <v>83</v>
      </c>
    </row>
    <row r="27" spans="2:3" ht="33" x14ac:dyDescent="0.3">
      <c r="B27" s="41" t="s">
        <v>84</v>
      </c>
      <c r="C27" s="42" t="s">
        <v>85</v>
      </c>
    </row>
    <row r="28" spans="2:3" ht="49.5" x14ac:dyDescent="0.3">
      <c r="B28" s="41" t="s">
        <v>27</v>
      </c>
      <c r="C28" s="42" t="s">
        <v>86</v>
      </c>
    </row>
    <row r="29" spans="2:3" ht="33" x14ac:dyDescent="0.3">
      <c r="B29" s="39" t="s">
        <v>87</v>
      </c>
      <c r="C29" s="40" t="s">
        <v>88</v>
      </c>
    </row>
    <row r="30" spans="2:3" ht="33" x14ac:dyDescent="0.3">
      <c r="B30" s="39" t="s">
        <v>89</v>
      </c>
      <c r="C30" s="40" t="s">
        <v>90</v>
      </c>
    </row>
    <row r="31" spans="2:3" ht="33" x14ac:dyDescent="0.3">
      <c r="B31" s="39" t="s">
        <v>91</v>
      </c>
      <c r="C31" s="40" t="s">
        <v>92</v>
      </c>
    </row>
    <row r="32" spans="2:3" ht="49.5" x14ac:dyDescent="0.3">
      <c r="B32" s="39" t="s">
        <v>93</v>
      </c>
      <c r="C32" s="40" t="s">
        <v>94</v>
      </c>
    </row>
    <row r="33" spans="2:3" ht="33" x14ac:dyDescent="0.3">
      <c r="B33" s="39" t="s">
        <v>95</v>
      </c>
      <c r="C33" s="40" t="s">
        <v>96</v>
      </c>
    </row>
    <row r="34" spans="2:3" ht="33" x14ac:dyDescent="0.3">
      <c r="B34" s="39" t="s">
        <v>97</v>
      </c>
      <c r="C34" s="40" t="s">
        <v>98</v>
      </c>
    </row>
    <row r="35" spans="2:3" ht="33" x14ac:dyDescent="0.3">
      <c r="B35" s="39" t="s">
        <v>99</v>
      </c>
      <c r="C35" s="40" t="s">
        <v>100</v>
      </c>
    </row>
    <row r="36" spans="2:3" ht="49.5" x14ac:dyDescent="0.3">
      <c r="B36" s="39" t="s">
        <v>101</v>
      </c>
      <c r="C36" s="40" t="s">
        <v>102</v>
      </c>
    </row>
    <row r="37" spans="2:3" ht="49.5" x14ac:dyDescent="0.3">
      <c r="B37" s="39" t="s">
        <v>103</v>
      </c>
      <c r="C37" s="40" t="s">
        <v>104</v>
      </c>
    </row>
    <row r="38" spans="2:3" ht="49.5" x14ac:dyDescent="0.3">
      <c r="B38" s="41" t="s">
        <v>105</v>
      </c>
      <c r="C38" s="42" t="s">
        <v>106</v>
      </c>
    </row>
    <row r="39" spans="2:3" ht="82.5" customHeight="1" x14ac:dyDescent="0.3">
      <c r="B39" s="41" t="s">
        <v>107</v>
      </c>
      <c r="C39" s="42" t="s">
        <v>108</v>
      </c>
    </row>
  </sheetData>
  <mergeCells count="1">
    <mergeCell ref="B2:C2"/>
  </mergeCells>
  <pageMargins left="0.7" right="0.7" top="0.75" bottom="0.75" header="0.51180555555555496" footer="0.51180555555555496"/>
  <pageSetup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352"/>
  <sheetViews>
    <sheetView topLeftCell="C33" zoomScale="90" zoomScaleNormal="90" workbookViewId="0">
      <selection activeCell="I48" sqref="I48:I55"/>
    </sheetView>
  </sheetViews>
  <sheetFormatPr baseColWidth="10" defaultColWidth="3.140625" defaultRowHeight="16.5" x14ac:dyDescent="0.3"/>
  <cols>
    <col min="1" max="1" width="11.7109375" style="43" hidden="1" customWidth="1"/>
    <col min="2" max="2" width="3.5703125" style="44" customWidth="1"/>
    <col min="3" max="3" width="33.28515625" style="43" customWidth="1"/>
    <col min="4" max="4" width="16.7109375" style="43" customWidth="1"/>
    <col min="5" max="5" width="41.85546875" style="43" customWidth="1"/>
    <col min="6" max="6" width="6.28515625" style="43" customWidth="1"/>
    <col min="7" max="7" width="3.5703125" style="43" customWidth="1"/>
    <col min="8" max="8" width="46.7109375" style="43" customWidth="1"/>
    <col min="9" max="9" width="44.5703125" style="43" customWidth="1"/>
    <col min="10" max="10" width="7.42578125" style="43" customWidth="1"/>
    <col min="11" max="11" width="19" style="43" customWidth="1"/>
    <col min="12" max="12" width="3.140625" style="45"/>
    <col min="13" max="13" width="7.28515625" style="45" customWidth="1"/>
    <col min="14" max="14" width="12.28515625" style="46" customWidth="1"/>
    <col min="15" max="15" width="12.28515625" style="47" customWidth="1"/>
    <col min="16" max="1024" width="3.140625" style="43"/>
  </cols>
  <sheetData>
    <row r="1" spans="5:10" hidden="1" x14ac:dyDescent="0.3"/>
    <row r="2" spans="5:10" hidden="1" x14ac:dyDescent="0.3"/>
    <row r="3" spans="5:10" hidden="1" x14ac:dyDescent="0.3"/>
    <row r="4" spans="5:10" ht="9.9499999999999993" hidden="1" customHeight="1" x14ac:dyDescent="0.3"/>
    <row r="5" spans="5:10" ht="9.9499999999999993" hidden="1" customHeight="1" x14ac:dyDescent="0.3"/>
    <row r="6" spans="5:10" ht="9.9499999999999993" hidden="1" customHeight="1" x14ac:dyDescent="0.3"/>
    <row r="7" spans="5:10" ht="9.9499999999999993" hidden="1" customHeight="1" x14ac:dyDescent="0.3"/>
    <row r="8" spans="5:10" ht="9.9499999999999993" hidden="1" customHeight="1" x14ac:dyDescent="0.3"/>
    <row r="9" spans="5:10" ht="9.9499999999999993" hidden="1" customHeight="1" x14ac:dyDescent="0.3"/>
    <row r="10" spans="5:10" ht="9.9499999999999993" hidden="1" customHeight="1" x14ac:dyDescent="0.3"/>
    <row r="11" spans="5:10" ht="9.9499999999999993" hidden="1" customHeight="1" x14ac:dyDescent="0.3"/>
    <row r="12" spans="5:10" ht="9.9499999999999993" hidden="1" customHeight="1" x14ac:dyDescent="0.3"/>
    <row r="13" spans="5:10" ht="9.9499999999999993" hidden="1" customHeight="1" x14ac:dyDescent="0.3">
      <c r="E13" s="282"/>
      <c r="F13" s="283"/>
      <c r="G13" s="283"/>
      <c r="H13" s="283"/>
      <c r="I13" s="283"/>
      <c r="J13" s="283"/>
    </row>
    <row r="14" spans="5:10" ht="31.5" hidden="1" customHeight="1" x14ac:dyDescent="0.3">
      <c r="E14" s="282"/>
      <c r="F14" s="283"/>
      <c r="G14" s="283"/>
      <c r="H14" s="283"/>
      <c r="I14" s="283"/>
      <c r="J14" s="283"/>
    </row>
    <row r="15" spans="5:10" ht="24.75" hidden="1" customHeight="1" x14ac:dyDescent="0.3">
      <c r="E15" s="49"/>
      <c r="F15" s="284"/>
      <c r="G15" s="284"/>
      <c r="H15" s="284"/>
      <c r="I15" s="284"/>
      <c r="J15" s="284"/>
    </row>
    <row r="16" spans="5:10" ht="20.25" hidden="1" customHeight="1" x14ac:dyDescent="0.3"/>
    <row r="17" spans="1:15" ht="9.9499999999999993" hidden="1" customHeight="1" x14ac:dyDescent="0.3"/>
    <row r="18" spans="1:15" ht="20.100000000000001" hidden="1" customHeight="1" x14ac:dyDescent="0.3">
      <c r="C18" s="285" t="s">
        <v>109</v>
      </c>
      <c r="D18" s="285"/>
      <c r="E18" s="285"/>
      <c r="F18" s="285"/>
      <c r="G18" s="285"/>
      <c r="H18" s="285"/>
      <c r="I18" s="285"/>
      <c r="J18" s="285"/>
      <c r="K18" s="285"/>
    </row>
    <row r="19" spans="1:15" ht="60" hidden="1" customHeight="1" x14ac:dyDescent="0.3">
      <c r="C19" s="286" t="s">
        <v>110</v>
      </c>
      <c r="D19" s="286"/>
      <c r="E19" s="286"/>
      <c r="F19" s="286"/>
      <c r="G19" s="286"/>
      <c r="H19" s="286"/>
      <c r="I19" s="286"/>
      <c r="J19" s="286"/>
      <c r="K19" s="286"/>
    </row>
    <row r="20" spans="1:15" ht="9.9499999999999993" hidden="1" customHeight="1" x14ac:dyDescent="0.3">
      <c r="B20" s="51"/>
      <c r="C20" s="52"/>
      <c r="D20" s="52"/>
      <c r="F20" s="53"/>
    </row>
    <row r="21" spans="1:15" ht="14.85" customHeight="1" x14ac:dyDescent="0.3">
      <c r="B21" s="287" t="s">
        <v>111</v>
      </c>
      <c r="C21" s="288" t="s">
        <v>112</v>
      </c>
      <c r="D21" s="289" t="s">
        <v>113</v>
      </c>
      <c r="E21" s="290" t="s">
        <v>114</v>
      </c>
      <c r="F21" s="291" t="s">
        <v>115</v>
      </c>
      <c r="G21" s="292" t="s">
        <v>116</v>
      </c>
      <c r="H21" s="292"/>
      <c r="I21" s="292"/>
      <c r="J21" s="291" t="s">
        <v>117</v>
      </c>
      <c r="K21" s="291" t="s">
        <v>118</v>
      </c>
      <c r="L21" s="293"/>
      <c r="M21" s="293"/>
      <c r="N21" s="294"/>
      <c r="O21" s="295"/>
    </row>
    <row r="22" spans="1:15" ht="14.85" customHeight="1" x14ac:dyDescent="0.3">
      <c r="B22" s="287"/>
      <c r="C22" s="288"/>
      <c r="D22" s="289"/>
      <c r="E22" s="289"/>
      <c r="F22" s="291"/>
      <c r="G22" s="296" t="s">
        <v>13</v>
      </c>
      <c r="H22" s="289" t="s">
        <v>15</v>
      </c>
      <c r="I22" s="289" t="s">
        <v>17</v>
      </c>
      <c r="J22" s="291"/>
      <c r="K22" s="291"/>
      <c r="L22" s="293"/>
      <c r="M22" s="293"/>
      <c r="N22" s="294"/>
      <c r="O22" s="295"/>
    </row>
    <row r="23" spans="1:15" ht="14.85" customHeight="1" x14ac:dyDescent="0.3">
      <c r="B23" s="287"/>
      <c r="C23" s="288"/>
      <c r="D23" s="289"/>
      <c r="E23" s="289"/>
      <c r="F23" s="291"/>
      <c r="G23" s="296"/>
      <c r="H23" s="289"/>
      <c r="I23" s="289"/>
      <c r="J23" s="291"/>
      <c r="K23" s="291"/>
      <c r="L23" s="293"/>
      <c r="M23" s="293"/>
      <c r="N23" s="294"/>
      <c r="O23" s="295"/>
    </row>
    <row r="24" spans="1:15" ht="14.85" hidden="1" customHeight="1" x14ac:dyDescent="0.3">
      <c r="A24" s="297" t="s">
        <v>119</v>
      </c>
      <c r="B24" s="298" t="str">
        <f>+LEFT(C24,3)</f>
        <v xml:space="preserve"> Ap</v>
      </c>
      <c r="C24" s="299" t="s">
        <v>120</v>
      </c>
      <c r="D24" s="299" t="s">
        <v>121</v>
      </c>
      <c r="E24" s="299" t="s">
        <v>122</v>
      </c>
      <c r="F24" s="300">
        <v>3</v>
      </c>
      <c r="G24" s="55">
        <v>1</v>
      </c>
      <c r="H24" s="54" t="s">
        <v>123</v>
      </c>
      <c r="I24" s="299" t="s">
        <v>124</v>
      </c>
      <c r="J24" s="300">
        <v>3</v>
      </c>
      <c r="K24" s="301" t="s">
        <v>125</v>
      </c>
      <c r="L24" s="302"/>
      <c r="M24" s="302"/>
      <c r="N24" s="303"/>
      <c r="O24" s="304"/>
    </row>
    <row r="25" spans="1:15" s="56" customFormat="1" ht="14.85" hidden="1" customHeight="1" x14ac:dyDescent="0.3">
      <c r="A25" s="297"/>
      <c r="B25" s="298"/>
      <c r="C25" s="299"/>
      <c r="D25" s="299"/>
      <c r="E25" s="299"/>
      <c r="F25" s="300"/>
      <c r="G25" s="55">
        <v>2</v>
      </c>
      <c r="H25" s="54" t="s">
        <v>126</v>
      </c>
      <c r="I25" s="299"/>
      <c r="J25" s="300"/>
      <c r="K25" s="301"/>
      <c r="L25" s="302"/>
      <c r="M25" s="302"/>
      <c r="N25" s="303"/>
      <c r="O25" s="304"/>
    </row>
    <row r="26" spans="1:15" s="56" customFormat="1" ht="14.85" hidden="1" customHeight="1" x14ac:dyDescent="0.3">
      <c r="A26" s="297"/>
      <c r="B26" s="298"/>
      <c r="C26" s="299"/>
      <c r="D26" s="299"/>
      <c r="E26" s="299"/>
      <c r="F26" s="300"/>
      <c r="G26" s="55">
        <v>3</v>
      </c>
      <c r="H26" s="54" t="s">
        <v>127</v>
      </c>
      <c r="I26" s="299"/>
      <c r="J26" s="300"/>
      <c r="K26" s="301"/>
      <c r="L26" s="302"/>
      <c r="M26" s="302"/>
      <c r="N26" s="303"/>
      <c r="O26" s="304"/>
    </row>
    <row r="27" spans="1:15" s="56" customFormat="1" ht="14.85" hidden="1" customHeight="1" x14ac:dyDescent="0.3">
      <c r="A27" s="297"/>
      <c r="B27" s="298"/>
      <c r="C27" s="299"/>
      <c r="D27" s="299"/>
      <c r="E27" s="299"/>
      <c r="F27" s="300"/>
      <c r="G27" s="55">
        <v>4</v>
      </c>
      <c r="H27" s="57"/>
      <c r="I27" s="299"/>
      <c r="J27" s="300"/>
      <c r="K27" s="301"/>
      <c r="L27" s="302"/>
      <c r="M27" s="302"/>
      <c r="N27" s="303"/>
      <c r="O27" s="304"/>
    </row>
    <row r="28" spans="1:15" s="56" customFormat="1" ht="14.85" hidden="1" customHeight="1" x14ac:dyDescent="0.3">
      <c r="A28" s="297"/>
      <c r="B28" s="298"/>
      <c r="C28" s="299"/>
      <c r="D28" s="299"/>
      <c r="E28" s="299"/>
      <c r="F28" s="300"/>
      <c r="G28" s="55">
        <v>5</v>
      </c>
      <c r="H28" s="57"/>
      <c r="I28" s="299"/>
      <c r="J28" s="300"/>
      <c r="K28" s="301"/>
      <c r="L28" s="302"/>
      <c r="M28" s="302"/>
      <c r="N28" s="303"/>
      <c r="O28" s="304"/>
    </row>
    <row r="29" spans="1:15" s="56" customFormat="1" ht="14.85" hidden="1" customHeight="1" x14ac:dyDescent="0.3">
      <c r="A29" s="297"/>
      <c r="B29" s="298"/>
      <c r="C29" s="299"/>
      <c r="D29" s="299"/>
      <c r="E29" s="299"/>
      <c r="F29" s="300"/>
      <c r="G29" s="55">
        <v>6</v>
      </c>
      <c r="H29" s="57"/>
      <c r="I29" s="299"/>
      <c r="J29" s="300"/>
      <c r="K29" s="301"/>
      <c r="L29" s="302"/>
      <c r="M29" s="302"/>
      <c r="N29" s="303"/>
      <c r="O29" s="304"/>
    </row>
    <row r="30" spans="1:15" s="56" customFormat="1" ht="14.85" hidden="1" customHeight="1" x14ac:dyDescent="0.3">
      <c r="A30" s="297"/>
      <c r="B30" s="298"/>
      <c r="C30" s="299"/>
      <c r="D30" s="299"/>
      <c r="E30" s="299"/>
      <c r="F30" s="300"/>
      <c r="G30" s="55">
        <v>7</v>
      </c>
      <c r="H30" s="57"/>
      <c r="I30" s="299"/>
      <c r="J30" s="300"/>
      <c r="K30" s="301"/>
      <c r="L30" s="302"/>
      <c r="M30" s="302"/>
      <c r="N30" s="303"/>
      <c r="O30" s="304"/>
    </row>
    <row r="31" spans="1:15" s="56" customFormat="1" ht="14.85" hidden="1" customHeight="1" x14ac:dyDescent="0.3">
      <c r="A31" s="297"/>
      <c r="B31" s="298"/>
      <c r="C31" s="299"/>
      <c r="D31" s="299"/>
      <c r="E31" s="299"/>
      <c r="F31" s="300"/>
      <c r="G31" s="55">
        <v>8</v>
      </c>
      <c r="H31" s="57"/>
      <c r="I31" s="299"/>
      <c r="J31" s="300"/>
      <c r="K31" s="301"/>
      <c r="L31" s="302"/>
      <c r="M31" s="302"/>
      <c r="N31" s="303"/>
      <c r="O31" s="304"/>
    </row>
    <row r="32" spans="1:15" s="56" customFormat="1" ht="14.85" customHeight="1" x14ac:dyDescent="0.3">
      <c r="B32" s="312" t="str">
        <f>+LEFT(C32,3)</f>
        <v>1.1</v>
      </c>
      <c r="C32" s="313" t="s">
        <v>128</v>
      </c>
      <c r="D32" s="314" t="s">
        <v>121</v>
      </c>
      <c r="E32" s="308" t="s">
        <v>129</v>
      </c>
      <c r="F32" s="315">
        <v>3</v>
      </c>
      <c r="G32" s="58">
        <v>1</v>
      </c>
      <c r="H32" s="59" t="s">
        <v>130</v>
      </c>
      <c r="I32" s="308" t="s">
        <v>131</v>
      </c>
      <c r="J32" s="316">
        <v>3</v>
      </c>
      <c r="K32" s="317" t="s">
        <v>125</v>
      </c>
      <c r="L32" s="302">
        <v>60</v>
      </c>
      <c r="M32" s="302">
        <v>4.5870000000000001E-2</v>
      </c>
      <c r="N32" s="303">
        <v>60.045870000000001</v>
      </c>
      <c r="O32" s="304"/>
    </row>
    <row r="33" spans="2:15" s="56" customFormat="1" ht="14.85" customHeight="1" x14ac:dyDescent="0.3">
      <c r="B33" s="312"/>
      <c r="C33" s="313"/>
      <c r="D33" s="314"/>
      <c r="E33" s="308"/>
      <c r="F33" s="315"/>
      <c r="G33" s="60">
        <v>2</v>
      </c>
      <c r="H33" s="59" t="s">
        <v>132</v>
      </c>
      <c r="I33" s="308"/>
      <c r="J33" s="316"/>
      <c r="K33" s="317"/>
      <c r="L33" s="302"/>
      <c r="M33" s="302"/>
      <c r="N33" s="303"/>
      <c r="O33" s="304"/>
    </row>
    <row r="34" spans="2:15" s="56" customFormat="1" ht="14.85" customHeight="1" x14ac:dyDescent="0.3">
      <c r="B34" s="312"/>
      <c r="C34" s="313"/>
      <c r="D34" s="314"/>
      <c r="E34" s="308"/>
      <c r="F34" s="315"/>
      <c r="G34" s="60">
        <v>3</v>
      </c>
      <c r="H34" s="59" t="s">
        <v>133</v>
      </c>
      <c r="I34" s="308"/>
      <c r="J34" s="316"/>
      <c r="K34" s="317"/>
      <c r="L34" s="302"/>
      <c r="M34" s="302"/>
      <c r="N34" s="303"/>
      <c r="O34" s="304"/>
    </row>
    <row r="35" spans="2:15" s="56" customFormat="1" ht="14.85" customHeight="1" x14ac:dyDescent="0.3">
      <c r="B35" s="312"/>
      <c r="C35" s="313"/>
      <c r="D35" s="314"/>
      <c r="E35" s="308"/>
      <c r="F35" s="315"/>
      <c r="G35" s="60">
        <v>4</v>
      </c>
      <c r="H35" s="59" t="s">
        <v>134</v>
      </c>
      <c r="I35" s="308"/>
      <c r="J35" s="316"/>
      <c r="K35" s="317"/>
      <c r="L35" s="302"/>
      <c r="M35" s="302"/>
      <c r="N35" s="303"/>
      <c r="O35" s="304"/>
    </row>
    <row r="36" spans="2:15" s="56" customFormat="1" ht="14.85" customHeight="1" x14ac:dyDescent="0.3">
      <c r="B36" s="312"/>
      <c r="C36" s="313"/>
      <c r="D36" s="314"/>
      <c r="E36" s="308"/>
      <c r="F36" s="315"/>
      <c r="G36" s="60">
        <v>5</v>
      </c>
      <c r="H36" s="59" t="s">
        <v>135</v>
      </c>
      <c r="I36" s="308"/>
      <c r="J36" s="316"/>
      <c r="K36" s="317"/>
      <c r="L36" s="302"/>
      <c r="M36" s="302"/>
      <c r="N36" s="303"/>
      <c r="O36" s="304"/>
    </row>
    <row r="37" spans="2:15" s="56" customFormat="1" ht="14.85" customHeight="1" x14ac:dyDescent="0.3">
      <c r="B37" s="312"/>
      <c r="C37" s="313"/>
      <c r="D37" s="314"/>
      <c r="E37" s="308"/>
      <c r="F37" s="315"/>
      <c r="G37" s="60">
        <v>6</v>
      </c>
      <c r="H37" s="59" t="s">
        <v>136</v>
      </c>
      <c r="I37" s="308"/>
      <c r="J37" s="316"/>
      <c r="K37" s="317"/>
      <c r="L37" s="302"/>
      <c r="M37" s="302"/>
      <c r="N37" s="303"/>
      <c r="O37" s="304"/>
    </row>
    <row r="38" spans="2:15" s="56" customFormat="1" ht="14.85" customHeight="1" x14ac:dyDescent="0.3">
      <c r="B38" s="312"/>
      <c r="C38" s="313"/>
      <c r="D38" s="314"/>
      <c r="E38" s="308"/>
      <c r="F38" s="315"/>
      <c r="G38" s="60">
        <v>7</v>
      </c>
      <c r="H38" s="61"/>
      <c r="I38" s="308"/>
      <c r="J38" s="316"/>
      <c r="K38" s="317"/>
      <c r="L38" s="302"/>
      <c r="M38" s="302"/>
      <c r="N38" s="303"/>
      <c r="O38" s="304"/>
    </row>
    <row r="39" spans="2:15" s="56" customFormat="1" ht="14.85" customHeight="1" x14ac:dyDescent="0.3">
      <c r="B39" s="312"/>
      <c r="C39" s="313"/>
      <c r="D39" s="314"/>
      <c r="E39" s="308"/>
      <c r="F39" s="315"/>
      <c r="G39" s="62">
        <v>8</v>
      </c>
      <c r="H39" s="63"/>
      <c r="I39" s="308"/>
      <c r="J39" s="316"/>
      <c r="K39" s="317"/>
      <c r="L39" s="302"/>
      <c r="M39" s="302"/>
      <c r="N39" s="303"/>
      <c r="O39" s="304"/>
    </row>
    <row r="40" spans="2:15" s="56" customFormat="1" ht="14.85" customHeight="1" x14ac:dyDescent="0.3">
      <c r="B40" s="305" t="str">
        <f>+LEFT(C40,3)</f>
        <v>1.2</v>
      </c>
      <c r="C40" s="306" t="s">
        <v>137</v>
      </c>
      <c r="D40" s="307" t="s">
        <v>121</v>
      </c>
      <c r="E40" s="308" t="s">
        <v>138</v>
      </c>
      <c r="F40" s="309">
        <v>3</v>
      </c>
      <c r="G40" s="58">
        <v>1</v>
      </c>
      <c r="H40" s="59" t="s">
        <v>139</v>
      </c>
      <c r="I40" s="308" t="s">
        <v>140</v>
      </c>
      <c r="J40" s="310">
        <v>3</v>
      </c>
      <c r="K40" s="311" t="s">
        <v>125</v>
      </c>
      <c r="L40" s="302">
        <v>60</v>
      </c>
      <c r="M40" s="302">
        <v>5.5690000000000003E-2</v>
      </c>
      <c r="N40" s="303">
        <v>60.055689999999998</v>
      </c>
      <c r="O40" s="304"/>
    </row>
    <row r="41" spans="2:15" s="56" customFormat="1" ht="14.85" customHeight="1" x14ac:dyDescent="0.3">
      <c r="B41" s="305"/>
      <c r="C41" s="306"/>
      <c r="D41" s="307"/>
      <c r="E41" s="308"/>
      <c r="F41" s="309"/>
      <c r="G41" s="60">
        <v>2</v>
      </c>
      <c r="H41" s="64" t="s">
        <v>141</v>
      </c>
      <c r="I41" s="308"/>
      <c r="J41" s="310"/>
      <c r="K41" s="311"/>
      <c r="L41" s="302"/>
      <c r="M41" s="302"/>
      <c r="N41" s="303"/>
      <c r="O41" s="304"/>
    </row>
    <row r="42" spans="2:15" s="56" customFormat="1" ht="14.85" customHeight="1" x14ac:dyDescent="0.3">
      <c r="B42" s="305"/>
      <c r="C42" s="306"/>
      <c r="D42" s="307"/>
      <c r="E42" s="308"/>
      <c r="F42" s="309"/>
      <c r="G42" s="60">
        <v>3</v>
      </c>
      <c r="H42" s="64" t="s">
        <v>142</v>
      </c>
      <c r="I42" s="308"/>
      <c r="J42" s="310"/>
      <c r="K42" s="311"/>
      <c r="L42" s="302"/>
      <c r="M42" s="302"/>
      <c r="N42" s="303"/>
      <c r="O42" s="304"/>
    </row>
    <row r="43" spans="2:15" s="56" customFormat="1" ht="14.85" customHeight="1" x14ac:dyDescent="0.3">
      <c r="B43" s="305"/>
      <c r="C43" s="306"/>
      <c r="D43" s="307"/>
      <c r="E43" s="308"/>
      <c r="F43" s="309"/>
      <c r="G43" s="60">
        <v>4</v>
      </c>
      <c r="H43" s="64" t="s">
        <v>143</v>
      </c>
      <c r="I43" s="308"/>
      <c r="J43" s="310"/>
      <c r="K43" s="311"/>
      <c r="L43" s="302"/>
      <c r="M43" s="302"/>
      <c r="N43" s="303"/>
      <c r="O43" s="304"/>
    </row>
    <row r="44" spans="2:15" s="56" customFormat="1" ht="14.85" customHeight="1" x14ac:dyDescent="0.3">
      <c r="B44" s="305"/>
      <c r="C44" s="306"/>
      <c r="D44" s="307"/>
      <c r="E44" s="308"/>
      <c r="F44" s="309"/>
      <c r="G44" s="60">
        <v>5</v>
      </c>
      <c r="H44" s="64" t="s">
        <v>144</v>
      </c>
      <c r="I44" s="308"/>
      <c r="J44" s="310"/>
      <c r="K44" s="311"/>
      <c r="L44" s="302"/>
      <c r="M44" s="302"/>
      <c r="N44" s="303"/>
      <c r="O44" s="304"/>
    </row>
    <row r="45" spans="2:15" s="56" customFormat="1" ht="14.85" customHeight="1" x14ac:dyDescent="0.3">
      <c r="B45" s="305"/>
      <c r="C45" s="306"/>
      <c r="D45" s="307"/>
      <c r="E45" s="308"/>
      <c r="F45" s="309"/>
      <c r="G45" s="60">
        <v>6</v>
      </c>
      <c r="H45" s="65"/>
      <c r="I45" s="308"/>
      <c r="J45" s="310"/>
      <c r="K45" s="311"/>
      <c r="L45" s="302"/>
      <c r="M45" s="302"/>
      <c r="N45" s="303"/>
      <c r="O45" s="304"/>
    </row>
    <row r="46" spans="2:15" s="56" customFormat="1" ht="14.85" customHeight="1" x14ac:dyDescent="0.3">
      <c r="B46" s="305"/>
      <c r="C46" s="306"/>
      <c r="D46" s="307"/>
      <c r="E46" s="308"/>
      <c r="F46" s="309"/>
      <c r="G46" s="60">
        <v>7</v>
      </c>
      <c r="H46" s="65"/>
      <c r="I46" s="308"/>
      <c r="J46" s="310"/>
      <c r="K46" s="311"/>
      <c r="L46" s="302"/>
      <c r="M46" s="302"/>
      <c r="N46" s="303"/>
      <c r="O46" s="304"/>
    </row>
    <row r="47" spans="2:15" s="56" customFormat="1" ht="14.85" customHeight="1" x14ac:dyDescent="0.3">
      <c r="B47" s="305"/>
      <c r="C47" s="306"/>
      <c r="D47" s="307"/>
      <c r="E47" s="308"/>
      <c r="F47" s="309"/>
      <c r="G47" s="66">
        <v>8</v>
      </c>
      <c r="H47" s="67"/>
      <c r="I47" s="308"/>
      <c r="J47" s="310"/>
      <c r="K47" s="311"/>
      <c r="L47" s="302"/>
      <c r="M47" s="302"/>
      <c r="N47" s="303"/>
      <c r="O47" s="304"/>
    </row>
    <row r="48" spans="2:15" s="56" customFormat="1" ht="14.85" customHeight="1" x14ac:dyDescent="0.3">
      <c r="B48" s="305" t="str">
        <f>+LEFT(C48,3)</f>
        <v>1.3</v>
      </c>
      <c r="C48" s="318" t="s">
        <v>145</v>
      </c>
      <c r="D48" s="307" t="s">
        <v>146</v>
      </c>
      <c r="E48" s="319" t="s">
        <v>147</v>
      </c>
      <c r="F48" s="320">
        <v>3</v>
      </c>
      <c r="G48" s="68">
        <v>1</v>
      </c>
      <c r="H48" s="69" t="s">
        <v>148</v>
      </c>
      <c r="I48" s="321" t="s">
        <v>149</v>
      </c>
      <c r="J48" s="322">
        <v>2</v>
      </c>
      <c r="K48" s="311" t="s">
        <v>150</v>
      </c>
      <c r="L48" s="302">
        <v>20</v>
      </c>
      <c r="M48" s="302">
        <v>6.6895999999999997E-2</v>
      </c>
      <c r="N48" s="327">
        <v>20.066896</v>
      </c>
      <c r="O48" s="328"/>
    </row>
    <row r="49" spans="2:15" s="56" customFormat="1" ht="14.85" customHeight="1" x14ac:dyDescent="0.3">
      <c r="B49" s="305"/>
      <c r="C49" s="318"/>
      <c r="D49" s="307"/>
      <c r="E49" s="319"/>
      <c r="F49" s="320"/>
      <c r="G49" s="60">
        <v>2</v>
      </c>
      <c r="H49" s="64" t="s">
        <v>151</v>
      </c>
      <c r="I49" s="321"/>
      <c r="J49" s="322"/>
      <c r="K49" s="311"/>
      <c r="L49" s="302"/>
      <c r="M49" s="302"/>
      <c r="N49" s="327"/>
      <c r="O49" s="328"/>
    </row>
    <row r="50" spans="2:15" s="56" customFormat="1" ht="14.85" customHeight="1" x14ac:dyDescent="0.3">
      <c r="B50" s="305"/>
      <c r="C50" s="318"/>
      <c r="D50" s="307"/>
      <c r="E50" s="319"/>
      <c r="F50" s="320"/>
      <c r="G50" s="60">
        <v>3</v>
      </c>
      <c r="H50" s="65"/>
      <c r="I50" s="321"/>
      <c r="J50" s="322"/>
      <c r="K50" s="311"/>
      <c r="L50" s="302"/>
      <c r="M50" s="302"/>
      <c r="N50" s="327"/>
      <c r="O50" s="328"/>
    </row>
    <row r="51" spans="2:15" s="56" customFormat="1" ht="14.85" customHeight="1" x14ac:dyDescent="0.3">
      <c r="B51" s="305"/>
      <c r="C51" s="318"/>
      <c r="D51" s="307"/>
      <c r="E51" s="319"/>
      <c r="F51" s="320"/>
      <c r="G51" s="60">
        <v>4</v>
      </c>
      <c r="H51" s="65"/>
      <c r="I51" s="321"/>
      <c r="J51" s="322"/>
      <c r="K51" s="311"/>
      <c r="L51" s="302"/>
      <c r="M51" s="302"/>
      <c r="N51" s="327"/>
      <c r="O51" s="328"/>
    </row>
    <row r="52" spans="2:15" s="56" customFormat="1" ht="14.85" customHeight="1" x14ac:dyDescent="0.3">
      <c r="B52" s="305"/>
      <c r="C52" s="318"/>
      <c r="D52" s="307"/>
      <c r="E52" s="319"/>
      <c r="F52" s="320"/>
      <c r="G52" s="60">
        <v>5</v>
      </c>
      <c r="H52" s="65"/>
      <c r="I52" s="321"/>
      <c r="J52" s="322"/>
      <c r="K52" s="311"/>
      <c r="L52" s="302"/>
      <c r="M52" s="302"/>
      <c r="N52" s="327"/>
      <c r="O52" s="328"/>
    </row>
    <row r="53" spans="2:15" s="56" customFormat="1" ht="14.85" customHeight="1" x14ac:dyDescent="0.3">
      <c r="B53" s="305"/>
      <c r="C53" s="318"/>
      <c r="D53" s="307"/>
      <c r="E53" s="319"/>
      <c r="F53" s="320"/>
      <c r="G53" s="60">
        <v>6</v>
      </c>
      <c r="H53" s="65"/>
      <c r="I53" s="321"/>
      <c r="J53" s="322"/>
      <c r="K53" s="311"/>
      <c r="L53" s="302"/>
      <c r="M53" s="302"/>
      <c r="N53" s="327"/>
      <c r="O53" s="328"/>
    </row>
    <row r="54" spans="2:15" s="56" customFormat="1" ht="14.85" customHeight="1" x14ac:dyDescent="0.3">
      <c r="B54" s="305"/>
      <c r="C54" s="318"/>
      <c r="D54" s="307"/>
      <c r="E54" s="319"/>
      <c r="F54" s="320"/>
      <c r="G54" s="60">
        <v>7</v>
      </c>
      <c r="H54" s="65"/>
      <c r="I54" s="321"/>
      <c r="J54" s="322"/>
      <c r="K54" s="311"/>
      <c r="L54" s="302"/>
      <c r="M54" s="302"/>
      <c r="N54" s="327"/>
      <c r="O54" s="328"/>
    </row>
    <row r="55" spans="2:15" s="56" customFormat="1" ht="14.85" customHeight="1" x14ac:dyDescent="0.3">
      <c r="B55" s="305"/>
      <c r="C55" s="318"/>
      <c r="D55" s="307"/>
      <c r="E55" s="319"/>
      <c r="F55" s="320"/>
      <c r="G55" s="66">
        <v>8</v>
      </c>
      <c r="H55" s="67"/>
      <c r="I55" s="321"/>
      <c r="J55" s="322"/>
      <c r="K55" s="311"/>
      <c r="L55" s="302"/>
      <c r="M55" s="302"/>
      <c r="N55" s="327"/>
      <c r="O55" s="328"/>
    </row>
    <row r="56" spans="2:15" s="56" customFormat="1" ht="14.85" customHeight="1" x14ac:dyDescent="0.3">
      <c r="B56" s="305" t="str">
        <f>+LEFT(C56,3)</f>
        <v>1.4</v>
      </c>
      <c r="C56" s="323" t="s">
        <v>152</v>
      </c>
      <c r="D56" s="324" t="s">
        <v>153</v>
      </c>
      <c r="E56" s="319" t="s">
        <v>154</v>
      </c>
      <c r="F56" s="320">
        <v>3</v>
      </c>
      <c r="G56" s="68">
        <v>1</v>
      </c>
      <c r="H56" s="64" t="s">
        <v>155</v>
      </c>
      <c r="I56" s="319" t="s">
        <v>156</v>
      </c>
      <c r="J56" s="320">
        <v>3</v>
      </c>
      <c r="K56" s="311" t="s">
        <v>125</v>
      </c>
      <c r="L56" s="302">
        <v>60</v>
      </c>
      <c r="M56" s="302">
        <v>6.6909999999999997E-2</v>
      </c>
      <c r="N56" s="329">
        <v>60.06691</v>
      </c>
      <c r="O56" s="330"/>
    </row>
    <row r="57" spans="2:15" s="56" customFormat="1" ht="14.85" customHeight="1" x14ac:dyDescent="0.3">
      <c r="B57" s="305"/>
      <c r="C57" s="323"/>
      <c r="D57" s="324"/>
      <c r="E57" s="319"/>
      <c r="F57" s="320"/>
      <c r="G57" s="60">
        <v>2</v>
      </c>
      <c r="H57" s="64" t="s">
        <v>157</v>
      </c>
      <c r="I57" s="319"/>
      <c r="J57" s="320"/>
      <c r="K57" s="311"/>
      <c r="L57" s="302"/>
      <c r="M57" s="302"/>
      <c r="N57" s="329"/>
      <c r="O57" s="330"/>
    </row>
    <row r="58" spans="2:15" s="56" customFormat="1" ht="14.85" customHeight="1" x14ac:dyDescent="0.3">
      <c r="B58" s="305"/>
      <c r="C58" s="323"/>
      <c r="D58" s="324"/>
      <c r="E58" s="319"/>
      <c r="F58" s="320"/>
      <c r="G58" s="60">
        <v>3</v>
      </c>
      <c r="H58" s="64" t="s">
        <v>158</v>
      </c>
      <c r="I58" s="319"/>
      <c r="J58" s="320"/>
      <c r="K58" s="311"/>
      <c r="L58" s="302"/>
      <c r="M58" s="302"/>
      <c r="N58" s="329"/>
      <c r="O58" s="330"/>
    </row>
    <row r="59" spans="2:15" s="56" customFormat="1" ht="14.85" customHeight="1" x14ac:dyDescent="0.3">
      <c r="B59" s="305"/>
      <c r="C59" s="323"/>
      <c r="D59" s="324"/>
      <c r="E59" s="319"/>
      <c r="F59" s="320"/>
      <c r="G59" s="60">
        <v>4</v>
      </c>
      <c r="H59" s="64" t="s">
        <v>159</v>
      </c>
      <c r="I59" s="319"/>
      <c r="J59" s="320"/>
      <c r="K59" s="311"/>
      <c r="L59" s="302"/>
      <c r="M59" s="302"/>
      <c r="N59" s="329"/>
      <c r="O59" s="330"/>
    </row>
    <row r="60" spans="2:15" s="56" customFormat="1" ht="14.85" customHeight="1" x14ac:dyDescent="0.3">
      <c r="B60" s="305"/>
      <c r="C60" s="323"/>
      <c r="D60" s="324"/>
      <c r="E60" s="319"/>
      <c r="F60" s="320"/>
      <c r="G60" s="60">
        <v>5</v>
      </c>
      <c r="H60" s="65"/>
      <c r="I60" s="319"/>
      <c r="J60" s="320"/>
      <c r="K60" s="311"/>
      <c r="L60" s="302"/>
      <c r="M60" s="302"/>
      <c r="N60" s="329"/>
      <c r="O60" s="330"/>
    </row>
    <row r="61" spans="2:15" s="56" customFormat="1" ht="14.85" customHeight="1" x14ac:dyDescent="0.3">
      <c r="B61" s="305"/>
      <c r="C61" s="323"/>
      <c r="D61" s="324"/>
      <c r="E61" s="319"/>
      <c r="F61" s="320"/>
      <c r="G61" s="60">
        <v>6</v>
      </c>
      <c r="H61" s="65"/>
      <c r="I61" s="319"/>
      <c r="J61" s="320"/>
      <c r="K61" s="311"/>
      <c r="L61" s="302"/>
      <c r="M61" s="302"/>
      <c r="N61" s="329"/>
      <c r="O61" s="330"/>
    </row>
    <row r="62" spans="2:15" s="56" customFormat="1" ht="14.85" customHeight="1" x14ac:dyDescent="0.3">
      <c r="B62" s="305"/>
      <c r="C62" s="323"/>
      <c r="D62" s="324"/>
      <c r="E62" s="319"/>
      <c r="F62" s="320"/>
      <c r="G62" s="60">
        <v>7</v>
      </c>
      <c r="H62" s="65"/>
      <c r="I62" s="319"/>
      <c r="J62" s="320"/>
      <c r="K62" s="311"/>
      <c r="L62" s="302"/>
      <c r="M62" s="302"/>
      <c r="N62" s="329"/>
      <c r="O62" s="330"/>
    </row>
    <row r="63" spans="2:15" s="56" customFormat="1" ht="14.85" customHeight="1" x14ac:dyDescent="0.3">
      <c r="B63" s="305"/>
      <c r="C63" s="323"/>
      <c r="D63" s="324"/>
      <c r="E63" s="319"/>
      <c r="F63" s="320"/>
      <c r="G63" s="66">
        <v>8</v>
      </c>
      <c r="H63" s="67"/>
      <c r="I63" s="319"/>
      <c r="J63" s="320"/>
      <c r="K63" s="311"/>
      <c r="L63" s="302"/>
      <c r="M63" s="302"/>
      <c r="N63" s="329"/>
      <c r="O63" s="330"/>
    </row>
    <row r="64" spans="2:15" ht="14.85" customHeight="1" x14ac:dyDescent="0.3">
      <c r="B64" s="305" t="str">
        <f>+LEFT(C64,3)</f>
        <v>1.5</v>
      </c>
      <c r="C64" s="306" t="s">
        <v>160</v>
      </c>
      <c r="D64" s="307" t="s">
        <v>161</v>
      </c>
      <c r="E64" s="325" t="s">
        <v>162</v>
      </c>
      <c r="F64" s="320">
        <v>3</v>
      </c>
      <c r="G64" s="68">
        <v>1</v>
      </c>
      <c r="H64" s="64" t="s">
        <v>163</v>
      </c>
      <c r="I64" s="319" t="s">
        <v>164</v>
      </c>
      <c r="J64" s="326">
        <v>2</v>
      </c>
      <c r="K64" s="311" t="s">
        <v>150</v>
      </c>
      <c r="L64" s="302">
        <v>20</v>
      </c>
      <c r="M64" s="302">
        <v>7.3568999999999996E-2</v>
      </c>
      <c r="N64" s="303">
        <v>20.073568999999999</v>
      </c>
      <c r="O64" s="304"/>
    </row>
    <row r="65" spans="2:15" s="56" customFormat="1" ht="14.85" customHeight="1" x14ac:dyDescent="0.3">
      <c r="B65" s="305"/>
      <c r="C65" s="306"/>
      <c r="D65" s="307"/>
      <c r="E65" s="325"/>
      <c r="F65" s="320"/>
      <c r="G65" s="60">
        <v>2</v>
      </c>
      <c r="H65" s="64" t="s">
        <v>165</v>
      </c>
      <c r="I65" s="319"/>
      <c r="J65" s="326"/>
      <c r="K65" s="311"/>
      <c r="L65" s="302"/>
      <c r="M65" s="302"/>
      <c r="N65" s="303"/>
      <c r="O65" s="304"/>
    </row>
    <row r="66" spans="2:15" s="56" customFormat="1" ht="14.85" customHeight="1" x14ac:dyDescent="0.3">
      <c r="B66" s="305"/>
      <c r="C66" s="306"/>
      <c r="D66" s="307"/>
      <c r="E66" s="325"/>
      <c r="F66" s="320"/>
      <c r="G66" s="60">
        <v>3</v>
      </c>
      <c r="H66" s="65"/>
      <c r="I66" s="319"/>
      <c r="J66" s="326"/>
      <c r="K66" s="311"/>
      <c r="L66" s="302"/>
      <c r="M66" s="302"/>
      <c r="N66" s="303"/>
      <c r="O66" s="304"/>
    </row>
    <row r="67" spans="2:15" s="56" customFormat="1" ht="14.85" customHeight="1" x14ac:dyDescent="0.3">
      <c r="B67" s="305"/>
      <c r="C67" s="306"/>
      <c r="D67" s="307"/>
      <c r="E67" s="325"/>
      <c r="F67" s="320"/>
      <c r="G67" s="60">
        <v>4</v>
      </c>
      <c r="H67" s="65"/>
      <c r="I67" s="319"/>
      <c r="J67" s="326"/>
      <c r="K67" s="311"/>
      <c r="L67" s="302"/>
      <c r="M67" s="302"/>
      <c r="N67" s="303"/>
      <c r="O67" s="304"/>
    </row>
    <row r="68" spans="2:15" s="56" customFormat="1" ht="14.85" customHeight="1" x14ac:dyDescent="0.3">
      <c r="B68" s="305"/>
      <c r="C68" s="306"/>
      <c r="D68" s="307"/>
      <c r="E68" s="325"/>
      <c r="F68" s="320"/>
      <c r="G68" s="60">
        <v>5</v>
      </c>
      <c r="H68" s="65"/>
      <c r="I68" s="319"/>
      <c r="J68" s="326"/>
      <c r="K68" s="311"/>
      <c r="L68" s="302"/>
      <c r="M68" s="302"/>
      <c r="N68" s="303"/>
      <c r="O68" s="304"/>
    </row>
    <row r="69" spans="2:15" s="56" customFormat="1" ht="14.85" customHeight="1" x14ac:dyDescent="0.3">
      <c r="B69" s="305"/>
      <c r="C69" s="306"/>
      <c r="D69" s="307"/>
      <c r="E69" s="325"/>
      <c r="F69" s="320"/>
      <c r="G69" s="60">
        <v>6</v>
      </c>
      <c r="H69" s="65"/>
      <c r="I69" s="319"/>
      <c r="J69" s="326"/>
      <c r="K69" s="311"/>
      <c r="L69" s="302"/>
      <c r="M69" s="302"/>
      <c r="N69" s="303"/>
      <c r="O69" s="304"/>
    </row>
    <row r="70" spans="2:15" s="56" customFormat="1" ht="14.85" customHeight="1" x14ac:dyDescent="0.3">
      <c r="B70" s="305"/>
      <c r="C70" s="306"/>
      <c r="D70" s="307"/>
      <c r="E70" s="325"/>
      <c r="F70" s="320"/>
      <c r="G70" s="60">
        <v>7</v>
      </c>
      <c r="H70" s="65"/>
      <c r="I70" s="319"/>
      <c r="J70" s="326"/>
      <c r="K70" s="311"/>
      <c r="L70" s="302"/>
      <c r="M70" s="302"/>
      <c r="N70" s="303"/>
      <c r="O70" s="304"/>
    </row>
    <row r="71" spans="2:15" s="56" customFormat="1" ht="14.85" customHeight="1" x14ac:dyDescent="0.3">
      <c r="B71" s="305"/>
      <c r="C71" s="306"/>
      <c r="D71" s="307"/>
      <c r="E71" s="325"/>
      <c r="F71" s="320"/>
      <c r="G71" s="66">
        <v>8</v>
      </c>
      <c r="H71" s="67"/>
      <c r="I71" s="319"/>
      <c r="J71" s="326"/>
      <c r="K71" s="311"/>
      <c r="L71" s="302"/>
      <c r="M71" s="302"/>
      <c r="N71" s="303"/>
      <c r="O71" s="304"/>
    </row>
    <row r="72" spans="2:15" ht="14.85" customHeight="1" x14ac:dyDescent="0.3">
      <c r="B72" s="331"/>
      <c r="C72" s="332" t="s">
        <v>166</v>
      </c>
      <c r="D72" s="333" t="s">
        <v>8</v>
      </c>
      <c r="E72" s="334" t="s">
        <v>114</v>
      </c>
      <c r="F72" s="335" t="s">
        <v>115</v>
      </c>
      <c r="G72" s="336" t="s">
        <v>116</v>
      </c>
      <c r="H72" s="336"/>
      <c r="I72" s="336"/>
      <c r="J72" s="335" t="s">
        <v>117</v>
      </c>
      <c r="K72" s="337" t="s">
        <v>167</v>
      </c>
      <c r="L72" s="338"/>
      <c r="M72" s="338"/>
      <c r="N72" s="339"/>
      <c r="O72" s="295"/>
    </row>
    <row r="73" spans="2:15" ht="14.85" customHeight="1" x14ac:dyDescent="0.3">
      <c r="B73" s="331"/>
      <c r="C73" s="332"/>
      <c r="D73" s="333"/>
      <c r="E73" s="334"/>
      <c r="F73" s="335"/>
      <c r="G73" s="340" t="s">
        <v>13</v>
      </c>
      <c r="H73" s="341" t="s">
        <v>15</v>
      </c>
      <c r="I73" s="342" t="s">
        <v>17</v>
      </c>
      <c r="J73" s="335"/>
      <c r="K73" s="337"/>
      <c r="L73" s="338"/>
      <c r="M73" s="338"/>
      <c r="N73" s="339"/>
      <c r="O73" s="295"/>
    </row>
    <row r="74" spans="2:15" ht="14.85" customHeight="1" x14ac:dyDescent="0.3">
      <c r="B74" s="331"/>
      <c r="C74" s="332"/>
      <c r="D74" s="333"/>
      <c r="E74" s="334"/>
      <c r="F74" s="335"/>
      <c r="G74" s="340"/>
      <c r="H74" s="341"/>
      <c r="I74" s="342"/>
      <c r="J74" s="335"/>
      <c r="K74" s="337"/>
      <c r="L74" s="338"/>
      <c r="M74" s="338"/>
      <c r="N74" s="339"/>
      <c r="O74" s="295"/>
    </row>
    <row r="75" spans="2:15" s="56" customFormat="1" ht="14.85" customHeight="1" x14ac:dyDescent="0.3">
      <c r="B75" s="305" t="str">
        <f>+LEFT(C75,3)</f>
        <v>2.1</v>
      </c>
      <c r="C75" s="306" t="s">
        <v>168</v>
      </c>
      <c r="D75" s="324" t="s">
        <v>169</v>
      </c>
      <c r="E75" s="319" t="s">
        <v>170</v>
      </c>
      <c r="F75" s="320">
        <v>3</v>
      </c>
      <c r="G75" s="68">
        <v>1</v>
      </c>
      <c r="H75" s="64" t="s">
        <v>171</v>
      </c>
      <c r="I75" s="319" t="s">
        <v>172</v>
      </c>
      <c r="J75" s="326">
        <v>3</v>
      </c>
      <c r="K75" s="311" t="s">
        <v>125</v>
      </c>
      <c r="L75" s="302">
        <v>60</v>
      </c>
      <c r="M75" s="302">
        <v>8.8965299999999997E-2</v>
      </c>
      <c r="N75" s="303">
        <v>60.088965299999998</v>
      </c>
      <c r="O75" s="304"/>
    </row>
    <row r="76" spans="2:15" s="56" customFormat="1" ht="14.85" customHeight="1" x14ac:dyDescent="0.3">
      <c r="B76" s="305"/>
      <c r="C76" s="306"/>
      <c r="D76" s="324"/>
      <c r="E76" s="319"/>
      <c r="F76" s="320"/>
      <c r="G76" s="60">
        <v>2</v>
      </c>
      <c r="H76" s="64" t="s">
        <v>173</v>
      </c>
      <c r="I76" s="319"/>
      <c r="J76" s="326"/>
      <c r="K76" s="311"/>
      <c r="L76" s="302"/>
      <c r="M76" s="302"/>
      <c r="N76" s="303"/>
      <c r="O76" s="304"/>
    </row>
    <row r="77" spans="2:15" s="56" customFormat="1" ht="14.85" customHeight="1" x14ac:dyDescent="0.3">
      <c r="B77" s="305"/>
      <c r="C77" s="306"/>
      <c r="D77" s="324"/>
      <c r="E77" s="319"/>
      <c r="F77" s="320"/>
      <c r="G77" s="60">
        <v>3</v>
      </c>
      <c r="H77" s="65"/>
      <c r="I77" s="319"/>
      <c r="J77" s="326"/>
      <c r="K77" s="311"/>
      <c r="L77" s="302"/>
      <c r="M77" s="302"/>
      <c r="N77" s="303"/>
      <c r="O77" s="304"/>
    </row>
    <row r="78" spans="2:15" s="56" customFormat="1" ht="14.85" customHeight="1" x14ac:dyDescent="0.3">
      <c r="B78" s="305"/>
      <c r="C78" s="306"/>
      <c r="D78" s="324"/>
      <c r="E78" s="319"/>
      <c r="F78" s="320"/>
      <c r="G78" s="60">
        <v>4</v>
      </c>
      <c r="H78" s="65"/>
      <c r="I78" s="319"/>
      <c r="J78" s="326"/>
      <c r="K78" s="311"/>
      <c r="L78" s="302"/>
      <c r="M78" s="302"/>
      <c r="N78" s="303"/>
      <c r="O78" s="304"/>
    </row>
    <row r="79" spans="2:15" s="56" customFormat="1" ht="14.85" customHeight="1" x14ac:dyDescent="0.3">
      <c r="B79" s="305"/>
      <c r="C79" s="306"/>
      <c r="D79" s="324"/>
      <c r="E79" s="319"/>
      <c r="F79" s="320"/>
      <c r="G79" s="60">
        <v>5</v>
      </c>
      <c r="H79" s="65"/>
      <c r="I79" s="319"/>
      <c r="J79" s="326"/>
      <c r="K79" s="311"/>
      <c r="L79" s="302"/>
      <c r="M79" s="302"/>
      <c r="N79" s="303"/>
      <c r="O79" s="304"/>
    </row>
    <row r="80" spans="2:15" s="56" customFormat="1" ht="14.85" customHeight="1" x14ac:dyDescent="0.3">
      <c r="B80" s="305"/>
      <c r="C80" s="306"/>
      <c r="D80" s="324"/>
      <c r="E80" s="319"/>
      <c r="F80" s="320"/>
      <c r="G80" s="60">
        <v>6</v>
      </c>
      <c r="H80" s="65"/>
      <c r="I80" s="319"/>
      <c r="J80" s="326"/>
      <c r="K80" s="311"/>
      <c r="L80" s="302"/>
      <c r="M80" s="302"/>
      <c r="N80" s="303"/>
      <c r="O80" s="304"/>
    </row>
    <row r="81" spans="2:15" s="56" customFormat="1" ht="14.85" customHeight="1" x14ac:dyDescent="0.3">
      <c r="B81" s="305"/>
      <c r="C81" s="306"/>
      <c r="D81" s="324"/>
      <c r="E81" s="319"/>
      <c r="F81" s="320"/>
      <c r="G81" s="60">
        <v>7</v>
      </c>
      <c r="H81" s="65"/>
      <c r="I81" s="319"/>
      <c r="J81" s="326"/>
      <c r="K81" s="311"/>
      <c r="L81" s="302"/>
      <c r="M81" s="302"/>
      <c r="N81" s="303"/>
      <c r="O81" s="304"/>
    </row>
    <row r="82" spans="2:15" s="56" customFormat="1" ht="14.85" customHeight="1" x14ac:dyDescent="0.3">
      <c r="B82" s="305"/>
      <c r="C82" s="306"/>
      <c r="D82" s="324"/>
      <c r="E82" s="319"/>
      <c r="F82" s="320"/>
      <c r="G82" s="66">
        <v>8</v>
      </c>
      <c r="H82" s="67"/>
      <c r="I82" s="319"/>
      <c r="J82" s="326"/>
      <c r="K82" s="311"/>
      <c r="L82" s="302"/>
      <c r="M82" s="302"/>
      <c r="N82" s="303"/>
      <c r="O82" s="304"/>
    </row>
    <row r="83" spans="2:15" s="56" customFormat="1" ht="14.85" customHeight="1" x14ac:dyDescent="0.3">
      <c r="B83" s="305" t="str">
        <f>+LEFT(C83,3)</f>
        <v>2.2</v>
      </c>
      <c r="C83" s="343" t="s">
        <v>174</v>
      </c>
      <c r="D83" s="324" t="s">
        <v>175</v>
      </c>
      <c r="E83" s="319" t="s">
        <v>176</v>
      </c>
      <c r="F83" s="320">
        <v>3</v>
      </c>
      <c r="G83" s="68">
        <v>1</v>
      </c>
      <c r="H83" s="70" t="s">
        <v>177</v>
      </c>
      <c r="I83" s="319" t="s">
        <v>178</v>
      </c>
      <c r="J83" s="326">
        <v>3</v>
      </c>
      <c r="K83" s="311" t="s">
        <v>125</v>
      </c>
      <c r="L83" s="302">
        <v>60</v>
      </c>
      <c r="M83" s="302">
        <v>9.8965300000000006E-2</v>
      </c>
      <c r="N83" s="303">
        <v>60.098965300000003</v>
      </c>
      <c r="O83" s="304"/>
    </row>
    <row r="84" spans="2:15" s="56" customFormat="1" ht="14.85" customHeight="1" x14ac:dyDescent="0.3">
      <c r="B84" s="305"/>
      <c r="C84" s="343"/>
      <c r="D84" s="324"/>
      <c r="E84" s="319"/>
      <c r="F84" s="320"/>
      <c r="G84" s="60">
        <v>2</v>
      </c>
      <c r="H84" s="70" t="s">
        <v>179</v>
      </c>
      <c r="I84" s="319"/>
      <c r="J84" s="326"/>
      <c r="K84" s="311"/>
      <c r="L84" s="302"/>
      <c r="M84" s="302"/>
      <c r="N84" s="303"/>
      <c r="O84" s="304"/>
    </row>
    <row r="85" spans="2:15" s="56" customFormat="1" ht="14.85" customHeight="1" x14ac:dyDescent="0.3">
      <c r="B85" s="305"/>
      <c r="C85" s="343"/>
      <c r="D85" s="324"/>
      <c r="E85" s="319"/>
      <c r="F85" s="320"/>
      <c r="G85" s="60">
        <v>3</v>
      </c>
      <c r="H85" s="65"/>
      <c r="I85" s="319"/>
      <c r="J85" s="326"/>
      <c r="K85" s="311"/>
      <c r="L85" s="302"/>
      <c r="M85" s="302"/>
      <c r="N85" s="303"/>
      <c r="O85" s="304"/>
    </row>
    <row r="86" spans="2:15" s="56" customFormat="1" ht="14.85" customHeight="1" x14ac:dyDescent="0.3">
      <c r="B86" s="305"/>
      <c r="C86" s="343"/>
      <c r="D86" s="324"/>
      <c r="E86" s="319"/>
      <c r="F86" s="320"/>
      <c r="G86" s="60">
        <v>4</v>
      </c>
      <c r="H86" s="65"/>
      <c r="I86" s="319"/>
      <c r="J86" s="326"/>
      <c r="K86" s="311"/>
      <c r="L86" s="302"/>
      <c r="M86" s="302"/>
      <c r="N86" s="303"/>
      <c r="O86" s="304"/>
    </row>
    <row r="87" spans="2:15" s="56" customFormat="1" ht="14.85" customHeight="1" x14ac:dyDescent="0.3">
      <c r="B87" s="305"/>
      <c r="C87" s="343"/>
      <c r="D87" s="324"/>
      <c r="E87" s="319"/>
      <c r="F87" s="320"/>
      <c r="G87" s="60">
        <v>5</v>
      </c>
      <c r="H87" s="65"/>
      <c r="I87" s="319"/>
      <c r="J87" s="326"/>
      <c r="K87" s="311"/>
      <c r="L87" s="302"/>
      <c r="M87" s="302"/>
      <c r="N87" s="303"/>
      <c r="O87" s="304"/>
    </row>
    <row r="88" spans="2:15" s="56" customFormat="1" ht="14.85" customHeight="1" x14ac:dyDescent="0.3">
      <c r="B88" s="305"/>
      <c r="C88" s="343"/>
      <c r="D88" s="324"/>
      <c r="E88" s="319"/>
      <c r="F88" s="320"/>
      <c r="G88" s="60">
        <v>6</v>
      </c>
      <c r="H88" s="65"/>
      <c r="I88" s="319"/>
      <c r="J88" s="326"/>
      <c r="K88" s="311"/>
      <c r="L88" s="302"/>
      <c r="M88" s="302"/>
      <c r="N88" s="303"/>
      <c r="O88" s="304"/>
    </row>
    <row r="89" spans="2:15" s="56" customFormat="1" ht="14.85" customHeight="1" x14ac:dyDescent="0.3">
      <c r="B89" s="305"/>
      <c r="C89" s="343"/>
      <c r="D89" s="324"/>
      <c r="E89" s="319"/>
      <c r="F89" s="320"/>
      <c r="G89" s="60">
        <v>7</v>
      </c>
      <c r="H89" s="65"/>
      <c r="I89" s="319"/>
      <c r="J89" s="326"/>
      <c r="K89" s="311"/>
      <c r="L89" s="302"/>
      <c r="M89" s="302"/>
      <c r="N89" s="303"/>
      <c r="O89" s="304"/>
    </row>
    <row r="90" spans="2:15" s="56" customFormat="1" ht="14.85" customHeight="1" x14ac:dyDescent="0.3">
      <c r="B90" s="305"/>
      <c r="C90" s="343"/>
      <c r="D90" s="324"/>
      <c r="E90" s="319"/>
      <c r="F90" s="320"/>
      <c r="G90" s="66">
        <v>8</v>
      </c>
      <c r="H90" s="67"/>
      <c r="I90" s="319"/>
      <c r="J90" s="326"/>
      <c r="K90" s="311"/>
      <c r="L90" s="302"/>
      <c r="M90" s="302"/>
      <c r="N90" s="303"/>
      <c r="O90" s="304"/>
    </row>
    <row r="91" spans="2:15" ht="14.85" customHeight="1" x14ac:dyDescent="0.3">
      <c r="B91" s="305" t="str">
        <f>+LEFT(C91,3)</f>
        <v>2.3</v>
      </c>
      <c r="C91" s="306" t="s">
        <v>180</v>
      </c>
      <c r="D91" s="324" t="s">
        <v>181</v>
      </c>
      <c r="E91" s="319" t="s">
        <v>176</v>
      </c>
      <c r="F91" s="320">
        <v>3</v>
      </c>
      <c r="G91" s="68">
        <v>1</v>
      </c>
      <c r="H91" s="70" t="s">
        <v>182</v>
      </c>
      <c r="I91" s="319" t="s">
        <v>183</v>
      </c>
      <c r="J91" s="326">
        <v>3</v>
      </c>
      <c r="K91" s="311" t="s">
        <v>125</v>
      </c>
      <c r="L91" s="302">
        <v>60</v>
      </c>
      <c r="M91" s="302">
        <v>0.15698000000000001</v>
      </c>
      <c r="N91" s="303">
        <v>60.156979999999997</v>
      </c>
      <c r="O91" s="304"/>
    </row>
    <row r="92" spans="2:15" s="56" customFormat="1" ht="14.85" customHeight="1" x14ac:dyDescent="0.3">
      <c r="B92" s="305"/>
      <c r="C92" s="306"/>
      <c r="D92" s="324"/>
      <c r="E92" s="319"/>
      <c r="F92" s="320"/>
      <c r="G92" s="60">
        <v>2</v>
      </c>
      <c r="H92" s="65"/>
      <c r="I92" s="319"/>
      <c r="J92" s="326"/>
      <c r="K92" s="311"/>
      <c r="L92" s="302"/>
      <c r="M92" s="302"/>
      <c r="N92" s="303"/>
      <c r="O92" s="304"/>
    </row>
    <row r="93" spans="2:15" s="56" customFormat="1" ht="14.85" customHeight="1" x14ac:dyDescent="0.3">
      <c r="B93" s="305"/>
      <c r="C93" s="306"/>
      <c r="D93" s="324"/>
      <c r="E93" s="319"/>
      <c r="F93" s="320"/>
      <c r="G93" s="60">
        <v>3</v>
      </c>
      <c r="H93" s="65"/>
      <c r="I93" s="319"/>
      <c r="J93" s="326"/>
      <c r="K93" s="311"/>
      <c r="L93" s="302"/>
      <c r="M93" s="302"/>
      <c r="N93" s="303"/>
      <c r="O93" s="304"/>
    </row>
    <row r="94" spans="2:15" s="56" customFormat="1" ht="14.85" customHeight="1" x14ac:dyDescent="0.3">
      <c r="B94" s="305"/>
      <c r="C94" s="306"/>
      <c r="D94" s="324"/>
      <c r="E94" s="319"/>
      <c r="F94" s="320"/>
      <c r="G94" s="60">
        <v>4</v>
      </c>
      <c r="H94" s="65"/>
      <c r="I94" s="319"/>
      <c r="J94" s="326"/>
      <c r="K94" s="311"/>
      <c r="L94" s="302"/>
      <c r="M94" s="302"/>
      <c r="N94" s="303"/>
      <c r="O94" s="304"/>
    </row>
    <row r="95" spans="2:15" s="56" customFormat="1" ht="14.85" customHeight="1" x14ac:dyDescent="0.3">
      <c r="B95" s="305"/>
      <c r="C95" s="306"/>
      <c r="D95" s="324"/>
      <c r="E95" s="319"/>
      <c r="F95" s="320"/>
      <c r="G95" s="60">
        <v>5</v>
      </c>
      <c r="H95" s="65"/>
      <c r="I95" s="319"/>
      <c r="J95" s="326"/>
      <c r="K95" s="311"/>
      <c r="L95" s="302"/>
      <c r="M95" s="302"/>
      <c r="N95" s="303"/>
      <c r="O95" s="304"/>
    </row>
    <row r="96" spans="2:15" s="56" customFormat="1" ht="14.85" customHeight="1" x14ac:dyDescent="0.3">
      <c r="B96" s="305"/>
      <c r="C96" s="306"/>
      <c r="D96" s="324"/>
      <c r="E96" s="319"/>
      <c r="F96" s="320"/>
      <c r="G96" s="60">
        <v>6</v>
      </c>
      <c r="H96" s="65"/>
      <c r="I96" s="319"/>
      <c r="J96" s="326"/>
      <c r="K96" s="311"/>
      <c r="L96" s="302"/>
      <c r="M96" s="302"/>
      <c r="N96" s="303"/>
      <c r="O96" s="304"/>
    </row>
    <row r="97" spans="2:15" s="56" customFormat="1" ht="14.85" customHeight="1" x14ac:dyDescent="0.3">
      <c r="B97" s="305"/>
      <c r="C97" s="306"/>
      <c r="D97" s="324"/>
      <c r="E97" s="319"/>
      <c r="F97" s="320"/>
      <c r="G97" s="60">
        <v>7</v>
      </c>
      <c r="H97" s="65"/>
      <c r="I97" s="319"/>
      <c r="J97" s="326"/>
      <c r="K97" s="311"/>
      <c r="L97" s="302"/>
      <c r="M97" s="302"/>
      <c r="N97" s="303"/>
      <c r="O97" s="304"/>
    </row>
    <row r="98" spans="2:15" s="56" customFormat="1" ht="14.85" customHeight="1" x14ac:dyDescent="0.3">
      <c r="B98" s="305"/>
      <c r="C98" s="306"/>
      <c r="D98" s="324"/>
      <c r="E98" s="319"/>
      <c r="F98" s="320"/>
      <c r="G98" s="66">
        <v>8</v>
      </c>
      <c r="H98" s="67"/>
      <c r="I98" s="319"/>
      <c r="J98" s="326"/>
      <c r="K98" s="311"/>
      <c r="L98" s="302"/>
      <c r="M98" s="302"/>
      <c r="N98" s="303"/>
      <c r="O98" s="304"/>
    </row>
    <row r="99" spans="2:15" ht="14.85" customHeight="1" x14ac:dyDescent="0.3">
      <c r="B99" s="344"/>
      <c r="C99" s="332" t="s">
        <v>184</v>
      </c>
      <c r="D99" s="333" t="s">
        <v>8</v>
      </c>
      <c r="E99" s="334" t="s">
        <v>114</v>
      </c>
      <c r="F99" s="335" t="s">
        <v>115</v>
      </c>
      <c r="G99" s="336" t="s">
        <v>116</v>
      </c>
      <c r="H99" s="336"/>
      <c r="I99" s="336"/>
      <c r="J99" s="335" t="s">
        <v>117</v>
      </c>
      <c r="K99" s="337" t="s">
        <v>167</v>
      </c>
      <c r="L99" s="338"/>
      <c r="M99" s="338"/>
      <c r="N99" s="339"/>
      <c r="O99" s="295"/>
    </row>
    <row r="100" spans="2:15" ht="14.85" customHeight="1" x14ac:dyDescent="0.3">
      <c r="B100" s="344"/>
      <c r="C100" s="332"/>
      <c r="D100" s="333"/>
      <c r="E100" s="334"/>
      <c r="F100" s="335"/>
      <c r="G100" s="340" t="s">
        <v>13</v>
      </c>
      <c r="H100" s="341" t="s">
        <v>15</v>
      </c>
      <c r="I100" s="342" t="s">
        <v>17</v>
      </c>
      <c r="J100" s="335"/>
      <c r="K100" s="337"/>
      <c r="L100" s="338"/>
      <c r="M100" s="338"/>
      <c r="N100" s="339"/>
      <c r="O100" s="295"/>
    </row>
    <row r="101" spans="2:15" ht="14.85" customHeight="1" x14ac:dyDescent="0.3">
      <c r="B101" s="344"/>
      <c r="C101" s="332"/>
      <c r="D101" s="333"/>
      <c r="E101" s="334"/>
      <c r="F101" s="335"/>
      <c r="G101" s="340"/>
      <c r="H101" s="341"/>
      <c r="I101" s="342"/>
      <c r="J101" s="335"/>
      <c r="K101" s="337"/>
      <c r="L101" s="338"/>
      <c r="M101" s="338"/>
      <c r="N101" s="339"/>
      <c r="O101" s="295"/>
    </row>
    <row r="102" spans="2:15" s="56" customFormat="1" ht="14.85" customHeight="1" x14ac:dyDescent="0.3">
      <c r="B102" s="305" t="str">
        <f>+LEFT(C102,3)</f>
        <v>3.1</v>
      </c>
      <c r="C102" s="306" t="s">
        <v>185</v>
      </c>
      <c r="D102" s="324" t="s">
        <v>186</v>
      </c>
      <c r="E102" s="345" t="s">
        <v>187</v>
      </c>
      <c r="F102" s="320">
        <v>3</v>
      </c>
      <c r="G102" s="68">
        <v>1</v>
      </c>
      <c r="H102" s="70" t="s">
        <v>188</v>
      </c>
      <c r="I102" s="345" t="s">
        <v>189</v>
      </c>
      <c r="J102" s="326">
        <v>3</v>
      </c>
      <c r="K102" s="311" t="s">
        <v>125</v>
      </c>
      <c r="L102" s="302">
        <v>60</v>
      </c>
      <c r="M102" s="302">
        <v>0.28965000000000002</v>
      </c>
      <c r="N102" s="303">
        <v>60.289650000000002</v>
      </c>
      <c r="O102" s="304"/>
    </row>
    <row r="103" spans="2:15" s="56" customFormat="1" ht="14.85" customHeight="1" x14ac:dyDescent="0.3">
      <c r="B103" s="305"/>
      <c r="C103" s="306"/>
      <c r="D103" s="324"/>
      <c r="E103" s="345"/>
      <c r="F103" s="320"/>
      <c r="G103" s="60">
        <v>2</v>
      </c>
      <c r="H103" s="70" t="s">
        <v>190</v>
      </c>
      <c r="I103" s="345"/>
      <c r="J103" s="326"/>
      <c r="K103" s="311"/>
      <c r="L103" s="302"/>
      <c r="M103" s="302"/>
      <c r="N103" s="303"/>
      <c r="O103" s="304"/>
    </row>
    <row r="104" spans="2:15" s="56" customFormat="1" ht="14.85" customHeight="1" x14ac:dyDescent="0.3">
      <c r="B104" s="305"/>
      <c r="C104" s="306"/>
      <c r="D104" s="324"/>
      <c r="E104" s="345"/>
      <c r="F104" s="320"/>
      <c r="G104" s="60">
        <v>3</v>
      </c>
      <c r="H104" s="70" t="s">
        <v>191</v>
      </c>
      <c r="I104" s="345"/>
      <c r="J104" s="326"/>
      <c r="K104" s="311"/>
      <c r="L104" s="302"/>
      <c r="M104" s="302"/>
      <c r="N104" s="303"/>
      <c r="O104" s="304"/>
    </row>
    <row r="105" spans="2:15" s="56" customFormat="1" ht="14.85" customHeight="1" x14ac:dyDescent="0.3">
      <c r="B105" s="305"/>
      <c r="C105" s="306"/>
      <c r="D105" s="324"/>
      <c r="E105" s="345"/>
      <c r="F105" s="320"/>
      <c r="G105" s="60">
        <v>4</v>
      </c>
      <c r="H105" s="70" t="s">
        <v>192</v>
      </c>
      <c r="I105" s="345"/>
      <c r="J105" s="326"/>
      <c r="K105" s="311"/>
      <c r="L105" s="302"/>
      <c r="M105" s="302"/>
      <c r="N105" s="303"/>
      <c r="O105" s="304"/>
    </row>
    <row r="106" spans="2:15" s="56" customFormat="1" ht="14.85" customHeight="1" x14ac:dyDescent="0.3">
      <c r="B106" s="305"/>
      <c r="C106" s="306"/>
      <c r="D106" s="324"/>
      <c r="E106" s="345"/>
      <c r="F106" s="320"/>
      <c r="G106" s="60">
        <v>5</v>
      </c>
      <c r="H106" s="70" t="s">
        <v>193</v>
      </c>
      <c r="I106" s="345"/>
      <c r="J106" s="326"/>
      <c r="K106" s="311"/>
      <c r="L106" s="302"/>
      <c r="M106" s="302"/>
      <c r="N106" s="303"/>
      <c r="O106" s="304"/>
    </row>
    <row r="107" spans="2:15" s="56" customFormat="1" ht="14.85" customHeight="1" x14ac:dyDescent="0.3">
      <c r="B107" s="305"/>
      <c r="C107" s="306"/>
      <c r="D107" s="324"/>
      <c r="E107" s="345"/>
      <c r="F107" s="320"/>
      <c r="G107" s="60">
        <v>6</v>
      </c>
      <c r="H107" s="65"/>
      <c r="I107" s="345"/>
      <c r="J107" s="326"/>
      <c r="K107" s="311"/>
      <c r="L107" s="302"/>
      <c r="M107" s="302"/>
      <c r="N107" s="303"/>
      <c r="O107" s="304"/>
    </row>
    <row r="108" spans="2:15" s="56" customFormat="1" ht="14.85" customHeight="1" x14ac:dyDescent="0.3">
      <c r="B108" s="305"/>
      <c r="C108" s="306"/>
      <c r="D108" s="324"/>
      <c r="E108" s="345"/>
      <c r="F108" s="320"/>
      <c r="G108" s="60">
        <v>7</v>
      </c>
      <c r="H108" s="65"/>
      <c r="I108" s="345"/>
      <c r="J108" s="326"/>
      <c r="K108" s="311"/>
      <c r="L108" s="302"/>
      <c r="M108" s="302"/>
      <c r="N108" s="303"/>
      <c r="O108" s="304"/>
    </row>
    <row r="109" spans="2:15" s="56" customFormat="1" ht="14.85" customHeight="1" x14ac:dyDescent="0.3">
      <c r="B109" s="305"/>
      <c r="C109" s="306"/>
      <c r="D109" s="324"/>
      <c r="E109" s="345"/>
      <c r="F109" s="320"/>
      <c r="G109" s="66">
        <v>8</v>
      </c>
      <c r="H109" s="67"/>
      <c r="I109" s="345"/>
      <c r="J109" s="326"/>
      <c r="K109" s="311"/>
      <c r="L109" s="302"/>
      <c r="M109" s="302"/>
      <c r="N109" s="303"/>
      <c r="O109" s="304"/>
    </row>
    <row r="110" spans="2:15" s="56" customFormat="1" ht="14.85" customHeight="1" x14ac:dyDescent="0.3">
      <c r="B110" s="305" t="str">
        <f>+LEFT(C110,3)</f>
        <v>3.2</v>
      </c>
      <c r="C110" s="306" t="s">
        <v>194</v>
      </c>
      <c r="D110" s="324" t="s">
        <v>195</v>
      </c>
      <c r="E110" s="345" t="s">
        <v>196</v>
      </c>
      <c r="F110" s="320">
        <v>3</v>
      </c>
      <c r="G110" s="68">
        <v>1</v>
      </c>
      <c r="H110" s="70" t="s">
        <v>188</v>
      </c>
      <c r="I110" s="345" t="s">
        <v>197</v>
      </c>
      <c r="J110" s="326">
        <v>3</v>
      </c>
      <c r="K110" s="311" t="s">
        <v>125</v>
      </c>
      <c r="L110" s="302">
        <v>60</v>
      </c>
      <c r="M110" s="302">
        <v>0.38965300000000003</v>
      </c>
      <c r="N110" s="303">
        <v>60.389653000000003</v>
      </c>
      <c r="O110" s="304"/>
    </row>
    <row r="111" spans="2:15" s="56" customFormat="1" ht="14.85" customHeight="1" x14ac:dyDescent="0.3">
      <c r="B111" s="305"/>
      <c r="C111" s="306"/>
      <c r="D111" s="324"/>
      <c r="E111" s="345"/>
      <c r="F111" s="320"/>
      <c r="G111" s="60">
        <v>2</v>
      </c>
      <c r="H111" s="70" t="s">
        <v>190</v>
      </c>
      <c r="I111" s="345"/>
      <c r="J111" s="326"/>
      <c r="K111" s="311"/>
      <c r="L111" s="302"/>
      <c r="M111" s="302"/>
      <c r="N111" s="303"/>
      <c r="O111" s="304"/>
    </row>
    <row r="112" spans="2:15" s="56" customFormat="1" ht="14.85" customHeight="1" x14ac:dyDescent="0.3">
      <c r="B112" s="305"/>
      <c r="C112" s="306"/>
      <c r="D112" s="324"/>
      <c r="E112" s="345"/>
      <c r="F112" s="320"/>
      <c r="G112" s="60">
        <v>3</v>
      </c>
      <c r="H112" s="70" t="s">
        <v>191</v>
      </c>
      <c r="I112" s="345"/>
      <c r="J112" s="326"/>
      <c r="K112" s="311"/>
      <c r="L112" s="302"/>
      <c r="M112" s="302"/>
      <c r="N112" s="303"/>
      <c r="O112" s="304"/>
    </row>
    <row r="113" spans="2:15" s="56" customFormat="1" ht="14.85" customHeight="1" x14ac:dyDescent="0.3">
      <c r="B113" s="305"/>
      <c r="C113" s="306"/>
      <c r="D113" s="324"/>
      <c r="E113" s="345"/>
      <c r="F113" s="320"/>
      <c r="G113" s="60">
        <v>4</v>
      </c>
      <c r="H113" s="70" t="s">
        <v>198</v>
      </c>
      <c r="I113" s="345"/>
      <c r="J113" s="326"/>
      <c r="K113" s="311"/>
      <c r="L113" s="302"/>
      <c r="M113" s="302"/>
      <c r="N113" s="303"/>
      <c r="O113" s="304"/>
    </row>
    <row r="114" spans="2:15" s="56" customFormat="1" ht="14.85" customHeight="1" x14ac:dyDescent="0.3">
      <c r="B114" s="305"/>
      <c r="C114" s="306"/>
      <c r="D114" s="324"/>
      <c r="E114" s="345"/>
      <c r="F114" s="320"/>
      <c r="G114" s="60">
        <v>5</v>
      </c>
      <c r="H114" s="70" t="s">
        <v>193</v>
      </c>
      <c r="I114" s="345"/>
      <c r="J114" s="326"/>
      <c r="K114" s="311"/>
      <c r="L114" s="302"/>
      <c r="M114" s="302"/>
      <c r="N114" s="303"/>
      <c r="O114" s="304"/>
    </row>
    <row r="115" spans="2:15" s="56" customFormat="1" ht="14.85" customHeight="1" x14ac:dyDescent="0.3">
      <c r="B115" s="305"/>
      <c r="C115" s="306"/>
      <c r="D115" s="324"/>
      <c r="E115" s="345"/>
      <c r="F115" s="320"/>
      <c r="G115" s="60">
        <v>6</v>
      </c>
      <c r="H115" s="65"/>
      <c r="I115" s="345"/>
      <c r="J115" s="326"/>
      <c r="K115" s="311"/>
      <c r="L115" s="302"/>
      <c r="M115" s="302"/>
      <c r="N115" s="303"/>
      <c r="O115" s="304"/>
    </row>
    <row r="116" spans="2:15" s="56" customFormat="1" ht="14.85" customHeight="1" x14ac:dyDescent="0.3">
      <c r="B116" s="305"/>
      <c r="C116" s="306"/>
      <c r="D116" s="324"/>
      <c r="E116" s="345"/>
      <c r="F116" s="320"/>
      <c r="G116" s="60">
        <v>7</v>
      </c>
      <c r="H116" s="65"/>
      <c r="I116" s="345"/>
      <c r="J116" s="326"/>
      <c r="K116" s="311"/>
      <c r="L116" s="302"/>
      <c r="M116" s="302"/>
      <c r="N116" s="303"/>
      <c r="O116" s="304"/>
    </row>
    <row r="117" spans="2:15" s="56" customFormat="1" ht="14.85" customHeight="1" x14ac:dyDescent="0.3">
      <c r="B117" s="305"/>
      <c r="C117" s="306"/>
      <c r="D117" s="324"/>
      <c r="E117" s="345"/>
      <c r="F117" s="320"/>
      <c r="G117" s="66">
        <v>8</v>
      </c>
      <c r="H117" s="67"/>
      <c r="I117" s="345"/>
      <c r="J117" s="326"/>
      <c r="K117" s="311"/>
      <c r="L117" s="302"/>
      <c r="M117" s="302"/>
      <c r="N117" s="303"/>
      <c r="O117" s="304"/>
    </row>
    <row r="118" spans="2:15" s="56" customFormat="1" ht="14.85" customHeight="1" x14ac:dyDescent="0.3">
      <c r="B118" s="305" t="str">
        <f>+LEFT(C118,3)</f>
        <v>3.3</v>
      </c>
      <c r="C118" s="306" t="s">
        <v>199</v>
      </c>
      <c r="D118" s="324" t="s">
        <v>200</v>
      </c>
      <c r="E118" s="345" t="s">
        <v>201</v>
      </c>
      <c r="F118" s="320">
        <v>3</v>
      </c>
      <c r="G118" s="68">
        <v>1</v>
      </c>
      <c r="H118" s="71" t="s">
        <v>202</v>
      </c>
      <c r="I118" s="346" t="s">
        <v>203</v>
      </c>
      <c r="J118" s="326">
        <v>3</v>
      </c>
      <c r="K118" s="311" t="s">
        <v>125</v>
      </c>
      <c r="L118" s="302">
        <v>60</v>
      </c>
      <c r="M118" s="302">
        <v>0.48964999999999997</v>
      </c>
      <c r="N118" s="303">
        <v>60.489649999999997</v>
      </c>
      <c r="O118" s="304"/>
    </row>
    <row r="119" spans="2:15" s="56" customFormat="1" ht="14.85" customHeight="1" x14ac:dyDescent="0.3">
      <c r="B119" s="305"/>
      <c r="C119" s="306"/>
      <c r="D119" s="324"/>
      <c r="E119" s="345"/>
      <c r="F119" s="320"/>
      <c r="G119" s="60">
        <v>2</v>
      </c>
      <c r="H119" s="71" t="s">
        <v>204</v>
      </c>
      <c r="I119" s="346"/>
      <c r="J119" s="326"/>
      <c r="K119" s="311"/>
      <c r="L119" s="302"/>
      <c r="M119" s="302"/>
      <c r="N119" s="303"/>
      <c r="O119" s="304"/>
    </row>
    <row r="120" spans="2:15" s="56" customFormat="1" ht="14.85" customHeight="1" x14ac:dyDescent="0.3">
      <c r="B120" s="305"/>
      <c r="C120" s="306"/>
      <c r="D120" s="324"/>
      <c r="E120" s="345"/>
      <c r="F120" s="320"/>
      <c r="G120" s="60">
        <v>3</v>
      </c>
      <c r="H120" s="71" t="s">
        <v>205</v>
      </c>
      <c r="I120" s="346"/>
      <c r="J120" s="326"/>
      <c r="K120" s="311"/>
      <c r="L120" s="302"/>
      <c r="M120" s="302"/>
      <c r="N120" s="303"/>
      <c r="O120" s="304"/>
    </row>
    <row r="121" spans="2:15" s="56" customFormat="1" ht="14.85" customHeight="1" x14ac:dyDescent="0.3">
      <c r="B121" s="305"/>
      <c r="C121" s="306"/>
      <c r="D121" s="324"/>
      <c r="E121" s="345"/>
      <c r="F121" s="320"/>
      <c r="G121" s="60">
        <v>4</v>
      </c>
      <c r="H121" s="65"/>
      <c r="I121" s="346"/>
      <c r="J121" s="326"/>
      <c r="K121" s="311"/>
      <c r="L121" s="302"/>
      <c r="M121" s="302"/>
      <c r="N121" s="303"/>
      <c r="O121" s="304"/>
    </row>
    <row r="122" spans="2:15" s="56" customFormat="1" ht="14.85" customHeight="1" x14ac:dyDescent="0.3">
      <c r="B122" s="305"/>
      <c r="C122" s="306"/>
      <c r="D122" s="324"/>
      <c r="E122" s="345"/>
      <c r="F122" s="320"/>
      <c r="G122" s="60">
        <v>5</v>
      </c>
      <c r="H122" s="65"/>
      <c r="I122" s="346"/>
      <c r="J122" s="326"/>
      <c r="K122" s="311"/>
      <c r="L122" s="302"/>
      <c r="M122" s="302"/>
      <c r="N122" s="303"/>
      <c r="O122" s="304"/>
    </row>
    <row r="123" spans="2:15" s="56" customFormat="1" ht="14.85" customHeight="1" x14ac:dyDescent="0.3">
      <c r="B123" s="305"/>
      <c r="C123" s="306"/>
      <c r="D123" s="324"/>
      <c r="E123" s="345"/>
      <c r="F123" s="320"/>
      <c r="G123" s="60">
        <v>6</v>
      </c>
      <c r="H123" s="65"/>
      <c r="I123" s="346"/>
      <c r="J123" s="326"/>
      <c r="K123" s="311"/>
      <c r="L123" s="302"/>
      <c r="M123" s="302"/>
      <c r="N123" s="303"/>
      <c r="O123" s="304"/>
    </row>
    <row r="124" spans="2:15" s="56" customFormat="1" ht="14.85" customHeight="1" x14ac:dyDescent="0.3">
      <c r="B124" s="305"/>
      <c r="C124" s="306"/>
      <c r="D124" s="324"/>
      <c r="E124" s="345"/>
      <c r="F124" s="320"/>
      <c r="G124" s="60">
        <v>7</v>
      </c>
      <c r="H124" s="65"/>
      <c r="I124" s="346"/>
      <c r="J124" s="326"/>
      <c r="K124" s="311"/>
      <c r="L124" s="302"/>
      <c r="M124" s="302"/>
      <c r="N124" s="303"/>
      <c r="O124" s="304"/>
    </row>
    <row r="125" spans="2:15" s="56" customFormat="1" ht="14.85" customHeight="1" x14ac:dyDescent="0.3">
      <c r="B125" s="305"/>
      <c r="C125" s="306"/>
      <c r="D125" s="324"/>
      <c r="E125" s="345"/>
      <c r="F125" s="320"/>
      <c r="G125" s="66">
        <v>8</v>
      </c>
      <c r="H125" s="67"/>
      <c r="I125" s="346"/>
      <c r="J125" s="326"/>
      <c r="K125" s="311"/>
      <c r="L125" s="302"/>
      <c r="M125" s="302"/>
      <c r="N125" s="303"/>
      <c r="O125" s="304"/>
    </row>
    <row r="126" spans="2:15" ht="14.85" customHeight="1" x14ac:dyDescent="0.3">
      <c r="B126" s="348"/>
      <c r="C126" s="349" t="s">
        <v>206</v>
      </c>
      <c r="D126" s="333" t="s">
        <v>8</v>
      </c>
      <c r="E126" s="334" t="s">
        <v>114</v>
      </c>
      <c r="F126" s="335" t="s">
        <v>115</v>
      </c>
      <c r="G126" s="336" t="s">
        <v>116</v>
      </c>
      <c r="H126" s="336"/>
      <c r="I126" s="336"/>
      <c r="J126" s="335" t="s">
        <v>117</v>
      </c>
      <c r="K126" s="350" t="s">
        <v>167</v>
      </c>
      <c r="L126" s="338"/>
      <c r="M126" s="338"/>
      <c r="N126" s="339"/>
      <c r="O126" s="295"/>
    </row>
    <row r="127" spans="2:15" ht="14.85" customHeight="1" x14ac:dyDescent="0.3">
      <c r="B127" s="348"/>
      <c r="C127" s="349"/>
      <c r="D127" s="333"/>
      <c r="E127" s="334"/>
      <c r="F127" s="335"/>
      <c r="G127" s="340" t="s">
        <v>13</v>
      </c>
      <c r="H127" s="341" t="s">
        <v>15</v>
      </c>
      <c r="I127" s="342" t="s">
        <v>17</v>
      </c>
      <c r="J127" s="335"/>
      <c r="K127" s="350"/>
      <c r="L127" s="338"/>
      <c r="M127" s="338"/>
      <c r="N127" s="339"/>
      <c r="O127" s="295"/>
    </row>
    <row r="128" spans="2:15" ht="14.85" customHeight="1" x14ac:dyDescent="0.3">
      <c r="B128" s="348"/>
      <c r="C128" s="349"/>
      <c r="D128" s="333"/>
      <c r="E128" s="334"/>
      <c r="F128" s="335"/>
      <c r="G128" s="340"/>
      <c r="H128" s="341"/>
      <c r="I128" s="342"/>
      <c r="J128" s="335"/>
      <c r="K128" s="350"/>
      <c r="L128" s="338"/>
      <c r="M128" s="338"/>
      <c r="N128" s="339"/>
      <c r="O128" s="295"/>
    </row>
    <row r="129" spans="2:15" ht="14.85" customHeight="1" x14ac:dyDescent="0.3">
      <c r="B129" s="305" t="str">
        <f>+LEFT(C129,3)</f>
        <v>4.1</v>
      </c>
      <c r="C129" s="306" t="s">
        <v>207</v>
      </c>
      <c r="D129" s="324" t="s">
        <v>208</v>
      </c>
      <c r="E129" s="351" t="s">
        <v>209</v>
      </c>
      <c r="F129" s="320">
        <v>3</v>
      </c>
      <c r="G129" s="68">
        <v>1</v>
      </c>
      <c r="H129" s="70" t="s">
        <v>210</v>
      </c>
      <c r="I129" s="351" t="s">
        <v>211</v>
      </c>
      <c r="J129" s="320">
        <v>3</v>
      </c>
      <c r="K129" s="347" t="s">
        <v>125</v>
      </c>
      <c r="L129" s="302">
        <v>60</v>
      </c>
      <c r="M129" s="302">
        <v>0.58965000000000001</v>
      </c>
      <c r="N129" s="303">
        <v>60.589649999999999</v>
      </c>
      <c r="O129" s="304"/>
    </row>
    <row r="130" spans="2:15" s="56" customFormat="1" ht="14.85" customHeight="1" x14ac:dyDescent="0.3">
      <c r="B130" s="305"/>
      <c r="C130" s="306"/>
      <c r="D130" s="324"/>
      <c r="E130" s="351"/>
      <c r="F130" s="320"/>
      <c r="G130" s="60">
        <v>2</v>
      </c>
      <c r="H130" s="70" t="s">
        <v>212</v>
      </c>
      <c r="I130" s="351"/>
      <c r="J130" s="320"/>
      <c r="K130" s="347"/>
      <c r="L130" s="302"/>
      <c r="M130" s="302"/>
      <c r="N130" s="303"/>
      <c r="O130" s="304"/>
    </row>
    <row r="131" spans="2:15" s="56" customFormat="1" ht="14.85" customHeight="1" x14ac:dyDescent="0.3">
      <c r="B131" s="305"/>
      <c r="C131" s="306"/>
      <c r="D131" s="324"/>
      <c r="E131" s="351"/>
      <c r="F131" s="320"/>
      <c r="G131" s="60">
        <v>3</v>
      </c>
      <c r="H131" s="70" t="s">
        <v>213</v>
      </c>
      <c r="I131" s="351"/>
      <c r="J131" s="320"/>
      <c r="K131" s="347"/>
      <c r="L131" s="302"/>
      <c r="M131" s="302"/>
      <c r="N131" s="303"/>
      <c r="O131" s="304"/>
    </row>
    <row r="132" spans="2:15" s="56" customFormat="1" ht="14.85" customHeight="1" x14ac:dyDescent="0.3">
      <c r="B132" s="305"/>
      <c r="C132" s="306"/>
      <c r="D132" s="324"/>
      <c r="E132" s="351"/>
      <c r="F132" s="320"/>
      <c r="G132" s="60">
        <v>4</v>
      </c>
      <c r="H132" s="65"/>
      <c r="I132" s="351"/>
      <c r="J132" s="320"/>
      <c r="K132" s="347"/>
      <c r="L132" s="302"/>
      <c r="M132" s="302"/>
      <c r="N132" s="303"/>
      <c r="O132" s="304"/>
    </row>
    <row r="133" spans="2:15" s="56" customFormat="1" ht="14.85" customHeight="1" x14ac:dyDescent="0.3">
      <c r="B133" s="305"/>
      <c r="C133" s="306"/>
      <c r="D133" s="324"/>
      <c r="E133" s="351"/>
      <c r="F133" s="320"/>
      <c r="G133" s="60">
        <v>5</v>
      </c>
      <c r="H133" s="65"/>
      <c r="I133" s="351"/>
      <c r="J133" s="320"/>
      <c r="K133" s="347"/>
      <c r="L133" s="302"/>
      <c r="M133" s="302"/>
      <c r="N133" s="303"/>
      <c r="O133" s="304"/>
    </row>
    <row r="134" spans="2:15" s="56" customFormat="1" ht="14.85" customHeight="1" x14ac:dyDescent="0.3">
      <c r="B134" s="305"/>
      <c r="C134" s="306"/>
      <c r="D134" s="324"/>
      <c r="E134" s="351"/>
      <c r="F134" s="320"/>
      <c r="G134" s="60">
        <v>6</v>
      </c>
      <c r="H134" s="65"/>
      <c r="I134" s="351"/>
      <c r="J134" s="320"/>
      <c r="K134" s="347"/>
      <c r="L134" s="302"/>
      <c r="M134" s="302"/>
      <c r="N134" s="303"/>
      <c r="O134" s="304"/>
    </row>
    <row r="135" spans="2:15" s="56" customFormat="1" ht="14.85" customHeight="1" x14ac:dyDescent="0.3">
      <c r="B135" s="305"/>
      <c r="C135" s="306"/>
      <c r="D135" s="324"/>
      <c r="E135" s="351"/>
      <c r="F135" s="320"/>
      <c r="G135" s="60">
        <v>7</v>
      </c>
      <c r="H135" s="65"/>
      <c r="I135" s="351"/>
      <c r="J135" s="320"/>
      <c r="K135" s="347"/>
      <c r="L135" s="302"/>
      <c r="M135" s="302"/>
      <c r="N135" s="303"/>
      <c r="O135" s="304"/>
    </row>
    <row r="136" spans="2:15" s="56" customFormat="1" ht="14.85" customHeight="1" x14ac:dyDescent="0.3">
      <c r="B136" s="305"/>
      <c r="C136" s="306"/>
      <c r="D136" s="324"/>
      <c r="E136" s="351"/>
      <c r="F136" s="320"/>
      <c r="G136" s="66">
        <v>8</v>
      </c>
      <c r="H136" s="67"/>
      <c r="I136" s="351"/>
      <c r="J136" s="320"/>
      <c r="K136" s="347"/>
      <c r="L136" s="302"/>
      <c r="M136" s="302"/>
      <c r="N136" s="303"/>
      <c r="O136" s="304"/>
    </row>
    <row r="137" spans="2:15" s="56" customFormat="1" ht="14.85" customHeight="1" x14ac:dyDescent="0.3">
      <c r="B137" s="305" t="str">
        <f>+LEFT(C137,3)</f>
        <v>4.2</v>
      </c>
      <c r="C137" s="306" t="s">
        <v>214</v>
      </c>
      <c r="D137" s="324" t="s">
        <v>208</v>
      </c>
      <c r="E137" s="351" t="s">
        <v>215</v>
      </c>
      <c r="F137" s="320">
        <v>3</v>
      </c>
      <c r="G137" s="68">
        <v>1</v>
      </c>
      <c r="H137" s="70" t="s">
        <v>216</v>
      </c>
      <c r="I137" s="351" t="s">
        <v>217</v>
      </c>
      <c r="J137" s="320">
        <v>3</v>
      </c>
      <c r="K137" s="347" t="s">
        <v>125</v>
      </c>
      <c r="L137" s="302">
        <v>60</v>
      </c>
      <c r="M137" s="302">
        <v>0.68964999999999999</v>
      </c>
      <c r="N137" s="303">
        <v>60.68965</v>
      </c>
      <c r="O137" s="304"/>
    </row>
    <row r="138" spans="2:15" s="56" customFormat="1" ht="14.85" customHeight="1" x14ac:dyDescent="0.3">
      <c r="B138" s="305"/>
      <c r="C138" s="306"/>
      <c r="D138" s="324"/>
      <c r="E138" s="351"/>
      <c r="F138" s="320"/>
      <c r="G138" s="60">
        <v>2</v>
      </c>
      <c r="H138" s="70" t="s">
        <v>213</v>
      </c>
      <c r="I138" s="351"/>
      <c r="J138" s="320"/>
      <c r="K138" s="347"/>
      <c r="L138" s="302"/>
      <c r="M138" s="302"/>
      <c r="N138" s="303"/>
      <c r="O138" s="304"/>
    </row>
    <row r="139" spans="2:15" s="56" customFormat="1" ht="14.85" customHeight="1" x14ac:dyDescent="0.3">
      <c r="B139" s="305"/>
      <c r="C139" s="306"/>
      <c r="D139" s="324"/>
      <c r="E139" s="351"/>
      <c r="F139" s="320"/>
      <c r="G139" s="60">
        <v>3</v>
      </c>
      <c r="H139" s="65"/>
      <c r="I139" s="351"/>
      <c r="J139" s="320"/>
      <c r="K139" s="347"/>
      <c r="L139" s="302"/>
      <c r="M139" s="302"/>
      <c r="N139" s="303"/>
      <c r="O139" s="304"/>
    </row>
    <row r="140" spans="2:15" s="56" customFormat="1" ht="14.85" customHeight="1" x14ac:dyDescent="0.3">
      <c r="B140" s="305"/>
      <c r="C140" s="306"/>
      <c r="D140" s="324"/>
      <c r="E140" s="351"/>
      <c r="F140" s="320"/>
      <c r="G140" s="60">
        <v>4</v>
      </c>
      <c r="H140" s="65"/>
      <c r="I140" s="351"/>
      <c r="J140" s="320"/>
      <c r="K140" s="347"/>
      <c r="L140" s="302"/>
      <c r="M140" s="302"/>
      <c r="N140" s="303"/>
      <c r="O140" s="304"/>
    </row>
    <row r="141" spans="2:15" s="56" customFormat="1" ht="14.85" customHeight="1" x14ac:dyDescent="0.3">
      <c r="B141" s="305"/>
      <c r="C141" s="306"/>
      <c r="D141" s="324"/>
      <c r="E141" s="351"/>
      <c r="F141" s="320"/>
      <c r="G141" s="60">
        <v>5</v>
      </c>
      <c r="H141" s="65"/>
      <c r="I141" s="351"/>
      <c r="J141" s="320"/>
      <c r="K141" s="347"/>
      <c r="L141" s="302"/>
      <c r="M141" s="302"/>
      <c r="N141" s="303"/>
      <c r="O141" s="304"/>
    </row>
    <row r="142" spans="2:15" s="56" customFormat="1" ht="14.85" customHeight="1" x14ac:dyDescent="0.3">
      <c r="B142" s="305"/>
      <c r="C142" s="306"/>
      <c r="D142" s="324"/>
      <c r="E142" s="351"/>
      <c r="F142" s="320"/>
      <c r="G142" s="60">
        <v>6</v>
      </c>
      <c r="H142" s="65"/>
      <c r="I142" s="351"/>
      <c r="J142" s="320"/>
      <c r="K142" s="347"/>
      <c r="L142" s="302"/>
      <c r="M142" s="302"/>
      <c r="N142" s="303"/>
      <c r="O142" s="304"/>
    </row>
    <row r="143" spans="2:15" s="56" customFormat="1" ht="14.85" customHeight="1" x14ac:dyDescent="0.3">
      <c r="B143" s="305"/>
      <c r="C143" s="306"/>
      <c r="D143" s="324"/>
      <c r="E143" s="351"/>
      <c r="F143" s="320"/>
      <c r="G143" s="60">
        <v>7</v>
      </c>
      <c r="H143" s="65"/>
      <c r="I143" s="351"/>
      <c r="J143" s="320"/>
      <c r="K143" s="347"/>
      <c r="L143" s="302"/>
      <c r="M143" s="302"/>
      <c r="N143" s="303"/>
      <c r="O143" s="304"/>
    </row>
    <row r="144" spans="2:15" s="56" customFormat="1" ht="14.85" customHeight="1" x14ac:dyDescent="0.3">
      <c r="B144" s="305"/>
      <c r="C144" s="306"/>
      <c r="D144" s="324"/>
      <c r="E144" s="351"/>
      <c r="F144" s="320"/>
      <c r="G144" s="66">
        <v>8</v>
      </c>
      <c r="H144" s="67"/>
      <c r="I144" s="351"/>
      <c r="J144" s="320"/>
      <c r="K144" s="347"/>
      <c r="L144" s="302"/>
      <c r="M144" s="302"/>
      <c r="N144" s="303"/>
      <c r="O144" s="304"/>
    </row>
    <row r="145" spans="2:15" s="56" customFormat="1" ht="14.85" customHeight="1" x14ac:dyDescent="0.3">
      <c r="B145" s="305" t="str">
        <f>+LEFT(C145,3)</f>
        <v>4.3</v>
      </c>
      <c r="C145" s="306" t="s">
        <v>218</v>
      </c>
      <c r="D145" s="324" t="s">
        <v>208</v>
      </c>
      <c r="E145" s="351" t="s">
        <v>219</v>
      </c>
      <c r="F145" s="320">
        <v>3</v>
      </c>
      <c r="G145" s="68">
        <v>1</v>
      </c>
      <c r="H145" s="59" t="s">
        <v>220</v>
      </c>
      <c r="I145" s="351" t="s">
        <v>221</v>
      </c>
      <c r="J145" s="320">
        <v>3</v>
      </c>
      <c r="K145" s="347" t="s">
        <v>125</v>
      </c>
      <c r="L145" s="302">
        <v>60</v>
      </c>
      <c r="M145" s="302">
        <v>0.78964999999999996</v>
      </c>
      <c r="N145" s="303">
        <v>60.789650000000002</v>
      </c>
      <c r="O145" s="304"/>
    </row>
    <row r="146" spans="2:15" s="56" customFormat="1" ht="14.85" customHeight="1" x14ac:dyDescent="0.3">
      <c r="B146" s="305"/>
      <c r="C146" s="306"/>
      <c r="D146" s="324"/>
      <c r="E146" s="351"/>
      <c r="F146" s="320"/>
      <c r="G146" s="60">
        <v>2</v>
      </c>
      <c r="H146" s="64" t="s">
        <v>222</v>
      </c>
      <c r="I146" s="351"/>
      <c r="J146" s="320"/>
      <c r="K146" s="347"/>
      <c r="L146" s="302"/>
      <c r="M146" s="302"/>
      <c r="N146" s="303"/>
      <c r="O146" s="304"/>
    </row>
    <row r="147" spans="2:15" s="56" customFormat="1" ht="14.85" customHeight="1" x14ac:dyDescent="0.3">
      <c r="B147" s="305"/>
      <c r="C147" s="306"/>
      <c r="D147" s="324"/>
      <c r="E147" s="351"/>
      <c r="F147" s="320"/>
      <c r="G147" s="60">
        <v>3</v>
      </c>
      <c r="H147" s="70" t="s">
        <v>213</v>
      </c>
      <c r="I147" s="351"/>
      <c r="J147" s="320"/>
      <c r="K147" s="347"/>
      <c r="L147" s="302"/>
      <c r="M147" s="302"/>
      <c r="N147" s="303"/>
      <c r="O147" s="304"/>
    </row>
    <row r="148" spans="2:15" s="56" customFormat="1" ht="14.85" customHeight="1" x14ac:dyDescent="0.3">
      <c r="B148" s="305"/>
      <c r="C148" s="306"/>
      <c r="D148" s="324"/>
      <c r="E148" s="351"/>
      <c r="F148" s="320"/>
      <c r="G148" s="60">
        <v>4</v>
      </c>
      <c r="H148" s="65"/>
      <c r="I148" s="351"/>
      <c r="J148" s="320"/>
      <c r="K148" s="347"/>
      <c r="L148" s="302"/>
      <c r="M148" s="302"/>
      <c r="N148" s="303"/>
      <c r="O148" s="304"/>
    </row>
    <row r="149" spans="2:15" s="56" customFormat="1" ht="14.85" customHeight="1" x14ac:dyDescent="0.3">
      <c r="B149" s="305"/>
      <c r="C149" s="306"/>
      <c r="D149" s="324"/>
      <c r="E149" s="351"/>
      <c r="F149" s="320"/>
      <c r="G149" s="60">
        <v>5</v>
      </c>
      <c r="H149" s="65"/>
      <c r="I149" s="351"/>
      <c r="J149" s="320"/>
      <c r="K149" s="347"/>
      <c r="L149" s="302"/>
      <c r="M149" s="302"/>
      <c r="N149" s="303"/>
      <c r="O149" s="304"/>
    </row>
    <row r="150" spans="2:15" s="56" customFormat="1" ht="14.85" customHeight="1" x14ac:dyDescent="0.3">
      <c r="B150" s="305"/>
      <c r="C150" s="306"/>
      <c r="D150" s="324"/>
      <c r="E150" s="351"/>
      <c r="F150" s="320"/>
      <c r="G150" s="60">
        <v>6</v>
      </c>
      <c r="H150" s="65"/>
      <c r="I150" s="351"/>
      <c r="J150" s="320"/>
      <c r="K150" s="347"/>
      <c r="L150" s="302"/>
      <c r="M150" s="302"/>
      <c r="N150" s="303"/>
      <c r="O150" s="304"/>
    </row>
    <row r="151" spans="2:15" s="56" customFormat="1" ht="14.85" customHeight="1" x14ac:dyDescent="0.3">
      <c r="B151" s="305"/>
      <c r="C151" s="306"/>
      <c r="D151" s="324"/>
      <c r="E151" s="351"/>
      <c r="F151" s="320"/>
      <c r="G151" s="60">
        <v>7</v>
      </c>
      <c r="H151" s="65"/>
      <c r="I151" s="351"/>
      <c r="J151" s="320"/>
      <c r="K151" s="347"/>
      <c r="L151" s="302"/>
      <c r="M151" s="302"/>
      <c r="N151" s="303"/>
      <c r="O151" s="304"/>
    </row>
    <row r="152" spans="2:15" s="56" customFormat="1" ht="14.85" customHeight="1" x14ac:dyDescent="0.3">
      <c r="B152" s="305"/>
      <c r="C152" s="306"/>
      <c r="D152" s="324"/>
      <c r="E152" s="351"/>
      <c r="F152" s="320"/>
      <c r="G152" s="66">
        <v>8</v>
      </c>
      <c r="H152" s="67"/>
      <c r="I152" s="351"/>
      <c r="J152" s="320"/>
      <c r="K152" s="347"/>
      <c r="L152" s="302"/>
      <c r="M152" s="302"/>
      <c r="N152" s="303"/>
      <c r="O152" s="304"/>
    </row>
    <row r="153" spans="2:15" s="56" customFormat="1" ht="14.85" customHeight="1" x14ac:dyDescent="0.3">
      <c r="B153" s="305" t="str">
        <f>+LEFT(C153,3)</f>
        <v>4.4</v>
      </c>
      <c r="C153" s="306" t="s">
        <v>223</v>
      </c>
      <c r="D153" s="324" t="s">
        <v>208</v>
      </c>
      <c r="E153" s="351" t="s">
        <v>224</v>
      </c>
      <c r="F153" s="320">
        <v>3</v>
      </c>
      <c r="G153" s="68">
        <v>1</v>
      </c>
      <c r="H153" s="70" t="s">
        <v>182</v>
      </c>
      <c r="I153" s="319" t="s">
        <v>225</v>
      </c>
      <c r="J153" s="352">
        <v>3</v>
      </c>
      <c r="K153" s="347" t="s">
        <v>125</v>
      </c>
      <c r="L153" s="302">
        <v>60</v>
      </c>
      <c r="M153" s="302">
        <v>0.88965000000000005</v>
      </c>
      <c r="N153" s="303">
        <v>60.889650000000003</v>
      </c>
      <c r="O153" s="304"/>
    </row>
    <row r="154" spans="2:15" s="56" customFormat="1" ht="14.85" customHeight="1" x14ac:dyDescent="0.3">
      <c r="B154" s="305"/>
      <c r="C154" s="306"/>
      <c r="D154" s="324"/>
      <c r="E154" s="351"/>
      <c r="F154" s="320"/>
      <c r="G154" s="60">
        <v>2</v>
      </c>
      <c r="H154" s="70" t="s">
        <v>213</v>
      </c>
      <c r="I154" s="319"/>
      <c r="J154" s="352"/>
      <c r="K154" s="347"/>
      <c r="L154" s="302"/>
      <c r="M154" s="302"/>
      <c r="N154" s="303"/>
      <c r="O154" s="304"/>
    </row>
    <row r="155" spans="2:15" s="56" customFormat="1" ht="14.85" customHeight="1" x14ac:dyDescent="0.3">
      <c r="B155" s="305"/>
      <c r="C155" s="306"/>
      <c r="D155" s="324"/>
      <c r="E155" s="351"/>
      <c r="F155" s="320"/>
      <c r="G155" s="60">
        <v>3</v>
      </c>
      <c r="H155" s="70" t="s">
        <v>226</v>
      </c>
      <c r="I155" s="319"/>
      <c r="J155" s="352"/>
      <c r="K155" s="347"/>
      <c r="L155" s="302"/>
      <c r="M155" s="302"/>
      <c r="N155" s="303"/>
      <c r="O155" s="304"/>
    </row>
    <row r="156" spans="2:15" s="56" customFormat="1" ht="14.85" customHeight="1" x14ac:dyDescent="0.3">
      <c r="B156" s="305"/>
      <c r="C156" s="306"/>
      <c r="D156" s="324"/>
      <c r="E156" s="351"/>
      <c r="F156" s="320"/>
      <c r="G156" s="60">
        <v>4</v>
      </c>
      <c r="H156" s="70" t="s">
        <v>227</v>
      </c>
      <c r="I156" s="319"/>
      <c r="J156" s="352"/>
      <c r="K156" s="347"/>
      <c r="L156" s="302"/>
      <c r="M156" s="302"/>
      <c r="N156" s="303"/>
      <c r="O156" s="304"/>
    </row>
    <row r="157" spans="2:15" s="56" customFormat="1" ht="14.85" customHeight="1" x14ac:dyDescent="0.3">
      <c r="B157" s="305"/>
      <c r="C157" s="306"/>
      <c r="D157" s="324"/>
      <c r="E157" s="351"/>
      <c r="F157" s="320"/>
      <c r="G157" s="60">
        <v>5</v>
      </c>
      <c r="H157" s="65"/>
      <c r="I157" s="319"/>
      <c r="J157" s="352"/>
      <c r="K157" s="347"/>
      <c r="L157" s="302"/>
      <c r="M157" s="302"/>
      <c r="N157" s="303"/>
      <c r="O157" s="304"/>
    </row>
    <row r="158" spans="2:15" s="56" customFormat="1" ht="14.85" customHeight="1" x14ac:dyDescent="0.3">
      <c r="B158" s="305"/>
      <c r="C158" s="306"/>
      <c r="D158" s="324"/>
      <c r="E158" s="351"/>
      <c r="F158" s="320"/>
      <c r="G158" s="60">
        <v>6</v>
      </c>
      <c r="H158" s="65"/>
      <c r="I158" s="319"/>
      <c r="J158" s="352"/>
      <c r="K158" s="347"/>
      <c r="L158" s="302"/>
      <c r="M158" s="302"/>
      <c r="N158" s="303"/>
      <c r="O158" s="304"/>
    </row>
    <row r="159" spans="2:15" s="56" customFormat="1" ht="14.85" customHeight="1" x14ac:dyDescent="0.3">
      <c r="B159" s="305"/>
      <c r="C159" s="306"/>
      <c r="D159" s="324"/>
      <c r="E159" s="351"/>
      <c r="F159" s="320"/>
      <c r="G159" s="60">
        <v>7</v>
      </c>
      <c r="H159" s="65"/>
      <c r="I159" s="319"/>
      <c r="J159" s="352"/>
      <c r="K159" s="347"/>
      <c r="L159" s="302"/>
      <c r="M159" s="302"/>
      <c r="N159" s="303"/>
      <c r="O159" s="304"/>
    </row>
    <row r="160" spans="2:15" s="56" customFormat="1" ht="14.85" customHeight="1" x14ac:dyDescent="0.3">
      <c r="B160" s="305"/>
      <c r="C160" s="306"/>
      <c r="D160" s="324"/>
      <c r="E160" s="351"/>
      <c r="F160" s="320"/>
      <c r="G160" s="66">
        <v>8</v>
      </c>
      <c r="H160" s="67"/>
      <c r="I160" s="319"/>
      <c r="J160" s="352"/>
      <c r="K160" s="347"/>
      <c r="L160" s="302"/>
      <c r="M160" s="302"/>
      <c r="N160" s="303"/>
      <c r="O160" s="304"/>
    </row>
    <row r="161" spans="2:15" s="56" customFormat="1" ht="14.85" customHeight="1" x14ac:dyDescent="0.3">
      <c r="B161" s="305" t="str">
        <f>+LEFT(C161,3)</f>
        <v>4.5</v>
      </c>
      <c r="C161" s="306" t="s">
        <v>228</v>
      </c>
      <c r="D161" s="324" t="s">
        <v>208</v>
      </c>
      <c r="E161" s="351" t="s">
        <v>229</v>
      </c>
      <c r="F161" s="320">
        <v>3</v>
      </c>
      <c r="G161" s="68">
        <v>1</v>
      </c>
      <c r="H161" s="70" t="s">
        <v>213</v>
      </c>
      <c r="I161" s="351" t="s">
        <v>230</v>
      </c>
      <c r="J161" s="352">
        <v>3</v>
      </c>
      <c r="K161" s="347" t="s">
        <v>125</v>
      </c>
      <c r="L161" s="302">
        <v>60</v>
      </c>
      <c r="M161" s="302">
        <v>0.98965000000000003</v>
      </c>
      <c r="N161" s="327">
        <v>60.989649999999997</v>
      </c>
      <c r="O161" s="328"/>
    </row>
    <row r="162" spans="2:15" s="56" customFormat="1" ht="14.85" customHeight="1" x14ac:dyDescent="0.3">
      <c r="B162" s="305"/>
      <c r="C162" s="306"/>
      <c r="D162" s="324"/>
      <c r="E162" s="351"/>
      <c r="F162" s="320"/>
      <c r="G162" s="60">
        <v>2</v>
      </c>
      <c r="H162" s="65"/>
      <c r="I162" s="351"/>
      <c r="J162" s="352"/>
      <c r="K162" s="347"/>
      <c r="L162" s="302"/>
      <c r="M162" s="302"/>
      <c r="N162" s="327"/>
      <c r="O162" s="328"/>
    </row>
    <row r="163" spans="2:15" s="56" customFormat="1" ht="14.85" customHeight="1" x14ac:dyDescent="0.3">
      <c r="B163" s="305"/>
      <c r="C163" s="306"/>
      <c r="D163" s="324"/>
      <c r="E163" s="351"/>
      <c r="F163" s="320"/>
      <c r="G163" s="60">
        <v>3</v>
      </c>
      <c r="H163" s="65"/>
      <c r="I163" s="351"/>
      <c r="J163" s="352"/>
      <c r="K163" s="347"/>
      <c r="L163" s="302"/>
      <c r="M163" s="302"/>
      <c r="N163" s="327"/>
      <c r="O163" s="328"/>
    </row>
    <row r="164" spans="2:15" s="56" customFormat="1" ht="14.85" customHeight="1" x14ac:dyDescent="0.3">
      <c r="B164" s="305"/>
      <c r="C164" s="306"/>
      <c r="D164" s="324"/>
      <c r="E164" s="351"/>
      <c r="F164" s="320"/>
      <c r="G164" s="60">
        <v>4</v>
      </c>
      <c r="H164" s="65"/>
      <c r="I164" s="351"/>
      <c r="J164" s="352"/>
      <c r="K164" s="347"/>
      <c r="L164" s="302"/>
      <c r="M164" s="302"/>
      <c r="N164" s="327"/>
      <c r="O164" s="328"/>
    </row>
    <row r="165" spans="2:15" s="56" customFormat="1" ht="14.85" customHeight="1" x14ac:dyDescent="0.3">
      <c r="B165" s="305"/>
      <c r="C165" s="306"/>
      <c r="D165" s="324"/>
      <c r="E165" s="351"/>
      <c r="F165" s="320"/>
      <c r="G165" s="60">
        <v>5</v>
      </c>
      <c r="H165" s="65"/>
      <c r="I165" s="351"/>
      <c r="J165" s="352"/>
      <c r="K165" s="347"/>
      <c r="L165" s="302"/>
      <c r="M165" s="302"/>
      <c r="N165" s="327"/>
      <c r="O165" s="328"/>
    </row>
    <row r="166" spans="2:15" s="56" customFormat="1" ht="14.85" customHeight="1" x14ac:dyDescent="0.3">
      <c r="B166" s="305"/>
      <c r="C166" s="306"/>
      <c r="D166" s="324"/>
      <c r="E166" s="351"/>
      <c r="F166" s="320"/>
      <c r="G166" s="60">
        <v>6</v>
      </c>
      <c r="H166" s="65"/>
      <c r="I166" s="351"/>
      <c r="J166" s="352"/>
      <c r="K166" s="347"/>
      <c r="L166" s="302"/>
      <c r="M166" s="302"/>
      <c r="N166" s="327"/>
      <c r="O166" s="328"/>
    </row>
    <row r="167" spans="2:15" s="56" customFormat="1" ht="14.85" customHeight="1" x14ac:dyDescent="0.3">
      <c r="B167" s="305"/>
      <c r="C167" s="306"/>
      <c r="D167" s="324"/>
      <c r="E167" s="351"/>
      <c r="F167" s="320"/>
      <c r="G167" s="60">
        <v>7</v>
      </c>
      <c r="H167" s="65"/>
      <c r="I167" s="351"/>
      <c r="J167" s="352"/>
      <c r="K167" s="347"/>
      <c r="L167" s="302"/>
      <c r="M167" s="302"/>
      <c r="N167" s="327"/>
      <c r="O167" s="328"/>
    </row>
    <row r="168" spans="2:15" s="56" customFormat="1" ht="14.85" customHeight="1" x14ac:dyDescent="0.3">
      <c r="B168" s="305"/>
      <c r="C168" s="306"/>
      <c r="D168" s="324"/>
      <c r="E168" s="351"/>
      <c r="F168" s="320"/>
      <c r="G168" s="66">
        <v>8</v>
      </c>
      <c r="H168" s="67"/>
      <c r="I168" s="351"/>
      <c r="J168" s="352"/>
      <c r="K168" s="347"/>
      <c r="L168" s="302"/>
      <c r="M168" s="302"/>
      <c r="N168" s="327"/>
      <c r="O168" s="328"/>
    </row>
    <row r="169" spans="2:15" s="56" customFormat="1" ht="14.85" customHeight="1" x14ac:dyDescent="0.3">
      <c r="B169" s="305" t="str">
        <f>+LEFT(C169,3)</f>
        <v>4.6</v>
      </c>
      <c r="C169" s="354" t="s">
        <v>231</v>
      </c>
      <c r="D169" s="324" t="s">
        <v>208</v>
      </c>
      <c r="E169" s="351" t="s">
        <v>232</v>
      </c>
      <c r="F169" s="320">
        <v>3</v>
      </c>
      <c r="G169" s="68">
        <v>1</v>
      </c>
      <c r="H169" s="70" t="s">
        <v>213</v>
      </c>
      <c r="I169" s="355" t="s">
        <v>233</v>
      </c>
      <c r="J169" s="320">
        <v>2</v>
      </c>
      <c r="K169" s="356" t="s">
        <v>150</v>
      </c>
      <c r="L169" s="302">
        <v>20</v>
      </c>
      <c r="M169" s="302">
        <v>0.98965199999999998</v>
      </c>
      <c r="N169" s="329">
        <v>20.989652</v>
      </c>
      <c r="O169" s="330"/>
    </row>
    <row r="170" spans="2:15" s="56" customFormat="1" ht="14.85" customHeight="1" x14ac:dyDescent="0.3">
      <c r="B170" s="305"/>
      <c r="C170" s="354"/>
      <c r="D170" s="324"/>
      <c r="E170" s="351"/>
      <c r="F170" s="320"/>
      <c r="G170" s="60">
        <v>2</v>
      </c>
      <c r="H170" s="72" t="s">
        <v>234</v>
      </c>
      <c r="I170" s="355"/>
      <c r="J170" s="320"/>
      <c r="K170" s="356"/>
      <c r="L170" s="302"/>
      <c r="M170" s="302"/>
      <c r="N170" s="329"/>
      <c r="O170" s="330"/>
    </row>
    <row r="171" spans="2:15" s="56" customFormat="1" ht="14.85" customHeight="1" x14ac:dyDescent="0.3">
      <c r="B171" s="305"/>
      <c r="C171" s="354"/>
      <c r="D171" s="324"/>
      <c r="E171" s="351"/>
      <c r="F171" s="320"/>
      <c r="G171" s="60">
        <v>3</v>
      </c>
      <c r="H171" s="65"/>
      <c r="I171" s="355"/>
      <c r="J171" s="320"/>
      <c r="K171" s="356"/>
      <c r="L171" s="302"/>
      <c r="M171" s="302"/>
      <c r="N171" s="329"/>
      <c r="O171" s="330"/>
    </row>
    <row r="172" spans="2:15" s="56" customFormat="1" ht="14.85" customHeight="1" x14ac:dyDescent="0.3">
      <c r="B172" s="305"/>
      <c r="C172" s="354"/>
      <c r="D172" s="324"/>
      <c r="E172" s="351"/>
      <c r="F172" s="320"/>
      <c r="G172" s="60">
        <v>4</v>
      </c>
      <c r="H172" s="65"/>
      <c r="I172" s="355"/>
      <c r="J172" s="320"/>
      <c r="K172" s="356"/>
      <c r="L172" s="302"/>
      <c r="M172" s="302"/>
      <c r="N172" s="329"/>
      <c r="O172" s="330"/>
    </row>
    <row r="173" spans="2:15" s="56" customFormat="1" ht="14.85" customHeight="1" x14ac:dyDescent="0.3">
      <c r="B173" s="305"/>
      <c r="C173" s="354"/>
      <c r="D173" s="324"/>
      <c r="E173" s="351"/>
      <c r="F173" s="320"/>
      <c r="G173" s="60">
        <v>5</v>
      </c>
      <c r="H173" s="65"/>
      <c r="I173" s="355"/>
      <c r="J173" s="320"/>
      <c r="K173" s="356"/>
      <c r="L173" s="302"/>
      <c r="M173" s="302"/>
      <c r="N173" s="329"/>
      <c r="O173" s="330"/>
    </row>
    <row r="174" spans="2:15" s="56" customFormat="1" ht="14.85" customHeight="1" x14ac:dyDescent="0.3">
      <c r="B174" s="305"/>
      <c r="C174" s="354"/>
      <c r="D174" s="324"/>
      <c r="E174" s="351"/>
      <c r="F174" s="320"/>
      <c r="G174" s="60">
        <v>6</v>
      </c>
      <c r="H174" s="65"/>
      <c r="I174" s="355"/>
      <c r="J174" s="320"/>
      <c r="K174" s="356"/>
      <c r="L174" s="302"/>
      <c r="M174" s="302"/>
      <c r="N174" s="329"/>
      <c r="O174" s="330"/>
    </row>
    <row r="175" spans="2:15" s="56" customFormat="1" ht="14.85" customHeight="1" x14ac:dyDescent="0.3">
      <c r="B175" s="305"/>
      <c r="C175" s="354"/>
      <c r="D175" s="324"/>
      <c r="E175" s="351"/>
      <c r="F175" s="320"/>
      <c r="G175" s="60">
        <v>7</v>
      </c>
      <c r="H175" s="65"/>
      <c r="I175" s="355"/>
      <c r="J175" s="320"/>
      <c r="K175" s="356"/>
      <c r="L175" s="302"/>
      <c r="M175" s="302"/>
      <c r="N175" s="329"/>
      <c r="O175" s="330"/>
    </row>
    <row r="176" spans="2:15" s="56" customFormat="1" ht="14.85" customHeight="1" x14ac:dyDescent="0.3">
      <c r="B176" s="305"/>
      <c r="C176" s="354"/>
      <c r="D176" s="324"/>
      <c r="E176" s="351"/>
      <c r="F176" s="320"/>
      <c r="G176" s="66">
        <v>8</v>
      </c>
      <c r="H176" s="67"/>
      <c r="I176" s="355"/>
      <c r="J176" s="320"/>
      <c r="K176" s="356"/>
      <c r="L176" s="302"/>
      <c r="M176" s="302"/>
      <c r="N176" s="329"/>
      <c r="O176" s="330"/>
    </row>
    <row r="177" spans="2:15" s="56" customFormat="1" ht="14.85" customHeight="1" x14ac:dyDescent="0.3">
      <c r="B177" s="305" t="str">
        <f>+LEFT(C177,3)</f>
        <v>4.7</v>
      </c>
      <c r="C177" s="358" t="s">
        <v>235</v>
      </c>
      <c r="D177" s="324" t="s">
        <v>208</v>
      </c>
      <c r="E177" s="345" t="s">
        <v>236</v>
      </c>
      <c r="F177" s="320">
        <v>3</v>
      </c>
      <c r="G177" s="68">
        <v>1</v>
      </c>
      <c r="H177" s="70" t="s">
        <v>237</v>
      </c>
      <c r="I177" s="355" t="s">
        <v>238</v>
      </c>
      <c r="J177" s="320">
        <v>3</v>
      </c>
      <c r="K177" s="353" t="s">
        <v>125</v>
      </c>
      <c r="L177" s="302">
        <v>60</v>
      </c>
      <c r="M177" s="302">
        <v>1.8962300000000001</v>
      </c>
      <c r="N177" s="303">
        <v>61.896230000000003</v>
      </c>
      <c r="O177" s="304"/>
    </row>
    <row r="178" spans="2:15" s="56" customFormat="1" ht="14.85" customHeight="1" x14ac:dyDescent="0.3">
      <c r="B178" s="305"/>
      <c r="C178" s="358"/>
      <c r="D178" s="324"/>
      <c r="E178" s="345"/>
      <c r="F178" s="320"/>
      <c r="G178" s="60">
        <v>2</v>
      </c>
      <c r="H178" s="70" t="s">
        <v>239</v>
      </c>
      <c r="I178" s="355"/>
      <c r="J178" s="320"/>
      <c r="K178" s="353"/>
      <c r="L178" s="302"/>
      <c r="M178" s="302"/>
      <c r="N178" s="303"/>
      <c r="O178" s="304"/>
    </row>
    <row r="179" spans="2:15" s="56" customFormat="1" ht="14.85" customHeight="1" x14ac:dyDescent="0.3">
      <c r="B179" s="305"/>
      <c r="C179" s="358"/>
      <c r="D179" s="324"/>
      <c r="E179" s="345"/>
      <c r="F179" s="320"/>
      <c r="G179" s="60">
        <v>3</v>
      </c>
      <c r="H179" s="70" t="s">
        <v>240</v>
      </c>
      <c r="I179" s="355"/>
      <c r="J179" s="320"/>
      <c r="K179" s="353"/>
      <c r="L179" s="302"/>
      <c r="M179" s="302"/>
      <c r="N179" s="303"/>
      <c r="O179" s="304"/>
    </row>
    <row r="180" spans="2:15" s="56" customFormat="1" ht="14.85" customHeight="1" x14ac:dyDescent="0.3">
      <c r="B180" s="305"/>
      <c r="C180" s="358"/>
      <c r="D180" s="324"/>
      <c r="E180" s="345"/>
      <c r="F180" s="320"/>
      <c r="G180" s="60">
        <v>4</v>
      </c>
      <c r="H180" s="70" t="s">
        <v>241</v>
      </c>
      <c r="I180" s="355"/>
      <c r="J180" s="320"/>
      <c r="K180" s="353"/>
      <c r="L180" s="302"/>
      <c r="M180" s="302"/>
      <c r="N180" s="303"/>
      <c r="O180" s="304"/>
    </row>
    <row r="181" spans="2:15" s="56" customFormat="1" ht="14.85" customHeight="1" x14ac:dyDescent="0.3">
      <c r="B181" s="305"/>
      <c r="C181" s="358"/>
      <c r="D181" s="324"/>
      <c r="E181" s="345"/>
      <c r="F181" s="320"/>
      <c r="G181" s="60">
        <v>5</v>
      </c>
      <c r="H181" s="65"/>
      <c r="I181" s="355"/>
      <c r="J181" s="320"/>
      <c r="K181" s="353"/>
      <c r="L181" s="302"/>
      <c r="M181" s="302"/>
      <c r="N181" s="303"/>
      <c r="O181" s="304"/>
    </row>
    <row r="182" spans="2:15" s="56" customFormat="1" ht="14.85" customHeight="1" x14ac:dyDescent="0.3">
      <c r="B182" s="305"/>
      <c r="C182" s="358"/>
      <c r="D182" s="324"/>
      <c r="E182" s="345"/>
      <c r="F182" s="320"/>
      <c r="G182" s="60">
        <v>6</v>
      </c>
      <c r="H182" s="65"/>
      <c r="I182" s="355"/>
      <c r="J182" s="320"/>
      <c r="K182" s="353"/>
      <c r="L182" s="302"/>
      <c r="M182" s="302"/>
      <c r="N182" s="303"/>
      <c r="O182" s="304"/>
    </row>
    <row r="183" spans="2:15" s="56" customFormat="1" ht="14.85" customHeight="1" x14ac:dyDescent="0.3">
      <c r="B183" s="305"/>
      <c r="C183" s="358"/>
      <c r="D183" s="324"/>
      <c r="E183" s="345"/>
      <c r="F183" s="320"/>
      <c r="G183" s="60">
        <v>7</v>
      </c>
      <c r="H183" s="65"/>
      <c r="I183" s="355"/>
      <c r="J183" s="320"/>
      <c r="K183" s="353"/>
      <c r="L183" s="302"/>
      <c r="M183" s="302"/>
      <c r="N183" s="303"/>
      <c r="O183" s="304"/>
    </row>
    <row r="184" spans="2:15" s="56" customFormat="1" ht="14.85" customHeight="1" x14ac:dyDescent="0.3">
      <c r="B184" s="305"/>
      <c r="C184" s="358"/>
      <c r="D184" s="324"/>
      <c r="E184" s="345"/>
      <c r="F184" s="320"/>
      <c r="G184" s="66">
        <v>8</v>
      </c>
      <c r="H184" s="67"/>
      <c r="I184" s="355"/>
      <c r="J184" s="320"/>
      <c r="K184" s="353"/>
      <c r="L184" s="302"/>
      <c r="M184" s="302"/>
      <c r="N184" s="303"/>
      <c r="O184" s="304"/>
    </row>
    <row r="185" spans="2:15" s="56" customFormat="1" ht="14.85" customHeight="1" x14ac:dyDescent="0.3">
      <c r="B185" s="348"/>
      <c r="C185" s="349" t="s">
        <v>242</v>
      </c>
      <c r="D185" s="333" t="s">
        <v>8</v>
      </c>
      <c r="E185" s="334" t="s">
        <v>114</v>
      </c>
      <c r="F185" s="335" t="s">
        <v>115</v>
      </c>
      <c r="G185" s="336" t="s">
        <v>116</v>
      </c>
      <c r="H185" s="336"/>
      <c r="I185" s="336"/>
      <c r="J185" s="357" t="s">
        <v>117</v>
      </c>
      <c r="K185" s="337" t="s">
        <v>167</v>
      </c>
      <c r="L185" s="338"/>
      <c r="M185" s="338"/>
      <c r="N185" s="339"/>
      <c r="O185" s="295"/>
    </row>
    <row r="186" spans="2:15" s="56" customFormat="1" ht="14.85" customHeight="1" x14ac:dyDescent="0.3">
      <c r="B186" s="348"/>
      <c r="C186" s="349"/>
      <c r="D186" s="333"/>
      <c r="E186" s="334"/>
      <c r="F186" s="335"/>
      <c r="G186" s="340" t="s">
        <v>13</v>
      </c>
      <c r="H186" s="341" t="s">
        <v>15</v>
      </c>
      <c r="I186" s="342" t="s">
        <v>17</v>
      </c>
      <c r="J186" s="357"/>
      <c r="K186" s="337"/>
      <c r="L186" s="338"/>
      <c r="M186" s="338"/>
      <c r="N186" s="339"/>
      <c r="O186" s="295"/>
    </row>
    <row r="187" spans="2:15" s="56" customFormat="1" ht="14.85" customHeight="1" x14ac:dyDescent="0.3">
      <c r="B187" s="348"/>
      <c r="C187" s="349"/>
      <c r="D187" s="333"/>
      <c r="E187" s="334"/>
      <c r="F187" s="335"/>
      <c r="G187" s="340"/>
      <c r="H187" s="341"/>
      <c r="I187" s="342"/>
      <c r="J187" s="357"/>
      <c r="K187" s="337"/>
      <c r="L187" s="338"/>
      <c r="M187" s="338"/>
      <c r="N187" s="339"/>
      <c r="O187" s="295"/>
    </row>
    <row r="188" spans="2:15" ht="14.85" customHeight="1" x14ac:dyDescent="0.3">
      <c r="B188" s="305" t="str">
        <f>+LEFT(C188,3)</f>
        <v>5.1</v>
      </c>
      <c r="C188" s="306" t="s">
        <v>243</v>
      </c>
      <c r="D188" s="324" t="s">
        <v>244</v>
      </c>
      <c r="E188" s="359" t="s">
        <v>245</v>
      </c>
      <c r="F188" s="320">
        <v>3</v>
      </c>
      <c r="G188" s="68">
        <v>1</v>
      </c>
      <c r="H188" s="64" t="s">
        <v>246</v>
      </c>
      <c r="I188" s="359" t="s">
        <v>247</v>
      </c>
      <c r="J188" s="320">
        <v>3</v>
      </c>
      <c r="K188" s="347" t="s">
        <v>125</v>
      </c>
      <c r="L188" s="302">
        <v>60</v>
      </c>
      <c r="M188" s="302">
        <v>1.1896</v>
      </c>
      <c r="N188" s="303">
        <v>61.189599999999999</v>
      </c>
      <c r="O188" s="304"/>
    </row>
    <row r="189" spans="2:15" ht="14.85" customHeight="1" x14ac:dyDescent="0.3">
      <c r="B189" s="305"/>
      <c r="C189" s="306"/>
      <c r="D189" s="324"/>
      <c r="E189" s="359"/>
      <c r="F189" s="320"/>
      <c r="G189" s="60">
        <v>2</v>
      </c>
      <c r="H189" s="64" t="s">
        <v>246</v>
      </c>
      <c r="I189" s="359"/>
      <c r="J189" s="320"/>
      <c r="K189" s="347"/>
      <c r="L189" s="302"/>
      <c r="M189" s="302"/>
      <c r="N189" s="303"/>
      <c r="O189" s="304"/>
    </row>
    <row r="190" spans="2:15" ht="14.85" customHeight="1" x14ac:dyDescent="0.3">
      <c r="B190" s="305"/>
      <c r="C190" s="306"/>
      <c r="D190" s="324"/>
      <c r="E190" s="359"/>
      <c r="F190" s="320"/>
      <c r="G190" s="60">
        <v>3</v>
      </c>
      <c r="H190" s="73" t="s">
        <v>248</v>
      </c>
      <c r="I190" s="359"/>
      <c r="J190" s="320"/>
      <c r="K190" s="347"/>
      <c r="L190" s="302"/>
      <c r="M190" s="302"/>
      <c r="N190" s="303"/>
      <c r="O190" s="304"/>
    </row>
    <row r="191" spans="2:15" s="56" customFormat="1" ht="14.85" customHeight="1" x14ac:dyDescent="0.3">
      <c r="B191" s="305"/>
      <c r="C191" s="306"/>
      <c r="D191" s="324"/>
      <c r="E191" s="359"/>
      <c r="F191" s="320"/>
      <c r="G191" s="60">
        <v>4</v>
      </c>
      <c r="H191" s="73" t="s">
        <v>249</v>
      </c>
      <c r="I191" s="359"/>
      <c r="J191" s="320"/>
      <c r="K191" s="347"/>
      <c r="L191" s="302"/>
      <c r="M191" s="302"/>
      <c r="N191" s="303"/>
      <c r="O191" s="304"/>
    </row>
    <row r="192" spans="2:15" s="56" customFormat="1" ht="14.85" customHeight="1" x14ac:dyDescent="0.3">
      <c r="B192" s="305"/>
      <c r="C192" s="306"/>
      <c r="D192" s="324"/>
      <c r="E192" s="359"/>
      <c r="F192" s="320"/>
      <c r="G192" s="60">
        <v>5</v>
      </c>
      <c r="H192" s="73" t="s">
        <v>250</v>
      </c>
      <c r="I192" s="359"/>
      <c r="J192" s="320"/>
      <c r="K192" s="347"/>
      <c r="L192" s="302"/>
      <c r="M192" s="302"/>
      <c r="N192" s="303"/>
      <c r="O192" s="304"/>
    </row>
    <row r="193" spans="2:15" s="56" customFormat="1" ht="14.85" customHeight="1" x14ac:dyDescent="0.3">
      <c r="B193" s="305"/>
      <c r="C193" s="306"/>
      <c r="D193" s="324"/>
      <c r="E193" s="359"/>
      <c r="F193" s="320"/>
      <c r="G193" s="60">
        <v>6</v>
      </c>
      <c r="H193" s="73" t="s">
        <v>251</v>
      </c>
      <c r="I193" s="359"/>
      <c r="J193" s="320"/>
      <c r="K193" s="347"/>
      <c r="L193" s="302"/>
      <c r="M193" s="302"/>
      <c r="N193" s="303"/>
      <c r="O193" s="304"/>
    </row>
    <row r="194" spans="2:15" s="56" customFormat="1" ht="14.85" customHeight="1" x14ac:dyDescent="0.3">
      <c r="B194" s="305"/>
      <c r="C194" s="306"/>
      <c r="D194" s="324"/>
      <c r="E194" s="359"/>
      <c r="F194" s="320"/>
      <c r="G194" s="60">
        <v>7</v>
      </c>
      <c r="H194" s="64"/>
      <c r="I194" s="359"/>
      <c r="J194" s="320"/>
      <c r="K194" s="347"/>
      <c r="L194" s="302"/>
      <c r="M194" s="302"/>
      <c r="N194" s="303"/>
      <c r="O194" s="304"/>
    </row>
    <row r="195" spans="2:15" s="56" customFormat="1" ht="14.85" customHeight="1" x14ac:dyDescent="0.3">
      <c r="B195" s="305"/>
      <c r="C195" s="306"/>
      <c r="D195" s="324"/>
      <c r="E195" s="359"/>
      <c r="F195" s="320"/>
      <c r="G195" s="66">
        <v>8</v>
      </c>
      <c r="H195" s="64"/>
      <c r="I195" s="359"/>
      <c r="J195" s="320"/>
      <c r="K195" s="347"/>
      <c r="L195" s="302"/>
      <c r="M195" s="302"/>
      <c r="N195" s="303"/>
      <c r="O195" s="304"/>
    </row>
    <row r="196" spans="2:15" s="56" customFormat="1" ht="14.85" customHeight="1" x14ac:dyDescent="0.3">
      <c r="B196" s="305" t="str">
        <f>+LEFT(C196,3)</f>
        <v>5.2</v>
      </c>
      <c r="C196" s="306" t="s">
        <v>252</v>
      </c>
      <c r="D196" s="324" t="s">
        <v>253</v>
      </c>
      <c r="E196" s="359" t="s">
        <v>254</v>
      </c>
      <c r="F196" s="320">
        <v>3</v>
      </c>
      <c r="G196" s="68">
        <v>1</v>
      </c>
      <c r="H196" s="64" t="s">
        <v>255</v>
      </c>
      <c r="I196" s="345" t="s">
        <v>256</v>
      </c>
      <c r="J196" s="320">
        <v>3</v>
      </c>
      <c r="K196" s="347" t="s">
        <v>125</v>
      </c>
      <c r="L196" s="302">
        <v>60</v>
      </c>
      <c r="M196" s="302">
        <v>1.28965</v>
      </c>
      <c r="N196" s="303">
        <v>61.289650000000002</v>
      </c>
      <c r="O196" s="304"/>
    </row>
    <row r="197" spans="2:15" s="56" customFormat="1" ht="14.85" customHeight="1" x14ac:dyDescent="0.3">
      <c r="B197" s="305"/>
      <c r="C197" s="306"/>
      <c r="D197" s="324"/>
      <c r="E197" s="359"/>
      <c r="F197" s="320"/>
      <c r="G197" s="60">
        <v>2</v>
      </c>
      <c r="H197" s="64" t="s">
        <v>257</v>
      </c>
      <c r="I197" s="345"/>
      <c r="J197" s="320"/>
      <c r="K197" s="347"/>
      <c r="L197" s="302"/>
      <c r="M197" s="302"/>
      <c r="N197" s="303"/>
      <c r="O197" s="304"/>
    </row>
    <row r="198" spans="2:15" s="56" customFormat="1" ht="14.85" customHeight="1" x14ac:dyDescent="0.3">
      <c r="B198" s="305"/>
      <c r="C198" s="306"/>
      <c r="D198" s="324"/>
      <c r="E198" s="359"/>
      <c r="F198" s="320"/>
      <c r="G198" s="60">
        <v>3</v>
      </c>
      <c r="H198" s="73" t="s">
        <v>258</v>
      </c>
      <c r="I198" s="345"/>
      <c r="J198" s="320"/>
      <c r="K198" s="347"/>
      <c r="L198" s="302"/>
      <c r="M198" s="302"/>
      <c r="N198" s="303"/>
      <c r="O198" s="304"/>
    </row>
    <row r="199" spans="2:15" s="56" customFormat="1" ht="14.85" customHeight="1" x14ac:dyDescent="0.3">
      <c r="B199" s="305"/>
      <c r="C199" s="306"/>
      <c r="D199" s="324"/>
      <c r="E199" s="359"/>
      <c r="F199" s="320"/>
      <c r="G199" s="60">
        <v>4</v>
      </c>
      <c r="H199" s="73" t="s">
        <v>259</v>
      </c>
      <c r="I199" s="345"/>
      <c r="J199" s="320"/>
      <c r="K199" s="347"/>
      <c r="L199" s="302"/>
      <c r="M199" s="302"/>
      <c r="N199" s="303"/>
      <c r="O199" s="304"/>
    </row>
    <row r="200" spans="2:15" s="56" customFormat="1" ht="14.85" customHeight="1" x14ac:dyDescent="0.3">
      <c r="B200" s="305"/>
      <c r="C200" s="306"/>
      <c r="D200" s="324"/>
      <c r="E200" s="359"/>
      <c r="F200" s="320"/>
      <c r="G200" s="60">
        <v>5</v>
      </c>
      <c r="H200" s="73" t="s">
        <v>260</v>
      </c>
      <c r="I200" s="345"/>
      <c r="J200" s="320"/>
      <c r="K200" s="347"/>
      <c r="L200" s="302"/>
      <c r="M200" s="302"/>
      <c r="N200" s="303"/>
      <c r="O200" s="304"/>
    </row>
    <row r="201" spans="2:15" s="56" customFormat="1" ht="14.85" customHeight="1" x14ac:dyDescent="0.3">
      <c r="B201" s="305"/>
      <c r="C201" s="306"/>
      <c r="D201" s="324"/>
      <c r="E201" s="359"/>
      <c r="F201" s="320"/>
      <c r="G201" s="60">
        <v>6</v>
      </c>
      <c r="H201" s="65"/>
      <c r="I201" s="345"/>
      <c r="J201" s="320"/>
      <c r="K201" s="347"/>
      <c r="L201" s="302"/>
      <c r="M201" s="302"/>
      <c r="N201" s="303"/>
      <c r="O201" s="304"/>
    </row>
    <row r="202" spans="2:15" s="56" customFormat="1" ht="14.85" customHeight="1" x14ac:dyDescent="0.3">
      <c r="B202" s="305"/>
      <c r="C202" s="306"/>
      <c r="D202" s="324"/>
      <c r="E202" s="359"/>
      <c r="F202" s="320"/>
      <c r="G202" s="60">
        <v>7</v>
      </c>
      <c r="H202" s="65"/>
      <c r="I202" s="345"/>
      <c r="J202" s="320"/>
      <c r="K202" s="347"/>
      <c r="L202" s="302"/>
      <c r="M202" s="302"/>
      <c r="N202" s="303"/>
      <c r="O202" s="304"/>
    </row>
    <row r="203" spans="2:15" s="56" customFormat="1" ht="14.85" customHeight="1" x14ac:dyDescent="0.3">
      <c r="B203" s="305"/>
      <c r="C203" s="306"/>
      <c r="D203" s="324"/>
      <c r="E203" s="359"/>
      <c r="F203" s="320"/>
      <c r="G203" s="66">
        <v>8</v>
      </c>
      <c r="H203" s="67"/>
      <c r="I203" s="345"/>
      <c r="J203" s="320"/>
      <c r="K203" s="347"/>
      <c r="L203" s="302"/>
      <c r="M203" s="302"/>
      <c r="N203" s="303"/>
      <c r="O203" s="304"/>
    </row>
    <row r="204" spans="2:15" s="56" customFormat="1" ht="14.85" customHeight="1" x14ac:dyDescent="0.3">
      <c r="B204" s="305" t="str">
        <f>+LEFT(C204,3)</f>
        <v>5.3</v>
      </c>
      <c r="C204" s="306" t="s">
        <v>261</v>
      </c>
      <c r="D204" s="324" t="s">
        <v>262</v>
      </c>
      <c r="E204" s="345" t="s">
        <v>263</v>
      </c>
      <c r="F204" s="320">
        <v>3</v>
      </c>
      <c r="G204" s="68">
        <v>1</v>
      </c>
      <c r="H204" s="64" t="s">
        <v>255</v>
      </c>
      <c r="I204" s="345" t="s">
        <v>264</v>
      </c>
      <c r="J204" s="320">
        <v>3</v>
      </c>
      <c r="K204" s="347" t="s">
        <v>125</v>
      </c>
      <c r="L204" s="302">
        <v>60</v>
      </c>
      <c r="M204" s="302">
        <v>1.3896299999999999</v>
      </c>
      <c r="N204" s="303">
        <v>61.389629999999997</v>
      </c>
      <c r="O204" s="304"/>
    </row>
    <row r="205" spans="2:15" s="56" customFormat="1" ht="14.85" customHeight="1" x14ac:dyDescent="0.3">
      <c r="B205" s="305"/>
      <c r="C205" s="306"/>
      <c r="D205" s="324"/>
      <c r="E205" s="345"/>
      <c r="F205" s="320"/>
      <c r="G205" s="60">
        <v>2</v>
      </c>
      <c r="H205" s="64" t="s">
        <v>257</v>
      </c>
      <c r="I205" s="345"/>
      <c r="J205" s="320"/>
      <c r="K205" s="347"/>
      <c r="L205" s="302"/>
      <c r="M205" s="302"/>
      <c r="N205" s="303"/>
      <c r="O205" s="304"/>
    </row>
    <row r="206" spans="2:15" s="56" customFormat="1" ht="14.85" customHeight="1" x14ac:dyDescent="0.3">
      <c r="B206" s="305"/>
      <c r="C206" s="306"/>
      <c r="D206" s="324"/>
      <c r="E206" s="345"/>
      <c r="F206" s="320"/>
      <c r="G206" s="60">
        <v>3</v>
      </c>
      <c r="H206" s="64" t="s">
        <v>265</v>
      </c>
      <c r="I206" s="345"/>
      <c r="J206" s="320"/>
      <c r="K206" s="347"/>
      <c r="L206" s="302"/>
      <c r="M206" s="302"/>
      <c r="N206" s="303"/>
      <c r="O206" s="304"/>
    </row>
    <row r="207" spans="2:15" s="56" customFormat="1" ht="14.85" customHeight="1" x14ac:dyDescent="0.3">
      <c r="B207" s="305"/>
      <c r="C207" s="306"/>
      <c r="D207" s="324"/>
      <c r="E207" s="345"/>
      <c r="F207" s="320"/>
      <c r="G207" s="60">
        <v>4</v>
      </c>
      <c r="H207" s="64" t="s">
        <v>266</v>
      </c>
      <c r="I207" s="345"/>
      <c r="J207" s="320"/>
      <c r="K207" s="347"/>
      <c r="L207" s="302"/>
      <c r="M207" s="302"/>
      <c r="N207" s="303"/>
      <c r="O207" s="304"/>
    </row>
    <row r="208" spans="2:15" s="56" customFormat="1" ht="14.85" customHeight="1" x14ac:dyDescent="0.3">
      <c r="B208" s="305"/>
      <c r="C208" s="306"/>
      <c r="D208" s="324"/>
      <c r="E208" s="345"/>
      <c r="F208" s="320"/>
      <c r="G208" s="60">
        <v>5</v>
      </c>
      <c r="H208" s="73" t="s">
        <v>267</v>
      </c>
      <c r="I208" s="345"/>
      <c r="J208" s="320"/>
      <c r="K208" s="347"/>
      <c r="L208" s="302"/>
      <c r="M208" s="302"/>
      <c r="N208" s="303"/>
      <c r="O208" s="304"/>
    </row>
    <row r="209" spans="2:15" s="56" customFormat="1" ht="14.85" customHeight="1" x14ac:dyDescent="0.3">
      <c r="B209" s="305"/>
      <c r="C209" s="306"/>
      <c r="D209" s="324"/>
      <c r="E209" s="345"/>
      <c r="F209" s="320"/>
      <c r="G209" s="60">
        <v>6</v>
      </c>
      <c r="H209" s="73" t="s">
        <v>268</v>
      </c>
      <c r="I209" s="345"/>
      <c r="J209" s="320"/>
      <c r="K209" s="347"/>
      <c r="L209" s="302"/>
      <c r="M209" s="302"/>
      <c r="N209" s="303"/>
      <c r="O209" s="304"/>
    </row>
    <row r="210" spans="2:15" s="56" customFormat="1" ht="14.85" customHeight="1" x14ac:dyDescent="0.3">
      <c r="B210" s="305"/>
      <c r="C210" s="306"/>
      <c r="D210" s="324"/>
      <c r="E210" s="345"/>
      <c r="F210" s="320"/>
      <c r="G210" s="60">
        <v>7</v>
      </c>
      <c r="H210" s="73" t="s">
        <v>269</v>
      </c>
      <c r="I210" s="345"/>
      <c r="J210" s="320"/>
      <c r="K210" s="347"/>
      <c r="L210" s="302"/>
      <c r="M210" s="302"/>
      <c r="N210" s="303"/>
      <c r="O210" s="304"/>
    </row>
    <row r="211" spans="2:15" s="56" customFormat="1" ht="14.85" customHeight="1" x14ac:dyDescent="0.3">
      <c r="B211" s="305"/>
      <c r="C211" s="306"/>
      <c r="D211" s="324"/>
      <c r="E211" s="345"/>
      <c r="F211" s="320"/>
      <c r="G211" s="66">
        <v>8</v>
      </c>
      <c r="H211" s="67"/>
      <c r="I211" s="345"/>
      <c r="J211" s="320"/>
      <c r="K211" s="347"/>
      <c r="L211" s="302"/>
      <c r="M211" s="302"/>
      <c r="N211" s="303"/>
      <c r="O211" s="304"/>
    </row>
    <row r="212" spans="2:15" ht="14.85" customHeight="1" x14ac:dyDescent="0.3">
      <c r="B212" s="305" t="str">
        <f>+LEFT(C212,3)</f>
        <v>5.4</v>
      </c>
      <c r="C212" s="306" t="s">
        <v>270</v>
      </c>
      <c r="D212" s="324" t="s">
        <v>271</v>
      </c>
      <c r="E212" s="346" t="s">
        <v>272</v>
      </c>
      <c r="F212" s="320">
        <v>3</v>
      </c>
      <c r="G212" s="68">
        <v>1</v>
      </c>
      <c r="H212" s="73" t="s">
        <v>273</v>
      </c>
      <c r="I212" s="73" t="s">
        <v>274</v>
      </c>
      <c r="J212" s="320">
        <v>3</v>
      </c>
      <c r="K212" s="347" t="s">
        <v>125</v>
      </c>
      <c r="L212" s="302">
        <v>60</v>
      </c>
      <c r="M212" s="302">
        <v>1.48963</v>
      </c>
      <c r="N212" s="303">
        <v>61.489629999999998</v>
      </c>
      <c r="O212" s="304"/>
    </row>
    <row r="213" spans="2:15" ht="14.85" customHeight="1" x14ac:dyDescent="0.3">
      <c r="B213" s="305"/>
      <c r="C213" s="306"/>
      <c r="D213" s="324"/>
      <c r="E213" s="346"/>
      <c r="F213" s="320"/>
      <c r="G213" s="60">
        <v>2</v>
      </c>
      <c r="H213" s="73" t="s">
        <v>275</v>
      </c>
      <c r="I213" s="73" t="s">
        <v>276</v>
      </c>
      <c r="J213" s="320"/>
      <c r="K213" s="347"/>
      <c r="L213" s="302"/>
      <c r="M213" s="302"/>
      <c r="N213" s="303"/>
      <c r="O213" s="304"/>
    </row>
    <row r="214" spans="2:15" ht="14.85" customHeight="1" x14ac:dyDescent="0.3">
      <c r="B214" s="305"/>
      <c r="C214" s="306"/>
      <c r="D214" s="324"/>
      <c r="E214" s="346"/>
      <c r="F214" s="320"/>
      <c r="G214" s="60">
        <v>3</v>
      </c>
      <c r="H214" s="73" t="s">
        <v>276</v>
      </c>
      <c r="I214" s="74"/>
      <c r="J214" s="320"/>
      <c r="K214" s="347"/>
      <c r="L214" s="302"/>
      <c r="M214" s="302"/>
      <c r="N214" s="303"/>
      <c r="O214" s="304"/>
    </row>
    <row r="215" spans="2:15" s="56" customFormat="1" ht="14.85" customHeight="1" x14ac:dyDescent="0.3">
      <c r="B215" s="305"/>
      <c r="C215" s="306"/>
      <c r="D215" s="324"/>
      <c r="E215" s="346"/>
      <c r="F215" s="320"/>
      <c r="G215" s="60">
        <v>4</v>
      </c>
      <c r="H215" s="73" t="s">
        <v>277</v>
      </c>
      <c r="I215" s="74"/>
      <c r="J215" s="320"/>
      <c r="K215" s="347"/>
      <c r="L215" s="302"/>
      <c r="M215" s="302"/>
      <c r="N215" s="303"/>
      <c r="O215" s="304"/>
    </row>
    <row r="216" spans="2:15" s="56" customFormat="1" ht="14.85" customHeight="1" x14ac:dyDescent="0.3">
      <c r="B216" s="305"/>
      <c r="C216" s="306"/>
      <c r="D216" s="324"/>
      <c r="E216" s="346"/>
      <c r="F216" s="320"/>
      <c r="G216" s="60">
        <v>5</v>
      </c>
      <c r="H216" s="73"/>
      <c r="I216" s="74"/>
      <c r="J216" s="320"/>
      <c r="K216" s="347"/>
      <c r="L216" s="302"/>
      <c r="M216" s="302"/>
      <c r="N216" s="303"/>
      <c r="O216" s="304"/>
    </row>
    <row r="217" spans="2:15" s="56" customFormat="1" ht="14.85" customHeight="1" x14ac:dyDescent="0.3">
      <c r="B217" s="305"/>
      <c r="C217" s="306"/>
      <c r="D217" s="324"/>
      <c r="E217" s="346"/>
      <c r="F217" s="320"/>
      <c r="G217" s="60">
        <v>6</v>
      </c>
      <c r="H217" s="65"/>
      <c r="I217" s="74"/>
      <c r="J217" s="320"/>
      <c r="K217" s="347"/>
      <c r="L217" s="302"/>
      <c r="M217" s="302"/>
      <c r="N217" s="303"/>
      <c r="O217" s="304"/>
    </row>
    <row r="218" spans="2:15" s="56" customFormat="1" ht="14.85" customHeight="1" x14ac:dyDescent="0.3">
      <c r="B218" s="305"/>
      <c r="C218" s="306"/>
      <c r="D218" s="324"/>
      <c r="E218" s="346"/>
      <c r="F218" s="320"/>
      <c r="G218" s="60">
        <v>7</v>
      </c>
      <c r="H218" s="65"/>
      <c r="I218" s="74"/>
      <c r="J218" s="320"/>
      <c r="K218" s="347"/>
      <c r="L218" s="302"/>
      <c r="M218" s="302"/>
      <c r="N218" s="303"/>
      <c r="O218" s="304"/>
    </row>
    <row r="219" spans="2:15" s="56" customFormat="1" ht="14.85" customHeight="1" x14ac:dyDescent="0.3">
      <c r="B219" s="305"/>
      <c r="C219" s="306"/>
      <c r="D219" s="324"/>
      <c r="E219" s="346"/>
      <c r="F219" s="320"/>
      <c r="G219" s="66">
        <v>8</v>
      </c>
      <c r="H219" s="67"/>
      <c r="I219" s="75"/>
      <c r="J219" s="320"/>
      <c r="K219" s="347"/>
      <c r="L219" s="302"/>
      <c r="M219" s="302"/>
      <c r="N219" s="303"/>
      <c r="O219" s="304"/>
    </row>
    <row r="220" spans="2:15" s="56" customFormat="1" ht="14.85" customHeight="1" x14ac:dyDescent="0.3">
      <c r="B220" s="305" t="str">
        <f>+LEFT(C220,3)</f>
        <v>5.5</v>
      </c>
      <c r="C220" s="306" t="s">
        <v>278</v>
      </c>
      <c r="D220" s="324" t="s">
        <v>279</v>
      </c>
      <c r="E220" s="346" t="s">
        <v>280</v>
      </c>
      <c r="F220" s="320">
        <v>3</v>
      </c>
      <c r="G220" s="68">
        <v>1</v>
      </c>
      <c r="H220" s="73" t="s">
        <v>281</v>
      </c>
      <c r="I220" s="73" t="s">
        <v>282</v>
      </c>
      <c r="J220" s="320">
        <v>3</v>
      </c>
      <c r="K220" s="347" t="s">
        <v>125</v>
      </c>
      <c r="L220" s="302">
        <v>60</v>
      </c>
      <c r="M220" s="302">
        <v>1.58965</v>
      </c>
      <c r="N220" s="303">
        <v>61.589649999999999</v>
      </c>
      <c r="O220" s="304"/>
    </row>
    <row r="221" spans="2:15" s="56" customFormat="1" ht="14.85" customHeight="1" x14ac:dyDescent="0.3">
      <c r="B221" s="305"/>
      <c r="C221" s="306"/>
      <c r="D221" s="324"/>
      <c r="E221" s="346"/>
      <c r="F221" s="320"/>
      <c r="G221" s="60">
        <v>2</v>
      </c>
      <c r="H221" s="73" t="s">
        <v>283</v>
      </c>
      <c r="I221" s="73" t="s">
        <v>284</v>
      </c>
      <c r="J221" s="320"/>
      <c r="K221" s="347"/>
      <c r="L221" s="302"/>
      <c r="M221" s="302"/>
      <c r="N221" s="303"/>
      <c r="O221" s="304"/>
    </row>
    <row r="222" spans="2:15" s="56" customFormat="1" ht="14.85" customHeight="1" x14ac:dyDescent="0.3">
      <c r="B222" s="305"/>
      <c r="C222" s="306"/>
      <c r="D222" s="324"/>
      <c r="E222" s="346"/>
      <c r="F222" s="320"/>
      <c r="G222" s="60">
        <v>3</v>
      </c>
      <c r="H222" s="73" t="s">
        <v>285</v>
      </c>
      <c r="I222" s="73" t="s">
        <v>286</v>
      </c>
      <c r="J222" s="320"/>
      <c r="K222" s="347"/>
      <c r="L222" s="302"/>
      <c r="M222" s="302"/>
      <c r="N222" s="303"/>
      <c r="O222" s="304"/>
    </row>
    <row r="223" spans="2:15" s="56" customFormat="1" ht="14.85" customHeight="1" x14ac:dyDescent="0.3">
      <c r="B223" s="305"/>
      <c r="C223" s="306"/>
      <c r="D223" s="324"/>
      <c r="E223" s="346"/>
      <c r="F223" s="320"/>
      <c r="G223" s="60">
        <v>4</v>
      </c>
      <c r="H223" s="73"/>
      <c r="I223" s="73" t="s">
        <v>287</v>
      </c>
      <c r="J223" s="320"/>
      <c r="K223" s="347"/>
      <c r="L223" s="302"/>
      <c r="M223" s="302"/>
      <c r="N223" s="303"/>
      <c r="O223" s="304"/>
    </row>
    <row r="224" spans="2:15" s="56" customFormat="1" ht="14.85" customHeight="1" x14ac:dyDescent="0.3">
      <c r="B224" s="305"/>
      <c r="C224" s="306"/>
      <c r="D224" s="324"/>
      <c r="E224" s="346"/>
      <c r="F224" s="320"/>
      <c r="G224" s="60">
        <v>5</v>
      </c>
      <c r="H224" s="73"/>
      <c r="I224" s="74"/>
      <c r="J224" s="320"/>
      <c r="K224" s="347"/>
      <c r="L224" s="302"/>
      <c r="M224" s="302"/>
      <c r="N224" s="303"/>
      <c r="O224" s="304"/>
    </row>
    <row r="225" spans="1:15" s="56" customFormat="1" ht="14.85" customHeight="1" x14ac:dyDescent="0.3">
      <c r="B225" s="305"/>
      <c r="C225" s="306"/>
      <c r="D225" s="324"/>
      <c r="E225" s="346"/>
      <c r="F225" s="320"/>
      <c r="G225" s="60">
        <v>6</v>
      </c>
      <c r="H225" s="73"/>
      <c r="I225" s="74"/>
      <c r="J225" s="320"/>
      <c r="K225" s="347"/>
      <c r="L225" s="302"/>
      <c r="M225" s="302"/>
      <c r="N225" s="303"/>
      <c r="O225" s="304"/>
    </row>
    <row r="226" spans="1:15" s="56" customFormat="1" ht="14.85" customHeight="1" x14ac:dyDescent="0.3">
      <c r="B226" s="305"/>
      <c r="C226" s="306"/>
      <c r="D226" s="324"/>
      <c r="E226" s="346"/>
      <c r="F226" s="320"/>
      <c r="G226" s="60">
        <v>7</v>
      </c>
      <c r="H226" s="65"/>
      <c r="I226" s="74"/>
      <c r="J226" s="320"/>
      <c r="K226" s="347"/>
      <c r="L226" s="302"/>
      <c r="M226" s="302"/>
      <c r="N226" s="303"/>
      <c r="O226" s="304"/>
    </row>
    <row r="227" spans="1:15" s="56" customFormat="1" ht="14.85" customHeight="1" x14ac:dyDescent="0.3">
      <c r="B227" s="305"/>
      <c r="C227" s="306"/>
      <c r="D227" s="324"/>
      <c r="E227" s="346"/>
      <c r="F227" s="320"/>
      <c r="G227" s="66">
        <v>8</v>
      </c>
      <c r="H227" s="67"/>
      <c r="I227" s="75"/>
      <c r="J227" s="320"/>
      <c r="K227" s="347"/>
      <c r="L227" s="302"/>
      <c r="M227" s="302"/>
      <c r="N227" s="303"/>
      <c r="O227" s="304"/>
    </row>
    <row r="228" spans="1:15" ht="14.85" customHeight="1" x14ac:dyDescent="0.3">
      <c r="B228" s="305" t="str">
        <f>+LEFT(C228,3)</f>
        <v>5.6</v>
      </c>
      <c r="C228" s="306" t="s">
        <v>288</v>
      </c>
      <c r="D228" s="324" t="s">
        <v>279</v>
      </c>
      <c r="E228" s="346" t="s">
        <v>289</v>
      </c>
      <c r="F228" s="320">
        <v>3</v>
      </c>
      <c r="G228" s="68">
        <v>1</v>
      </c>
      <c r="H228" s="73" t="s">
        <v>273</v>
      </c>
      <c r="I228" s="73" t="s">
        <v>274</v>
      </c>
      <c r="J228" s="320">
        <v>3</v>
      </c>
      <c r="K228" s="347" t="s">
        <v>125</v>
      </c>
      <c r="L228" s="302">
        <v>60</v>
      </c>
      <c r="M228" s="302">
        <v>1.6896530000000001</v>
      </c>
      <c r="N228" s="303">
        <v>61.689653</v>
      </c>
      <c r="O228" s="304"/>
    </row>
    <row r="229" spans="1:15" ht="14.85" customHeight="1" x14ac:dyDescent="0.3">
      <c r="B229" s="305"/>
      <c r="C229" s="306"/>
      <c r="D229" s="324"/>
      <c r="E229" s="346"/>
      <c r="F229" s="320"/>
      <c r="G229" s="60">
        <v>2</v>
      </c>
      <c r="H229" s="73" t="s">
        <v>276</v>
      </c>
      <c r="I229" s="73" t="s">
        <v>276</v>
      </c>
      <c r="J229" s="320"/>
      <c r="K229" s="347"/>
      <c r="L229" s="302"/>
      <c r="M229" s="302"/>
      <c r="N229" s="303"/>
      <c r="O229" s="304"/>
    </row>
    <row r="230" spans="1:15" s="56" customFormat="1" ht="14.85" customHeight="1" x14ac:dyDescent="0.3">
      <c r="B230" s="305"/>
      <c r="C230" s="306"/>
      <c r="D230" s="324"/>
      <c r="E230" s="346"/>
      <c r="F230" s="320"/>
      <c r="G230" s="60">
        <v>3</v>
      </c>
      <c r="H230" s="65"/>
      <c r="I230" s="74"/>
      <c r="J230" s="320"/>
      <c r="K230" s="347"/>
      <c r="L230" s="302"/>
      <c r="M230" s="302"/>
      <c r="N230" s="303"/>
      <c r="O230" s="304"/>
    </row>
    <row r="231" spans="1:15" s="56" customFormat="1" ht="14.85" customHeight="1" x14ac:dyDescent="0.3">
      <c r="B231" s="305"/>
      <c r="C231" s="306"/>
      <c r="D231" s="324"/>
      <c r="E231" s="346"/>
      <c r="F231" s="320"/>
      <c r="G231" s="60">
        <v>4</v>
      </c>
      <c r="H231" s="65"/>
      <c r="I231" s="74"/>
      <c r="J231" s="320"/>
      <c r="K231" s="347"/>
      <c r="L231" s="302"/>
      <c r="M231" s="302"/>
      <c r="N231" s="303"/>
      <c r="O231" s="304"/>
    </row>
    <row r="232" spans="1:15" s="56" customFormat="1" ht="14.85" customHeight="1" x14ac:dyDescent="0.3">
      <c r="B232" s="305"/>
      <c r="C232" s="306"/>
      <c r="D232" s="324"/>
      <c r="E232" s="346"/>
      <c r="F232" s="320"/>
      <c r="G232" s="60">
        <v>5</v>
      </c>
      <c r="H232" s="65"/>
      <c r="I232" s="74"/>
      <c r="J232" s="320"/>
      <c r="K232" s="347"/>
      <c r="L232" s="302"/>
      <c r="M232" s="302"/>
      <c r="N232" s="303"/>
      <c r="O232" s="304"/>
    </row>
    <row r="233" spans="1:15" s="56" customFormat="1" ht="14.85" customHeight="1" x14ac:dyDescent="0.3">
      <c r="B233" s="305"/>
      <c r="C233" s="306"/>
      <c r="D233" s="324"/>
      <c r="E233" s="346"/>
      <c r="F233" s="320"/>
      <c r="G233" s="60">
        <v>6</v>
      </c>
      <c r="H233" s="65"/>
      <c r="I233" s="74"/>
      <c r="J233" s="320"/>
      <c r="K233" s="347"/>
      <c r="L233" s="302"/>
      <c r="M233" s="302"/>
      <c r="N233" s="303"/>
      <c r="O233" s="304"/>
    </row>
    <row r="234" spans="1:15" s="56" customFormat="1" ht="14.85" customHeight="1" x14ac:dyDescent="0.3">
      <c r="B234" s="305"/>
      <c r="C234" s="306"/>
      <c r="D234" s="324"/>
      <c r="E234" s="346"/>
      <c r="F234" s="320"/>
      <c r="G234" s="60">
        <v>7</v>
      </c>
      <c r="H234" s="65"/>
      <c r="I234" s="74"/>
      <c r="J234" s="320"/>
      <c r="K234" s="347"/>
      <c r="L234" s="302"/>
      <c r="M234" s="302"/>
      <c r="N234" s="303"/>
      <c r="O234" s="304"/>
    </row>
    <row r="235" spans="1:15" s="56" customFormat="1" ht="14.85" customHeight="1" x14ac:dyDescent="0.3">
      <c r="B235" s="305"/>
      <c r="C235" s="306"/>
      <c r="D235" s="324"/>
      <c r="E235" s="346"/>
      <c r="F235" s="320"/>
      <c r="G235" s="66">
        <v>8</v>
      </c>
      <c r="H235" s="67"/>
      <c r="I235" s="75"/>
      <c r="J235" s="320"/>
      <c r="K235" s="347"/>
      <c r="L235" s="302"/>
      <c r="M235" s="302"/>
      <c r="N235" s="303"/>
      <c r="O235" s="304"/>
    </row>
    <row r="236" spans="1:15" ht="14.85" customHeight="1" x14ac:dyDescent="0.3">
      <c r="A236" s="56"/>
    </row>
    <row r="237" spans="1:15" ht="14.85" customHeight="1" x14ac:dyDescent="0.3">
      <c r="A237" s="56"/>
      <c r="B237" s="76"/>
      <c r="C237" s="56"/>
      <c r="D237" s="56"/>
      <c r="E237" s="56"/>
      <c r="F237" s="56"/>
      <c r="G237" s="56"/>
      <c r="H237" s="56"/>
      <c r="I237" s="56"/>
    </row>
    <row r="238" spans="1:15" ht="22.5" customHeight="1" x14ac:dyDescent="0.3"/>
    <row r="239" spans="1:15" ht="22.5" customHeight="1" x14ac:dyDescent="0.3"/>
    <row r="240" spans="1:15" ht="22.5" customHeight="1" x14ac:dyDescent="0.3"/>
    <row r="241" ht="22.5" customHeight="1" x14ac:dyDescent="0.3"/>
    <row r="242" ht="22.5" customHeight="1" x14ac:dyDescent="0.3"/>
    <row r="243" ht="22.5" customHeight="1" x14ac:dyDescent="0.3"/>
    <row r="244" ht="22.5" customHeight="1" x14ac:dyDescent="0.3"/>
    <row r="245" ht="22.5" customHeight="1" x14ac:dyDescent="0.3"/>
    <row r="246" ht="22.5" customHeight="1" x14ac:dyDescent="0.3"/>
    <row r="247" ht="22.5" customHeight="1" x14ac:dyDescent="0.3"/>
    <row r="248" ht="22.5" customHeight="1" x14ac:dyDescent="0.3"/>
    <row r="249" ht="22.5" customHeight="1" x14ac:dyDescent="0.3"/>
    <row r="250" ht="22.5" customHeight="1" x14ac:dyDescent="0.3"/>
    <row r="251" ht="22.5" customHeight="1" x14ac:dyDescent="0.3"/>
    <row r="252" ht="22.5" customHeight="1" x14ac:dyDescent="0.3"/>
    <row r="253" ht="22.5" customHeight="1" x14ac:dyDescent="0.3"/>
    <row r="254" ht="22.5" customHeight="1" x14ac:dyDescent="0.3"/>
    <row r="255" ht="22.5" customHeight="1" x14ac:dyDescent="0.3"/>
    <row r="256" ht="22.5" customHeight="1" x14ac:dyDescent="0.3"/>
    <row r="257" ht="22.5" customHeight="1" x14ac:dyDescent="0.3"/>
    <row r="258" ht="22.5" customHeight="1" x14ac:dyDescent="0.3"/>
    <row r="259" ht="22.5" customHeight="1" x14ac:dyDescent="0.3"/>
    <row r="260" ht="22.5" customHeight="1" x14ac:dyDescent="0.3"/>
    <row r="261" ht="22.5" customHeight="1" x14ac:dyDescent="0.3"/>
    <row r="262" ht="22.5" customHeight="1" x14ac:dyDescent="0.3"/>
    <row r="263" ht="22.5" customHeight="1" x14ac:dyDescent="0.3"/>
    <row r="264" ht="22.5" customHeight="1" x14ac:dyDescent="0.3"/>
    <row r="265" ht="22.5" customHeight="1" x14ac:dyDescent="0.3"/>
    <row r="266" ht="22.5" customHeight="1" x14ac:dyDescent="0.3"/>
    <row r="267" ht="22.5" customHeight="1" x14ac:dyDescent="0.3"/>
    <row r="268" ht="22.5" customHeight="1" x14ac:dyDescent="0.3"/>
    <row r="269" ht="22.5" customHeight="1" x14ac:dyDescent="0.3"/>
    <row r="270" ht="22.5" customHeight="1" x14ac:dyDescent="0.3"/>
    <row r="271" ht="22.5" customHeight="1" x14ac:dyDescent="0.3"/>
    <row r="272" ht="22.5" customHeight="1" x14ac:dyDescent="0.3"/>
    <row r="273" ht="22.5" customHeight="1" x14ac:dyDescent="0.3"/>
    <row r="274" ht="22.5" customHeight="1" x14ac:dyDescent="0.3"/>
    <row r="275" ht="22.5" customHeight="1" x14ac:dyDescent="0.3"/>
    <row r="276" ht="22.5" customHeight="1" x14ac:dyDescent="0.3"/>
    <row r="277" ht="22.5" customHeight="1" x14ac:dyDescent="0.3"/>
    <row r="278" ht="22.5" customHeight="1" x14ac:dyDescent="0.3"/>
    <row r="279" ht="22.5" customHeight="1" x14ac:dyDescent="0.3"/>
    <row r="280" ht="22.5" customHeight="1" x14ac:dyDescent="0.3"/>
    <row r="281" ht="22.5" customHeight="1" x14ac:dyDescent="0.3"/>
    <row r="282" ht="22.5" customHeight="1" x14ac:dyDescent="0.3"/>
    <row r="283" ht="22.5" customHeight="1" x14ac:dyDescent="0.3"/>
    <row r="284" ht="22.5" customHeight="1" x14ac:dyDescent="0.3"/>
    <row r="285" ht="22.5" customHeight="1" x14ac:dyDescent="0.3"/>
    <row r="286" ht="22.5" customHeight="1" x14ac:dyDescent="0.3"/>
    <row r="287" ht="22.5" customHeight="1" x14ac:dyDescent="0.3"/>
    <row r="288" ht="22.5" customHeight="1" x14ac:dyDescent="0.3"/>
    <row r="289" ht="22.5" customHeight="1" x14ac:dyDescent="0.3"/>
    <row r="290" ht="22.5" customHeight="1" x14ac:dyDescent="0.3"/>
    <row r="291" ht="22.5" customHeight="1" x14ac:dyDescent="0.3"/>
    <row r="292" ht="22.5" customHeight="1" x14ac:dyDescent="0.3"/>
    <row r="293" ht="22.5" customHeight="1" x14ac:dyDescent="0.3"/>
    <row r="294" ht="22.5" customHeight="1" x14ac:dyDescent="0.3"/>
    <row r="295" ht="22.5" customHeight="1" x14ac:dyDescent="0.3"/>
    <row r="296" ht="22.5" customHeight="1" x14ac:dyDescent="0.3"/>
    <row r="297" ht="22.5" customHeight="1" x14ac:dyDescent="0.3"/>
    <row r="298" ht="22.5" customHeight="1" x14ac:dyDescent="0.3"/>
    <row r="299" ht="22.5" customHeight="1" x14ac:dyDescent="0.3"/>
    <row r="300" ht="22.5" customHeight="1" x14ac:dyDescent="0.3"/>
    <row r="301" ht="22.5" customHeight="1" x14ac:dyDescent="0.3"/>
    <row r="302" ht="22.5" customHeight="1" x14ac:dyDescent="0.3"/>
    <row r="303" ht="22.5" customHeight="1" x14ac:dyDescent="0.3"/>
    <row r="304" ht="22.5" customHeight="1" x14ac:dyDescent="0.3"/>
    <row r="305" ht="22.5" customHeight="1" x14ac:dyDescent="0.3"/>
    <row r="306" ht="22.5" customHeight="1" x14ac:dyDescent="0.3"/>
    <row r="307" ht="22.5" customHeight="1" x14ac:dyDescent="0.3"/>
    <row r="308" ht="22.5" customHeight="1" x14ac:dyDescent="0.3"/>
    <row r="309" ht="22.5" customHeight="1" x14ac:dyDescent="0.3"/>
    <row r="310" ht="22.5" customHeight="1" x14ac:dyDescent="0.3"/>
    <row r="311" ht="22.5" customHeight="1" x14ac:dyDescent="0.3"/>
    <row r="312" ht="22.5" customHeight="1" x14ac:dyDescent="0.3"/>
    <row r="313" ht="22.5" customHeight="1" x14ac:dyDescent="0.3"/>
    <row r="314" ht="22.5" customHeight="1" x14ac:dyDescent="0.3"/>
    <row r="315" ht="22.5" customHeight="1" x14ac:dyDescent="0.3"/>
    <row r="316" ht="22.5" customHeight="1" x14ac:dyDescent="0.3"/>
    <row r="317" ht="22.5" customHeight="1" x14ac:dyDescent="0.3"/>
    <row r="318" ht="22.5" customHeight="1" x14ac:dyDescent="0.3"/>
    <row r="319" ht="22.5" customHeight="1" x14ac:dyDescent="0.3"/>
    <row r="320" ht="22.5" customHeight="1" x14ac:dyDescent="0.3"/>
    <row r="321" ht="22.5" customHeight="1" x14ac:dyDescent="0.3"/>
    <row r="322" ht="22.5" customHeight="1" x14ac:dyDescent="0.3"/>
    <row r="323" ht="22.5" customHeight="1" x14ac:dyDescent="0.3"/>
    <row r="324" ht="22.5" customHeight="1" x14ac:dyDescent="0.3"/>
    <row r="325" ht="22.5" customHeight="1" x14ac:dyDescent="0.3"/>
    <row r="326" ht="22.5" customHeight="1" x14ac:dyDescent="0.3"/>
    <row r="327" ht="22.5" customHeight="1" x14ac:dyDescent="0.3"/>
    <row r="328" ht="22.5" customHeight="1" x14ac:dyDescent="0.3"/>
    <row r="329" ht="22.5" customHeight="1" x14ac:dyDescent="0.3"/>
    <row r="330" ht="22.5" customHeight="1" x14ac:dyDescent="0.3"/>
    <row r="331" ht="22.5" customHeight="1" x14ac:dyDescent="0.3"/>
    <row r="332" ht="22.5" customHeight="1" x14ac:dyDescent="0.3"/>
    <row r="333" ht="22.5" customHeight="1" x14ac:dyDescent="0.3"/>
    <row r="334" ht="22.5" customHeight="1" x14ac:dyDescent="0.3"/>
    <row r="335" ht="22.5" customHeight="1" x14ac:dyDescent="0.3"/>
    <row r="336" ht="22.5" customHeight="1" x14ac:dyDescent="0.3"/>
    <row r="337" ht="22.5" customHeight="1" x14ac:dyDescent="0.3"/>
    <row r="338" ht="22.5" customHeight="1" x14ac:dyDescent="0.3"/>
    <row r="339" ht="22.5" customHeight="1" x14ac:dyDescent="0.3"/>
    <row r="340" ht="22.5" customHeight="1" x14ac:dyDescent="0.3"/>
    <row r="341" ht="22.5" customHeight="1" x14ac:dyDescent="0.3"/>
    <row r="342" ht="22.5" customHeight="1" x14ac:dyDescent="0.3"/>
    <row r="343" ht="22.5" customHeight="1" x14ac:dyDescent="0.3"/>
    <row r="344" ht="22.5" customHeight="1" x14ac:dyDescent="0.3"/>
    <row r="345" ht="22.5" customHeight="1" x14ac:dyDescent="0.3"/>
    <row r="346" ht="22.5" customHeight="1" x14ac:dyDescent="0.3"/>
    <row r="347" ht="22.5" customHeight="1" x14ac:dyDescent="0.3"/>
    <row r="348" ht="22.5" customHeight="1" x14ac:dyDescent="0.3"/>
    <row r="349" ht="22.5" customHeight="1" x14ac:dyDescent="0.3"/>
    <row r="350" ht="22.5" customHeight="1" x14ac:dyDescent="0.3"/>
    <row r="351" ht="22.5" customHeight="1" x14ac:dyDescent="0.3"/>
    <row r="352" ht="22.5" customHeight="1" x14ac:dyDescent="0.3"/>
  </sheetData>
  <mergeCells count="378">
    <mergeCell ref="N220:N227"/>
    <mergeCell ref="O220:O227"/>
    <mergeCell ref="B228:B235"/>
    <mergeCell ref="C228:C235"/>
    <mergeCell ref="D228:D235"/>
    <mergeCell ref="E228:E235"/>
    <mergeCell ref="F228:F235"/>
    <mergeCell ref="J228:J235"/>
    <mergeCell ref="K228:K235"/>
    <mergeCell ref="L228:L235"/>
    <mergeCell ref="M228:M235"/>
    <mergeCell ref="N228:N235"/>
    <mergeCell ref="O228:O235"/>
    <mergeCell ref="B220:B227"/>
    <mergeCell ref="C220:C227"/>
    <mergeCell ref="D220:D227"/>
    <mergeCell ref="E220:E227"/>
    <mergeCell ref="F220:F227"/>
    <mergeCell ref="J220:J227"/>
    <mergeCell ref="K220:K227"/>
    <mergeCell ref="L220:L227"/>
    <mergeCell ref="M220:M227"/>
    <mergeCell ref="M204:M211"/>
    <mergeCell ref="N204:N211"/>
    <mergeCell ref="O204:O211"/>
    <mergeCell ref="B212:B219"/>
    <mergeCell ref="C212:C219"/>
    <mergeCell ref="D212:D219"/>
    <mergeCell ref="E212:E219"/>
    <mergeCell ref="F212:F219"/>
    <mergeCell ref="J212:J219"/>
    <mergeCell ref="K212:K219"/>
    <mergeCell ref="L212:L219"/>
    <mergeCell ref="M212:M219"/>
    <mergeCell ref="N212:N219"/>
    <mergeCell ref="O212:O219"/>
    <mergeCell ref="B204:B211"/>
    <mergeCell ref="C204:C211"/>
    <mergeCell ref="D204:D211"/>
    <mergeCell ref="E204:E211"/>
    <mergeCell ref="F204:F211"/>
    <mergeCell ref="I204:I211"/>
    <mergeCell ref="J204:J211"/>
    <mergeCell ref="K204:K211"/>
    <mergeCell ref="L204:L211"/>
    <mergeCell ref="M188:M195"/>
    <mergeCell ref="N188:N195"/>
    <mergeCell ref="O188:O195"/>
    <mergeCell ref="B196:B203"/>
    <mergeCell ref="C196:C203"/>
    <mergeCell ref="D196:D203"/>
    <mergeCell ref="E196:E203"/>
    <mergeCell ref="F196:F203"/>
    <mergeCell ref="I196:I203"/>
    <mergeCell ref="J196:J203"/>
    <mergeCell ref="K196:K203"/>
    <mergeCell ref="L196:L203"/>
    <mergeCell ref="M196:M203"/>
    <mergeCell ref="N196:N203"/>
    <mergeCell ref="O196:O203"/>
    <mergeCell ref="B188:B195"/>
    <mergeCell ref="C188:C195"/>
    <mergeCell ref="D188:D195"/>
    <mergeCell ref="E188:E195"/>
    <mergeCell ref="F188:F195"/>
    <mergeCell ref="I188:I195"/>
    <mergeCell ref="J188:J195"/>
    <mergeCell ref="K188:K195"/>
    <mergeCell ref="L188:L195"/>
    <mergeCell ref="M177:M184"/>
    <mergeCell ref="N177:N184"/>
    <mergeCell ref="O177:O184"/>
    <mergeCell ref="B185:B187"/>
    <mergeCell ref="C185:C187"/>
    <mergeCell ref="D185:D187"/>
    <mergeCell ref="E185:E187"/>
    <mergeCell ref="F185:F187"/>
    <mergeCell ref="G185:I185"/>
    <mergeCell ref="J185:J187"/>
    <mergeCell ref="K185:K187"/>
    <mergeCell ref="L185:L187"/>
    <mergeCell ref="M185:M187"/>
    <mergeCell ref="N185:N187"/>
    <mergeCell ref="O185:O187"/>
    <mergeCell ref="G186:G187"/>
    <mergeCell ref="H186:H187"/>
    <mergeCell ref="I186:I187"/>
    <mergeCell ref="B177:B184"/>
    <mergeCell ref="C177:C184"/>
    <mergeCell ref="D177:D184"/>
    <mergeCell ref="E177:E184"/>
    <mergeCell ref="F177:F184"/>
    <mergeCell ref="I177:I184"/>
    <mergeCell ref="J177:J184"/>
    <mergeCell ref="K177:K184"/>
    <mergeCell ref="L177:L184"/>
    <mergeCell ref="M161:M168"/>
    <mergeCell ref="N161:N168"/>
    <mergeCell ref="O161:O168"/>
    <mergeCell ref="B169:B176"/>
    <mergeCell ref="C169:C176"/>
    <mergeCell ref="D169:D176"/>
    <mergeCell ref="E169:E176"/>
    <mergeCell ref="F169:F176"/>
    <mergeCell ref="I169:I176"/>
    <mergeCell ref="J169:J176"/>
    <mergeCell ref="K169:K176"/>
    <mergeCell ref="L169:L176"/>
    <mergeCell ref="M169:M176"/>
    <mergeCell ref="N169:N176"/>
    <mergeCell ref="O169:O176"/>
    <mergeCell ref="B161:B168"/>
    <mergeCell ref="C161:C168"/>
    <mergeCell ref="D161:D168"/>
    <mergeCell ref="E161:E168"/>
    <mergeCell ref="F161:F168"/>
    <mergeCell ref="I161:I168"/>
    <mergeCell ref="J161:J168"/>
    <mergeCell ref="K161:K168"/>
    <mergeCell ref="L161:L168"/>
    <mergeCell ref="M145:M152"/>
    <mergeCell ref="N145:N152"/>
    <mergeCell ref="O145:O152"/>
    <mergeCell ref="B153:B160"/>
    <mergeCell ref="C153:C160"/>
    <mergeCell ref="D153:D160"/>
    <mergeCell ref="E153:E160"/>
    <mergeCell ref="F153:F160"/>
    <mergeCell ref="I153:I160"/>
    <mergeCell ref="J153:J160"/>
    <mergeCell ref="K153:K160"/>
    <mergeCell ref="L153:L160"/>
    <mergeCell ref="M153:M160"/>
    <mergeCell ref="N153:N160"/>
    <mergeCell ref="O153:O160"/>
    <mergeCell ref="B145:B152"/>
    <mergeCell ref="C145:C152"/>
    <mergeCell ref="D145:D152"/>
    <mergeCell ref="E145:E152"/>
    <mergeCell ref="F145:F152"/>
    <mergeCell ref="I145:I152"/>
    <mergeCell ref="J145:J152"/>
    <mergeCell ref="K145:K152"/>
    <mergeCell ref="L145:L152"/>
    <mergeCell ref="M129:M136"/>
    <mergeCell ref="N129:N136"/>
    <mergeCell ref="O129:O136"/>
    <mergeCell ref="B137:B144"/>
    <mergeCell ref="C137:C144"/>
    <mergeCell ref="D137:D144"/>
    <mergeCell ref="E137:E144"/>
    <mergeCell ref="F137:F144"/>
    <mergeCell ref="I137:I144"/>
    <mergeCell ref="J137:J144"/>
    <mergeCell ref="K137:K144"/>
    <mergeCell ref="L137:L144"/>
    <mergeCell ref="M137:M144"/>
    <mergeCell ref="N137:N144"/>
    <mergeCell ref="O137:O144"/>
    <mergeCell ref="B129:B136"/>
    <mergeCell ref="C129:C136"/>
    <mergeCell ref="D129:D136"/>
    <mergeCell ref="E129:E136"/>
    <mergeCell ref="F129:F136"/>
    <mergeCell ref="I129:I136"/>
    <mergeCell ref="J129:J136"/>
    <mergeCell ref="K129:K136"/>
    <mergeCell ref="L129:L136"/>
    <mergeCell ref="M118:M125"/>
    <mergeCell ref="N118:N125"/>
    <mergeCell ref="O118:O125"/>
    <mergeCell ref="B126:B128"/>
    <mergeCell ref="C126:C128"/>
    <mergeCell ref="D126:D128"/>
    <mergeCell ref="E126:E128"/>
    <mergeCell ref="F126:F128"/>
    <mergeCell ref="G126:I126"/>
    <mergeCell ref="J126:J128"/>
    <mergeCell ref="K126:K128"/>
    <mergeCell ref="L126:L128"/>
    <mergeCell ref="M126:M128"/>
    <mergeCell ref="N126:N128"/>
    <mergeCell ref="O126:O128"/>
    <mergeCell ref="G127:G128"/>
    <mergeCell ref="H127:H128"/>
    <mergeCell ref="I127:I128"/>
    <mergeCell ref="B118:B125"/>
    <mergeCell ref="C118:C125"/>
    <mergeCell ref="D118:D125"/>
    <mergeCell ref="E118:E125"/>
    <mergeCell ref="F118:F125"/>
    <mergeCell ref="I118:I125"/>
    <mergeCell ref="J118:J125"/>
    <mergeCell ref="K118:K125"/>
    <mergeCell ref="L118:L125"/>
    <mergeCell ref="M102:M109"/>
    <mergeCell ref="N102:N109"/>
    <mergeCell ref="O102:O109"/>
    <mergeCell ref="M110:M117"/>
    <mergeCell ref="N110:N117"/>
    <mergeCell ref="O110:O117"/>
    <mergeCell ref="B110:B117"/>
    <mergeCell ref="C110:C117"/>
    <mergeCell ref="D110:D117"/>
    <mergeCell ref="E110:E117"/>
    <mergeCell ref="F110:F117"/>
    <mergeCell ref="I110:I117"/>
    <mergeCell ref="J110:J117"/>
    <mergeCell ref="K110:K117"/>
    <mergeCell ref="L110:L117"/>
    <mergeCell ref="B102:B109"/>
    <mergeCell ref="C102:C109"/>
    <mergeCell ref="D102:D109"/>
    <mergeCell ref="E102:E109"/>
    <mergeCell ref="F102:F109"/>
    <mergeCell ref="I102:I109"/>
    <mergeCell ref="J102:J109"/>
    <mergeCell ref="K102:K109"/>
    <mergeCell ref="L102:L109"/>
    <mergeCell ref="M91:M98"/>
    <mergeCell ref="N91:N98"/>
    <mergeCell ref="O91:O98"/>
    <mergeCell ref="B99:B101"/>
    <mergeCell ref="C99:C101"/>
    <mergeCell ref="D99:D101"/>
    <mergeCell ref="E99:E101"/>
    <mergeCell ref="F99:F101"/>
    <mergeCell ref="G99:I99"/>
    <mergeCell ref="J99:J101"/>
    <mergeCell ref="K99:K101"/>
    <mergeCell ref="L99:L101"/>
    <mergeCell ref="M99:M101"/>
    <mergeCell ref="N99:N101"/>
    <mergeCell ref="O99:O101"/>
    <mergeCell ref="G100:G101"/>
    <mergeCell ref="H100:H101"/>
    <mergeCell ref="I100:I101"/>
    <mergeCell ref="B91:B98"/>
    <mergeCell ref="C91:C98"/>
    <mergeCell ref="D91:D98"/>
    <mergeCell ref="E91:E98"/>
    <mergeCell ref="F91:F98"/>
    <mergeCell ref="I91:I98"/>
    <mergeCell ref="J91:J98"/>
    <mergeCell ref="K91:K98"/>
    <mergeCell ref="L91:L98"/>
    <mergeCell ref="M75:M82"/>
    <mergeCell ref="N75:N82"/>
    <mergeCell ref="O75:O82"/>
    <mergeCell ref="B83:B90"/>
    <mergeCell ref="C83:C90"/>
    <mergeCell ref="D83:D90"/>
    <mergeCell ref="E83:E90"/>
    <mergeCell ref="F83:F90"/>
    <mergeCell ref="I83:I90"/>
    <mergeCell ref="J83:J90"/>
    <mergeCell ref="K83:K90"/>
    <mergeCell ref="L83:L90"/>
    <mergeCell ref="M83:M90"/>
    <mergeCell ref="N83:N90"/>
    <mergeCell ref="O83:O90"/>
    <mergeCell ref="B75:B82"/>
    <mergeCell ref="C75:C82"/>
    <mergeCell ref="D75:D82"/>
    <mergeCell ref="E75:E82"/>
    <mergeCell ref="F75:F82"/>
    <mergeCell ref="I75:I82"/>
    <mergeCell ref="J75:J82"/>
    <mergeCell ref="K75:K82"/>
    <mergeCell ref="L75:L82"/>
    <mergeCell ref="M64:M71"/>
    <mergeCell ref="N64:N71"/>
    <mergeCell ref="O64:O71"/>
    <mergeCell ref="B72:B74"/>
    <mergeCell ref="C72:C74"/>
    <mergeCell ref="D72:D74"/>
    <mergeCell ref="E72:E74"/>
    <mergeCell ref="F72:F74"/>
    <mergeCell ref="G72:I72"/>
    <mergeCell ref="J72:J74"/>
    <mergeCell ref="K72:K74"/>
    <mergeCell ref="L72:L74"/>
    <mergeCell ref="M72:M74"/>
    <mergeCell ref="N72:N74"/>
    <mergeCell ref="O72:O74"/>
    <mergeCell ref="G73:G74"/>
    <mergeCell ref="H73:H74"/>
    <mergeCell ref="I73:I74"/>
    <mergeCell ref="B64:B71"/>
    <mergeCell ref="C64:C71"/>
    <mergeCell ref="D64:D71"/>
    <mergeCell ref="E64:E71"/>
    <mergeCell ref="F64:F71"/>
    <mergeCell ref="I64:I71"/>
    <mergeCell ref="J64:J71"/>
    <mergeCell ref="K64:K71"/>
    <mergeCell ref="L64:L71"/>
    <mergeCell ref="M48:M55"/>
    <mergeCell ref="N48:N55"/>
    <mergeCell ref="O48:O55"/>
    <mergeCell ref="M56:M63"/>
    <mergeCell ref="N56:N63"/>
    <mergeCell ref="O56:O63"/>
    <mergeCell ref="B56:B63"/>
    <mergeCell ref="C56:C63"/>
    <mergeCell ref="D56:D63"/>
    <mergeCell ref="E56:E63"/>
    <mergeCell ref="F56:F63"/>
    <mergeCell ref="I56:I63"/>
    <mergeCell ref="J56:J63"/>
    <mergeCell ref="K56:K63"/>
    <mergeCell ref="L56:L63"/>
    <mergeCell ref="B48:B55"/>
    <mergeCell ref="C48:C55"/>
    <mergeCell ref="D48:D55"/>
    <mergeCell ref="E48:E55"/>
    <mergeCell ref="F48:F55"/>
    <mergeCell ref="I48:I55"/>
    <mergeCell ref="J48:J55"/>
    <mergeCell ref="K48:K55"/>
    <mergeCell ref="L48:L55"/>
    <mergeCell ref="M32:M39"/>
    <mergeCell ref="N32:N39"/>
    <mergeCell ref="O32:O39"/>
    <mergeCell ref="B40:B47"/>
    <mergeCell ref="C40:C47"/>
    <mergeCell ref="D40:D47"/>
    <mergeCell ref="E40:E47"/>
    <mergeCell ref="F40:F47"/>
    <mergeCell ref="I40:I47"/>
    <mergeCell ref="J40:J47"/>
    <mergeCell ref="K40:K47"/>
    <mergeCell ref="L40:L47"/>
    <mergeCell ref="M40:M47"/>
    <mergeCell ref="N40:N47"/>
    <mergeCell ref="O40:O47"/>
    <mergeCell ref="B32:B39"/>
    <mergeCell ref="C32:C39"/>
    <mergeCell ref="D32:D39"/>
    <mergeCell ref="E32:E39"/>
    <mergeCell ref="F32:F39"/>
    <mergeCell ref="I32:I39"/>
    <mergeCell ref="J32:J39"/>
    <mergeCell ref="K32:K39"/>
    <mergeCell ref="L32:L39"/>
    <mergeCell ref="L21:L23"/>
    <mergeCell ref="M21:M23"/>
    <mergeCell ref="N21:N23"/>
    <mergeCell ref="O21:O23"/>
    <mergeCell ref="G22:G23"/>
    <mergeCell ref="H22:H23"/>
    <mergeCell ref="I22:I23"/>
    <mergeCell ref="A24:A31"/>
    <mergeCell ref="B24:B31"/>
    <mergeCell ref="C24:C31"/>
    <mergeCell ref="D24:D31"/>
    <mergeCell ref="E24:E31"/>
    <mergeCell ref="F24:F31"/>
    <mergeCell ref="I24:I31"/>
    <mergeCell ref="J24:J31"/>
    <mergeCell ref="K24:K31"/>
    <mergeCell ref="L24:L31"/>
    <mergeCell ref="M24:M31"/>
    <mergeCell ref="N24:N31"/>
    <mergeCell ref="O24:O31"/>
    <mergeCell ref="E13:E14"/>
    <mergeCell ref="F13:J14"/>
    <mergeCell ref="F15:J15"/>
    <mergeCell ref="C18:K18"/>
    <mergeCell ref="C19:K19"/>
    <mergeCell ref="B21:B23"/>
    <mergeCell ref="C21:C23"/>
    <mergeCell ref="D21:D23"/>
    <mergeCell ref="E21:E23"/>
    <mergeCell ref="F21:F23"/>
    <mergeCell ref="G21:I21"/>
    <mergeCell ref="J21:J23"/>
    <mergeCell ref="K21:K23"/>
  </mergeCells>
  <dataValidations count="1">
    <dataValidation type="list" allowBlank="1" showInputMessage="1" showErrorMessage="1" sqref="F24:F32 J24:J32 F40:F71 J40:J56 J64:J71 F75:F98 J75:J98 F102:F125 J102:J125 F129:F138 J129 J137 F139:F145 J145 F153 J153 F161 J161 F169 J169 F177:F178 J177 F179:F184 F188:F189 J188 F190:F196 J196 F204 J204 F212:F213 J212 F214:F220 J220 F228:F229 J228 F230:F235" xr:uid="{00000000-0002-0000-0200-000000000000}">
      <formula1>"1,2,3"</formula1>
      <formula2>0</formula2>
    </dataValidation>
  </dataValidations>
  <pageMargins left="0.78749999999999998" right="0.78749999999999998" top="1.05277777777778" bottom="1.05277777777778" header="0.78749999999999998" footer="0.78749999999999998"/>
  <pageSetup firstPageNumber="0" orientation="portrait" horizontalDpi="300" verticalDpi="300"/>
  <headerFooter>
    <oddHeader>&amp;C&amp;"Times New Roman,Normal"&amp;12&amp;A</oddHeader>
    <oddFooter>&amp;C&amp;"Times New Roman,Normal"&amp;12Página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4:AMJ352"/>
  <sheetViews>
    <sheetView showGridLines="0" topLeftCell="C21" zoomScale="70" zoomScaleNormal="70" workbookViewId="0">
      <selection activeCell="I40" sqref="I40:I47"/>
    </sheetView>
  </sheetViews>
  <sheetFormatPr baseColWidth="10" defaultColWidth="3.140625" defaultRowHeight="16.5" zeroHeight="1" x14ac:dyDescent="0.3"/>
  <cols>
    <col min="1" max="1" width="11.7109375" style="43" customWidth="1"/>
    <col min="2" max="2" width="3.5703125" style="44" hidden="1" customWidth="1"/>
    <col min="3" max="3" width="42.5703125" style="43" customWidth="1"/>
    <col min="4" max="4" width="36.140625" style="43" customWidth="1"/>
    <col min="5" max="5" width="57.28515625" style="43" customWidth="1"/>
    <col min="6" max="6" width="8.140625" style="43" customWidth="1"/>
    <col min="7" max="7" width="3.5703125" style="43" customWidth="1"/>
    <col min="8" max="8" width="57.7109375" style="43" customWidth="1"/>
    <col min="9" max="9" width="61.28515625" style="43" customWidth="1"/>
    <col min="10" max="10" width="7.42578125" style="43" customWidth="1"/>
    <col min="11" max="11" width="19" style="43" customWidth="1"/>
    <col min="12" max="12" width="3.140625" style="45"/>
    <col min="13" max="13" width="7.28515625" style="45" customWidth="1"/>
    <col min="14" max="14" width="12.28515625" style="46" customWidth="1"/>
    <col min="15" max="15" width="12.28515625" style="47" customWidth="1"/>
    <col min="16" max="1024" width="3.140625" style="43"/>
  </cols>
  <sheetData>
    <row r="4" spans="5:10" ht="9.9499999999999993" customHeight="1" x14ac:dyDescent="0.3"/>
    <row r="5" spans="5:10" ht="9.9499999999999993" customHeight="1" x14ac:dyDescent="0.3"/>
    <row r="6" spans="5:10" ht="9.9499999999999993" customHeight="1" x14ac:dyDescent="0.3"/>
    <row r="7" spans="5:10" ht="9.9499999999999993" customHeight="1" x14ac:dyDescent="0.3"/>
    <row r="8" spans="5:10" ht="9.9499999999999993" customHeight="1" x14ac:dyDescent="0.3"/>
    <row r="9" spans="5:10" ht="9.9499999999999993" customHeight="1" x14ac:dyDescent="0.3"/>
    <row r="10" spans="5:10" ht="9.9499999999999993" customHeight="1" x14ac:dyDescent="0.3"/>
    <row r="11" spans="5:10" ht="9.9499999999999993" customHeight="1" x14ac:dyDescent="0.3"/>
    <row r="12" spans="5:10" ht="9.9499999999999993" customHeight="1" x14ac:dyDescent="0.3"/>
    <row r="13" spans="5:10" ht="9.9499999999999993" customHeight="1" x14ac:dyDescent="0.3">
      <c r="E13" s="282"/>
      <c r="F13" s="283"/>
      <c r="G13" s="283"/>
      <c r="H13" s="283"/>
      <c r="I13" s="283"/>
      <c r="J13" s="283"/>
    </row>
    <row r="14" spans="5:10" ht="31.5" customHeight="1" x14ac:dyDescent="0.3">
      <c r="E14" s="282"/>
      <c r="F14" s="283"/>
      <c r="G14" s="283"/>
      <c r="H14" s="283"/>
      <c r="I14" s="283"/>
      <c r="J14" s="283"/>
    </row>
    <row r="15" spans="5:10" ht="24.75" customHeight="1" x14ac:dyDescent="0.3">
      <c r="E15" s="49"/>
      <c r="F15" s="284"/>
      <c r="G15" s="284"/>
      <c r="H15" s="284"/>
      <c r="I15" s="284"/>
      <c r="J15" s="284"/>
    </row>
    <row r="16" spans="5:10" ht="20.25" customHeight="1" x14ac:dyDescent="0.3"/>
    <row r="17" spans="1:15" ht="9.9499999999999993" customHeight="1" x14ac:dyDescent="0.3"/>
    <row r="18" spans="1:15" ht="20.100000000000001" customHeight="1" x14ac:dyDescent="0.3">
      <c r="C18" s="285" t="s">
        <v>109</v>
      </c>
      <c r="D18" s="285"/>
      <c r="E18" s="285"/>
      <c r="F18" s="285"/>
      <c r="G18" s="285"/>
      <c r="H18" s="285"/>
      <c r="I18" s="285"/>
      <c r="J18" s="285"/>
      <c r="K18" s="285"/>
    </row>
    <row r="19" spans="1:15" ht="60" customHeight="1" x14ac:dyDescent="0.3">
      <c r="C19" s="286" t="s">
        <v>110</v>
      </c>
      <c r="D19" s="286"/>
      <c r="E19" s="286"/>
      <c r="F19" s="286"/>
      <c r="G19" s="286"/>
      <c r="H19" s="286"/>
      <c r="I19" s="286"/>
      <c r="J19" s="286"/>
      <c r="K19" s="286"/>
    </row>
    <row r="20" spans="1:15" ht="9.9499999999999993" customHeight="1" x14ac:dyDescent="0.3">
      <c r="B20" s="51"/>
      <c r="C20" s="52"/>
      <c r="D20" s="52"/>
      <c r="F20" s="53"/>
    </row>
    <row r="21" spans="1:15" ht="36.75" customHeight="1" x14ac:dyDescent="0.3">
      <c r="B21" s="287" t="s">
        <v>111</v>
      </c>
      <c r="C21" s="288" t="s">
        <v>112</v>
      </c>
      <c r="D21" s="289" t="s">
        <v>113</v>
      </c>
      <c r="E21" s="290" t="s">
        <v>114</v>
      </c>
      <c r="F21" s="291" t="s">
        <v>115</v>
      </c>
      <c r="G21" s="292" t="s">
        <v>116</v>
      </c>
      <c r="H21" s="292"/>
      <c r="I21" s="292"/>
      <c r="J21" s="291" t="s">
        <v>117</v>
      </c>
      <c r="K21" s="291" t="s">
        <v>118</v>
      </c>
      <c r="L21" s="293"/>
      <c r="M21" s="293"/>
      <c r="N21" s="294"/>
      <c r="O21" s="295"/>
    </row>
    <row r="22" spans="1:15" ht="29.25" customHeight="1" x14ac:dyDescent="0.3">
      <c r="B22" s="287"/>
      <c r="C22" s="288"/>
      <c r="D22" s="289"/>
      <c r="E22" s="289"/>
      <c r="F22" s="291"/>
      <c r="G22" s="296" t="s">
        <v>13</v>
      </c>
      <c r="H22" s="289" t="s">
        <v>15</v>
      </c>
      <c r="I22" s="289" t="s">
        <v>17</v>
      </c>
      <c r="J22" s="291"/>
      <c r="K22" s="291"/>
      <c r="L22" s="293"/>
      <c r="M22" s="293"/>
      <c r="N22" s="294"/>
      <c r="O22" s="295"/>
    </row>
    <row r="23" spans="1:15" ht="79.5" customHeight="1" thickBot="1" x14ac:dyDescent="0.35">
      <c r="B23" s="287"/>
      <c r="C23" s="288"/>
      <c r="D23" s="289"/>
      <c r="E23" s="289"/>
      <c r="F23" s="291"/>
      <c r="G23" s="296"/>
      <c r="H23" s="289"/>
      <c r="I23" s="289"/>
      <c r="J23" s="291"/>
      <c r="K23" s="291"/>
      <c r="L23" s="293"/>
      <c r="M23" s="293"/>
      <c r="N23" s="294"/>
      <c r="O23" s="295"/>
    </row>
    <row r="24" spans="1:15" ht="92.25" hidden="1" customHeight="1" x14ac:dyDescent="0.3">
      <c r="A24" s="297" t="s">
        <v>119</v>
      </c>
      <c r="B24" s="298" t="str">
        <f>+LEFT(C24,3)</f>
        <v xml:space="preserve"> Ap</v>
      </c>
      <c r="C24" s="299" t="s">
        <v>120</v>
      </c>
      <c r="D24" s="299" t="s">
        <v>121</v>
      </c>
      <c r="E24" s="299" t="s">
        <v>122</v>
      </c>
      <c r="F24" s="300">
        <v>3</v>
      </c>
      <c r="G24" s="55">
        <v>1</v>
      </c>
      <c r="H24" s="54" t="s">
        <v>123</v>
      </c>
      <c r="I24" s="299" t="s">
        <v>124</v>
      </c>
      <c r="J24" s="300">
        <v>3</v>
      </c>
      <c r="K24" s="301" t="str">
        <f>+IF(OR(ISBLANK(F24),ISBLANK(J24)),"",IF(OR(AND(F24=1,J24=1),AND(F24=1,J24=2),AND(F24=1,J24=3)),"Deficiencia de control mayor (diseño y ejecución)",IF(OR(AND(F24=2,J24=2),AND(F24=3,J24=1),AND(F24=3,J24=2),AND(F24=2,J24=1)),"Deficiencia de control (diseño o ejecución)",IF(AND(F24=2,J24=3),"Oportunidad de mejora","Mantenimiento del control"))))</f>
        <v>Mantenimiento del control</v>
      </c>
      <c r="L24" s="302"/>
      <c r="M24" s="302"/>
      <c r="N24" s="303"/>
      <c r="O24" s="304"/>
    </row>
    <row r="25" spans="1:15" s="56" customFormat="1" ht="79.5" hidden="1" customHeight="1" x14ac:dyDescent="0.3">
      <c r="A25" s="297"/>
      <c r="B25" s="298"/>
      <c r="C25" s="299"/>
      <c r="D25" s="299"/>
      <c r="E25" s="299"/>
      <c r="F25" s="300"/>
      <c r="G25" s="55">
        <v>2</v>
      </c>
      <c r="H25" s="54" t="s">
        <v>126</v>
      </c>
      <c r="I25" s="299"/>
      <c r="J25" s="300"/>
      <c r="K25" s="301"/>
      <c r="L25" s="302"/>
      <c r="M25" s="302"/>
      <c r="N25" s="303"/>
      <c r="O25" s="304"/>
    </row>
    <row r="26" spans="1:15" s="56" customFormat="1" ht="75" hidden="1" customHeight="1" x14ac:dyDescent="0.3">
      <c r="A26" s="297"/>
      <c r="B26" s="298"/>
      <c r="C26" s="299"/>
      <c r="D26" s="299"/>
      <c r="E26" s="299"/>
      <c r="F26" s="300"/>
      <c r="G26" s="55">
        <v>3</v>
      </c>
      <c r="H26" s="54" t="s">
        <v>127</v>
      </c>
      <c r="I26" s="299"/>
      <c r="J26" s="300"/>
      <c r="K26" s="301"/>
      <c r="L26" s="302"/>
      <c r="M26" s="302"/>
      <c r="N26" s="303"/>
      <c r="O26" s="304"/>
    </row>
    <row r="27" spans="1:15" s="56" customFormat="1" hidden="1" x14ac:dyDescent="0.3">
      <c r="A27" s="297"/>
      <c r="B27" s="298"/>
      <c r="C27" s="299"/>
      <c r="D27" s="299"/>
      <c r="E27" s="299"/>
      <c r="F27" s="300"/>
      <c r="G27" s="55">
        <v>4</v>
      </c>
      <c r="H27" s="57"/>
      <c r="I27" s="299"/>
      <c r="J27" s="300"/>
      <c r="K27" s="301"/>
      <c r="L27" s="302"/>
      <c r="M27" s="302"/>
      <c r="N27" s="303"/>
      <c r="O27" s="304"/>
    </row>
    <row r="28" spans="1:15" s="56" customFormat="1" hidden="1" x14ac:dyDescent="0.3">
      <c r="A28" s="297"/>
      <c r="B28" s="298"/>
      <c r="C28" s="299"/>
      <c r="D28" s="299"/>
      <c r="E28" s="299"/>
      <c r="F28" s="300"/>
      <c r="G28" s="55">
        <v>5</v>
      </c>
      <c r="H28" s="57"/>
      <c r="I28" s="299"/>
      <c r="J28" s="300"/>
      <c r="K28" s="301"/>
      <c r="L28" s="302"/>
      <c r="M28" s="302"/>
      <c r="N28" s="303"/>
      <c r="O28" s="304"/>
    </row>
    <row r="29" spans="1:15" s="56" customFormat="1" hidden="1" x14ac:dyDescent="0.3">
      <c r="A29" s="297"/>
      <c r="B29" s="298"/>
      <c r="C29" s="299"/>
      <c r="D29" s="299"/>
      <c r="E29" s="299"/>
      <c r="F29" s="300"/>
      <c r="G29" s="55">
        <v>6</v>
      </c>
      <c r="H29" s="57"/>
      <c r="I29" s="299"/>
      <c r="J29" s="300"/>
      <c r="K29" s="301"/>
      <c r="L29" s="302"/>
      <c r="M29" s="302"/>
      <c r="N29" s="303"/>
      <c r="O29" s="304"/>
    </row>
    <row r="30" spans="1:15" s="56" customFormat="1" hidden="1" x14ac:dyDescent="0.3">
      <c r="A30" s="297"/>
      <c r="B30" s="298"/>
      <c r="C30" s="299"/>
      <c r="D30" s="299"/>
      <c r="E30" s="299"/>
      <c r="F30" s="300"/>
      <c r="G30" s="55">
        <v>7</v>
      </c>
      <c r="H30" s="57"/>
      <c r="I30" s="299"/>
      <c r="J30" s="300"/>
      <c r="K30" s="301"/>
      <c r="L30" s="302"/>
      <c r="M30" s="302"/>
      <c r="N30" s="303"/>
      <c r="O30" s="304"/>
    </row>
    <row r="31" spans="1:15" s="56" customFormat="1" ht="120" hidden="1" customHeight="1" x14ac:dyDescent="0.3">
      <c r="A31" s="297"/>
      <c r="B31" s="298"/>
      <c r="C31" s="299"/>
      <c r="D31" s="299"/>
      <c r="E31" s="299"/>
      <c r="F31" s="300"/>
      <c r="G31" s="55">
        <v>8</v>
      </c>
      <c r="H31" s="57"/>
      <c r="I31" s="299"/>
      <c r="J31" s="300"/>
      <c r="K31" s="301"/>
      <c r="L31" s="302"/>
      <c r="M31" s="302"/>
      <c r="N31" s="303"/>
      <c r="O31" s="304"/>
    </row>
    <row r="32" spans="1:15" s="56" customFormat="1" ht="16.899999999999999" customHeight="1" thickBot="1" x14ac:dyDescent="0.35">
      <c r="B32" s="312" t="str">
        <f>+LEFT(C32,3)</f>
        <v>1.1</v>
      </c>
      <c r="C32" s="313" t="s">
        <v>128</v>
      </c>
      <c r="D32" s="314" t="s">
        <v>121</v>
      </c>
      <c r="E32" s="362" t="s">
        <v>754</v>
      </c>
      <c r="F32" s="364">
        <v>3</v>
      </c>
      <c r="G32" s="58">
        <v>1</v>
      </c>
      <c r="H32" s="214" t="s">
        <v>647</v>
      </c>
      <c r="I32" s="308" t="s">
        <v>131</v>
      </c>
      <c r="J32" s="365">
        <v>3</v>
      </c>
      <c r="K32" s="317" t="str">
        <f>+IF(OR(ISBLANK(F32),ISBLANK(J32)),"",IF(OR(AND(F32=1,J32=1),AND(F32=1,J32=2),AND(F32=1,J32=3)),"Deficiencia de control mayor (diseño y ejecución)",IF(OR(AND(F32=2,J32=2),AND(F32=3,J32=1),AND(F32=3,J32=2),AND(F32=2,J32=1)),"Deficiencia de control (diseño o ejecución)",IF(AND(F32=2,J32=3),"Oportunidad de mejora","Mantenimiento del control"))))</f>
        <v>Mantenimiento del control</v>
      </c>
      <c r="L32" s="302">
        <f>+IF(K32="",0,IF(K32="Deficiencia de control mayor (diseño y ejecución)",4,IF(K32="Deficiencia de control (diseño o ejecución)",20,IF(K32="Oportunidad de mejora",40,60))))</f>
        <v>60</v>
      </c>
      <c r="M32" s="302">
        <v>4.5870000000000001E-2</v>
      </c>
      <c r="N32" s="303">
        <f>+L32+M32</f>
        <v>60.045870000000001</v>
      </c>
      <c r="O32" s="304"/>
    </row>
    <row r="33" spans="2:15" s="56" customFormat="1" ht="16.899999999999999" customHeight="1" thickBot="1" x14ac:dyDescent="0.35">
      <c r="B33" s="312"/>
      <c r="C33" s="313"/>
      <c r="D33" s="314"/>
      <c r="E33" s="363"/>
      <c r="F33" s="364"/>
      <c r="G33" s="60">
        <v>2</v>
      </c>
      <c r="H33" s="215" t="s">
        <v>684</v>
      </c>
      <c r="I33" s="308"/>
      <c r="J33" s="365"/>
      <c r="K33" s="317"/>
      <c r="L33" s="302"/>
      <c r="M33" s="302"/>
      <c r="N33" s="303"/>
      <c r="O33" s="304"/>
    </row>
    <row r="34" spans="2:15" s="56" customFormat="1" ht="16.899999999999999" customHeight="1" thickBot="1" x14ac:dyDescent="0.35">
      <c r="B34" s="312"/>
      <c r="C34" s="313"/>
      <c r="D34" s="314"/>
      <c r="E34" s="363"/>
      <c r="F34" s="364"/>
      <c r="G34" s="60">
        <v>3</v>
      </c>
      <c r="H34" s="215" t="s">
        <v>685</v>
      </c>
      <c r="I34" s="308"/>
      <c r="J34" s="365"/>
      <c r="K34" s="317"/>
      <c r="L34" s="302"/>
      <c r="M34" s="302"/>
      <c r="N34" s="303"/>
      <c r="O34" s="304"/>
    </row>
    <row r="35" spans="2:15" s="56" customFormat="1" ht="16.899999999999999" customHeight="1" thickBot="1" x14ac:dyDescent="0.35">
      <c r="B35" s="312"/>
      <c r="C35" s="313"/>
      <c r="D35" s="314"/>
      <c r="E35" s="363"/>
      <c r="F35" s="364"/>
      <c r="G35" s="60">
        <v>4</v>
      </c>
      <c r="H35" s="64"/>
      <c r="I35" s="308"/>
      <c r="J35" s="365"/>
      <c r="K35" s="317"/>
      <c r="L35" s="302"/>
      <c r="M35" s="302"/>
      <c r="N35" s="303"/>
      <c r="O35" s="304"/>
    </row>
    <row r="36" spans="2:15" s="56" customFormat="1" ht="16.899999999999999" customHeight="1" x14ac:dyDescent="0.3">
      <c r="B36" s="312"/>
      <c r="C36" s="313"/>
      <c r="D36" s="314"/>
      <c r="E36" s="363"/>
      <c r="F36" s="364"/>
      <c r="G36" s="60">
        <v>5</v>
      </c>
      <c r="H36" s="61"/>
      <c r="I36" s="308"/>
      <c r="J36" s="365"/>
      <c r="K36" s="317"/>
      <c r="L36" s="302"/>
      <c r="M36" s="302"/>
      <c r="N36" s="303"/>
      <c r="O36" s="304"/>
    </row>
    <row r="37" spans="2:15" s="56" customFormat="1" ht="16.899999999999999" customHeight="1" x14ac:dyDescent="0.3">
      <c r="B37" s="312"/>
      <c r="C37" s="313"/>
      <c r="D37" s="314"/>
      <c r="E37" s="363"/>
      <c r="F37" s="364"/>
      <c r="G37" s="60">
        <v>6</v>
      </c>
      <c r="H37" s="59"/>
      <c r="I37" s="308"/>
      <c r="J37" s="365"/>
      <c r="K37" s="317"/>
      <c r="L37" s="302"/>
      <c r="M37" s="302"/>
      <c r="N37" s="303"/>
      <c r="O37" s="304"/>
    </row>
    <row r="38" spans="2:15" s="56" customFormat="1" ht="16.899999999999999" customHeight="1" x14ac:dyDescent="0.3">
      <c r="B38" s="312"/>
      <c r="C38" s="313"/>
      <c r="D38" s="314"/>
      <c r="E38" s="363"/>
      <c r="F38" s="364"/>
      <c r="G38" s="60">
        <v>7</v>
      </c>
      <c r="H38" s="61"/>
      <c r="I38" s="308"/>
      <c r="J38" s="365"/>
      <c r="K38" s="317"/>
      <c r="L38" s="302"/>
      <c r="M38" s="302"/>
      <c r="N38" s="303"/>
      <c r="O38" s="304"/>
    </row>
    <row r="39" spans="2:15" s="56" customFormat="1" ht="16.899999999999999" customHeight="1" x14ac:dyDescent="0.3">
      <c r="B39" s="312"/>
      <c r="C39" s="313"/>
      <c r="D39" s="314"/>
      <c r="E39" s="308"/>
      <c r="F39" s="364"/>
      <c r="G39" s="62">
        <v>8</v>
      </c>
      <c r="H39" s="63"/>
      <c r="I39" s="308"/>
      <c r="J39" s="365"/>
      <c r="K39" s="317"/>
      <c r="L39" s="302"/>
      <c r="M39" s="302"/>
      <c r="N39" s="303"/>
      <c r="O39" s="304"/>
    </row>
    <row r="40" spans="2:15" s="56" customFormat="1" ht="16.899999999999999" customHeight="1" x14ac:dyDescent="0.3">
      <c r="B40" s="305" t="str">
        <f>+LEFT(C40,3)</f>
        <v>1.2</v>
      </c>
      <c r="C40" s="306" t="s">
        <v>137</v>
      </c>
      <c r="D40" s="307" t="s">
        <v>121</v>
      </c>
      <c r="E40" s="308" t="s">
        <v>646</v>
      </c>
      <c r="F40" s="360">
        <v>3</v>
      </c>
      <c r="G40" s="58">
        <v>1</v>
      </c>
      <c r="H40" s="213" t="s">
        <v>649</v>
      </c>
      <c r="I40" s="308" t="s">
        <v>648</v>
      </c>
      <c r="J40" s="361">
        <v>2</v>
      </c>
      <c r="K40" s="311" t="str">
        <f>+IF(OR(ISBLANK(F40),ISBLANK(J40)),"",IF(OR(AND(F40=1,J40=1),AND(F40=1,J40=2),AND(F40=1,J40=3)),"Deficiencia de control mayor (diseño y ejecución)",IF(OR(AND(F40=2,J40=2),AND(F40=3,J40=1),AND(F40=3,J40=2),AND(F40=2,J40=1)),"Deficiencia de control (diseño o ejecución)",IF(AND(F40=2,J40=3),"Oportunidad de mejora","Mantenimiento del control"))))</f>
        <v>Deficiencia de control (diseño o ejecución)</v>
      </c>
      <c r="L40" s="302">
        <f>+IF(K40="",0,IF(K40="Deficiencia de control mayor (diseño y ejecución)",4,IF(K40="Deficiencia de control (diseño o ejecución)",20,IF(K40="Oportunidad de mejora",40,60))))</f>
        <v>20</v>
      </c>
      <c r="M40" s="302">
        <v>5.5690000000000003E-2</v>
      </c>
      <c r="N40" s="303">
        <f>+L40+M40</f>
        <v>20.055689999999998</v>
      </c>
      <c r="O40" s="304"/>
    </row>
    <row r="41" spans="2:15" s="56" customFormat="1" ht="16.899999999999999" customHeight="1" x14ac:dyDescent="0.3">
      <c r="B41" s="305"/>
      <c r="C41" s="306"/>
      <c r="D41" s="307"/>
      <c r="E41" s="308"/>
      <c r="F41" s="360"/>
      <c r="G41" s="60">
        <v>2</v>
      </c>
      <c r="H41" s="64"/>
      <c r="I41" s="308"/>
      <c r="J41" s="361"/>
      <c r="K41" s="311"/>
      <c r="L41" s="302"/>
      <c r="M41" s="302"/>
      <c r="N41" s="303"/>
      <c r="O41" s="304"/>
    </row>
    <row r="42" spans="2:15" s="56" customFormat="1" ht="16.899999999999999" customHeight="1" x14ac:dyDescent="0.3">
      <c r="B42" s="305"/>
      <c r="C42" s="306"/>
      <c r="D42" s="307"/>
      <c r="E42" s="308"/>
      <c r="F42" s="360"/>
      <c r="G42" s="60">
        <v>3</v>
      </c>
      <c r="H42" s="64"/>
      <c r="I42" s="308"/>
      <c r="J42" s="361"/>
      <c r="K42" s="311"/>
      <c r="L42" s="302"/>
      <c r="M42" s="302"/>
      <c r="N42" s="303"/>
      <c r="O42" s="304"/>
    </row>
    <row r="43" spans="2:15" s="56" customFormat="1" ht="16.899999999999999" customHeight="1" x14ac:dyDescent="0.3">
      <c r="B43" s="305"/>
      <c r="C43" s="306"/>
      <c r="D43" s="307"/>
      <c r="E43" s="308"/>
      <c r="F43" s="360"/>
      <c r="G43" s="60">
        <v>4</v>
      </c>
      <c r="H43" s="64"/>
      <c r="I43" s="308"/>
      <c r="J43" s="361"/>
      <c r="K43" s="311"/>
      <c r="L43" s="302"/>
      <c r="M43" s="302"/>
      <c r="N43" s="303"/>
      <c r="O43" s="304"/>
    </row>
    <row r="44" spans="2:15" s="56" customFormat="1" ht="16.899999999999999" customHeight="1" x14ac:dyDescent="0.3">
      <c r="B44" s="305"/>
      <c r="C44" s="306"/>
      <c r="D44" s="307"/>
      <c r="E44" s="308"/>
      <c r="F44" s="360"/>
      <c r="G44" s="60">
        <v>5</v>
      </c>
      <c r="H44" s="64"/>
      <c r="I44" s="308"/>
      <c r="J44" s="361"/>
      <c r="K44" s="311"/>
      <c r="L44" s="302"/>
      <c r="M44" s="302"/>
      <c r="N44" s="303"/>
      <c r="O44" s="304"/>
    </row>
    <row r="45" spans="2:15" s="56" customFormat="1" ht="16.899999999999999" customHeight="1" x14ac:dyDescent="0.3">
      <c r="B45" s="305"/>
      <c r="C45" s="306"/>
      <c r="D45" s="307"/>
      <c r="E45" s="308"/>
      <c r="F45" s="360"/>
      <c r="G45" s="60">
        <v>6</v>
      </c>
      <c r="H45" s="65"/>
      <c r="I45" s="308"/>
      <c r="J45" s="361"/>
      <c r="K45" s="311"/>
      <c r="L45" s="302"/>
      <c r="M45" s="302"/>
      <c r="N45" s="303"/>
      <c r="O45" s="304"/>
    </row>
    <row r="46" spans="2:15" s="56" customFormat="1" ht="16.899999999999999" customHeight="1" x14ac:dyDescent="0.3">
      <c r="B46" s="305"/>
      <c r="C46" s="306"/>
      <c r="D46" s="307"/>
      <c r="E46" s="308"/>
      <c r="F46" s="360"/>
      <c r="G46" s="60">
        <v>7</v>
      </c>
      <c r="H46" s="65"/>
      <c r="I46" s="308"/>
      <c r="J46" s="361"/>
      <c r="K46" s="311"/>
      <c r="L46" s="302"/>
      <c r="M46" s="302"/>
      <c r="N46" s="303"/>
      <c r="O46" s="304"/>
    </row>
    <row r="47" spans="2:15" s="56" customFormat="1" ht="16.899999999999999" customHeight="1" thickBot="1" x14ac:dyDescent="0.35">
      <c r="B47" s="305"/>
      <c r="C47" s="306"/>
      <c r="D47" s="307"/>
      <c r="E47" s="308"/>
      <c r="F47" s="360"/>
      <c r="G47" s="66">
        <v>8</v>
      </c>
      <c r="H47" s="67"/>
      <c r="I47" s="308"/>
      <c r="J47" s="361"/>
      <c r="K47" s="311"/>
      <c r="L47" s="302"/>
      <c r="M47" s="302"/>
      <c r="N47" s="303"/>
      <c r="O47" s="304"/>
    </row>
    <row r="48" spans="2:15" s="56" customFormat="1" ht="16.899999999999999" customHeight="1" thickBot="1" x14ac:dyDescent="0.35">
      <c r="B48" s="305" t="str">
        <f>+LEFT(C48,3)</f>
        <v>1.3</v>
      </c>
      <c r="C48" s="366" t="s">
        <v>145</v>
      </c>
      <c r="D48" s="307" t="s">
        <v>146</v>
      </c>
      <c r="E48" s="319" t="s">
        <v>642</v>
      </c>
      <c r="F48" s="360">
        <v>3</v>
      </c>
      <c r="G48" s="68">
        <v>1</v>
      </c>
      <c r="H48" s="215" t="s">
        <v>643</v>
      </c>
      <c r="I48" s="319" t="s">
        <v>650</v>
      </c>
      <c r="J48" s="367">
        <v>3</v>
      </c>
      <c r="K48" s="311" t="str">
        <f>+IF(OR(ISBLANK(F48),ISBLANK(J48)),"",IF(OR(AND(F48=1,J48=1),AND(F48=1,J48=2),AND(F48=1,J48=3)),"Deficiencia de control mayor (diseño y ejecución)",IF(OR(AND(F48=2,J48=2),AND(F48=3,J48=1),AND(F48=3,J48=2),AND(F48=2,J48=1)),"Deficiencia de control (diseño o ejecución)",IF(AND(F48=2,J48=3),"Oportunidad de mejora","Mantenimiento del control"))))</f>
        <v>Mantenimiento del control</v>
      </c>
      <c r="L48" s="302">
        <f>+IF(K48="",0,IF(K48="Deficiencia de control mayor (diseño y ejecución)",4,IF(K48="Deficiencia de control (diseño o ejecución)",20,IF(K48="Oportunidad de mejora",40,60))))</f>
        <v>60</v>
      </c>
      <c r="M48" s="302">
        <v>6.6895999999999997E-2</v>
      </c>
      <c r="N48" s="327">
        <f>+L48+M48</f>
        <v>60.066896</v>
      </c>
      <c r="O48" s="328"/>
    </row>
    <row r="49" spans="2:15" s="56" customFormat="1" ht="16.899999999999999" customHeight="1" thickBot="1" x14ac:dyDescent="0.35">
      <c r="B49" s="305"/>
      <c r="C49" s="366"/>
      <c r="D49" s="307"/>
      <c r="E49" s="319"/>
      <c r="F49" s="360"/>
      <c r="G49" s="60">
        <v>2</v>
      </c>
      <c r="H49" s="216" t="s">
        <v>644</v>
      </c>
      <c r="I49" s="319"/>
      <c r="J49" s="367"/>
      <c r="K49" s="311"/>
      <c r="L49" s="302"/>
      <c r="M49" s="302"/>
      <c r="N49" s="327"/>
      <c r="O49" s="328"/>
    </row>
    <row r="50" spans="2:15" s="56" customFormat="1" ht="16.899999999999999" customHeight="1" thickBot="1" x14ac:dyDescent="0.35">
      <c r="B50" s="305"/>
      <c r="C50" s="366"/>
      <c r="D50" s="307"/>
      <c r="E50" s="319"/>
      <c r="F50" s="360"/>
      <c r="G50" s="60">
        <v>3</v>
      </c>
      <c r="H50" s="217" t="s">
        <v>645</v>
      </c>
      <c r="I50" s="319"/>
      <c r="J50" s="367"/>
      <c r="K50" s="311"/>
      <c r="L50" s="302"/>
      <c r="M50" s="302"/>
      <c r="N50" s="327"/>
      <c r="O50" s="328"/>
    </row>
    <row r="51" spans="2:15" s="56" customFormat="1" ht="16.899999999999999" customHeight="1" thickBot="1" x14ac:dyDescent="0.35">
      <c r="B51" s="305"/>
      <c r="C51" s="366"/>
      <c r="D51" s="307"/>
      <c r="E51" s="319"/>
      <c r="F51" s="360"/>
      <c r="G51" s="60">
        <v>4</v>
      </c>
      <c r="H51" s="65"/>
      <c r="I51" s="319"/>
      <c r="J51" s="367"/>
      <c r="K51" s="311"/>
      <c r="L51" s="302"/>
      <c r="M51" s="302"/>
      <c r="N51" s="327"/>
      <c r="O51" s="328"/>
    </row>
    <row r="52" spans="2:15" s="56" customFormat="1" ht="16.899999999999999" customHeight="1" x14ac:dyDescent="0.3">
      <c r="B52" s="305"/>
      <c r="C52" s="366"/>
      <c r="D52" s="307"/>
      <c r="E52" s="319"/>
      <c r="F52" s="360"/>
      <c r="G52" s="60">
        <v>5</v>
      </c>
      <c r="H52" s="65"/>
      <c r="I52" s="319"/>
      <c r="J52" s="367"/>
      <c r="K52" s="311"/>
      <c r="L52" s="302"/>
      <c r="M52" s="302"/>
      <c r="N52" s="327"/>
      <c r="O52" s="328"/>
    </row>
    <row r="53" spans="2:15" s="56" customFormat="1" ht="16.899999999999999" customHeight="1" x14ac:dyDescent="0.3">
      <c r="B53" s="305"/>
      <c r="C53" s="366"/>
      <c r="D53" s="307"/>
      <c r="E53" s="319"/>
      <c r="F53" s="360"/>
      <c r="G53" s="60">
        <v>6</v>
      </c>
      <c r="H53" s="65"/>
      <c r="I53" s="319"/>
      <c r="J53" s="367"/>
      <c r="K53" s="311"/>
      <c r="L53" s="302"/>
      <c r="M53" s="302"/>
      <c r="N53" s="327"/>
      <c r="O53" s="328"/>
    </row>
    <row r="54" spans="2:15" s="56" customFormat="1" ht="16.899999999999999" customHeight="1" x14ac:dyDescent="0.3">
      <c r="B54" s="305"/>
      <c r="C54" s="366"/>
      <c r="D54" s="307"/>
      <c r="E54" s="319"/>
      <c r="F54" s="360"/>
      <c r="G54" s="60">
        <v>7</v>
      </c>
      <c r="H54" s="65"/>
      <c r="I54" s="319"/>
      <c r="J54" s="367"/>
      <c r="K54" s="311"/>
      <c r="L54" s="302"/>
      <c r="M54" s="302"/>
      <c r="N54" s="327"/>
      <c r="O54" s="328"/>
    </row>
    <row r="55" spans="2:15" s="56" customFormat="1" ht="16.899999999999999" customHeight="1" x14ac:dyDescent="0.3">
      <c r="B55" s="305"/>
      <c r="C55" s="366"/>
      <c r="D55" s="307"/>
      <c r="E55" s="319"/>
      <c r="F55" s="360"/>
      <c r="G55" s="66">
        <v>8</v>
      </c>
      <c r="H55" s="67"/>
      <c r="I55" s="319"/>
      <c r="J55" s="367"/>
      <c r="K55" s="311"/>
      <c r="L55" s="302"/>
      <c r="M55" s="302"/>
      <c r="N55" s="327"/>
      <c r="O55" s="328"/>
    </row>
    <row r="56" spans="2:15" s="56" customFormat="1" ht="16.899999999999999" customHeight="1" x14ac:dyDescent="0.3">
      <c r="B56" s="305" t="str">
        <f>+LEFT(C56,3)</f>
        <v>1.4</v>
      </c>
      <c r="C56" s="323" t="s">
        <v>152</v>
      </c>
      <c r="D56" s="324" t="s">
        <v>153</v>
      </c>
      <c r="E56" s="319" t="s">
        <v>651</v>
      </c>
      <c r="F56" s="360">
        <v>3</v>
      </c>
      <c r="G56" s="68">
        <v>1</v>
      </c>
      <c r="H56" s="210" t="s">
        <v>652</v>
      </c>
      <c r="I56" s="319" t="s">
        <v>656</v>
      </c>
      <c r="J56" s="360">
        <v>3</v>
      </c>
      <c r="K56" s="311" t="str">
        <f>+IF(OR(ISBLANK(F56),ISBLANK(J56)),"",IF(OR(AND(F56=1,J56=1),AND(F56=1,J56=2),AND(F56=1,J56=3)),"Deficiencia de control mayor (diseño y ejecución)",IF(OR(AND(F56=2,J56=2),AND(F56=3,J56=1),AND(F56=3,J56=2),AND(F56=2,J56=1)),"Deficiencia de control (diseño o ejecución)",IF(AND(F56=2,J56=3),"Oportunidad de mejora","Mantenimiento del control"))))</f>
        <v>Mantenimiento del control</v>
      </c>
      <c r="L56" s="302">
        <f>+IF(K56="",0,IF(K56="Deficiencia de control mayor (diseño y ejecución)",4,IF(K56="Deficiencia de control (diseño o ejecución)",20,IF(K56="Oportunidad de mejora",40,60))))</f>
        <v>60</v>
      </c>
      <c r="M56" s="302">
        <v>6.6909999999999997E-2</v>
      </c>
      <c r="N56" s="329">
        <f>+L56+M56</f>
        <v>60.06691</v>
      </c>
      <c r="O56" s="330"/>
    </row>
    <row r="57" spans="2:15" s="56" customFormat="1" ht="16.899999999999999" customHeight="1" x14ac:dyDescent="0.3">
      <c r="B57" s="305"/>
      <c r="C57" s="323"/>
      <c r="D57" s="324"/>
      <c r="E57" s="319"/>
      <c r="F57" s="360"/>
      <c r="G57" s="60">
        <v>2</v>
      </c>
      <c r="H57" s="210" t="s">
        <v>653</v>
      </c>
      <c r="I57" s="319"/>
      <c r="J57" s="360"/>
      <c r="K57" s="311"/>
      <c r="L57" s="302"/>
      <c r="M57" s="302"/>
      <c r="N57" s="329"/>
      <c r="O57" s="330"/>
    </row>
    <row r="58" spans="2:15" s="56" customFormat="1" ht="16.899999999999999" customHeight="1" x14ac:dyDescent="0.3">
      <c r="B58" s="305"/>
      <c r="C58" s="323"/>
      <c r="D58" s="324"/>
      <c r="E58" s="319"/>
      <c r="F58" s="360"/>
      <c r="G58" s="60">
        <v>3</v>
      </c>
      <c r="H58" s="211" t="s">
        <v>654</v>
      </c>
      <c r="I58" s="319"/>
      <c r="J58" s="360"/>
      <c r="K58" s="311"/>
      <c r="L58" s="302"/>
      <c r="M58" s="302"/>
      <c r="N58" s="329"/>
      <c r="O58" s="330"/>
    </row>
    <row r="59" spans="2:15" s="56" customFormat="1" ht="16.899999999999999" customHeight="1" x14ac:dyDescent="0.3">
      <c r="B59" s="305"/>
      <c r="C59" s="323"/>
      <c r="D59" s="324"/>
      <c r="E59" s="319"/>
      <c r="F59" s="360"/>
      <c r="G59" s="60">
        <v>4</v>
      </c>
      <c r="H59" s="210" t="s">
        <v>655</v>
      </c>
      <c r="I59" s="319"/>
      <c r="J59" s="360"/>
      <c r="K59" s="311"/>
      <c r="L59" s="302"/>
      <c r="M59" s="302"/>
      <c r="N59" s="329"/>
      <c r="O59" s="330"/>
    </row>
    <row r="60" spans="2:15" s="56" customFormat="1" ht="16.899999999999999" customHeight="1" x14ac:dyDescent="0.3">
      <c r="B60" s="305"/>
      <c r="C60" s="323"/>
      <c r="D60" s="324"/>
      <c r="E60" s="319"/>
      <c r="F60" s="360"/>
      <c r="G60" s="60">
        <v>5</v>
      </c>
      <c r="H60" s="65"/>
      <c r="I60" s="319"/>
      <c r="J60" s="360"/>
      <c r="K60" s="311"/>
      <c r="L60" s="302"/>
      <c r="M60" s="302"/>
      <c r="N60" s="329"/>
      <c r="O60" s="330"/>
    </row>
    <row r="61" spans="2:15" s="56" customFormat="1" ht="16.899999999999999" customHeight="1" x14ac:dyDescent="0.3">
      <c r="B61" s="305"/>
      <c r="C61" s="323"/>
      <c r="D61" s="324"/>
      <c r="E61" s="319"/>
      <c r="F61" s="360"/>
      <c r="G61" s="60">
        <v>6</v>
      </c>
      <c r="H61" s="65"/>
      <c r="I61" s="319"/>
      <c r="J61" s="360"/>
      <c r="K61" s="311"/>
      <c r="L61" s="302"/>
      <c r="M61" s="302"/>
      <c r="N61" s="329"/>
      <c r="O61" s="330"/>
    </row>
    <row r="62" spans="2:15" s="56" customFormat="1" ht="16.899999999999999" customHeight="1" x14ac:dyDescent="0.3">
      <c r="B62" s="305"/>
      <c r="C62" s="323"/>
      <c r="D62" s="324"/>
      <c r="E62" s="319"/>
      <c r="F62" s="360"/>
      <c r="G62" s="60">
        <v>7</v>
      </c>
      <c r="H62" s="65"/>
      <c r="I62" s="319"/>
      <c r="J62" s="360"/>
      <c r="K62" s="311"/>
      <c r="L62" s="302"/>
      <c r="M62" s="302"/>
      <c r="N62" s="329"/>
      <c r="O62" s="330"/>
    </row>
    <row r="63" spans="2:15" s="56" customFormat="1" ht="16.899999999999999" customHeight="1" x14ac:dyDescent="0.3">
      <c r="B63" s="305"/>
      <c r="C63" s="323"/>
      <c r="D63" s="324"/>
      <c r="E63" s="319"/>
      <c r="F63" s="360"/>
      <c r="G63" s="66">
        <v>8</v>
      </c>
      <c r="H63" s="67"/>
      <c r="I63" s="319"/>
      <c r="J63" s="360"/>
      <c r="K63" s="311"/>
      <c r="L63" s="302"/>
      <c r="M63" s="302"/>
      <c r="N63" s="329"/>
      <c r="O63" s="330"/>
    </row>
    <row r="64" spans="2:15" ht="16.899999999999999" customHeight="1" x14ac:dyDescent="0.3">
      <c r="B64" s="305" t="str">
        <f>+LEFT(C64,3)</f>
        <v>1.5</v>
      </c>
      <c r="C64" s="306" t="s">
        <v>160</v>
      </c>
      <c r="D64" s="307" t="s">
        <v>161</v>
      </c>
      <c r="E64" s="368" t="s">
        <v>657</v>
      </c>
      <c r="F64" s="360">
        <v>3</v>
      </c>
      <c r="G64" s="68">
        <v>1</v>
      </c>
      <c r="H64" s="64" t="s">
        <v>658</v>
      </c>
      <c r="I64" s="319" t="s">
        <v>164</v>
      </c>
      <c r="J64" s="367">
        <v>2</v>
      </c>
      <c r="K64" s="311" t="str">
        <f>+IF(OR(ISBLANK(F64),ISBLANK(J64)),"",IF(OR(AND(F64=1,J64=1),AND(F64=1,J64=2),AND(F64=1,J64=3)),"Deficiencia de control mayor (diseño y ejecución)",IF(OR(AND(F64=2,J64=2),AND(F64=3,J64=1),AND(F64=3,J64=2),AND(F64=2,J64=1)),"Deficiencia de control (diseño o ejecución)",IF(AND(F64=2,J64=3),"Oportunidad de mejora","Mantenimiento del control"))))</f>
        <v>Deficiencia de control (diseño o ejecución)</v>
      </c>
      <c r="L64" s="302">
        <f>+IF(K64="",0,IF(K64="Deficiencia de control mayor (diseño y ejecución)",4,IF(K64="Deficiencia de control (diseño o ejecución)",20,IF(K64="Oportunidad de mejora",40,60))))</f>
        <v>20</v>
      </c>
      <c r="M64" s="302">
        <v>7.3568999999999996E-2</v>
      </c>
      <c r="N64" s="303">
        <f>+L64+M64</f>
        <v>20.073568999999999</v>
      </c>
      <c r="O64" s="304"/>
    </row>
    <row r="65" spans="2:15" s="56" customFormat="1" ht="16.899999999999999" customHeight="1" x14ac:dyDescent="0.3">
      <c r="B65" s="305"/>
      <c r="C65" s="306"/>
      <c r="D65" s="307"/>
      <c r="E65" s="368"/>
      <c r="F65" s="360"/>
      <c r="G65" s="60">
        <v>2</v>
      </c>
      <c r="H65" s="64" t="s">
        <v>165</v>
      </c>
      <c r="I65" s="319"/>
      <c r="J65" s="367"/>
      <c r="K65" s="311"/>
      <c r="L65" s="302"/>
      <c r="M65" s="302"/>
      <c r="N65" s="303"/>
      <c r="O65" s="304"/>
    </row>
    <row r="66" spans="2:15" s="56" customFormat="1" ht="16.899999999999999" customHeight="1" x14ac:dyDescent="0.3">
      <c r="B66" s="305"/>
      <c r="C66" s="306"/>
      <c r="D66" s="307"/>
      <c r="E66" s="368"/>
      <c r="F66" s="360"/>
      <c r="G66" s="60">
        <v>3</v>
      </c>
      <c r="H66" s="65" t="s">
        <v>659</v>
      </c>
      <c r="I66" s="319"/>
      <c r="J66" s="367"/>
      <c r="K66" s="311"/>
      <c r="L66" s="302"/>
      <c r="M66" s="302"/>
      <c r="N66" s="303"/>
      <c r="O66" s="304"/>
    </row>
    <row r="67" spans="2:15" s="56" customFormat="1" ht="16.899999999999999" customHeight="1" x14ac:dyDescent="0.3">
      <c r="B67" s="305"/>
      <c r="C67" s="306"/>
      <c r="D67" s="307"/>
      <c r="E67" s="368"/>
      <c r="F67" s="360"/>
      <c r="G67" s="60">
        <v>4</v>
      </c>
      <c r="H67" s="65" t="s">
        <v>660</v>
      </c>
      <c r="I67" s="319"/>
      <c r="J67" s="367"/>
      <c r="K67" s="311"/>
      <c r="L67" s="302"/>
      <c r="M67" s="302"/>
      <c r="N67" s="303"/>
      <c r="O67" s="304"/>
    </row>
    <row r="68" spans="2:15" s="56" customFormat="1" ht="16.899999999999999" customHeight="1" x14ac:dyDescent="0.3">
      <c r="B68" s="305"/>
      <c r="C68" s="306"/>
      <c r="D68" s="307"/>
      <c r="E68" s="368"/>
      <c r="F68" s="360"/>
      <c r="G68" s="60">
        <v>5</v>
      </c>
      <c r="H68" s="65"/>
      <c r="I68" s="319"/>
      <c r="J68" s="367"/>
      <c r="K68" s="311"/>
      <c r="L68" s="302"/>
      <c r="M68" s="302"/>
      <c r="N68" s="303"/>
      <c r="O68" s="304"/>
    </row>
    <row r="69" spans="2:15" s="56" customFormat="1" ht="16.899999999999999" customHeight="1" x14ac:dyDescent="0.3">
      <c r="B69" s="305"/>
      <c r="C69" s="306"/>
      <c r="D69" s="307"/>
      <c r="E69" s="368"/>
      <c r="F69" s="360"/>
      <c r="G69" s="60">
        <v>6</v>
      </c>
      <c r="H69" s="65"/>
      <c r="I69" s="319"/>
      <c r="J69" s="367"/>
      <c r="K69" s="311"/>
      <c r="L69" s="302"/>
      <c r="M69" s="302"/>
      <c r="N69" s="303"/>
      <c r="O69" s="304"/>
    </row>
    <row r="70" spans="2:15" s="56" customFormat="1" ht="16.899999999999999" customHeight="1" x14ac:dyDescent="0.3">
      <c r="B70" s="305"/>
      <c r="C70" s="306"/>
      <c r="D70" s="307"/>
      <c r="E70" s="368"/>
      <c r="F70" s="360"/>
      <c r="G70" s="60">
        <v>7</v>
      </c>
      <c r="H70" s="65"/>
      <c r="I70" s="319"/>
      <c r="J70" s="367"/>
      <c r="K70" s="311"/>
      <c r="L70" s="302"/>
      <c r="M70" s="302"/>
      <c r="N70" s="303"/>
      <c r="O70" s="304"/>
    </row>
    <row r="71" spans="2:15" s="56" customFormat="1" ht="16.899999999999999" customHeight="1" thickBot="1" x14ac:dyDescent="0.35">
      <c r="B71" s="305"/>
      <c r="C71" s="306"/>
      <c r="D71" s="307"/>
      <c r="E71" s="368"/>
      <c r="F71" s="360"/>
      <c r="G71" s="66">
        <v>8</v>
      </c>
      <c r="H71" s="67"/>
      <c r="I71" s="319"/>
      <c r="J71" s="367"/>
      <c r="K71" s="311"/>
      <c r="L71" s="302"/>
      <c r="M71" s="302"/>
      <c r="N71" s="303"/>
      <c r="O71" s="304"/>
    </row>
    <row r="72" spans="2:15" ht="16.899999999999999" customHeight="1" thickBot="1" x14ac:dyDescent="0.35">
      <c r="B72" s="331"/>
      <c r="C72" s="332" t="s">
        <v>166</v>
      </c>
      <c r="D72" s="333" t="s">
        <v>8</v>
      </c>
      <c r="E72" s="369" t="s">
        <v>114</v>
      </c>
      <c r="F72" s="335" t="s">
        <v>115</v>
      </c>
      <c r="G72" s="336" t="s">
        <v>116</v>
      </c>
      <c r="H72" s="336"/>
      <c r="I72" s="336"/>
      <c r="J72" s="335" t="s">
        <v>117</v>
      </c>
      <c r="K72" s="337" t="s">
        <v>167</v>
      </c>
      <c r="L72" s="338"/>
      <c r="M72" s="338"/>
      <c r="N72" s="339"/>
      <c r="O72" s="295"/>
    </row>
    <row r="73" spans="2:15" ht="16.899999999999999" customHeight="1" thickBot="1" x14ac:dyDescent="0.35">
      <c r="B73" s="331"/>
      <c r="C73" s="332"/>
      <c r="D73" s="333"/>
      <c r="E73" s="341"/>
      <c r="F73" s="335"/>
      <c r="G73" s="340" t="s">
        <v>13</v>
      </c>
      <c r="H73" s="341" t="s">
        <v>15</v>
      </c>
      <c r="I73" s="342" t="s">
        <v>17</v>
      </c>
      <c r="J73" s="335"/>
      <c r="K73" s="337"/>
      <c r="L73" s="338"/>
      <c r="M73" s="338"/>
      <c r="N73" s="339"/>
      <c r="O73" s="295"/>
    </row>
    <row r="74" spans="2:15" ht="16.899999999999999" customHeight="1" thickBot="1" x14ac:dyDescent="0.35">
      <c r="B74" s="331"/>
      <c r="C74" s="332"/>
      <c r="D74" s="333"/>
      <c r="E74" s="341"/>
      <c r="F74" s="335"/>
      <c r="G74" s="340"/>
      <c r="H74" s="341"/>
      <c r="I74" s="342"/>
      <c r="J74" s="335"/>
      <c r="K74" s="337"/>
      <c r="L74" s="338"/>
      <c r="M74" s="338"/>
      <c r="N74" s="339"/>
      <c r="O74" s="295"/>
    </row>
    <row r="75" spans="2:15" s="56" customFormat="1" ht="16.899999999999999" customHeight="1" thickBot="1" x14ac:dyDescent="0.35">
      <c r="B75" s="305" t="str">
        <f>+LEFT(C75,3)</f>
        <v>2.1</v>
      </c>
      <c r="C75" s="306" t="s">
        <v>168</v>
      </c>
      <c r="D75" s="324" t="s">
        <v>169</v>
      </c>
      <c r="E75" s="319" t="s">
        <v>170</v>
      </c>
      <c r="F75" s="360">
        <v>3</v>
      </c>
      <c r="G75" s="68">
        <v>1</v>
      </c>
      <c r="H75" s="64" t="s">
        <v>171</v>
      </c>
      <c r="I75" s="319" t="s">
        <v>665</v>
      </c>
      <c r="J75" s="367">
        <v>3</v>
      </c>
      <c r="K75" s="311" t="str">
        <f>+IF(OR(ISBLANK(F75),ISBLANK(J75)),"",IF(OR(AND(F75=1,J75=1),AND(F75=1,J75=2),AND(F75=1,J75=3)),"Deficiencia de control mayor (diseño y ejecución)",IF(OR(AND(F75=2,J75=2),AND(F75=3,J75=1),AND(F75=3,J75=2),AND(F75=2,J75=1)),"Deficiencia de control (diseño o ejecución)",IF(AND(F75=2,J75=3),"Oportunidad de mejora","Mantenimiento del control"))))</f>
        <v>Mantenimiento del control</v>
      </c>
      <c r="L75" s="302">
        <f>+IF(K75="",0,IF(K75="Deficiencia de control mayor (diseño y ejecución)",4,IF(K75="Deficiencia de control (diseño o ejecución)",20,IF(K75="Oportunidad de mejora",40,60))))</f>
        <v>60</v>
      </c>
      <c r="M75" s="302">
        <v>8.8965299999999997E-2</v>
      </c>
      <c r="N75" s="303">
        <f>+L75+M75</f>
        <v>60.088965299999998</v>
      </c>
      <c r="O75" s="304"/>
    </row>
    <row r="76" spans="2:15" s="56" customFormat="1" ht="16.899999999999999" customHeight="1" x14ac:dyDescent="0.3">
      <c r="B76" s="305"/>
      <c r="C76" s="306"/>
      <c r="D76" s="324"/>
      <c r="E76" s="319"/>
      <c r="F76" s="360"/>
      <c r="G76" s="60">
        <v>2</v>
      </c>
      <c r="H76" s="64" t="s">
        <v>662</v>
      </c>
      <c r="I76" s="319"/>
      <c r="J76" s="367"/>
      <c r="K76" s="311"/>
      <c r="L76" s="302"/>
      <c r="M76" s="302"/>
      <c r="N76" s="303"/>
      <c r="O76" s="304"/>
    </row>
    <row r="77" spans="2:15" s="56" customFormat="1" ht="16.899999999999999" customHeight="1" x14ac:dyDescent="0.3">
      <c r="B77" s="305"/>
      <c r="C77" s="306"/>
      <c r="D77" s="324"/>
      <c r="E77" s="319"/>
      <c r="F77" s="360"/>
      <c r="G77" s="60">
        <v>3</v>
      </c>
      <c r="H77" s="65"/>
      <c r="I77" s="319"/>
      <c r="J77" s="367"/>
      <c r="K77" s="311"/>
      <c r="L77" s="302"/>
      <c r="M77" s="302"/>
      <c r="N77" s="303"/>
      <c r="O77" s="304"/>
    </row>
    <row r="78" spans="2:15" s="56" customFormat="1" ht="16.899999999999999" customHeight="1" x14ac:dyDescent="0.3">
      <c r="B78" s="305"/>
      <c r="C78" s="306"/>
      <c r="D78" s="324"/>
      <c r="E78" s="319"/>
      <c r="F78" s="360"/>
      <c r="G78" s="60">
        <v>4</v>
      </c>
      <c r="H78" s="65"/>
      <c r="I78" s="319"/>
      <c r="J78" s="367"/>
      <c r="K78" s="311"/>
      <c r="L78" s="302"/>
      <c r="M78" s="302"/>
      <c r="N78" s="303"/>
      <c r="O78" s="304"/>
    </row>
    <row r="79" spans="2:15" s="56" customFormat="1" ht="16.899999999999999" customHeight="1" x14ac:dyDescent="0.3">
      <c r="B79" s="305"/>
      <c r="C79" s="306"/>
      <c r="D79" s="324"/>
      <c r="E79" s="319"/>
      <c r="F79" s="360"/>
      <c r="G79" s="60">
        <v>5</v>
      </c>
      <c r="H79" s="65"/>
      <c r="I79" s="319"/>
      <c r="J79" s="367"/>
      <c r="K79" s="311"/>
      <c r="L79" s="302"/>
      <c r="M79" s="302"/>
      <c r="N79" s="303"/>
      <c r="O79" s="304"/>
    </row>
    <row r="80" spans="2:15" s="56" customFormat="1" ht="16.899999999999999" customHeight="1" x14ac:dyDescent="0.3">
      <c r="B80" s="305"/>
      <c r="C80" s="306"/>
      <c r="D80" s="324"/>
      <c r="E80" s="319"/>
      <c r="F80" s="360"/>
      <c r="G80" s="60">
        <v>6</v>
      </c>
      <c r="H80" s="65"/>
      <c r="I80" s="319"/>
      <c r="J80" s="367"/>
      <c r="K80" s="311"/>
      <c r="L80" s="302"/>
      <c r="M80" s="302"/>
      <c r="N80" s="303"/>
      <c r="O80" s="304"/>
    </row>
    <row r="81" spans="2:15" s="56" customFormat="1" ht="16.899999999999999" customHeight="1" x14ac:dyDescent="0.3">
      <c r="B81" s="305"/>
      <c r="C81" s="306"/>
      <c r="D81" s="324"/>
      <c r="E81" s="319"/>
      <c r="F81" s="360"/>
      <c r="G81" s="60">
        <v>7</v>
      </c>
      <c r="H81" s="65"/>
      <c r="I81" s="319"/>
      <c r="J81" s="367"/>
      <c r="K81" s="311"/>
      <c r="L81" s="302"/>
      <c r="M81" s="302"/>
      <c r="N81" s="303"/>
      <c r="O81" s="304"/>
    </row>
    <row r="82" spans="2:15" s="56" customFormat="1" ht="16.899999999999999" customHeight="1" x14ac:dyDescent="0.3">
      <c r="B82" s="305"/>
      <c r="C82" s="306"/>
      <c r="D82" s="324"/>
      <c r="E82" s="319"/>
      <c r="F82" s="360"/>
      <c r="G82" s="66">
        <v>8</v>
      </c>
      <c r="H82" s="67"/>
      <c r="I82" s="319"/>
      <c r="J82" s="367"/>
      <c r="K82" s="311"/>
      <c r="L82" s="302"/>
      <c r="M82" s="302"/>
      <c r="N82" s="303"/>
      <c r="O82" s="304"/>
    </row>
    <row r="83" spans="2:15" s="56" customFormat="1" ht="16.899999999999999" customHeight="1" x14ac:dyDescent="0.3">
      <c r="B83" s="305" t="str">
        <f>+LEFT(C83,3)</f>
        <v>2.2</v>
      </c>
      <c r="C83" s="343" t="s">
        <v>174</v>
      </c>
      <c r="D83" s="324" t="s">
        <v>175</v>
      </c>
      <c r="E83" s="319" t="s">
        <v>176</v>
      </c>
      <c r="F83" s="360">
        <v>3</v>
      </c>
      <c r="G83" s="68">
        <v>1</v>
      </c>
      <c r="H83" s="70" t="s">
        <v>177</v>
      </c>
      <c r="I83" s="319" t="s">
        <v>666</v>
      </c>
      <c r="J83" s="367">
        <v>3</v>
      </c>
      <c r="K83" s="311" t="str">
        <f>+IF(OR(ISBLANK(F83),ISBLANK(J83)),"",IF(OR(AND(F83=1,J83=1),AND(F83=1,J83=2),AND(F83=1,J83=3)),"Deficiencia de control mayor (diseño y ejecución)",IF(OR(AND(F83=2,J83=2),AND(F83=3,J83=1),AND(F83=3,J83=2),AND(F83=2,J83=1)),"Deficiencia de control (diseño o ejecución)",IF(AND(F83=2,J83=3),"Oportunidad de mejora","Mantenimiento del control"))))</f>
        <v>Mantenimiento del control</v>
      </c>
      <c r="L83" s="302">
        <f>+IF(K83="",0,IF(K83="Deficiencia de control mayor (diseño y ejecución)",4,IF(K83="Deficiencia de control (diseño o ejecución)",20,IF(K83="Oportunidad de mejora",40,60))))</f>
        <v>60</v>
      </c>
      <c r="M83" s="302">
        <v>9.8965300000000006E-2</v>
      </c>
      <c r="N83" s="303">
        <f>+L83+M83</f>
        <v>60.098965300000003</v>
      </c>
      <c r="O83" s="304"/>
    </row>
    <row r="84" spans="2:15" s="56" customFormat="1" ht="16.899999999999999" customHeight="1" x14ac:dyDescent="0.3">
      <c r="B84" s="305"/>
      <c r="C84" s="343"/>
      <c r="D84" s="324"/>
      <c r="E84" s="319"/>
      <c r="F84" s="360"/>
      <c r="G84" s="60">
        <v>2</v>
      </c>
      <c r="H84" s="70" t="s">
        <v>179</v>
      </c>
      <c r="I84" s="319"/>
      <c r="J84" s="367"/>
      <c r="K84" s="311"/>
      <c r="L84" s="302"/>
      <c r="M84" s="302"/>
      <c r="N84" s="303"/>
      <c r="O84" s="304"/>
    </row>
    <row r="85" spans="2:15" s="56" customFormat="1" ht="16.899999999999999" customHeight="1" x14ac:dyDescent="0.3">
      <c r="B85" s="305"/>
      <c r="C85" s="343"/>
      <c r="D85" s="324"/>
      <c r="E85" s="319"/>
      <c r="F85" s="360"/>
      <c r="G85" s="60">
        <v>3</v>
      </c>
      <c r="H85" s="65" t="s">
        <v>663</v>
      </c>
      <c r="I85" s="319"/>
      <c r="J85" s="367"/>
      <c r="K85" s="311"/>
      <c r="L85" s="302"/>
      <c r="M85" s="302"/>
      <c r="N85" s="303"/>
      <c r="O85" s="304"/>
    </row>
    <row r="86" spans="2:15" s="56" customFormat="1" ht="16.899999999999999" customHeight="1" x14ac:dyDescent="0.3">
      <c r="B86" s="305"/>
      <c r="C86" s="343"/>
      <c r="D86" s="324"/>
      <c r="E86" s="319"/>
      <c r="F86" s="360"/>
      <c r="G86" s="60">
        <v>4</v>
      </c>
      <c r="H86" s="218" t="s">
        <v>664</v>
      </c>
      <c r="I86" s="319"/>
      <c r="J86" s="367"/>
      <c r="K86" s="311"/>
      <c r="L86" s="302"/>
      <c r="M86" s="302"/>
      <c r="N86" s="303"/>
      <c r="O86" s="304"/>
    </row>
    <row r="87" spans="2:15" s="56" customFormat="1" ht="16.899999999999999" customHeight="1" x14ac:dyDescent="0.3">
      <c r="B87" s="305"/>
      <c r="C87" s="343"/>
      <c r="D87" s="324"/>
      <c r="E87" s="319"/>
      <c r="F87" s="360"/>
      <c r="G87" s="60">
        <v>5</v>
      </c>
      <c r="H87" s="65"/>
      <c r="I87" s="319"/>
      <c r="J87" s="367"/>
      <c r="K87" s="311"/>
      <c r="L87" s="302"/>
      <c r="M87" s="302"/>
      <c r="N87" s="303"/>
      <c r="O87" s="304"/>
    </row>
    <row r="88" spans="2:15" s="56" customFormat="1" ht="16.899999999999999" customHeight="1" x14ac:dyDescent="0.3">
      <c r="B88" s="305"/>
      <c r="C88" s="343"/>
      <c r="D88" s="324"/>
      <c r="E88" s="319"/>
      <c r="F88" s="360"/>
      <c r="G88" s="60">
        <v>6</v>
      </c>
      <c r="H88" s="65"/>
      <c r="I88" s="319"/>
      <c r="J88" s="367"/>
      <c r="K88" s="311"/>
      <c r="L88" s="302"/>
      <c r="M88" s="302"/>
      <c r="N88" s="303"/>
      <c r="O88" s="304"/>
    </row>
    <row r="89" spans="2:15" s="56" customFormat="1" ht="16.899999999999999" customHeight="1" x14ac:dyDescent="0.3">
      <c r="B89" s="305"/>
      <c r="C89" s="343"/>
      <c r="D89" s="324"/>
      <c r="E89" s="319"/>
      <c r="F89" s="360"/>
      <c r="G89" s="60">
        <v>7</v>
      </c>
      <c r="H89" s="65"/>
      <c r="I89" s="319"/>
      <c r="J89" s="367"/>
      <c r="K89" s="311"/>
      <c r="L89" s="302"/>
      <c r="M89" s="302"/>
      <c r="N89" s="303"/>
      <c r="O89" s="304"/>
    </row>
    <row r="90" spans="2:15" s="56" customFormat="1" ht="16.899999999999999" customHeight="1" x14ac:dyDescent="0.3">
      <c r="B90" s="305"/>
      <c r="C90" s="343"/>
      <c r="D90" s="324"/>
      <c r="E90" s="319"/>
      <c r="F90" s="360"/>
      <c r="G90" s="66">
        <v>8</v>
      </c>
      <c r="H90" s="67"/>
      <c r="I90" s="319"/>
      <c r="J90" s="367"/>
      <c r="K90" s="311"/>
      <c r="L90" s="302"/>
      <c r="M90" s="302"/>
      <c r="N90" s="303"/>
      <c r="O90" s="304"/>
    </row>
    <row r="91" spans="2:15" ht="16.899999999999999" customHeight="1" x14ac:dyDescent="0.3">
      <c r="B91" s="305" t="str">
        <f>+LEFT(C91,3)</f>
        <v>2.3</v>
      </c>
      <c r="C91" s="306" t="s">
        <v>180</v>
      </c>
      <c r="D91" s="324" t="s">
        <v>181</v>
      </c>
      <c r="E91" s="319" t="s">
        <v>661</v>
      </c>
      <c r="F91" s="360">
        <v>3</v>
      </c>
      <c r="G91" s="68">
        <v>1</v>
      </c>
      <c r="H91" s="70" t="s">
        <v>179</v>
      </c>
      <c r="I91" s="319" t="s">
        <v>667</v>
      </c>
      <c r="J91" s="367">
        <v>3</v>
      </c>
      <c r="K91" s="311" t="str">
        <f>+IF(OR(ISBLANK(F91),ISBLANK(J91)),"",IF(OR(AND(F91=1,J91=1),AND(F91=1,J91=2),AND(F91=1,J91=3)),"Deficiencia de control mayor (diseño y ejecución)",IF(OR(AND(F91=2,J91=2),AND(F91=3,J91=1),AND(F91=3,J91=2),AND(F91=2,J91=1)),"Deficiencia de control (diseño o ejecución)",IF(AND(F91=2,J91=3),"Oportunidad de mejora","Mantenimiento del control"))))</f>
        <v>Mantenimiento del control</v>
      </c>
      <c r="L91" s="302">
        <f>+IF(K91="",0,IF(K91="Deficiencia de control mayor (diseño y ejecución)",4,IF(K91="Deficiencia de control (diseño o ejecución)",20,IF(K91="Oportunidad de mejora",40,60))))</f>
        <v>60</v>
      </c>
      <c r="M91" s="302">
        <v>0.15698000000000001</v>
      </c>
      <c r="N91" s="303">
        <f>+L91+M91</f>
        <v>60.156979999999997</v>
      </c>
      <c r="O91" s="304"/>
    </row>
    <row r="92" spans="2:15" s="56" customFormat="1" ht="16.899999999999999" customHeight="1" x14ac:dyDescent="0.3">
      <c r="B92" s="305"/>
      <c r="C92" s="306"/>
      <c r="D92" s="324"/>
      <c r="E92" s="319"/>
      <c r="F92" s="360"/>
      <c r="G92" s="60">
        <v>2</v>
      </c>
      <c r="H92" s="65"/>
      <c r="I92" s="319"/>
      <c r="J92" s="367"/>
      <c r="K92" s="311"/>
      <c r="L92" s="302"/>
      <c r="M92" s="302"/>
      <c r="N92" s="303"/>
      <c r="O92" s="304"/>
    </row>
    <row r="93" spans="2:15" s="56" customFormat="1" ht="16.899999999999999" customHeight="1" x14ac:dyDescent="0.3">
      <c r="B93" s="305"/>
      <c r="C93" s="306"/>
      <c r="D93" s="324"/>
      <c r="E93" s="319"/>
      <c r="F93" s="360"/>
      <c r="G93" s="60">
        <v>3</v>
      </c>
      <c r="H93" s="65"/>
      <c r="I93" s="319"/>
      <c r="J93" s="367"/>
      <c r="K93" s="311"/>
      <c r="L93" s="302"/>
      <c r="M93" s="302"/>
      <c r="N93" s="303"/>
      <c r="O93" s="304"/>
    </row>
    <row r="94" spans="2:15" s="56" customFormat="1" ht="16.899999999999999" customHeight="1" x14ac:dyDescent="0.3">
      <c r="B94" s="305"/>
      <c r="C94" s="306"/>
      <c r="D94" s="324"/>
      <c r="E94" s="319"/>
      <c r="F94" s="360"/>
      <c r="G94" s="60">
        <v>4</v>
      </c>
      <c r="H94" s="65"/>
      <c r="I94" s="319"/>
      <c r="J94" s="367"/>
      <c r="K94" s="311"/>
      <c r="L94" s="302"/>
      <c r="M94" s="302"/>
      <c r="N94" s="303"/>
      <c r="O94" s="304"/>
    </row>
    <row r="95" spans="2:15" s="56" customFormat="1" ht="16.899999999999999" customHeight="1" x14ac:dyDescent="0.3">
      <c r="B95" s="305"/>
      <c r="C95" s="306"/>
      <c r="D95" s="324"/>
      <c r="E95" s="319"/>
      <c r="F95" s="360"/>
      <c r="G95" s="60">
        <v>5</v>
      </c>
      <c r="H95" s="65"/>
      <c r="I95" s="319"/>
      <c r="J95" s="367"/>
      <c r="K95" s="311"/>
      <c r="L95" s="302"/>
      <c r="M95" s="302"/>
      <c r="N95" s="303"/>
      <c r="O95" s="304"/>
    </row>
    <row r="96" spans="2:15" s="56" customFormat="1" ht="16.899999999999999" customHeight="1" x14ac:dyDescent="0.3">
      <c r="B96" s="305"/>
      <c r="C96" s="306"/>
      <c r="D96" s="324"/>
      <c r="E96" s="319"/>
      <c r="F96" s="360"/>
      <c r="G96" s="60">
        <v>6</v>
      </c>
      <c r="H96" s="65"/>
      <c r="I96" s="319"/>
      <c r="J96" s="367"/>
      <c r="K96" s="311"/>
      <c r="L96" s="302"/>
      <c r="M96" s="302"/>
      <c r="N96" s="303"/>
      <c r="O96" s="304"/>
    </row>
    <row r="97" spans="2:15" s="56" customFormat="1" ht="16.899999999999999" customHeight="1" x14ac:dyDescent="0.3">
      <c r="B97" s="305"/>
      <c r="C97" s="306"/>
      <c r="D97" s="324"/>
      <c r="E97" s="319"/>
      <c r="F97" s="360"/>
      <c r="G97" s="60">
        <v>7</v>
      </c>
      <c r="H97" s="65"/>
      <c r="I97" s="319"/>
      <c r="J97" s="367"/>
      <c r="K97" s="311"/>
      <c r="L97" s="302"/>
      <c r="M97" s="302"/>
      <c r="N97" s="303"/>
      <c r="O97" s="304"/>
    </row>
    <row r="98" spans="2:15" s="56" customFormat="1" ht="16.899999999999999" customHeight="1" x14ac:dyDescent="0.3">
      <c r="B98" s="305"/>
      <c r="C98" s="306"/>
      <c r="D98" s="324"/>
      <c r="E98" s="319"/>
      <c r="F98" s="360"/>
      <c r="G98" s="66">
        <v>8</v>
      </c>
      <c r="H98" s="67"/>
      <c r="I98" s="319"/>
      <c r="J98" s="367"/>
      <c r="K98" s="311"/>
      <c r="L98" s="302"/>
      <c r="M98" s="302"/>
      <c r="N98" s="303"/>
      <c r="O98" s="304"/>
    </row>
    <row r="99" spans="2:15" ht="16.899999999999999" customHeight="1" x14ac:dyDescent="0.3">
      <c r="B99" s="344"/>
      <c r="C99" s="332" t="s">
        <v>184</v>
      </c>
      <c r="D99" s="333" t="s">
        <v>8</v>
      </c>
      <c r="E99" s="334" t="s">
        <v>114</v>
      </c>
      <c r="F99" s="335" t="s">
        <v>115</v>
      </c>
      <c r="G99" s="336" t="s">
        <v>116</v>
      </c>
      <c r="H99" s="336"/>
      <c r="I99" s="336"/>
      <c r="J99" s="335" t="s">
        <v>117</v>
      </c>
      <c r="K99" s="337" t="s">
        <v>167</v>
      </c>
      <c r="L99" s="338"/>
      <c r="M99" s="338"/>
      <c r="N99" s="339"/>
      <c r="O99" s="295"/>
    </row>
    <row r="100" spans="2:15" ht="16.899999999999999" customHeight="1" x14ac:dyDescent="0.3">
      <c r="B100" s="344"/>
      <c r="C100" s="332"/>
      <c r="D100" s="333"/>
      <c r="E100" s="334"/>
      <c r="F100" s="335"/>
      <c r="G100" s="340" t="s">
        <v>13</v>
      </c>
      <c r="H100" s="341" t="s">
        <v>15</v>
      </c>
      <c r="I100" s="342" t="s">
        <v>17</v>
      </c>
      <c r="J100" s="335"/>
      <c r="K100" s="337"/>
      <c r="L100" s="338"/>
      <c r="M100" s="338"/>
      <c r="N100" s="339"/>
      <c r="O100" s="295"/>
    </row>
    <row r="101" spans="2:15" ht="16.899999999999999" customHeight="1" thickBot="1" x14ac:dyDescent="0.35">
      <c r="B101" s="344"/>
      <c r="C101" s="332"/>
      <c r="D101" s="333"/>
      <c r="E101" s="334"/>
      <c r="F101" s="335"/>
      <c r="G101" s="340"/>
      <c r="H101" s="341"/>
      <c r="I101" s="342"/>
      <c r="J101" s="335"/>
      <c r="K101" s="337"/>
      <c r="L101" s="338"/>
      <c r="M101" s="338"/>
      <c r="N101" s="339"/>
      <c r="O101" s="295"/>
    </row>
    <row r="102" spans="2:15" s="56" customFormat="1" ht="16.899999999999999" customHeight="1" thickBot="1" x14ac:dyDescent="0.35">
      <c r="B102" s="305" t="str">
        <f>+LEFT(C102,3)</f>
        <v>3.1</v>
      </c>
      <c r="C102" s="306" t="s">
        <v>185</v>
      </c>
      <c r="D102" s="324" t="s">
        <v>186</v>
      </c>
      <c r="E102" s="345" t="s">
        <v>668</v>
      </c>
      <c r="F102" s="360">
        <v>3</v>
      </c>
      <c r="G102" s="68">
        <v>1</v>
      </c>
      <c r="H102" s="206" t="s">
        <v>676</v>
      </c>
      <c r="I102" s="370" t="s">
        <v>678</v>
      </c>
      <c r="J102" s="367">
        <v>3</v>
      </c>
      <c r="K102" s="311" t="str">
        <f>+IF(OR(ISBLANK(F102),ISBLANK(J102)),"",IF(OR(AND(F102=1,J102=1),AND(F102=1,J102=2),AND(F102=1,J102=3)),"Deficiencia de control mayor (diseño y ejecución)",IF(OR(AND(F102=2,J102=2),AND(F102=3,J102=1),AND(F102=3,J102=2),AND(F102=2,J102=1)),"Deficiencia de control (diseño o ejecución)",IF(AND(F102=2,J102=3),"Oportunidad de mejora","Mantenimiento del control"))))</f>
        <v>Mantenimiento del control</v>
      </c>
      <c r="L102" s="302">
        <f>+IF(K102="",0,IF(K102="Deficiencia de control mayor (diseño y ejecución)",4,IF(K102="Deficiencia de control (diseño o ejecución)",20,IF(K102="Oportunidad de mejora",40,60))))</f>
        <v>60</v>
      </c>
      <c r="M102" s="302">
        <v>0.28965000000000002</v>
      </c>
      <c r="N102" s="303">
        <f>+L102+M102</f>
        <v>60.289650000000002</v>
      </c>
      <c r="O102" s="304"/>
    </row>
    <row r="103" spans="2:15" s="56" customFormat="1" ht="16.899999999999999" customHeight="1" thickBot="1" x14ac:dyDescent="0.35">
      <c r="B103" s="305"/>
      <c r="C103" s="306"/>
      <c r="D103" s="324"/>
      <c r="E103" s="345"/>
      <c r="F103" s="360"/>
      <c r="G103" s="60">
        <v>2</v>
      </c>
      <c r="H103" s="206" t="s">
        <v>677</v>
      </c>
      <c r="I103" s="370"/>
      <c r="J103" s="367"/>
      <c r="K103" s="311"/>
      <c r="L103" s="302"/>
      <c r="M103" s="302"/>
      <c r="N103" s="303"/>
      <c r="O103" s="304"/>
    </row>
    <row r="104" spans="2:15" s="56" customFormat="1" ht="16.899999999999999" customHeight="1" thickBot="1" x14ac:dyDescent="0.35">
      <c r="B104" s="305"/>
      <c r="C104" s="306"/>
      <c r="D104" s="324"/>
      <c r="E104" s="345"/>
      <c r="F104" s="360"/>
      <c r="G104" s="60">
        <v>3</v>
      </c>
      <c r="H104" s="212" t="s">
        <v>654</v>
      </c>
      <c r="I104" s="370"/>
      <c r="J104" s="367"/>
      <c r="K104" s="311"/>
      <c r="L104" s="302"/>
      <c r="M104" s="302"/>
      <c r="N104" s="303"/>
      <c r="O104" s="304"/>
    </row>
    <row r="105" spans="2:15" s="56" customFormat="1" ht="16.899999999999999" customHeight="1" thickBot="1" x14ac:dyDescent="0.35">
      <c r="B105" s="305"/>
      <c r="C105" s="306"/>
      <c r="D105" s="324"/>
      <c r="E105" s="345"/>
      <c r="F105" s="360"/>
      <c r="G105" s="60">
        <v>4</v>
      </c>
      <c r="H105" s="207"/>
      <c r="I105" s="370"/>
      <c r="J105" s="367"/>
      <c r="K105" s="311"/>
      <c r="L105" s="302"/>
      <c r="M105" s="302"/>
      <c r="N105" s="303"/>
      <c r="O105" s="304"/>
    </row>
    <row r="106" spans="2:15" s="56" customFormat="1" ht="16.899999999999999" customHeight="1" thickBot="1" x14ac:dyDescent="0.35">
      <c r="B106" s="305"/>
      <c r="C106" s="306"/>
      <c r="D106" s="324"/>
      <c r="E106" s="345"/>
      <c r="F106" s="360"/>
      <c r="G106" s="60">
        <v>5</v>
      </c>
      <c r="H106" s="207"/>
      <c r="I106" s="370"/>
      <c r="J106" s="367"/>
      <c r="K106" s="311"/>
      <c r="L106" s="302"/>
      <c r="M106" s="302"/>
      <c r="N106" s="303"/>
      <c r="O106" s="304"/>
    </row>
    <row r="107" spans="2:15" s="56" customFormat="1" ht="16.899999999999999" customHeight="1" thickBot="1" x14ac:dyDescent="0.35">
      <c r="B107" s="305"/>
      <c r="C107" s="306"/>
      <c r="D107" s="324"/>
      <c r="E107" s="345"/>
      <c r="F107" s="360"/>
      <c r="G107" s="60">
        <v>6</v>
      </c>
      <c r="H107" s="208"/>
      <c r="I107" s="370"/>
      <c r="J107" s="367"/>
      <c r="K107" s="311"/>
      <c r="L107" s="302"/>
      <c r="M107" s="302"/>
      <c r="N107" s="303"/>
      <c r="O107" s="304"/>
    </row>
    <row r="108" spans="2:15" s="56" customFormat="1" ht="16.899999999999999" customHeight="1" thickBot="1" x14ac:dyDescent="0.35">
      <c r="B108" s="305"/>
      <c r="C108" s="306"/>
      <c r="D108" s="324"/>
      <c r="E108" s="345"/>
      <c r="F108" s="360"/>
      <c r="G108" s="60">
        <v>7</v>
      </c>
      <c r="H108" s="208"/>
      <c r="I108" s="370"/>
      <c r="J108" s="367"/>
      <c r="K108" s="311"/>
      <c r="L108" s="302"/>
      <c r="M108" s="302"/>
      <c r="N108" s="303"/>
      <c r="O108" s="304"/>
    </row>
    <row r="109" spans="2:15" s="56" customFormat="1" ht="16.899999999999999" customHeight="1" thickBot="1" x14ac:dyDescent="0.35">
      <c r="B109" s="305"/>
      <c r="C109" s="306"/>
      <c r="D109" s="324"/>
      <c r="E109" s="345"/>
      <c r="F109" s="360"/>
      <c r="G109" s="66">
        <v>8</v>
      </c>
      <c r="H109" s="209"/>
      <c r="I109" s="370"/>
      <c r="J109" s="367"/>
      <c r="K109" s="311"/>
      <c r="L109" s="302"/>
      <c r="M109" s="302"/>
      <c r="N109" s="303"/>
      <c r="O109" s="304"/>
    </row>
    <row r="110" spans="2:15" s="56" customFormat="1" ht="16.899999999999999" customHeight="1" thickBot="1" x14ac:dyDescent="0.35">
      <c r="B110" s="305" t="str">
        <f>+LEFT(C110,3)</f>
        <v>3.2</v>
      </c>
      <c r="C110" s="306" t="s">
        <v>194</v>
      </c>
      <c r="D110" s="324" t="s">
        <v>195</v>
      </c>
      <c r="E110" s="345" t="s">
        <v>669</v>
      </c>
      <c r="F110" s="360">
        <v>3</v>
      </c>
      <c r="G110" s="68">
        <v>1</v>
      </c>
      <c r="H110" s="206" t="s">
        <v>670</v>
      </c>
      <c r="I110" s="370" t="s">
        <v>679</v>
      </c>
      <c r="J110" s="367">
        <v>3</v>
      </c>
      <c r="K110" s="311" t="str">
        <f>+IF(OR(ISBLANK(F110),ISBLANK(J110)),"",IF(OR(AND(F110=1,J110=1),AND(F110=1,J110=2),AND(F110=1,J110=3)),"Deficiencia de control mayor (diseño y ejecución)",IF(OR(AND(F110=2,J110=2),AND(F110=3,J110=1),AND(F110=3,J110=2),AND(F110=2,J110=1)),"Deficiencia de control (diseño o ejecución)",IF(AND(F110=2,J110=3),"Oportunidad de mejora","Mantenimiento del control"))))</f>
        <v>Mantenimiento del control</v>
      </c>
      <c r="L110" s="302">
        <f>+IF(K110="",0,IF(K110="Deficiencia de control mayor (diseño y ejecución)",4,IF(K110="Deficiencia de control (diseño o ejecución)",20,IF(K110="Oportunidad de mejora",40,60))))</f>
        <v>60</v>
      </c>
      <c r="M110" s="302">
        <v>0.38965300000000003</v>
      </c>
      <c r="N110" s="303">
        <f>+L110+M110</f>
        <v>60.389653000000003</v>
      </c>
      <c r="O110" s="304"/>
    </row>
    <row r="111" spans="2:15" s="56" customFormat="1" ht="16.899999999999999" customHeight="1" thickBot="1" x14ac:dyDescent="0.35">
      <c r="B111" s="305"/>
      <c r="C111" s="306"/>
      <c r="D111" s="324"/>
      <c r="E111" s="345"/>
      <c r="F111" s="360"/>
      <c r="G111" s="60">
        <v>2</v>
      </c>
      <c r="H111" s="206" t="s">
        <v>671</v>
      </c>
      <c r="I111" s="370"/>
      <c r="J111" s="367"/>
      <c r="K111" s="311"/>
      <c r="L111" s="302"/>
      <c r="M111" s="302"/>
      <c r="N111" s="303"/>
      <c r="O111" s="304"/>
    </row>
    <row r="112" spans="2:15" s="56" customFormat="1" ht="16.899999999999999" customHeight="1" thickBot="1" x14ac:dyDescent="0.35">
      <c r="B112" s="305"/>
      <c r="C112" s="306"/>
      <c r="D112" s="324"/>
      <c r="E112" s="345"/>
      <c r="F112" s="360"/>
      <c r="G112" s="60">
        <v>3</v>
      </c>
      <c r="H112" s="207"/>
      <c r="I112" s="370"/>
      <c r="J112" s="367"/>
      <c r="K112" s="311"/>
      <c r="L112" s="302"/>
      <c r="M112" s="302"/>
      <c r="N112" s="303"/>
      <c r="O112" s="304"/>
    </row>
    <row r="113" spans="2:15" s="56" customFormat="1" ht="16.899999999999999" customHeight="1" thickBot="1" x14ac:dyDescent="0.35">
      <c r="B113" s="305"/>
      <c r="C113" s="306"/>
      <c r="D113" s="324"/>
      <c r="E113" s="345"/>
      <c r="F113" s="360"/>
      <c r="G113" s="60">
        <v>4</v>
      </c>
      <c r="H113" s="207"/>
      <c r="I113" s="370"/>
      <c r="J113" s="367"/>
      <c r="K113" s="311"/>
      <c r="L113" s="302"/>
      <c r="M113" s="302"/>
      <c r="N113" s="303"/>
      <c r="O113" s="304"/>
    </row>
    <row r="114" spans="2:15" s="56" customFormat="1" ht="16.899999999999999" customHeight="1" thickBot="1" x14ac:dyDescent="0.35">
      <c r="B114" s="305"/>
      <c r="C114" s="306"/>
      <c r="D114" s="324"/>
      <c r="E114" s="345"/>
      <c r="F114" s="360"/>
      <c r="G114" s="60">
        <v>5</v>
      </c>
      <c r="H114" s="207"/>
      <c r="I114" s="370"/>
      <c r="J114" s="367"/>
      <c r="K114" s="311"/>
      <c r="L114" s="302"/>
      <c r="M114" s="302"/>
      <c r="N114" s="303"/>
      <c r="O114" s="304"/>
    </row>
    <row r="115" spans="2:15" s="56" customFormat="1" ht="16.899999999999999" customHeight="1" thickBot="1" x14ac:dyDescent="0.35">
      <c r="B115" s="305"/>
      <c r="C115" s="306"/>
      <c r="D115" s="324"/>
      <c r="E115" s="345"/>
      <c r="F115" s="360"/>
      <c r="G115" s="60">
        <v>6</v>
      </c>
      <c r="H115" s="208"/>
      <c r="I115" s="370"/>
      <c r="J115" s="367"/>
      <c r="K115" s="311"/>
      <c r="L115" s="302"/>
      <c r="M115" s="302"/>
      <c r="N115" s="303"/>
      <c r="O115" s="304"/>
    </row>
    <row r="116" spans="2:15" s="56" customFormat="1" ht="16.899999999999999" customHeight="1" thickBot="1" x14ac:dyDescent="0.35">
      <c r="B116" s="305"/>
      <c r="C116" s="306"/>
      <c r="D116" s="324"/>
      <c r="E116" s="345"/>
      <c r="F116" s="360"/>
      <c r="G116" s="60">
        <v>7</v>
      </c>
      <c r="H116" s="208"/>
      <c r="I116" s="370"/>
      <c r="J116" s="367"/>
      <c r="K116" s="311"/>
      <c r="L116" s="302"/>
      <c r="M116" s="302"/>
      <c r="N116" s="303"/>
      <c r="O116" s="304"/>
    </row>
    <row r="117" spans="2:15" s="56" customFormat="1" ht="16.899999999999999" customHeight="1" thickBot="1" x14ac:dyDescent="0.35">
      <c r="B117" s="305"/>
      <c r="C117" s="306"/>
      <c r="D117" s="324"/>
      <c r="E117" s="345"/>
      <c r="F117" s="360"/>
      <c r="G117" s="66">
        <v>8</v>
      </c>
      <c r="H117" s="209"/>
      <c r="I117" s="370"/>
      <c r="J117" s="367"/>
      <c r="K117" s="311"/>
      <c r="L117" s="302"/>
      <c r="M117" s="302"/>
      <c r="N117" s="303"/>
      <c r="O117" s="304"/>
    </row>
    <row r="118" spans="2:15" s="56" customFormat="1" ht="16.899999999999999" customHeight="1" thickBot="1" x14ac:dyDescent="0.35">
      <c r="B118" s="305" t="str">
        <f>+LEFT(C118,3)</f>
        <v>3.3</v>
      </c>
      <c r="C118" s="306" t="s">
        <v>199</v>
      </c>
      <c r="D118" s="324" t="s">
        <v>200</v>
      </c>
      <c r="E118" s="345" t="s">
        <v>201</v>
      </c>
      <c r="F118" s="360">
        <v>3</v>
      </c>
      <c r="G118" s="68">
        <v>1</v>
      </c>
      <c r="H118" s="210" t="s">
        <v>672</v>
      </c>
      <c r="I118" s="371" t="s">
        <v>680</v>
      </c>
      <c r="J118" s="367">
        <v>3</v>
      </c>
      <c r="K118" s="311" t="str">
        <f>+IF(OR(ISBLANK(F118),ISBLANK(J118)),"",IF(OR(AND(F118=1,J118=1),AND(F118=1,J118=2),AND(F118=1,J118=3)),"Deficiencia de control mayor (diseño y ejecución)",IF(OR(AND(F118=2,J118=2),AND(F118=3,J118=1),AND(F118=3,J118=2),AND(F118=2,J118=1)),"Deficiencia de control (diseño o ejecución)",IF(AND(F118=2,J118=3),"Oportunidad de mejora","Mantenimiento del control"))))</f>
        <v>Mantenimiento del control</v>
      </c>
      <c r="L118" s="302">
        <f>+IF(K118="",0,IF(K118="Deficiencia de control mayor (diseño y ejecución)",4,IF(K118="Deficiencia de control (diseño o ejecución)",20,IF(K118="Oportunidad de mejora",40,60))))</f>
        <v>60</v>
      </c>
      <c r="M118" s="302">
        <v>0.48964999999999997</v>
      </c>
      <c r="N118" s="303">
        <f>+L118+M118</f>
        <v>60.489649999999997</v>
      </c>
      <c r="O118" s="304"/>
    </row>
    <row r="119" spans="2:15" s="56" customFormat="1" ht="16.899999999999999" customHeight="1" thickBot="1" x14ac:dyDescent="0.35">
      <c r="B119" s="305"/>
      <c r="C119" s="306"/>
      <c r="D119" s="324"/>
      <c r="E119" s="345"/>
      <c r="F119" s="360"/>
      <c r="G119" s="60">
        <v>2</v>
      </c>
      <c r="H119" s="211" t="s">
        <v>673</v>
      </c>
      <c r="I119" s="371"/>
      <c r="J119" s="367"/>
      <c r="K119" s="311"/>
      <c r="L119" s="302"/>
      <c r="M119" s="302"/>
      <c r="N119" s="303"/>
      <c r="O119" s="304"/>
    </row>
    <row r="120" spans="2:15" s="56" customFormat="1" ht="16.899999999999999" customHeight="1" thickBot="1" x14ac:dyDescent="0.35">
      <c r="B120" s="305"/>
      <c r="C120" s="306"/>
      <c r="D120" s="324"/>
      <c r="E120" s="345"/>
      <c r="F120" s="360"/>
      <c r="G120" s="60">
        <v>3</v>
      </c>
      <c r="H120" s="211" t="s">
        <v>674</v>
      </c>
      <c r="I120" s="371"/>
      <c r="J120" s="367"/>
      <c r="K120" s="311"/>
      <c r="L120" s="302"/>
      <c r="M120" s="302"/>
      <c r="N120" s="303"/>
      <c r="O120" s="304"/>
    </row>
    <row r="121" spans="2:15" s="56" customFormat="1" ht="16.899999999999999" customHeight="1" thickBot="1" x14ac:dyDescent="0.35">
      <c r="B121" s="305"/>
      <c r="C121" s="306"/>
      <c r="D121" s="324"/>
      <c r="E121" s="345"/>
      <c r="F121" s="360"/>
      <c r="G121" s="60">
        <v>4</v>
      </c>
      <c r="H121" s="210" t="s">
        <v>675</v>
      </c>
      <c r="I121" s="371"/>
      <c r="J121" s="367"/>
      <c r="K121" s="311"/>
      <c r="L121" s="302"/>
      <c r="M121" s="302"/>
      <c r="N121" s="303"/>
      <c r="O121" s="304"/>
    </row>
    <row r="122" spans="2:15" s="56" customFormat="1" ht="16.899999999999999" customHeight="1" thickBot="1" x14ac:dyDescent="0.35">
      <c r="B122" s="305"/>
      <c r="C122" s="306"/>
      <c r="D122" s="324"/>
      <c r="E122" s="345"/>
      <c r="F122" s="360"/>
      <c r="G122" s="60">
        <v>5</v>
      </c>
      <c r="H122" s="65"/>
      <c r="I122" s="371"/>
      <c r="J122" s="367"/>
      <c r="K122" s="311"/>
      <c r="L122" s="302"/>
      <c r="M122" s="302"/>
      <c r="N122" s="303"/>
      <c r="O122" s="304"/>
    </row>
    <row r="123" spans="2:15" s="56" customFormat="1" ht="16.899999999999999" customHeight="1" thickBot="1" x14ac:dyDescent="0.35">
      <c r="B123" s="305"/>
      <c r="C123" s="306"/>
      <c r="D123" s="324"/>
      <c r="E123" s="345"/>
      <c r="F123" s="360"/>
      <c r="G123" s="60">
        <v>6</v>
      </c>
      <c r="H123" s="65"/>
      <c r="I123" s="371"/>
      <c r="J123" s="367"/>
      <c r="K123" s="311"/>
      <c r="L123" s="302"/>
      <c r="M123" s="302"/>
      <c r="N123" s="303"/>
      <c r="O123" s="304"/>
    </row>
    <row r="124" spans="2:15" s="56" customFormat="1" ht="16.899999999999999" customHeight="1" thickBot="1" x14ac:dyDescent="0.35">
      <c r="B124" s="305"/>
      <c r="C124" s="306"/>
      <c r="D124" s="324"/>
      <c r="E124" s="345"/>
      <c r="F124" s="360"/>
      <c r="G124" s="60">
        <v>7</v>
      </c>
      <c r="H124" s="65"/>
      <c r="I124" s="371"/>
      <c r="J124" s="367"/>
      <c r="K124" s="311"/>
      <c r="L124" s="302"/>
      <c r="M124" s="302"/>
      <c r="N124" s="303"/>
      <c r="O124" s="304"/>
    </row>
    <row r="125" spans="2:15" s="56" customFormat="1" ht="16.899999999999999" customHeight="1" thickBot="1" x14ac:dyDescent="0.35">
      <c r="B125" s="305"/>
      <c r="C125" s="306"/>
      <c r="D125" s="324"/>
      <c r="E125" s="345"/>
      <c r="F125" s="360"/>
      <c r="G125" s="66">
        <v>8</v>
      </c>
      <c r="H125" s="67"/>
      <c r="I125" s="371"/>
      <c r="J125" s="367"/>
      <c r="K125" s="311"/>
      <c r="L125" s="302"/>
      <c r="M125" s="302"/>
      <c r="N125" s="303"/>
      <c r="O125" s="304"/>
    </row>
    <row r="126" spans="2:15" ht="16.899999999999999" customHeight="1" thickBot="1" x14ac:dyDescent="0.35">
      <c r="B126" s="348"/>
      <c r="C126" s="349" t="s">
        <v>206</v>
      </c>
      <c r="D126" s="333" t="s">
        <v>8</v>
      </c>
      <c r="E126" s="334" t="s">
        <v>114</v>
      </c>
      <c r="F126" s="335" t="s">
        <v>115</v>
      </c>
      <c r="G126" s="336" t="s">
        <v>116</v>
      </c>
      <c r="H126" s="336"/>
      <c r="I126" s="336"/>
      <c r="J126" s="335" t="s">
        <v>117</v>
      </c>
      <c r="K126" s="350" t="s">
        <v>167</v>
      </c>
      <c r="L126" s="338"/>
      <c r="M126" s="338"/>
      <c r="N126" s="339"/>
      <c r="O126" s="295"/>
    </row>
    <row r="127" spans="2:15" ht="16.899999999999999" customHeight="1" x14ac:dyDescent="0.3">
      <c r="B127" s="348"/>
      <c r="C127" s="349"/>
      <c r="D127" s="333"/>
      <c r="E127" s="334"/>
      <c r="F127" s="335"/>
      <c r="G127" s="340" t="s">
        <v>13</v>
      </c>
      <c r="H127" s="341" t="s">
        <v>15</v>
      </c>
      <c r="I127" s="342" t="s">
        <v>17</v>
      </c>
      <c r="J127" s="335"/>
      <c r="K127" s="350"/>
      <c r="L127" s="338"/>
      <c r="M127" s="338"/>
      <c r="N127" s="339"/>
      <c r="O127" s="295"/>
    </row>
    <row r="128" spans="2:15" ht="16.899999999999999" customHeight="1" x14ac:dyDescent="0.3">
      <c r="B128" s="348"/>
      <c r="C128" s="349"/>
      <c r="D128" s="333"/>
      <c r="E128" s="334"/>
      <c r="F128" s="335"/>
      <c r="G128" s="340"/>
      <c r="H128" s="341"/>
      <c r="I128" s="342"/>
      <c r="J128" s="335"/>
      <c r="K128" s="350"/>
      <c r="L128" s="338"/>
      <c r="M128" s="338"/>
      <c r="N128" s="339"/>
      <c r="O128" s="295"/>
    </row>
    <row r="129" spans="2:15" ht="16.899999999999999" customHeight="1" x14ac:dyDescent="0.3">
      <c r="B129" s="305" t="str">
        <f>+LEFT(C129,3)</f>
        <v>4.1</v>
      </c>
      <c r="C129" s="306" t="s">
        <v>207</v>
      </c>
      <c r="D129" s="324" t="s">
        <v>208</v>
      </c>
      <c r="E129" s="351" t="s">
        <v>682</v>
      </c>
      <c r="F129" s="360">
        <v>3</v>
      </c>
      <c r="G129" s="68">
        <v>1</v>
      </c>
      <c r="H129" s="206" t="s">
        <v>686</v>
      </c>
      <c r="I129" s="351" t="s">
        <v>694</v>
      </c>
      <c r="J129" s="360">
        <v>3</v>
      </c>
      <c r="K129" s="347" t="str">
        <f>+IF(OR(ISBLANK(F129),ISBLANK(J129)),"",IF(OR(AND(F129=1,J129=1),AND(F129=1,J129=2),AND(F129=1,J129=3)),"Deficiencia de control mayor (diseño y ejecución)",IF(OR(AND(F129=2,J129=2),AND(F129=3,J129=1),AND(F129=3,J129=2),AND(F129=2,J129=1)),"Deficiencia de control (diseño o ejecución)",IF(AND(F129=2,J129=3),"Oportunidad de mejora","Mantenimiento del control"))))</f>
        <v>Mantenimiento del control</v>
      </c>
      <c r="L129" s="302">
        <f>+IF(K129="",0,IF(K129="Deficiencia de control mayor (diseño y ejecución)",4,IF(K129="Deficiencia de control (diseño o ejecución)",20,IF(K129="Oportunidad de mejora",40,60))))</f>
        <v>60</v>
      </c>
      <c r="M129" s="302">
        <v>0.58965000000000001</v>
      </c>
      <c r="N129" s="303">
        <f>+L129+M129</f>
        <v>60.589649999999999</v>
      </c>
      <c r="O129" s="304"/>
    </row>
    <row r="130" spans="2:15" s="56" customFormat="1" ht="16.899999999999999" customHeight="1" x14ac:dyDescent="0.3">
      <c r="B130" s="305"/>
      <c r="C130" s="306"/>
      <c r="D130" s="324"/>
      <c r="E130" s="351"/>
      <c r="F130" s="360"/>
      <c r="G130" s="60">
        <v>2</v>
      </c>
      <c r="H130" s="70"/>
      <c r="I130" s="351"/>
      <c r="J130" s="360"/>
      <c r="K130" s="347"/>
      <c r="L130" s="302"/>
      <c r="M130" s="302"/>
      <c r="N130" s="303"/>
      <c r="O130" s="304"/>
    </row>
    <row r="131" spans="2:15" s="56" customFormat="1" ht="16.899999999999999" customHeight="1" x14ac:dyDescent="0.3">
      <c r="B131" s="305"/>
      <c r="C131" s="306"/>
      <c r="D131" s="324"/>
      <c r="E131" s="351"/>
      <c r="F131" s="360"/>
      <c r="G131" s="60">
        <v>3</v>
      </c>
      <c r="H131" s="70"/>
      <c r="I131" s="351"/>
      <c r="J131" s="360"/>
      <c r="K131" s="347"/>
      <c r="L131" s="302"/>
      <c r="M131" s="302"/>
      <c r="N131" s="303"/>
      <c r="O131" s="304"/>
    </row>
    <row r="132" spans="2:15" s="56" customFormat="1" ht="16.899999999999999" customHeight="1" x14ac:dyDescent="0.3">
      <c r="B132" s="305"/>
      <c r="C132" s="306"/>
      <c r="D132" s="324"/>
      <c r="E132" s="351"/>
      <c r="F132" s="360"/>
      <c r="G132" s="60">
        <v>4</v>
      </c>
      <c r="H132" s="65"/>
      <c r="I132" s="351"/>
      <c r="J132" s="360"/>
      <c r="K132" s="347"/>
      <c r="L132" s="302"/>
      <c r="M132" s="302"/>
      <c r="N132" s="303"/>
      <c r="O132" s="304"/>
    </row>
    <row r="133" spans="2:15" s="56" customFormat="1" ht="16.899999999999999" customHeight="1" x14ac:dyDescent="0.3">
      <c r="B133" s="305"/>
      <c r="C133" s="306"/>
      <c r="D133" s="324"/>
      <c r="E133" s="351"/>
      <c r="F133" s="360"/>
      <c r="G133" s="60">
        <v>5</v>
      </c>
      <c r="H133" s="65"/>
      <c r="I133" s="351"/>
      <c r="J133" s="360"/>
      <c r="K133" s="347"/>
      <c r="L133" s="302"/>
      <c r="M133" s="302"/>
      <c r="N133" s="303"/>
      <c r="O133" s="304"/>
    </row>
    <row r="134" spans="2:15" s="56" customFormat="1" ht="16.899999999999999" customHeight="1" x14ac:dyDescent="0.3">
      <c r="B134" s="305"/>
      <c r="C134" s="306"/>
      <c r="D134" s="324"/>
      <c r="E134" s="351"/>
      <c r="F134" s="360"/>
      <c r="G134" s="60">
        <v>6</v>
      </c>
      <c r="H134" s="65"/>
      <c r="I134" s="351"/>
      <c r="J134" s="360"/>
      <c r="K134" s="347"/>
      <c r="L134" s="302"/>
      <c r="M134" s="302"/>
      <c r="N134" s="303"/>
      <c r="O134" s="304"/>
    </row>
    <row r="135" spans="2:15" s="56" customFormat="1" ht="16.899999999999999" customHeight="1" x14ac:dyDescent="0.3">
      <c r="B135" s="305"/>
      <c r="C135" s="306"/>
      <c r="D135" s="324"/>
      <c r="E135" s="351"/>
      <c r="F135" s="360"/>
      <c r="G135" s="60">
        <v>7</v>
      </c>
      <c r="H135" s="65"/>
      <c r="I135" s="351"/>
      <c r="J135" s="360"/>
      <c r="K135" s="347"/>
      <c r="L135" s="302"/>
      <c r="M135" s="302"/>
      <c r="N135" s="303"/>
      <c r="O135" s="304"/>
    </row>
    <row r="136" spans="2:15" s="56" customFormat="1" ht="16.899999999999999" customHeight="1" x14ac:dyDescent="0.3">
      <c r="B136" s="305"/>
      <c r="C136" s="306"/>
      <c r="D136" s="324"/>
      <c r="E136" s="351"/>
      <c r="F136" s="360"/>
      <c r="G136" s="66">
        <v>8</v>
      </c>
      <c r="H136" s="67"/>
      <c r="I136" s="351"/>
      <c r="J136" s="360"/>
      <c r="K136" s="347"/>
      <c r="L136" s="302"/>
      <c r="M136" s="302"/>
      <c r="N136" s="303"/>
      <c r="O136" s="304"/>
    </row>
    <row r="137" spans="2:15" s="56" customFormat="1" ht="16.899999999999999" customHeight="1" x14ac:dyDescent="0.3">
      <c r="B137" s="305" t="str">
        <f>+LEFT(C137,3)</f>
        <v>4.2</v>
      </c>
      <c r="C137" s="306" t="s">
        <v>214</v>
      </c>
      <c r="D137" s="324" t="s">
        <v>208</v>
      </c>
      <c r="E137" s="351" t="s">
        <v>215</v>
      </c>
      <c r="F137" s="360">
        <v>3</v>
      </c>
      <c r="G137" s="68">
        <v>1</v>
      </c>
      <c r="H137" s="206" t="s">
        <v>687</v>
      </c>
      <c r="I137" s="351" t="s">
        <v>695</v>
      </c>
      <c r="J137" s="360">
        <v>3</v>
      </c>
      <c r="K137" s="347" t="str">
        <f>+IF(OR(ISBLANK(F137),ISBLANK(J137)),"",IF(OR(AND(F137=1,J137=1),AND(F137=1,J137=2),AND(F137=1,J137=3)),"Deficiencia de control mayor (diseño y ejecución)",IF(OR(AND(F137=2,J137=2),AND(F137=3,J137=1),AND(F137=3,J137=2),AND(F137=2,J137=1)),"Deficiencia de control (diseño o ejecución)",IF(AND(F137=2,J137=3),"Oportunidad de mejora","Mantenimiento del control"))))</f>
        <v>Mantenimiento del control</v>
      </c>
      <c r="L137" s="302">
        <f>+IF(K137="",0,IF(K137="Deficiencia de control mayor (diseño y ejecución)",4,IF(K137="Deficiencia de control (diseño o ejecución)",20,IF(K137="Oportunidad de mejora",40,60))))</f>
        <v>60</v>
      </c>
      <c r="M137" s="302">
        <v>0.68964999999999999</v>
      </c>
      <c r="N137" s="303">
        <f>+L137+M137</f>
        <v>60.68965</v>
      </c>
      <c r="O137" s="304"/>
    </row>
    <row r="138" spans="2:15" s="56" customFormat="1" ht="16.899999999999999" customHeight="1" x14ac:dyDescent="0.3">
      <c r="B138" s="305"/>
      <c r="C138" s="306"/>
      <c r="D138" s="324"/>
      <c r="E138" s="351"/>
      <c r="F138" s="360"/>
      <c r="G138" s="60">
        <v>2</v>
      </c>
      <c r="H138" s="70"/>
      <c r="I138" s="351"/>
      <c r="J138" s="360"/>
      <c r="K138" s="347"/>
      <c r="L138" s="302"/>
      <c r="M138" s="302"/>
      <c r="N138" s="303"/>
      <c r="O138" s="304"/>
    </row>
    <row r="139" spans="2:15" s="56" customFormat="1" ht="16.899999999999999" customHeight="1" x14ac:dyDescent="0.3">
      <c r="B139" s="305"/>
      <c r="C139" s="306"/>
      <c r="D139" s="324"/>
      <c r="E139" s="351"/>
      <c r="F139" s="360"/>
      <c r="G139" s="60">
        <v>3</v>
      </c>
      <c r="H139" s="65"/>
      <c r="I139" s="351"/>
      <c r="J139" s="360"/>
      <c r="K139" s="347"/>
      <c r="L139" s="302"/>
      <c r="M139" s="302"/>
      <c r="N139" s="303"/>
      <c r="O139" s="304"/>
    </row>
    <row r="140" spans="2:15" s="56" customFormat="1" ht="16.899999999999999" customHeight="1" x14ac:dyDescent="0.3">
      <c r="B140" s="305"/>
      <c r="C140" s="306"/>
      <c r="D140" s="324"/>
      <c r="E140" s="351"/>
      <c r="F140" s="360"/>
      <c r="G140" s="60">
        <v>4</v>
      </c>
      <c r="H140" s="65"/>
      <c r="I140" s="351"/>
      <c r="J140" s="360"/>
      <c r="K140" s="347"/>
      <c r="L140" s="302"/>
      <c r="M140" s="302"/>
      <c r="N140" s="303"/>
      <c r="O140" s="304"/>
    </row>
    <row r="141" spans="2:15" s="56" customFormat="1" ht="16.899999999999999" customHeight="1" x14ac:dyDescent="0.3">
      <c r="B141" s="305"/>
      <c r="C141" s="306"/>
      <c r="D141" s="324"/>
      <c r="E141" s="351"/>
      <c r="F141" s="360"/>
      <c r="G141" s="60">
        <v>5</v>
      </c>
      <c r="H141" s="65"/>
      <c r="I141" s="351"/>
      <c r="J141" s="360"/>
      <c r="K141" s="347"/>
      <c r="L141" s="302"/>
      <c r="M141" s="302"/>
      <c r="N141" s="303"/>
      <c r="O141" s="304"/>
    </row>
    <row r="142" spans="2:15" s="56" customFormat="1" ht="16.899999999999999" customHeight="1" x14ac:dyDescent="0.3">
      <c r="B142" s="305"/>
      <c r="C142" s="306"/>
      <c r="D142" s="324"/>
      <c r="E142" s="351"/>
      <c r="F142" s="360"/>
      <c r="G142" s="60">
        <v>6</v>
      </c>
      <c r="H142" s="65"/>
      <c r="I142" s="351"/>
      <c r="J142" s="360"/>
      <c r="K142" s="347"/>
      <c r="L142" s="302"/>
      <c r="M142" s="302"/>
      <c r="N142" s="303"/>
      <c r="O142" s="304"/>
    </row>
    <row r="143" spans="2:15" s="56" customFormat="1" ht="16.899999999999999" customHeight="1" x14ac:dyDescent="0.3">
      <c r="B143" s="305"/>
      <c r="C143" s="306"/>
      <c r="D143" s="324"/>
      <c r="E143" s="351"/>
      <c r="F143" s="360"/>
      <c r="G143" s="60">
        <v>7</v>
      </c>
      <c r="H143" s="65"/>
      <c r="I143" s="351"/>
      <c r="J143" s="360"/>
      <c r="K143" s="347"/>
      <c r="L143" s="302"/>
      <c r="M143" s="302"/>
      <c r="N143" s="303"/>
      <c r="O143" s="304"/>
    </row>
    <row r="144" spans="2:15" s="56" customFormat="1" ht="16.899999999999999" customHeight="1" x14ac:dyDescent="0.3">
      <c r="B144" s="305"/>
      <c r="C144" s="306"/>
      <c r="D144" s="324"/>
      <c r="E144" s="351"/>
      <c r="F144" s="360"/>
      <c r="G144" s="66">
        <v>8</v>
      </c>
      <c r="H144" s="67"/>
      <c r="I144" s="351"/>
      <c r="J144" s="360"/>
      <c r="K144" s="347"/>
      <c r="L144" s="302"/>
      <c r="M144" s="302"/>
      <c r="N144" s="303"/>
      <c r="O144" s="304"/>
    </row>
    <row r="145" spans="2:15" s="56" customFormat="1" ht="16.899999999999999" customHeight="1" x14ac:dyDescent="0.3">
      <c r="B145" s="305" t="str">
        <f>+LEFT(C145,3)</f>
        <v>4.3</v>
      </c>
      <c r="C145" s="306" t="s">
        <v>218</v>
      </c>
      <c r="D145" s="324" t="s">
        <v>208</v>
      </c>
      <c r="E145" s="351" t="s">
        <v>683</v>
      </c>
      <c r="F145" s="360">
        <v>3</v>
      </c>
      <c r="G145" s="68">
        <v>1</v>
      </c>
      <c r="H145" s="219" t="s">
        <v>688</v>
      </c>
      <c r="I145" s="351" t="s">
        <v>696</v>
      </c>
      <c r="J145" s="360">
        <v>3</v>
      </c>
      <c r="K145" s="347" t="str">
        <f>+IF(OR(ISBLANK(F145),ISBLANK(J145)),"",IF(OR(AND(F145=1,J145=1),AND(F145=1,J145=2),AND(F145=1,J145=3)),"Deficiencia de control mayor (diseño y ejecución)",IF(OR(AND(F145=2,J145=2),AND(F145=3,J145=1),AND(F145=3,J145=2),AND(F145=2,J145=1)),"Deficiencia de control (diseño o ejecución)",IF(AND(F145=2,J145=3),"Oportunidad de mejora","Mantenimiento del control"))))</f>
        <v>Mantenimiento del control</v>
      </c>
      <c r="L145" s="302">
        <f>+IF(K145="",0,IF(K145="Deficiencia de control mayor (diseño y ejecución)",4,IF(K145="Deficiencia de control (diseño o ejecución)",20,IF(K145="Oportunidad de mejora",40,60))))</f>
        <v>60</v>
      </c>
      <c r="M145" s="302">
        <v>0.78964999999999996</v>
      </c>
      <c r="N145" s="303">
        <f>+L145+M145</f>
        <v>60.789650000000002</v>
      </c>
      <c r="O145" s="304"/>
    </row>
    <row r="146" spans="2:15" s="56" customFormat="1" ht="16.899999999999999" customHeight="1" x14ac:dyDescent="0.3">
      <c r="B146" s="305"/>
      <c r="C146" s="306"/>
      <c r="D146" s="324"/>
      <c r="E146" s="351"/>
      <c r="F146" s="360"/>
      <c r="G146" s="60">
        <v>2</v>
      </c>
      <c r="H146" s="64"/>
      <c r="I146" s="351"/>
      <c r="J146" s="360"/>
      <c r="K146" s="347"/>
      <c r="L146" s="302"/>
      <c r="M146" s="302"/>
      <c r="N146" s="303"/>
      <c r="O146" s="304"/>
    </row>
    <row r="147" spans="2:15" s="56" customFormat="1" ht="16.899999999999999" customHeight="1" x14ac:dyDescent="0.3">
      <c r="B147" s="305"/>
      <c r="C147" s="306"/>
      <c r="D147" s="324"/>
      <c r="E147" s="351"/>
      <c r="F147" s="360"/>
      <c r="G147" s="60">
        <v>3</v>
      </c>
      <c r="H147" s="70"/>
      <c r="I147" s="351"/>
      <c r="J147" s="360"/>
      <c r="K147" s="347"/>
      <c r="L147" s="302"/>
      <c r="M147" s="302"/>
      <c r="N147" s="303"/>
      <c r="O147" s="304"/>
    </row>
    <row r="148" spans="2:15" s="56" customFormat="1" ht="16.899999999999999" customHeight="1" x14ac:dyDescent="0.3">
      <c r="B148" s="305"/>
      <c r="C148" s="306"/>
      <c r="D148" s="324"/>
      <c r="E148" s="351"/>
      <c r="F148" s="360"/>
      <c r="G148" s="60">
        <v>4</v>
      </c>
      <c r="H148" s="65"/>
      <c r="I148" s="351"/>
      <c r="J148" s="360"/>
      <c r="K148" s="347"/>
      <c r="L148" s="302"/>
      <c r="M148" s="302"/>
      <c r="N148" s="303"/>
      <c r="O148" s="304"/>
    </row>
    <row r="149" spans="2:15" s="56" customFormat="1" ht="16.899999999999999" customHeight="1" x14ac:dyDescent="0.3">
      <c r="B149" s="305"/>
      <c r="C149" s="306"/>
      <c r="D149" s="324"/>
      <c r="E149" s="351"/>
      <c r="F149" s="360"/>
      <c r="G149" s="60">
        <v>5</v>
      </c>
      <c r="H149" s="65"/>
      <c r="I149" s="351"/>
      <c r="J149" s="360"/>
      <c r="K149" s="347"/>
      <c r="L149" s="302"/>
      <c r="M149" s="302"/>
      <c r="N149" s="303"/>
      <c r="O149" s="304"/>
    </row>
    <row r="150" spans="2:15" s="56" customFormat="1" ht="16.899999999999999" customHeight="1" x14ac:dyDescent="0.3">
      <c r="B150" s="305"/>
      <c r="C150" s="306"/>
      <c r="D150" s="324"/>
      <c r="E150" s="351"/>
      <c r="F150" s="360"/>
      <c r="G150" s="60">
        <v>6</v>
      </c>
      <c r="H150" s="65"/>
      <c r="I150" s="351"/>
      <c r="J150" s="360"/>
      <c r="K150" s="347"/>
      <c r="L150" s="302"/>
      <c r="M150" s="302"/>
      <c r="N150" s="303"/>
      <c r="O150" s="304"/>
    </row>
    <row r="151" spans="2:15" s="56" customFormat="1" ht="16.899999999999999" customHeight="1" x14ac:dyDescent="0.3">
      <c r="B151" s="305"/>
      <c r="C151" s="306"/>
      <c r="D151" s="324"/>
      <c r="E151" s="351"/>
      <c r="F151" s="360"/>
      <c r="G151" s="60">
        <v>7</v>
      </c>
      <c r="H151" s="65"/>
      <c r="I151" s="351"/>
      <c r="J151" s="360"/>
      <c r="K151" s="347"/>
      <c r="L151" s="302"/>
      <c r="M151" s="302"/>
      <c r="N151" s="303"/>
      <c r="O151" s="304"/>
    </row>
    <row r="152" spans="2:15" s="56" customFormat="1" ht="16.899999999999999" customHeight="1" x14ac:dyDescent="0.3">
      <c r="B152" s="305"/>
      <c r="C152" s="306"/>
      <c r="D152" s="324"/>
      <c r="E152" s="351"/>
      <c r="F152" s="360"/>
      <c r="G152" s="66">
        <v>8</v>
      </c>
      <c r="H152" s="67"/>
      <c r="I152" s="351"/>
      <c r="J152" s="360"/>
      <c r="K152" s="347"/>
      <c r="L152" s="302"/>
      <c r="M152" s="302"/>
      <c r="N152" s="303"/>
      <c r="O152" s="304"/>
    </row>
    <row r="153" spans="2:15" s="56" customFormat="1" ht="16.899999999999999" customHeight="1" x14ac:dyDescent="0.3">
      <c r="B153" s="305" t="str">
        <f>+LEFT(C153,3)</f>
        <v>4.4</v>
      </c>
      <c r="C153" s="306" t="s">
        <v>223</v>
      </c>
      <c r="D153" s="324" t="s">
        <v>208</v>
      </c>
      <c r="E153" s="351" t="s">
        <v>681</v>
      </c>
      <c r="F153" s="360">
        <v>3</v>
      </c>
      <c r="G153" s="68">
        <v>1</v>
      </c>
      <c r="H153" s="220" t="s">
        <v>689</v>
      </c>
      <c r="I153" s="319" t="s">
        <v>697</v>
      </c>
      <c r="J153" s="373">
        <v>3</v>
      </c>
      <c r="K153" s="347" t="str">
        <f>+IF(OR(ISBLANK(F153),ISBLANK(J153)),"",IF(OR(AND(F153=1,J153=1),AND(F153=1,J153=2),AND(F153=1,J153=3)),"Deficiencia de control mayor (diseño y ejecución)",IF(OR(AND(F153=2,J153=2),AND(F153=3,J153=1),AND(F153=3,J153=2),AND(F153=2,J153=1)),"Deficiencia de control (diseño o ejecución)",IF(AND(F153=2,J153=3),"Oportunidad de mejora","Mantenimiento del control"))))</f>
        <v>Mantenimiento del control</v>
      </c>
      <c r="L153" s="302">
        <f>+IF(K153="",0,IF(K153="Deficiencia de control mayor (diseño y ejecución)",4,IF(K153="Deficiencia de control (diseño o ejecución)",20,IF(K153="Oportunidad de mejora",40,60))))</f>
        <v>60</v>
      </c>
      <c r="M153" s="302">
        <v>0.88965000000000005</v>
      </c>
      <c r="N153" s="303">
        <f>+L153+M153</f>
        <v>60.889650000000003</v>
      </c>
      <c r="O153" s="304"/>
    </row>
    <row r="154" spans="2:15" s="56" customFormat="1" ht="16.899999999999999" customHeight="1" x14ac:dyDescent="0.3">
      <c r="B154" s="305"/>
      <c r="C154" s="306"/>
      <c r="D154" s="324"/>
      <c r="E154" s="351"/>
      <c r="F154" s="360"/>
      <c r="G154" s="60">
        <v>2</v>
      </c>
      <c r="H154" s="220" t="s">
        <v>690</v>
      </c>
      <c r="I154" s="319"/>
      <c r="J154" s="373"/>
      <c r="K154" s="347"/>
      <c r="L154" s="302"/>
      <c r="M154" s="302"/>
      <c r="N154" s="303"/>
      <c r="O154" s="304"/>
    </row>
    <row r="155" spans="2:15" s="56" customFormat="1" ht="16.899999999999999" customHeight="1" x14ac:dyDescent="0.3">
      <c r="B155" s="305"/>
      <c r="C155" s="306"/>
      <c r="D155" s="324"/>
      <c r="E155" s="351"/>
      <c r="F155" s="360"/>
      <c r="G155" s="60">
        <v>3</v>
      </c>
      <c r="H155" s="220" t="s">
        <v>691</v>
      </c>
      <c r="I155" s="319"/>
      <c r="J155" s="373"/>
      <c r="K155" s="347"/>
      <c r="L155" s="302"/>
      <c r="M155" s="302"/>
      <c r="N155" s="303"/>
      <c r="O155" s="304"/>
    </row>
    <row r="156" spans="2:15" s="56" customFormat="1" ht="16.899999999999999" customHeight="1" x14ac:dyDescent="0.3">
      <c r="B156" s="305"/>
      <c r="C156" s="306"/>
      <c r="D156" s="324"/>
      <c r="E156" s="351"/>
      <c r="F156" s="360"/>
      <c r="G156" s="60">
        <v>4</v>
      </c>
      <c r="H156" s="70"/>
      <c r="I156" s="319"/>
      <c r="J156" s="373"/>
      <c r="K156" s="347"/>
      <c r="L156" s="302"/>
      <c r="M156" s="302"/>
      <c r="N156" s="303"/>
      <c r="O156" s="304"/>
    </row>
    <row r="157" spans="2:15" s="56" customFormat="1" ht="16.899999999999999" customHeight="1" x14ac:dyDescent="0.3">
      <c r="B157" s="305"/>
      <c r="C157" s="306"/>
      <c r="D157" s="324"/>
      <c r="E157" s="351"/>
      <c r="F157" s="360"/>
      <c r="G157" s="60">
        <v>5</v>
      </c>
      <c r="H157" s="65"/>
      <c r="I157" s="319"/>
      <c r="J157" s="373"/>
      <c r="K157" s="347"/>
      <c r="L157" s="302"/>
      <c r="M157" s="302"/>
      <c r="N157" s="303"/>
      <c r="O157" s="304"/>
    </row>
    <row r="158" spans="2:15" s="56" customFormat="1" ht="16.899999999999999" customHeight="1" x14ac:dyDescent="0.3">
      <c r="B158" s="305"/>
      <c r="C158" s="306"/>
      <c r="D158" s="324"/>
      <c r="E158" s="351"/>
      <c r="F158" s="360"/>
      <c r="G158" s="60">
        <v>6</v>
      </c>
      <c r="H158" s="65"/>
      <c r="I158" s="319"/>
      <c r="J158" s="373"/>
      <c r="K158" s="347"/>
      <c r="L158" s="302"/>
      <c r="M158" s="302"/>
      <c r="N158" s="303"/>
      <c r="O158" s="304"/>
    </row>
    <row r="159" spans="2:15" s="56" customFormat="1" ht="16.899999999999999" customHeight="1" x14ac:dyDescent="0.3">
      <c r="B159" s="305"/>
      <c r="C159" s="306"/>
      <c r="D159" s="324"/>
      <c r="E159" s="351"/>
      <c r="F159" s="360"/>
      <c r="G159" s="60">
        <v>7</v>
      </c>
      <c r="H159" s="65"/>
      <c r="I159" s="319"/>
      <c r="J159" s="373"/>
      <c r="K159" s="347"/>
      <c r="L159" s="302"/>
      <c r="M159" s="302"/>
      <c r="N159" s="303"/>
      <c r="O159" s="304"/>
    </row>
    <row r="160" spans="2:15" s="56" customFormat="1" ht="16.899999999999999" customHeight="1" thickBot="1" x14ac:dyDescent="0.35">
      <c r="B160" s="305"/>
      <c r="C160" s="306"/>
      <c r="D160" s="324"/>
      <c r="E160" s="351"/>
      <c r="F160" s="360"/>
      <c r="G160" s="66">
        <v>8</v>
      </c>
      <c r="H160" s="67"/>
      <c r="I160" s="319"/>
      <c r="J160" s="373"/>
      <c r="K160" s="347"/>
      <c r="L160" s="302"/>
      <c r="M160" s="302"/>
      <c r="N160" s="303"/>
      <c r="O160" s="304"/>
    </row>
    <row r="161" spans="2:15" s="56" customFormat="1" ht="16.899999999999999" customHeight="1" thickBot="1" x14ac:dyDescent="0.35">
      <c r="B161" s="305" t="str">
        <f>+LEFT(C161,3)</f>
        <v>4.5</v>
      </c>
      <c r="C161" s="306" t="s">
        <v>228</v>
      </c>
      <c r="D161" s="324" t="s">
        <v>208</v>
      </c>
      <c r="E161" s="375" t="s">
        <v>229</v>
      </c>
      <c r="F161" s="360">
        <v>3</v>
      </c>
      <c r="G161" s="68">
        <v>1</v>
      </c>
      <c r="H161" s="220" t="s">
        <v>692</v>
      </c>
      <c r="I161" s="377" t="s">
        <v>698</v>
      </c>
      <c r="J161" s="372">
        <v>2</v>
      </c>
      <c r="K161" s="347" t="str">
        <f>+IF(OR(ISBLANK(F161),ISBLANK(J161)),"",IF(OR(AND(F161=1,J161=1),AND(F161=1,J161=2),AND(F161=1,J161=3)),"Deficiencia de control mayor (diseño y ejecución)",IF(OR(AND(F161=2,J161=2),AND(F161=3,J161=1),AND(F161=3,J161=2),AND(F161=2,J161=1)),"Deficiencia de control (diseño o ejecución)",IF(AND(F161=2,J161=3),"Oportunidad de mejora","Mantenimiento del control"))))</f>
        <v>Deficiencia de control (diseño o ejecución)</v>
      </c>
      <c r="L161" s="302">
        <f>+IF(K161="",0,IF(K161="Deficiencia de control mayor (diseño y ejecución)",4,IF(K161="Deficiencia de control (diseño o ejecución)",20,IF(K161="Oportunidad de mejora",40,60))))</f>
        <v>20</v>
      </c>
      <c r="M161" s="302">
        <v>0.98965000000000003</v>
      </c>
      <c r="N161" s="327">
        <f>+L161+M161</f>
        <v>20.989650000000001</v>
      </c>
      <c r="O161" s="328"/>
    </row>
    <row r="162" spans="2:15" s="56" customFormat="1" ht="16.899999999999999" customHeight="1" thickBot="1" x14ac:dyDescent="0.35">
      <c r="B162" s="305"/>
      <c r="C162" s="306"/>
      <c r="D162" s="324"/>
      <c r="E162" s="371"/>
      <c r="F162" s="360"/>
      <c r="G162" s="60">
        <v>2</v>
      </c>
      <c r="H162" s="65"/>
      <c r="I162" s="377"/>
      <c r="J162" s="372"/>
      <c r="K162" s="347"/>
      <c r="L162" s="302"/>
      <c r="M162" s="302"/>
      <c r="N162" s="327"/>
      <c r="O162" s="328"/>
    </row>
    <row r="163" spans="2:15" s="56" customFormat="1" ht="16.899999999999999" customHeight="1" thickBot="1" x14ac:dyDescent="0.35">
      <c r="B163" s="305"/>
      <c r="C163" s="306"/>
      <c r="D163" s="324"/>
      <c r="E163" s="371"/>
      <c r="F163" s="360"/>
      <c r="G163" s="60">
        <v>3</v>
      </c>
      <c r="H163" s="65"/>
      <c r="I163" s="377"/>
      <c r="J163" s="372"/>
      <c r="K163" s="347"/>
      <c r="L163" s="302"/>
      <c r="M163" s="302"/>
      <c r="N163" s="327"/>
      <c r="O163" s="328"/>
    </row>
    <row r="164" spans="2:15" s="56" customFormat="1" ht="16.899999999999999" customHeight="1" thickBot="1" x14ac:dyDescent="0.35">
      <c r="B164" s="305"/>
      <c r="C164" s="306"/>
      <c r="D164" s="324"/>
      <c r="E164" s="371"/>
      <c r="F164" s="360"/>
      <c r="G164" s="60">
        <v>4</v>
      </c>
      <c r="H164" s="65"/>
      <c r="I164" s="377"/>
      <c r="J164" s="372"/>
      <c r="K164" s="347"/>
      <c r="L164" s="302"/>
      <c r="M164" s="302"/>
      <c r="N164" s="327"/>
      <c r="O164" s="328"/>
    </row>
    <row r="165" spans="2:15" s="56" customFormat="1" ht="16.899999999999999" customHeight="1" thickBot="1" x14ac:dyDescent="0.35">
      <c r="B165" s="305"/>
      <c r="C165" s="306"/>
      <c r="D165" s="324"/>
      <c r="E165" s="371"/>
      <c r="F165" s="360"/>
      <c r="G165" s="60">
        <v>5</v>
      </c>
      <c r="H165" s="65"/>
      <c r="I165" s="377"/>
      <c r="J165" s="372"/>
      <c r="K165" s="347"/>
      <c r="L165" s="302"/>
      <c r="M165" s="302"/>
      <c r="N165" s="327"/>
      <c r="O165" s="328"/>
    </row>
    <row r="166" spans="2:15" s="56" customFormat="1" ht="16.899999999999999" customHeight="1" thickBot="1" x14ac:dyDescent="0.35">
      <c r="B166" s="305"/>
      <c r="C166" s="306"/>
      <c r="D166" s="324"/>
      <c r="E166" s="371"/>
      <c r="F166" s="360"/>
      <c r="G166" s="60">
        <v>6</v>
      </c>
      <c r="H166" s="65"/>
      <c r="I166" s="377"/>
      <c r="J166" s="372"/>
      <c r="K166" s="347"/>
      <c r="L166" s="302"/>
      <c r="M166" s="302"/>
      <c r="N166" s="327"/>
      <c r="O166" s="328"/>
    </row>
    <row r="167" spans="2:15" s="56" customFormat="1" ht="16.899999999999999" customHeight="1" thickBot="1" x14ac:dyDescent="0.35">
      <c r="B167" s="305"/>
      <c r="C167" s="306"/>
      <c r="D167" s="324"/>
      <c r="E167" s="371"/>
      <c r="F167" s="360"/>
      <c r="G167" s="60">
        <v>7</v>
      </c>
      <c r="H167" s="65"/>
      <c r="I167" s="377"/>
      <c r="J167" s="372"/>
      <c r="K167" s="347"/>
      <c r="L167" s="302"/>
      <c r="M167" s="302"/>
      <c r="N167" s="327"/>
      <c r="O167" s="328"/>
    </row>
    <row r="168" spans="2:15" s="56" customFormat="1" ht="16.899999999999999" customHeight="1" thickBot="1" x14ac:dyDescent="0.35">
      <c r="B168" s="305"/>
      <c r="C168" s="306"/>
      <c r="D168" s="324"/>
      <c r="E168" s="371"/>
      <c r="F168" s="360"/>
      <c r="G168" s="66">
        <v>8</v>
      </c>
      <c r="H168" s="67"/>
      <c r="I168" s="377"/>
      <c r="J168" s="372"/>
      <c r="K168" s="347"/>
      <c r="L168" s="302"/>
      <c r="M168" s="302"/>
      <c r="N168" s="327"/>
      <c r="O168" s="328"/>
    </row>
    <row r="169" spans="2:15" s="56" customFormat="1" ht="16.899999999999999" customHeight="1" thickBot="1" x14ac:dyDescent="0.35">
      <c r="B169" s="305" t="str">
        <f>+LEFT(C169,3)</f>
        <v>4.6</v>
      </c>
      <c r="C169" s="374" t="s">
        <v>231</v>
      </c>
      <c r="D169" s="324" t="s">
        <v>208</v>
      </c>
      <c r="E169" s="375" t="s">
        <v>232</v>
      </c>
      <c r="F169" s="360">
        <v>3</v>
      </c>
      <c r="G169" s="68">
        <v>1</v>
      </c>
      <c r="H169" s="220" t="s">
        <v>693</v>
      </c>
      <c r="I169" s="376" t="s">
        <v>699</v>
      </c>
      <c r="J169" s="360">
        <v>2</v>
      </c>
      <c r="K169" s="356" t="str">
        <f>+IF(OR(ISBLANK(F169),ISBLANK(J169)),"",IF(OR(AND(F169=1,J169=1),AND(F169=1,J169=2),AND(F169=1,J169=3)),"Deficiencia de control mayor (diseño y ejecución)",IF(OR(AND(F169=2,J169=2),AND(F169=3,J169=1),AND(F169=3,J169=2),AND(F169=2,J169=1)),"Deficiencia de control (diseño o ejecución)",IF(AND(F169=2,J169=3),"Oportunidad de mejora","Mantenimiento del control"))))</f>
        <v>Deficiencia de control (diseño o ejecución)</v>
      </c>
      <c r="L169" s="302">
        <f>+IF(K169="",0,IF(K169="Deficiencia de control mayor (diseño y ejecución)",4,IF(K169="Deficiencia de control (diseño o ejecución)",20,IF(K169="Oportunidad de mejora",40,60))))</f>
        <v>20</v>
      </c>
      <c r="M169" s="302">
        <v>0.98965199999999998</v>
      </c>
      <c r="N169" s="329">
        <f>+L169+M169</f>
        <v>20.989652</v>
      </c>
      <c r="O169" s="330"/>
    </row>
    <row r="170" spans="2:15" s="56" customFormat="1" ht="16.899999999999999" customHeight="1" thickBot="1" x14ac:dyDescent="0.35">
      <c r="B170" s="305"/>
      <c r="C170" s="374"/>
      <c r="D170" s="324"/>
      <c r="E170" s="371"/>
      <c r="F170" s="360"/>
      <c r="G170" s="60">
        <v>2</v>
      </c>
      <c r="H170" s="72"/>
      <c r="I170" s="376"/>
      <c r="J170" s="360"/>
      <c r="K170" s="356"/>
      <c r="L170" s="302"/>
      <c r="M170" s="302"/>
      <c r="N170" s="329"/>
      <c r="O170" s="330"/>
    </row>
    <row r="171" spans="2:15" s="56" customFormat="1" ht="16.899999999999999" customHeight="1" thickBot="1" x14ac:dyDescent="0.35">
      <c r="B171" s="305"/>
      <c r="C171" s="374"/>
      <c r="D171" s="324"/>
      <c r="E171" s="371"/>
      <c r="F171" s="360"/>
      <c r="G171" s="60">
        <v>3</v>
      </c>
      <c r="H171" s="65"/>
      <c r="I171" s="376"/>
      <c r="J171" s="360"/>
      <c r="K171" s="356"/>
      <c r="L171" s="302"/>
      <c r="M171" s="302"/>
      <c r="N171" s="329"/>
      <c r="O171" s="330"/>
    </row>
    <row r="172" spans="2:15" s="56" customFormat="1" ht="16.899999999999999" customHeight="1" thickBot="1" x14ac:dyDescent="0.35">
      <c r="B172" s="305"/>
      <c r="C172" s="374"/>
      <c r="D172" s="324"/>
      <c r="E172" s="371"/>
      <c r="F172" s="360"/>
      <c r="G172" s="60">
        <v>4</v>
      </c>
      <c r="H172" s="65"/>
      <c r="I172" s="376"/>
      <c r="J172" s="360"/>
      <c r="K172" s="356"/>
      <c r="L172" s="302"/>
      <c r="M172" s="302"/>
      <c r="N172" s="329"/>
      <c r="O172" s="330"/>
    </row>
    <row r="173" spans="2:15" s="56" customFormat="1" ht="16.899999999999999" customHeight="1" thickBot="1" x14ac:dyDescent="0.35">
      <c r="B173" s="305"/>
      <c r="C173" s="374"/>
      <c r="D173" s="324"/>
      <c r="E173" s="371"/>
      <c r="F173" s="360"/>
      <c r="G173" s="60">
        <v>5</v>
      </c>
      <c r="H173" s="65"/>
      <c r="I173" s="376"/>
      <c r="J173" s="360"/>
      <c r="K173" s="356"/>
      <c r="L173" s="302"/>
      <c r="M173" s="302"/>
      <c r="N173" s="329"/>
      <c r="O173" s="330"/>
    </row>
    <row r="174" spans="2:15" s="56" customFormat="1" ht="16.899999999999999" customHeight="1" thickBot="1" x14ac:dyDescent="0.35">
      <c r="B174" s="305"/>
      <c r="C174" s="374"/>
      <c r="D174" s="324"/>
      <c r="E174" s="371"/>
      <c r="F174" s="360"/>
      <c r="G174" s="60">
        <v>6</v>
      </c>
      <c r="H174" s="65"/>
      <c r="I174" s="376"/>
      <c r="J174" s="360"/>
      <c r="K174" s="356"/>
      <c r="L174" s="302"/>
      <c r="M174" s="302"/>
      <c r="N174" s="329"/>
      <c r="O174" s="330"/>
    </row>
    <row r="175" spans="2:15" s="56" customFormat="1" ht="16.899999999999999" customHeight="1" thickBot="1" x14ac:dyDescent="0.35">
      <c r="B175" s="305"/>
      <c r="C175" s="374"/>
      <c r="D175" s="324"/>
      <c r="E175" s="371"/>
      <c r="F175" s="360"/>
      <c r="G175" s="60">
        <v>7</v>
      </c>
      <c r="H175" s="65"/>
      <c r="I175" s="376"/>
      <c r="J175" s="360"/>
      <c r="K175" s="356"/>
      <c r="L175" s="302"/>
      <c r="M175" s="302"/>
      <c r="N175" s="329"/>
      <c r="O175" s="330"/>
    </row>
    <row r="176" spans="2:15" s="56" customFormat="1" ht="16.899999999999999" customHeight="1" thickBot="1" x14ac:dyDescent="0.35">
      <c r="B176" s="305"/>
      <c r="C176" s="374"/>
      <c r="D176" s="324"/>
      <c r="E176" s="371"/>
      <c r="F176" s="360"/>
      <c r="G176" s="66">
        <v>8</v>
      </c>
      <c r="H176" s="67"/>
      <c r="I176" s="376"/>
      <c r="J176" s="360"/>
      <c r="K176" s="356"/>
      <c r="L176" s="302"/>
      <c r="M176" s="302"/>
      <c r="N176" s="329"/>
      <c r="O176" s="330"/>
    </row>
    <row r="177" spans="2:15" s="56" customFormat="1" ht="16.899999999999999" customHeight="1" thickBot="1" x14ac:dyDescent="0.35">
      <c r="B177" s="305" t="str">
        <f>+LEFT(C177,3)</f>
        <v>4.7</v>
      </c>
      <c r="C177" s="358" t="s">
        <v>235</v>
      </c>
      <c r="D177" s="324" t="s">
        <v>208</v>
      </c>
      <c r="E177" s="345" t="s">
        <v>236</v>
      </c>
      <c r="F177" s="360">
        <v>3</v>
      </c>
      <c r="G177" s="68">
        <v>1</v>
      </c>
      <c r="H177" s="207" t="s">
        <v>237</v>
      </c>
      <c r="I177" s="376" t="s">
        <v>700</v>
      </c>
      <c r="J177" s="360">
        <v>3</v>
      </c>
      <c r="K177" s="353" t="str">
        <f>+IF(OR(ISBLANK(F177),ISBLANK(J177)),"",IF(OR(AND(F177=1,J177=1),AND(F177=1,J177=2),AND(F177=1,J177=3)),"Deficiencia de control mayor (diseño y ejecución)",IF(OR(AND(F177=2,J177=2),AND(F177=3,J177=1),AND(F177=3,J177=2),AND(F177=2,J177=1)),"Deficiencia de control (diseño o ejecución)",IF(AND(F177=2,J177=3),"Oportunidad de mejora","Mantenimiento del control"))))</f>
        <v>Mantenimiento del control</v>
      </c>
      <c r="L177" s="302">
        <f>+IF(K177="",0,IF(K177="Deficiencia de control mayor (diseño y ejecución)",4,IF(K177="Deficiencia de control (diseño o ejecución)",20,IF(K177="Oportunidad de mejora",40,60))))</f>
        <v>60</v>
      </c>
      <c r="M177" s="302">
        <v>1.8962300000000001</v>
      </c>
      <c r="N177" s="303">
        <f>+L177+M177</f>
        <v>61.896230000000003</v>
      </c>
      <c r="O177" s="304"/>
    </row>
    <row r="178" spans="2:15" s="56" customFormat="1" ht="16.899999999999999" customHeight="1" thickBot="1" x14ac:dyDescent="0.35">
      <c r="B178" s="305"/>
      <c r="C178" s="358"/>
      <c r="D178" s="324"/>
      <c r="E178" s="345"/>
      <c r="F178" s="360"/>
      <c r="G178" s="60">
        <v>2</v>
      </c>
      <c r="H178" s="207" t="s">
        <v>239</v>
      </c>
      <c r="I178" s="376"/>
      <c r="J178" s="360"/>
      <c r="K178" s="353"/>
      <c r="L178" s="302"/>
      <c r="M178" s="302"/>
      <c r="N178" s="303"/>
      <c r="O178" s="304"/>
    </row>
    <row r="179" spans="2:15" s="56" customFormat="1" ht="16.899999999999999" customHeight="1" thickBot="1" x14ac:dyDescent="0.35">
      <c r="B179" s="305"/>
      <c r="C179" s="358"/>
      <c r="D179" s="324"/>
      <c r="E179" s="345"/>
      <c r="F179" s="360"/>
      <c r="G179" s="60">
        <v>3</v>
      </c>
      <c r="H179" s="207" t="s">
        <v>240</v>
      </c>
      <c r="I179" s="376"/>
      <c r="J179" s="360"/>
      <c r="K179" s="353"/>
      <c r="L179" s="302"/>
      <c r="M179" s="302"/>
      <c r="N179" s="303"/>
      <c r="O179" s="304"/>
    </row>
    <row r="180" spans="2:15" s="56" customFormat="1" ht="16.899999999999999" customHeight="1" thickBot="1" x14ac:dyDescent="0.35">
      <c r="B180" s="305"/>
      <c r="C180" s="358"/>
      <c r="D180" s="324"/>
      <c r="E180" s="345"/>
      <c r="F180" s="360"/>
      <c r="G180" s="60">
        <v>4</v>
      </c>
      <c r="H180" s="207" t="s">
        <v>241</v>
      </c>
      <c r="I180" s="376"/>
      <c r="J180" s="360"/>
      <c r="K180" s="353"/>
      <c r="L180" s="302"/>
      <c r="M180" s="302"/>
      <c r="N180" s="303"/>
      <c r="O180" s="304"/>
    </row>
    <row r="181" spans="2:15" s="56" customFormat="1" ht="16.899999999999999" customHeight="1" thickBot="1" x14ac:dyDescent="0.35">
      <c r="B181" s="305"/>
      <c r="C181" s="358"/>
      <c r="D181" s="324"/>
      <c r="E181" s="345"/>
      <c r="F181" s="360"/>
      <c r="G181" s="60">
        <v>5</v>
      </c>
      <c r="H181" s="65"/>
      <c r="I181" s="376"/>
      <c r="J181" s="360"/>
      <c r="K181" s="353"/>
      <c r="L181" s="302"/>
      <c r="M181" s="302"/>
      <c r="N181" s="303"/>
      <c r="O181" s="304"/>
    </row>
    <row r="182" spans="2:15" s="56" customFormat="1" ht="16.899999999999999" customHeight="1" thickBot="1" x14ac:dyDescent="0.35">
      <c r="B182" s="305"/>
      <c r="C182" s="358"/>
      <c r="D182" s="324"/>
      <c r="E182" s="345"/>
      <c r="F182" s="360"/>
      <c r="G182" s="60">
        <v>6</v>
      </c>
      <c r="H182" s="65"/>
      <c r="I182" s="376"/>
      <c r="J182" s="360"/>
      <c r="K182" s="353"/>
      <c r="L182" s="302"/>
      <c r="M182" s="302"/>
      <c r="N182" s="303"/>
      <c r="O182" s="304"/>
    </row>
    <row r="183" spans="2:15" s="56" customFormat="1" ht="16.899999999999999" customHeight="1" thickBot="1" x14ac:dyDescent="0.35">
      <c r="B183" s="305"/>
      <c r="C183" s="358"/>
      <c r="D183" s="324"/>
      <c r="E183" s="345"/>
      <c r="F183" s="360"/>
      <c r="G183" s="60">
        <v>7</v>
      </c>
      <c r="H183" s="65"/>
      <c r="I183" s="376"/>
      <c r="J183" s="360"/>
      <c r="K183" s="353"/>
      <c r="L183" s="302"/>
      <c r="M183" s="302"/>
      <c r="N183" s="303"/>
      <c r="O183" s="304"/>
    </row>
    <row r="184" spans="2:15" s="56" customFormat="1" ht="16.899999999999999" customHeight="1" thickBot="1" x14ac:dyDescent="0.35">
      <c r="B184" s="305"/>
      <c r="C184" s="358"/>
      <c r="D184" s="324"/>
      <c r="E184" s="345"/>
      <c r="F184" s="360"/>
      <c r="G184" s="66">
        <v>8</v>
      </c>
      <c r="H184" s="67"/>
      <c r="I184" s="376"/>
      <c r="J184" s="360"/>
      <c r="K184" s="353"/>
      <c r="L184" s="302"/>
      <c r="M184" s="302"/>
      <c r="N184" s="303"/>
      <c r="O184" s="304"/>
    </row>
    <row r="185" spans="2:15" s="56" customFormat="1" ht="16.899999999999999" customHeight="1" thickBot="1" x14ac:dyDescent="0.35">
      <c r="B185" s="348"/>
      <c r="C185" s="349" t="s">
        <v>242</v>
      </c>
      <c r="D185" s="333" t="s">
        <v>8</v>
      </c>
      <c r="E185" s="334" t="s">
        <v>114</v>
      </c>
      <c r="F185" s="335" t="s">
        <v>115</v>
      </c>
      <c r="G185" s="336" t="s">
        <v>116</v>
      </c>
      <c r="H185" s="336"/>
      <c r="I185" s="336"/>
      <c r="J185" s="335" t="s">
        <v>117</v>
      </c>
      <c r="K185" s="337" t="s">
        <v>167</v>
      </c>
      <c r="L185" s="338"/>
      <c r="M185" s="338"/>
      <c r="N185" s="339"/>
      <c r="O185" s="295"/>
    </row>
    <row r="186" spans="2:15" s="56" customFormat="1" ht="16.899999999999999" customHeight="1" x14ac:dyDescent="0.3">
      <c r="B186" s="348"/>
      <c r="C186" s="349"/>
      <c r="D186" s="333"/>
      <c r="E186" s="334"/>
      <c r="F186" s="335"/>
      <c r="G186" s="340" t="s">
        <v>13</v>
      </c>
      <c r="H186" s="341" t="s">
        <v>15</v>
      </c>
      <c r="I186" s="342" t="s">
        <v>17</v>
      </c>
      <c r="J186" s="335"/>
      <c r="K186" s="337"/>
      <c r="L186" s="338"/>
      <c r="M186" s="338"/>
      <c r="N186" s="339"/>
      <c r="O186" s="295"/>
    </row>
    <row r="187" spans="2:15" s="56" customFormat="1" ht="16.899999999999999" customHeight="1" thickBot="1" x14ac:dyDescent="0.35">
      <c r="B187" s="348"/>
      <c r="C187" s="349"/>
      <c r="D187" s="333"/>
      <c r="E187" s="334"/>
      <c r="F187" s="335"/>
      <c r="G187" s="340"/>
      <c r="H187" s="341"/>
      <c r="I187" s="342"/>
      <c r="J187" s="335"/>
      <c r="K187" s="337"/>
      <c r="L187" s="338"/>
      <c r="M187" s="338"/>
      <c r="N187" s="339"/>
      <c r="O187" s="295"/>
    </row>
    <row r="188" spans="2:15" ht="16.899999999999999" customHeight="1" thickBot="1" x14ac:dyDescent="0.35">
      <c r="B188" s="305" t="str">
        <f>+LEFT(C188,3)</f>
        <v>5.1</v>
      </c>
      <c r="C188" s="306" t="s">
        <v>243</v>
      </c>
      <c r="D188" s="324" t="s">
        <v>244</v>
      </c>
      <c r="E188" s="379" t="s">
        <v>701</v>
      </c>
      <c r="F188" s="360">
        <v>3</v>
      </c>
      <c r="G188" s="68">
        <v>1</v>
      </c>
      <c r="H188" s="221" t="s">
        <v>703</v>
      </c>
      <c r="I188" s="359" t="s">
        <v>711</v>
      </c>
      <c r="J188" s="360">
        <v>3</v>
      </c>
      <c r="K188" s="347" t="str">
        <f>+IF(OR(ISBLANK(F188),ISBLANK(J188)),"",IF(OR(AND(F188=1,J188=1),AND(F188=1,J188=2),AND(F188=1,J188=3)),"Deficiencia de control mayor (diseño y ejecución)",IF(OR(AND(F188=2,J188=2),AND(F188=3,J188=1),AND(F188=3,J188=2),AND(F188=2,J188=1)),"Deficiencia de control (diseño o ejecución)",IF(AND(F188=2,J188=3),"Oportunidad de mejora","Mantenimiento del control"))))</f>
        <v>Mantenimiento del control</v>
      </c>
      <c r="L188" s="302">
        <f>+IF(K188="",0,IF(K188="Deficiencia de control mayor (diseño y ejecución)",4,IF(K188="Deficiencia de control (diseño o ejecución)",20,IF(K188="Oportunidad de mejora",40,60))))</f>
        <v>60</v>
      </c>
      <c r="M188" s="302">
        <v>1.1896</v>
      </c>
      <c r="N188" s="303">
        <f>+L188+M188</f>
        <v>61.189599999999999</v>
      </c>
      <c r="O188" s="304"/>
    </row>
    <row r="189" spans="2:15" ht="16.899999999999999" customHeight="1" thickBot="1" x14ac:dyDescent="0.35">
      <c r="B189" s="305"/>
      <c r="C189" s="306"/>
      <c r="D189" s="324"/>
      <c r="E189" s="380"/>
      <c r="F189" s="360"/>
      <c r="G189" s="60">
        <v>2</v>
      </c>
      <c r="H189" s="221" t="s">
        <v>704</v>
      </c>
      <c r="I189" s="359"/>
      <c r="J189" s="360"/>
      <c r="K189" s="347"/>
      <c r="L189" s="302"/>
      <c r="M189" s="302"/>
      <c r="N189" s="303"/>
      <c r="O189" s="304"/>
    </row>
    <row r="190" spans="2:15" ht="16.899999999999999" customHeight="1" thickBot="1" x14ac:dyDescent="0.35">
      <c r="B190" s="305"/>
      <c r="C190" s="306"/>
      <c r="D190" s="324"/>
      <c r="E190" s="380"/>
      <c r="F190" s="360"/>
      <c r="G190" s="60">
        <v>3</v>
      </c>
      <c r="H190" s="220" t="s">
        <v>705</v>
      </c>
      <c r="I190" s="359"/>
      <c r="J190" s="360"/>
      <c r="K190" s="347"/>
      <c r="L190" s="302"/>
      <c r="M190" s="302"/>
      <c r="N190" s="303"/>
      <c r="O190" s="304"/>
    </row>
    <row r="191" spans="2:15" s="56" customFormat="1" ht="16.899999999999999" customHeight="1" thickBot="1" x14ac:dyDescent="0.35">
      <c r="B191" s="305"/>
      <c r="C191" s="306"/>
      <c r="D191" s="324"/>
      <c r="E191" s="380"/>
      <c r="F191" s="360"/>
      <c r="G191" s="60">
        <v>4</v>
      </c>
      <c r="H191" s="220" t="s">
        <v>706</v>
      </c>
      <c r="I191" s="359"/>
      <c r="J191" s="360"/>
      <c r="K191" s="347"/>
      <c r="L191" s="302"/>
      <c r="M191" s="302"/>
      <c r="N191" s="303"/>
      <c r="O191" s="304"/>
    </row>
    <row r="192" spans="2:15" s="56" customFormat="1" ht="16.899999999999999" customHeight="1" thickBot="1" x14ac:dyDescent="0.35">
      <c r="B192" s="305"/>
      <c r="C192" s="306"/>
      <c r="D192" s="324"/>
      <c r="E192" s="380"/>
      <c r="F192" s="360"/>
      <c r="G192" s="60">
        <v>5</v>
      </c>
      <c r="H192" s="73"/>
      <c r="I192" s="359"/>
      <c r="J192" s="360"/>
      <c r="K192" s="347"/>
      <c r="L192" s="302"/>
      <c r="M192" s="302"/>
      <c r="N192" s="303"/>
      <c r="O192" s="304"/>
    </row>
    <row r="193" spans="2:15" s="56" customFormat="1" ht="16.899999999999999" customHeight="1" thickBot="1" x14ac:dyDescent="0.35">
      <c r="B193" s="305"/>
      <c r="C193" s="306"/>
      <c r="D193" s="324"/>
      <c r="E193" s="380"/>
      <c r="F193" s="360"/>
      <c r="G193" s="60">
        <v>6</v>
      </c>
      <c r="H193" s="73"/>
      <c r="I193" s="359"/>
      <c r="J193" s="360"/>
      <c r="K193" s="347"/>
      <c r="L193" s="302"/>
      <c r="M193" s="302"/>
      <c r="N193" s="303"/>
      <c r="O193" s="304"/>
    </row>
    <row r="194" spans="2:15" s="56" customFormat="1" ht="16.899999999999999" customHeight="1" thickBot="1" x14ac:dyDescent="0.35">
      <c r="B194" s="305"/>
      <c r="C194" s="306"/>
      <c r="D194" s="324"/>
      <c r="E194" s="380"/>
      <c r="F194" s="360"/>
      <c r="G194" s="60">
        <v>7</v>
      </c>
      <c r="H194" s="64"/>
      <c r="I194" s="359"/>
      <c r="J194" s="360"/>
      <c r="K194" s="347"/>
      <c r="L194" s="302"/>
      <c r="M194" s="302"/>
      <c r="N194" s="303"/>
      <c r="O194" s="304"/>
    </row>
    <row r="195" spans="2:15" s="56" customFormat="1" ht="16.899999999999999" customHeight="1" thickBot="1" x14ac:dyDescent="0.35">
      <c r="B195" s="305"/>
      <c r="C195" s="306"/>
      <c r="D195" s="324"/>
      <c r="E195" s="381"/>
      <c r="F195" s="360"/>
      <c r="G195" s="66">
        <v>8</v>
      </c>
      <c r="H195" s="67"/>
      <c r="I195" s="359"/>
      <c r="J195" s="360"/>
      <c r="K195" s="347"/>
      <c r="L195" s="302"/>
      <c r="M195" s="302"/>
      <c r="N195" s="303"/>
      <c r="O195" s="304"/>
    </row>
    <row r="196" spans="2:15" s="56" customFormat="1" ht="16.899999999999999" customHeight="1" thickBot="1" x14ac:dyDescent="0.35">
      <c r="B196" s="305" t="str">
        <f>+LEFT(C196,3)</f>
        <v>5.2</v>
      </c>
      <c r="C196" s="306" t="s">
        <v>252</v>
      </c>
      <c r="D196" s="324" t="s">
        <v>253</v>
      </c>
      <c r="E196" s="378" t="s">
        <v>254</v>
      </c>
      <c r="F196" s="360">
        <v>3</v>
      </c>
      <c r="G196" s="68">
        <v>1</v>
      </c>
      <c r="H196" s="64" t="s">
        <v>707</v>
      </c>
      <c r="I196" s="345" t="s">
        <v>712</v>
      </c>
      <c r="J196" s="360">
        <v>3</v>
      </c>
      <c r="K196" s="347" t="str">
        <f>+IF(OR(ISBLANK(F196),ISBLANK(J196)),"",IF(OR(AND(F196=1,J196=1),AND(F196=1,J196=2),AND(F196=1,J196=3)),"Deficiencia de control mayor (diseño y ejecución)",IF(OR(AND(F196=2,J196=2),AND(F196=3,J196=1),AND(F196=3,J196=2),AND(F196=2,J196=1)),"Deficiencia de control (diseño o ejecución)",IF(AND(F196=2,J196=3),"Oportunidad de mejora","Mantenimiento del control"))))</f>
        <v>Mantenimiento del control</v>
      </c>
      <c r="L196" s="302">
        <f>+IF(K196="",0,IF(K196="Deficiencia de control mayor (diseño y ejecución)",4,IF(K196="Deficiencia de control (diseño o ejecución)",20,IF(K196="Oportunidad de mejora",40,60))))</f>
        <v>60</v>
      </c>
      <c r="M196" s="302">
        <v>1.28965</v>
      </c>
      <c r="N196" s="303">
        <f>+L196+M196</f>
        <v>61.289650000000002</v>
      </c>
      <c r="O196" s="304"/>
    </row>
    <row r="197" spans="2:15" s="56" customFormat="1" ht="16.899999999999999" customHeight="1" thickBot="1" x14ac:dyDescent="0.35">
      <c r="B197" s="305"/>
      <c r="C197" s="306"/>
      <c r="D197" s="324"/>
      <c r="E197" s="378"/>
      <c r="F197" s="360"/>
      <c r="G197" s="60">
        <v>2</v>
      </c>
      <c r="H197" s="220" t="s">
        <v>706</v>
      </c>
      <c r="I197" s="345"/>
      <c r="J197" s="360"/>
      <c r="K197" s="347"/>
      <c r="L197" s="302"/>
      <c r="M197" s="302"/>
      <c r="N197" s="303"/>
      <c r="O197" s="304"/>
    </row>
    <row r="198" spans="2:15" s="56" customFormat="1" ht="16.899999999999999" customHeight="1" thickBot="1" x14ac:dyDescent="0.35">
      <c r="B198" s="305"/>
      <c r="C198" s="306"/>
      <c r="D198" s="324"/>
      <c r="E198" s="378"/>
      <c r="F198" s="360"/>
      <c r="G198" s="60">
        <v>3</v>
      </c>
      <c r="H198" s="73"/>
      <c r="I198" s="345"/>
      <c r="J198" s="360"/>
      <c r="K198" s="347"/>
      <c r="L198" s="302"/>
      <c r="M198" s="302"/>
      <c r="N198" s="303"/>
      <c r="O198" s="304"/>
    </row>
    <row r="199" spans="2:15" s="56" customFormat="1" ht="16.899999999999999" customHeight="1" thickBot="1" x14ac:dyDescent="0.35">
      <c r="B199" s="305"/>
      <c r="C199" s="306"/>
      <c r="D199" s="324"/>
      <c r="E199" s="378"/>
      <c r="F199" s="360"/>
      <c r="G199" s="60">
        <v>4</v>
      </c>
      <c r="H199" s="73"/>
      <c r="I199" s="345"/>
      <c r="J199" s="360"/>
      <c r="K199" s="347"/>
      <c r="L199" s="302"/>
      <c r="M199" s="302"/>
      <c r="N199" s="303"/>
      <c r="O199" s="304"/>
    </row>
    <row r="200" spans="2:15" s="56" customFormat="1" ht="16.899999999999999" customHeight="1" thickBot="1" x14ac:dyDescent="0.35">
      <c r="B200" s="305"/>
      <c r="C200" s="306"/>
      <c r="D200" s="324"/>
      <c r="E200" s="378"/>
      <c r="F200" s="360"/>
      <c r="G200" s="60">
        <v>5</v>
      </c>
      <c r="H200" s="73"/>
      <c r="I200" s="345"/>
      <c r="J200" s="360"/>
      <c r="K200" s="347"/>
      <c r="L200" s="302"/>
      <c r="M200" s="302"/>
      <c r="N200" s="303"/>
      <c r="O200" s="304"/>
    </row>
    <row r="201" spans="2:15" s="56" customFormat="1" ht="16.899999999999999" customHeight="1" thickBot="1" x14ac:dyDescent="0.35">
      <c r="B201" s="305"/>
      <c r="C201" s="306"/>
      <c r="D201" s="324"/>
      <c r="E201" s="378"/>
      <c r="F201" s="360"/>
      <c r="G201" s="60">
        <v>6</v>
      </c>
      <c r="H201" s="65"/>
      <c r="I201" s="345"/>
      <c r="J201" s="360"/>
      <c r="K201" s="347"/>
      <c r="L201" s="302"/>
      <c r="M201" s="302"/>
      <c r="N201" s="303"/>
      <c r="O201" s="304"/>
    </row>
    <row r="202" spans="2:15" s="56" customFormat="1" ht="16.899999999999999" customHeight="1" thickBot="1" x14ac:dyDescent="0.35">
      <c r="B202" s="305"/>
      <c r="C202" s="306"/>
      <c r="D202" s="324"/>
      <c r="E202" s="378"/>
      <c r="F202" s="360"/>
      <c r="G202" s="60">
        <v>7</v>
      </c>
      <c r="H202" s="65"/>
      <c r="I202" s="345"/>
      <c r="J202" s="360"/>
      <c r="K202" s="347"/>
      <c r="L202" s="302"/>
      <c r="M202" s="302"/>
      <c r="N202" s="303"/>
      <c r="O202" s="304"/>
    </row>
    <row r="203" spans="2:15" s="56" customFormat="1" ht="16.899999999999999" customHeight="1" thickBot="1" x14ac:dyDescent="0.35">
      <c r="B203" s="305"/>
      <c r="C203" s="306"/>
      <c r="D203" s="324"/>
      <c r="E203" s="378"/>
      <c r="F203" s="360"/>
      <c r="G203" s="66">
        <v>8</v>
      </c>
      <c r="H203" s="67"/>
      <c r="I203" s="345"/>
      <c r="J203" s="360"/>
      <c r="K203" s="347"/>
      <c r="L203" s="302"/>
      <c r="M203" s="302"/>
      <c r="N203" s="303"/>
      <c r="O203" s="304"/>
    </row>
    <row r="204" spans="2:15" s="56" customFormat="1" ht="16.899999999999999" customHeight="1" thickBot="1" x14ac:dyDescent="0.35">
      <c r="B204" s="305" t="str">
        <f>+LEFT(C204,3)</f>
        <v>5.3</v>
      </c>
      <c r="C204" s="306" t="s">
        <v>261</v>
      </c>
      <c r="D204" s="324" t="s">
        <v>262</v>
      </c>
      <c r="E204" s="370" t="s">
        <v>263</v>
      </c>
      <c r="F204" s="360">
        <v>3</v>
      </c>
      <c r="G204" s="68">
        <v>1</v>
      </c>
      <c r="H204" s="220" t="s">
        <v>707</v>
      </c>
      <c r="I204" s="382" t="s">
        <v>713</v>
      </c>
      <c r="J204" s="360">
        <v>3</v>
      </c>
      <c r="K204" s="347" t="str">
        <f>+IF(OR(ISBLANK(F204),ISBLANK(J204)),"",IF(OR(AND(F204=1,J204=1),AND(F204=1,J204=2),AND(F204=1,J204=3)),"Deficiencia de control mayor (diseño y ejecución)",IF(OR(AND(F204=2,J204=2),AND(F204=3,J204=1),AND(F204=3,J204=2),AND(F204=2,J204=1)),"Deficiencia de control (diseño o ejecución)",IF(AND(F204=2,J204=3),"Oportunidad de mejora","Mantenimiento del control"))))</f>
        <v>Mantenimiento del control</v>
      </c>
      <c r="L204" s="302">
        <f>+IF(K204="",0,IF(K204="Deficiencia de control mayor (diseño y ejecución)",4,IF(K204="Deficiencia de control (diseño o ejecución)",20,IF(K204="Oportunidad de mejora",40,60))))</f>
        <v>60</v>
      </c>
      <c r="M204" s="302">
        <v>1.3896299999999999</v>
      </c>
      <c r="N204" s="303">
        <f>+L204+M204</f>
        <v>61.389629999999997</v>
      </c>
      <c r="O204" s="304"/>
    </row>
    <row r="205" spans="2:15" s="56" customFormat="1" ht="16.899999999999999" customHeight="1" thickBot="1" x14ac:dyDescent="0.35">
      <c r="B205" s="305"/>
      <c r="C205" s="306"/>
      <c r="D205" s="324"/>
      <c r="E205" s="370"/>
      <c r="F205" s="360"/>
      <c r="G205" s="60">
        <v>2</v>
      </c>
      <c r="H205" s="220" t="s">
        <v>706</v>
      </c>
      <c r="I205" s="383"/>
      <c r="J205" s="360"/>
      <c r="K205" s="347"/>
      <c r="L205" s="302"/>
      <c r="M205" s="302"/>
      <c r="N205" s="303"/>
      <c r="O205" s="304"/>
    </row>
    <row r="206" spans="2:15" s="56" customFormat="1" ht="16.899999999999999" customHeight="1" thickBot="1" x14ac:dyDescent="0.35">
      <c r="B206" s="305"/>
      <c r="C206" s="306"/>
      <c r="D206" s="324"/>
      <c r="E206" s="370"/>
      <c r="F206" s="360"/>
      <c r="G206" s="60">
        <v>3</v>
      </c>
      <c r="H206" s="221" t="s">
        <v>704</v>
      </c>
      <c r="I206" s="383"/>
      <c r="J206" s="360"/>
      <c r="K206" s="347"/>
      <c r="L206" s="302"/>
      <c r="M206" s="302"/>
      <c r="N206" s="303"/>
      <c r="O206" s="304"/>
    </row>
    <row r="207" spans="2:15" s="56" customFormat="1" ht="16.899999999999999" customHeight="1" thickBot="1" x14ac:dyDescent="0.35">
      <c r="B207" s="305"/>
      <c r="C207" s="306"/>
      <c r="D207" s="324"/>
      <c r="E207" s="370"/>
      <c r="F207" s="360"/>
      <c r="G207" s="60">
        <v>4</v>
      </c>
      <c r="H207" s="64"/>
      <c r="I207" s="383"/>
      <c r="J207" s="360"/>
      <c r="K207" s="347"/>
      <c r="L207" s="302"/>
      <c r="M207" s="302"/>
      <c r="N207" s="303"/>
      <c r="O207" s="304"/>
    </row>
    <row r="208" spans="2:15" s="56" customFormat="1" ht="16.899999999999999" customHeight="1" thickBot="1" x14ac:dyDescent="0.35">
      <c r="B208" s="305"/>
      <c r="C208" s="306"/>
      <c r="D208" s="324"/>
      <c r="E208" s="370"/>
      <c r="F208" s="360"/>
      <c r="G208" s="60">
        <v>5</v>
      </c>
      <c r="H208" s="73"/>
      <c r="I208" s="383"/>
      <c r="J208" s="360"/>
      <c r="K208" s="347"/>
      <c r="L208" s="302"/>
      <c r="M208" s="302"/>
      <c r="N208" s="303"/>
      <c r="O208" s="304"/>
    </row>
    <row r="209" spans="2:15" s="56" customFormat="1" ht="16.899999999999999" customHeight="1" thickBot="1" x14ac:dyDescent="0.35">
      <c r="B209" s="305"/>
      <c r="C209" s="306"/>
      <c r="D209" s="324"/>
      <c r="E209" s="370"/>
      <c r="F209" s="360"/>
      <c r="G209" s="60">
        <v>6</v>
      </c>
      <c r="H209" s="73"/>
      <c r="I209" s="383"/>
      <c r="J209" s="360"/>
      <c r="K209" s="347"/>
      <c r="L209" s="302"/>
      <c r="M209" s="302"/>
      <c r="N209" s="303"/>
      <c r="O209" s="304"/>
    </row>
    <row r="210" spans="2:15" s="56" customFormat="1" ht="16.899999999999999" customHeight="1" thickBot="1" x14ac:dyDescent="0.35">
      <c r="B210" s="305"/>
      <c r="C210" s="306"/>
      <c r="D210" s="324"/>
      <c r="E210" s="370"/>
      <c r="F210" s="360"/>
      <c r="G210" s="60">
        <v>7</v>
      </c>
      <c r="H210" s="73"/>
      <c r="I210" s="383"/>
      <c r="J210" s="360"/>
      <c r="K210" s="347"/>
      <c r="L210" s="302"/>
      <c r="M210" s="302"/>
      <c r="N210" s="303"/>
      <c r="O210" s="304"/>
    </row>
    <row r="211" spans="2:15" s="56" customFormat="1" ht="16.899999999999999" customHeight="1" thickBot="1" x14ac:dyDescent="0.35">
      <c r="B211" s="305"/>
      <c r="C211" s="306"/>
      <c r="D211" s="324"/>
      <c r="E211" s="370"/>
      <c r="F211" s="360"/>
      <c r="G211" s="66">
        <v>8</v>
      </c>
      <c r="H211" s="67"/>
      <c r="I211" s="384"/>
      <c r="J211" s="360"/>
      <c r="K211" s="347"/>
      <c r="L211" s="302"/>
      <c r="M211" s="302"/>
      <c r="N211" s="303"/>
      <c r="O211" s="304"/>
    </row>
    <row r="212" spans="2:15" ht="16.899999999999999" customHeight="1" thickBot="1" x14ac:dyDescent="0.35">
      <c r="B212" s="305" t="str">
        <f>+LEFT(C212,3)</f>
        <v>5.4</v>
      </c>
      <c r="C212" s="306" t="s">
        <v>270</v>
      </c>
      <c r="D212" s="324" t="s">
        <v>271</v>
      </c>
      <c r="E212" s="346" t="s">
        <v>702</v>
      </c>
      <c r="F212" s="360">
        <v>3</v>
      </c>
      <c r="G212" s="68">
        <v>1</v>
      </c>
      <c r="H212" s="220" t="s">
        <v>708</v>
      </c>
      <c r="I212" s="382" t="s">
        <v>714</v>
      </c>
      <c r="J212" s="360">
        <v>3</v>
      </c>
      <c r="K212" s="347" t="str">
        <f>+IF(OR(ISBLANK(F212),ISBLANK(J212)),"",IF(OR(AND(F212=1,J212=1),AND(F212=1,J212=2),AND(F212=1,J212=3)),"Deficiencia de control mayor (diseño y ejecución)",IF(OR(AND(F212=2,J212=2),AND(F212=3,J212=1),AND(F212=3,J212=2),AND(F212=2,J212=1)),"Deficiencia de control (diseño o ejecución)",IF(AND(F212=2,J212=3),"Oportunidad de mejora","Mantenimiento del control"))))</f>
        <v>Mantenimiento del control</v>
      </c>
      <c r="L212" s="302">
        <f>+IF(K212="",0,IF(K212="Deficiencia de control mayor (diseño y ejecución)",4,IF(K212="Deficiencia de control (diseño o ejecución)",20,IF(K212="Oportunidad de mejora",40,60))))</f>
        <v>60</v>
      </c>
      <c r="M212" s="302">
        <v>1.48963</v>
      </c>
      <c r="N212" s="303">
        <f>+L212+M212</f>
        <v>61.489629999999998</v>
      </c>
      <c r="O212" s="304"/>
    </row>
    <row r="213" spans="2:15" ht="16.899999999999999" customHeight="1" thickBot="1" x14ac:dyDescent="0.35">
      <c r="B213" s="305"/>
      <c r="C213" s="306"/>
      <c r="D213" s="324"/>
      <c r="E213" s="346"/>
      <c r="F213" s="360"/>
      <c r="G213" s="60">
        <v>2</v>
      </c>
      <c r="H213" s="220"/>
      <c r="I213" s="383"/>
      <c r="J213" s="360"/>
      <c r="K213" s="347"/>
      <c r="L213" s="302"/>
      <c r="M213" s="302"/>
      <c r="N213" s="303"/>
      <c r="O213" s="304"/>
    </row>
    <row r="214" spans="2:15" ht="16.899999999999999" customHeight="1" thickBot="1" x14ac:dyDescent="0.35">
      <c r="B214" s="305"/>
      <c r="C214" s="306"/>
      <c r="D214" s="324"/>
      <c r="E214" s="346"/>
      <c r="F214" s="360"/>
      <c r="G214" s="60">
        <v>3</v>
      </c>
      <c r="H214" s="220"/>
      <c r="I214" s="383"/>
      <c r="J214" s="360"/>
      <c r="K214" s="347"/>
      <c r="L214" s="302"/>
      <c r="M214" s="302"/>
      <c r="N214" s="303"/>
      <c r="O214" s="304"/>
    </row>
    <row r="215" spans="2:15" s="56" customFormat="1" ht="16.899999999999999" customHeight="1" thickBot="1" x14ac:dyDescent="0.35">
      <c r="B215" s="305"/>
      <c r="C215" s="306"/>
      <c r="D215" s="324"/>
      <c r="E215" s="346"/>
      <c r="F215" s="360"/>
      <c r="G215" s="60">
        <v>4</v>
      </c>
      <c r="H215" s="73"/>
      <c r="I215" s="383"/>
      <c r="J215" s="360"/>
      <c r="K215" s="347"/>
      <c r="L215" s="302"/>
      <c r="M215" s="302"/>
      <c r="N215" s="303"/>
      <c r="O215" s="304"/>
    </row>
    <row r="216" spans="2:15" s="56" customFormat="1" ht="16.899999999999999" customHeight="1" thickBot="1" x14ac:dyDescent="0.35">
      <c r="B216" s="305"/>
      <c r="C216" s="306"/>
      <c r="D216" s="324"/>
      <c r="E216" s="346"/>
      <c r="F216" s="360"/>
      <c r="G216" s="60">
        <v>5</v>
      </c>
      <c r="H216" s="73"/>
      <c r="I216" s="383"/>
      <c r="J216" s="360"/>
      <c r="K216" s="347"/>
      <c r="L216" s="302"/>
      <c r="M216" s="302"/>
      <c r="N216" s="303"/>
      <c r="O216" s="304"/>
    </row>
    <row r="217" spans="2:15" s="56" customFormat="1" ht="16.899999999999999" customHeight="1" thickBot="1" x14ac:dyDescent="0.35">
      <c r="B217" s="305"/>
      <c r="C217" s="306"/>
      <c r="D217" s="324"/>
      <c r="E217" s="346"/>
      <c r="F217" s="360"/>
      <c r="G217" s="60">
        <v>6</v>
      </c>
      <c r="H217" s="65"/>
      <c r="I217" s="383"/>
      <c r="J217" s="360"/>
      <c r="K217" s="347"/>
      <c r="L217" s="302"/>
      <c r="M217" s="302"/>
      <c r="N217" s="303"/>
      <c r="O217" s="304"/>
    </row>
    <row r="218" spans="2:15" s="56" customFormat="1" ht="16.899999999999999" customHeight="1" thickBot="1" x14ac:dyDescent="0.35">
      <c r="B218" s="305"/>
      <c r="C218" s="306"/>
      <c r="D218" s="324"/>
      <c r="E218" s="346"/>
      <c r="F218" s="360"/>
      <c r="G218" s="60">
        <v>7</v>
      </c>
      <c r="H218" s="65"/>
      <c r="I218" s="383"/>
      <c r="J218" s="360"/>
      <c r="K218" s="347"/>
      <c r="L218" s="302"/>
      <c r="M218" s="302"/>
      <c r="N218" s="303"/>
      <c r="O218" s="304"/>
    </row>
    <row r="219" spans="2:15" s="56" customFormat="1" ht="16.899999999999999" customHeight="1" thickBot="1" x14ac:dyDescent="0.35">
      <c r="B219" s="305"/>
      <c r="C219" s="306"/>
      <c r="D219" s="324"/>
      <c r="E219" s="346"/>
      <c r="F219" s="360"/>
      <c r="G219" s="66">
        <v>8</v>
      </c>
      <c r="H219" s="67"/>
      <c r="I219" s="384"/>
      <c r="J219" s="360"/>
      <c r="K219" s="347"/>
      <c r="L219" s="302"/>
      <c r="M219" s="302"/>
      <c r="N219" s="303"/>
      <c r="O219" s="304"/>
    </row>
    <row r="220" spans="2:15" s="56" customFormat="1" ht="16.899999999999999" customHeight="1" thickBot="1" x14ac:dyDescent="0.35">
      <c r="B220" s="305" t="str">
        <f>+LEFT(C220,3)</f>
        <v>5.5</v>
      </c>
      <c r="C220" s="306" t="s">
        <v>278</v>
      </c>
      <c r="D220" s="324" t="s">
        <v>279</v>
      </c>
      <c r="E220" s="346" t="s">
        <v>280</v>
      </c>
      <c r="F220" s="360">
        <v>3</v>
      </c>
      <c r="G220" s="68">
        <v>1</v>
      </c>
      <c r="H220" s="220" t="s">
        <v>709</v>
      </c>
      <c r="I220" s="382" t="s">
        <v>715</v>
      </c>
      <c r="J220" s="360">
        <v>3</v>
      </c>
      <c r="K220" s="347" t="str">
        <f>+IF(OR(ISBLANK(F220),ISBLANK(J220)),"",IF(OR(AND(F220=1,J220=1),AND(F220=1,J220=2),AND(F220=1,J220=3)),"Deficiencia de control mayor (diseño y ejecución)",IF(OR(AND(F220=2,J220=2),AND(F220=3,J220=1),AND(F220=3,J220=2),AND(F220=2,J220=1)),"Deficiencia de control (diseño o ejecución)",IF(AND(F220=2,J220=3),"Oportunidad de mejora","Mantenimiento del control"))))</f>
        <v>Mantenimiento del control</v>
      </c>
      <c r="L220" s="302">
        <f>+IF(K220="",0,IF(K220="Deficiencia de control mayor (diseño y ejecución)",4,IF(K220="Deficiencia de control (diseño o ejecución)",20,IF(K220="Oportunidad de mejora",40,60))))</f>
        <v>60</v>
      </c>
      <c r="M220" s="302">
        <v>1.58965</v>
      </c>
      <c r="N220" s="303">
        <f>+L220+M220</f>
        <v>61.589649999999999</v>
      </c>
      <c r="O220" s="304"/>
    </row>
    <row r="221" spans="2:15" s="56" customFormat="1" ht="16.899999999999999" customHeight="1" thickBot="1" x14ac:dyDescent="0.35">
      <c r="B221" s="305"/>
      <c r="C221" s="306"/>
      <c r="D221" s="324"/>
      <c r="E221" s="346"/>
      <c r="F221" s="360"/>
      <c r="G221" s="60">
        <v>2</v>
      </c>
      <c r="H221" s="73"/>
      <c r="I221" s="383"/>
      <c r="J221" s="360"/>
      <c r="K221" s="347"/>
      <c r="L221" s="302"/>
      <c r="M221" s="302"/>
      <c r="N221" s="303"/>
      <c r="O221" s="304"/>
    </row>
    <row r="222" spans="2:15" s="56" customFormat="1" ht="16.899999999999999" customHeight="1" thickBot="1" x14ac:dyDescent="0.35">
      <c r="B222" s="305"/>
      <c r="C222" s="306"/>
      <c r="D222" s="324"/>
      <c r="E222" s="346"/>
      <c r="F222" s="360"/>
      <c r="G222" s="60">
        <v>3</v>
      </c>
      <c r="H222" s="73"/>
      <c r="I222" s="383"/>
      <c r="J222" s="360"/>
      <c r="K222" s="347"/>
      <c r="L222" s="302"/>
      <c r="M222" s="302"/>
      <c r="N222" s="303"/>
      <c r="O222" s="304"/>
    </row>
    <row r="223" spans="2:15" s="56" customFormat="1" ht="16.899999999999999" customHeight="1" thickBot="1" x14ac:dyDescent="0.35">
      <c r="B223" s="305"/>
      <c r="C223" s="306"/>
      <c r="D223" s="324"/>
      <c r="E223" s="346"/>
      <c r="F223" s="360"/>
      <c r="G223" s="60">
        <v>4</v>
      </c>
      <c r="H223" s="73"/>
      <c r="I223" s="383"/>
      <c r="J223" s="360"/>
      <c r="K223" s="347"/>
      <c r="L223" s="302"/>
      <c r="M223" s="302"/>
      <c r="N223" s="303"/>
      <c r="O223" s="304"/>
    </row>
    <row r="224" spans="2:15" s="56" customFormat="1" ht="16.899999999999999" customHeight="1" thickBot="1" x14ac:dyDescent="0.35">
      <c r="B224" s="305"/>
      <c r="C224" s="306"/>
      <c r="D224" s="324"/>
      <c r="E224" s="346"/>
      <c r="F224" s="360"/>
      <c r="G224" s="60">
        <v>5</v>
      </c>
      <c r="H224" s="73"/>
      <c r="I224" s="383"/>
      <c r="J224" s="360"/>
      <c r="K224" s="347"/>
      <c r="L224" s="302"/>
      <c r="M224" s="302"/>
      <c r="N224" s="303"/>
      <c r="O224" s="304"/>
    </row>
    <row r="225" spans="1:15" s="56" customFormat="1" ht="16.899999999999999" customHeight="1" thickBot="1" x14ac:dyDescent="0.35">
      <c r="B225" s="305"/>
      <c r="C225" s="306"/>
      <c r="D225" s="324"/>
      <c r="E225" s="346"/>
      <c r="F225" s="360"/>
      <c r="G225" s="60">
        <v>6</v>
      </c>
      <c r="H225" s="73"/>
      <c r="I225" s="383"/>
      <c r="J225" s="360"/>
      <c r="K225" s="347"/>
      <c r="L225" s="302"/>
      <c r="M225" s="302"/>
      <c r="N225" s="303"/>
      <c r="O225" s="304"/>
    </row>
    <row r="226" spans="1:15" s="56" customFormat="1" ht="16.899999999999999" customHeight="1" thickBot="1" x14ac:dyDescent="0.35">
      <c r="B226" s="305"/>
      <c r="C226" s="306"/>
      <c r="D226" s="324"/>
      <c r="E226" s="346"/>
      <c r="F226" s="360"/>
      <c r="G226" s="60">
        <v>7</v>
      </c>
      <c r="H226" s="65"/>
      <c r="I226" s="383"/>
      <c r="J226" s="360"/>
      <c r="K226" s="347"/>
      <c r="L226" s="302"/>
      <c r="M226" s="302"/>
      <c r="N226" s="303"/>
      <c r="O226" s="304"/>
    </row>
    <row r="227" spans="1:15" s="56" customFormat="1" ht="16.899999999999999" customHeight="1" thickBot="1" x14ac:dyDescent="0.35">
      <c r="B227" s="305"/>
      <c r="C227" s="306"/>
      <c r="D227" s="324"/>
      <c r="E227" s="346"/>
      <c r="F227" s="360"/>
      <c r="G227" s="66">
        <v>8</v>
      </c>
      <c r="H227" s="67"/>
      <c r="I227" s="384"/>
      <c r="J227" s="360"/>
      <c r="K227" s="347"/>
      <c r="L227" s="302"/>
      <c r="M227" s="302"/>
      <c r="N227" s="303"/>
      <c r="O227" s="304"/>
    </row>
    <row r="228" spans="1:15" ht="16.899999999999999" customHeight="1" thickBot="1" x14ac:dyDescent="0.35">
      <c r="B228" s="305" t="str">
        <f>+LEFT(C228,3)</f>
        <v>5.6</v>
      </c>
      <c r="C228" s="306" t="s">
        <v>288</v>
      </c>
      <c r="D228" s="324" t="s">
        <v>279</v>
      </c>
      <c r="E228" s="346" t="s">
        <v>289</v>
      </c>
      <c r="F228" s="360">
        <v>3</v>
      </c>
      <c r="G228" s="68">
        <v>1</v>
      </c>
      <c r="H228" s="220" t="s">
        <v>710</v>
      </c>
      <c r="I228" s="382" t="s">
        <v>716</v>
      </c>
      <c r="J228" s="360">
        <v>3</v>
      </c>
      <c r="K228" s="347" t="str">
        <f>+IF(OR(ISBLANK(F228),ISBLANK(J228)),"",IF(OR(AND(F228=1,J228=1),AND(F228=1,J228=2),AND(F228=1,J228=3)),"Deficiencia de control mayor (diseño y ejecución)",IF(OR(AND(F228=2,J228=2),AND(F228=3,J228=1),AND(F228=3,J228=2),AND(F228=2,J228=1)),"Deficiencia de control (diseño o ejecución)",IF(AND(F228=2,J228=3),"Oportunidad de mejora","Mantenimiento del control"))))</f>
        <v>Mantenimiento del control</v>
      </c>
      <c r="L228" s="302">
        <f>+IF(K228="",0,IF(K228="Deficiencia de control mayor (diseño y ejecución)",4,IF(K228="Deficiencia de control (diseño o ejecución)",20,IF(K228="Oportunidad de mejora",40,60))))</f>
        <v>60</v>
      </c>
      <c r="M228" s="302">
        <v>1.6896530000000001</v>
      </c>
      <c r="N228" s="303">
        <f>+L228+M228</f>
        <v>61.689653</v>
      </c>
      <c r="O228" s="304"/>
    </row>
    <row r="229" spans="1:15" ht="16.899999999999999" customHeight="1" thickBot="1" x14ac:dyDescent="0.35">
      <c r="B229" s="305"/>
      <c r="C229" s="306"/>
      <c r="D229" s="324"/>
      <c r="E229" s="346"/>
      <c r="F229" s="360"/>
      <c r="G229" s="60">
        <v>2</v>
      </c>
      <c r="H229" s="73"/>
      <c r="I229" s="383"/>
      <c r="J229" s="360"/>
      <c r="K229" s="347"/>
      <c r="L229" s="302"/>
      <c r="M229" s="302"/>
      <c r="N229" s="303"/>
      <c r="O229" s="304"/>
    </row>
    <row r="230" spans="1:15" s="56" customFormat="1" ht="16.899999999999999" customHeight="1" thickBot="1" x14ac:dyDescent="0.35">
      <c r="B230" s="305"/>
      <c r="C230" s="306"/>
      <c r="D230" s="324"/>
      <c r="E230" s="346"/>
      <c r="F230" s="360"/>
      <c r="G230" s="60">
        <v>3</v>
      </c>
      <c r="H230" s="65"/>
      <c r="I230" s="383"/>
      <c r="J230" s="360"/>
      <c r="K230" s="347"/>
      <c r="L230" s="302"/>
      <c r="M230" s="302"/>
      <c r="N230" s="303"/>
      <c r="O230" s="304"/>
    </row>
    <row r="231" spans="1:15" s="56" customFormat="1" ht="16.899999999999999" customHeight="1" thickBot="1" x14ac:dyDescent="0.35">
      <c r="B231" s="305"/>
      <c r="C231" s="306"/>
      <c r="D231" s="324"/>
      <c r="E231" s="346"/>
      <c r="F231" s="360"/>
      <c r="G231" s="60">
        <v>4</v>
      </c>
      <c r="H231" s="65"/>
      <c r="I231" s="383"/>
      <c r="J231" s="360"/>
      <c r="K231" s="347"/>
      <c r="L231" s="302"/>
      <c r="M231" s="302"/>
      <c r="N231" s="303"/>
      <c r="O231" s="304"/>
    </row>
    <row r="232" spans="1:15" s="56" customFormat="1" ht="16.899999999999999" customHeight="1" thickBot="1" x14ac:dyDescent="0.35">
      <c r="B232" s="305"/>
      <c r="C232" s="306"/>
      <c r="D232" s="324"/>
      <c r="E232" s="346"/>
      <c r="F232" s="360"/>
      <c r="G232" s="60">
        <v>5</v>
      </c>
      <c r="H232" s="65"/>
      <c r="I232" s="383"/>
      <c r="J232" s="360"/>
      <c r="K232" s="347"/>
      <c r="L232" s="302"/>
      <c r="M232" s="302"/>
      <c r="N232" s="303"/>
      <c r="O232" s="304"/>
    </row>
    <row r="233" spans="1:15" s="56" customFormat="1" ht="16.899999999999999" customHeight="1" thickBot="1" x14ac:dyDescent="0.35">
      <c r="B233" s="305"/>
      <c r="C233" s="306"/>
      <c r="D233" s="324"/>
      <c r="E233" s="346"/>
      <c r="F233" s="360"/>
      <c r="G233" s="60">
        <v>6</v>
      </c>
      <c r="H233" s="65"/>
      <c r="I233" s="383"/>
      <c r="J233" s="360"/>
      <c r="K233" s="347"/>
      <c r="L233" s="302"/>
      <c r="M233" s="302"/>
      <c r="N233" s="303"/>
      <c r="O233" s="304"/>
    </row>
    <row r="234" spans="1:15" s="56" customFormat="1" ht="16.899999999999999" customHeight="1" thickBot="1" x14ac:dyDescent="0.35">
      <c r="B234" s="305"/>
      <c r="C234" s="306"/>
      <c r="D234" s="324"/>
      <c r="E234" s="346"/>
      <c r="F234" s="360"/>
      <c r="G234" s="60">
        <v>7</v>
      </c>
      <c r="H234" s="65"/>
      <c r="I234" s="383"/>
      <c r="J234" s="360"/>
      <c r="K234" s="347"/>
      <c r="L234" s="302"/>
      <c r="M234" s="302"/>
      <c r="N234" s="303"/>
      <c r="O234" s="304"/>
    </row>
    <row r="235" spans="1:15" s="56" customFormat="1" ht="16.899999999999999" customHeight="1" thickBot="1" x14ac:dyDescent="0.35">
      <c r="B235" s="305"/>
      <c r="C235" s="306"/>
      <c r="D235" s="324"/>
      <c r="E235" s="346"/>
      <c r="F235" s="360"/>
      <c r="G235" s="66">
        <v>8</v>
      </c>
      <c r="H235" s="67"/>
      <c r="I235" s="384"/>
      <c r="J235" s="360"/>
      <c r="K235" s="347"/>
      <c r="L235" s="302"/>
      <c r="M235" s="302"/>
      <c r="N235" s="303"/>
      <c r="O235" s="304"/>
    </row>
    <row r="236" spans="1:15" ht="22.5" customHeight="1" x14ac:dyDescent="0.3">
      <c r="A236" s="56"/>
    </row>
    <row r="237" spans="1:15" ht="12" customHeight="1" x14ac:dyDescent="0.3">
      <c r="A237" s="56"/>
      <c r="B237" s="76"/>
      <c r="C237" s="56"/>
      <c r="D237" s="56"/>
      <c r="E237" s="56"/>
      <c r="F237" s="56"/>
      <c r="G237" s="56"/>
      <c r="H237" s="56"/>
      <c r="I237" s="56"/>
    </row>
    <row r="238" spans="1:15" ht="22.5" customHeight="1" x14ac:dyDescent="0.3"/>
    <row r="239" spans="1:15" ht="22.5" customHeight="1" x14ac:dyDescent="0.3"/>
    <row r="240" spans="1:15" ht="22.5" customHeight="1" x14ac:dyDescent="0.3"/>
    <row r="241" ht="22.5" customHeight="1" x14ac:dyDescent="0.3"/>
    <row r="242" ht="22.5" customHeight="1" x14ac:dyDescent="0.3"/>
    <row r="243" ht="22.5" customHeight="1" x14ac:dyDescent="0.3"/>
    <row r="244" ht="22.5" customHeight="1" x14ac:dyDescent="0.3"/>
    <row r="245" ht="22.5" customHeight="1" x14ac:dyDescent="0.3"/>
    <row r="246" ht="22.5" customHeight="1" x14ac:dyDescent="0.3"/>
    <row r="247" ht="22.5" customHeight="1" x14ac:dyDescent="0.3"/>
    <row r="248" ht="22.5" customHeight="1" x14ac:dyDescent="0.3"/>
    <row r="249" ht="22.5" customHeight="1" x14ac:dyDescent="0.3"/>
    <row r="250" ht="22.5" customHeight="1" x14ac:dyDescent="0.3"/>
    <row r="251" ht="22.5" customHeight="1" x14ac:dyDescent="0.3"/>
    <row r="252" ht="22.5" customHeight="1" x14ac:dyDescent="0.3"/>
    <row r="253" ht="22.5" customHeight="1" x14ac:dyDescent="0.3"/>
    <row r="254" ht="22.5" customHeight="1" x14ac:dyDescent="0.3"/>
    <row r="255" ht="22.5" customHeight="1" x14ac:dyDescent="0.3"/>
    <row r="256" ht="22.5" customHeight="1" x14ac:dyDescent="0.3"/>
    <row r="257" ht="22.5" customHeight="1" x14ac:dyDescent="0.3"/>
    <row r="258" ht="22.5" customHeight="1" x14ac:dyDescent="0.3"/>
    <row r="259" ht="22.5" customHeight="1" x14ac:dyDescent="0.3"/>
    <row r="260" ht="22.5" customHeight="1" x14ac:dyDescent="0.3"/>
    <row r="261" ht="22.5" customHeight="1" x14ac:dyDescent="0.3"/>
    <row r="262" ht="22.5" customHeight="1" x14ac:dyDescent="0.3"/>
    <row r="263" ht="22.5" customHeight="1" x14ac:dyDescent="0.3"/>
    <row r="264" ht="22.5" customHeight="1" x14ac:dyDescent="0.3"/>
    <row r="265" ht="22.5" customHeight="1" x14ac:dyDescent="0.3"/>
    <row r="266" ht="22.5" customHeight="1" x14ac:dyDescent="0.3"/>
    <row r="267" ht="22.5" customHeight="1" x14ac:dyDescent="0.3"/>
    <row r="268" ht="22.5" customHeight="1" x14ac:dyDescent="0.3"/>
    <row r="269" ht="22.5" customHeight="1" x14ac:dyDescent="0.3"/>
    <row r="270" ht="22.5" customHeight="1" x14ac:dyDescent="0.3"/>
    <row r="271" ht="22.5" customHeight="1" x14ac:dyDescent="0.3"/>
    <row r="272" ht="22.5" customHeight="1" x14ac:dyDescent="0.3"/>
    <row r="273" ht="22.5" customHeight="1" x14ac:dyDescent="0.3"/>
    <row r="274" ht="22.5" customHeight="1" x14ac:dyDescent="0.3"/>
    <row r="275" ht="22.5" customHeight="1" x14ac:dyDescent="0.3"/>
    <row r="276" ht="22.5" customHeight="1" x14ac:dyDescent="0.3"/>
    <row r="277" ht="22.5" customHeight="1" x14ac:dyDescent="0.3"/>
    <row r="278" ht="22.5" customHeight="1" x14ac:dyDescent="0.3"/>
    <row r="279" ht="22.5" customHeight="1" x14ac:dyDescent="0.3"/>
    <row r="280" ht="22.5" customHeight="1" x14ac:dyDescent="0.3"/>
    <row r="281" ht="22.5" customHeight="1" x14ac:dyDescent="0.3"/>
    <row r="282" ht="22.5" customHeight="1" x14ac:dyDescent="0.3"/>
    <row r="283" ht="22.5" customHeight="1" x14ac:dyDescent="0.3"/>
    <row r="284" ht="22.5" customHeight="1" x14ac:dyDescent="0.3"/>
    <row r="285" ht="22.5" customHeight="1" x14ac:dyDescent="0.3"/>
    <row r="286" ht="22.5" customHeight="1" x14ac:dyDescent="0.3"/>
    <row r="287" ht="22.5" customHeight="1" x14ac:dyDescent="0.3"/>
    <row r="288" ht="22.5" customHeight="1" x14ac:dyDescent="0.3"/>
    <row r="289" ht="22.5" customHeight="1" x14ac:dyDescent="0.3"/>
    <row r="290" ht="22.5" customHeight="1" x14ac:dyDescent="0.3"/>
    <row r="291" ht="22.5" customHeight="1" x14ac:dyDescent="0.3"/>
    <row r="292" ht="22.5" customHeight="1" x14ac:dyDescent="0.3"/>
    <row r="293" ht="22.5" customHeight="1" x14ac:dyDescent="0.3"/>
    <row r="294" ht="22.5" customHeight="1" x14ac:dyDescent="0.3"/>
    <row r="295" ht="22.5" customHeight="1" x14ac:dyDescent="0.3"/>
    <row r="296" ht="22.5" customHeight="1" x14ac:dyDescent="0.3"/>
    <row r="297" ht="22.5" customHeight="1" x14ac:dyDescent="0.3"/>
    <row r="298" ht="22.5" customHeight="1" x14ac:dyDescent="0.3"/>
    <row r="299" ht="22.5" customHeight="1" x14ac:dyDescent="0.3"/>
    <row r="300" ht="22.5" customHeight="1" x14ac:dyDescent="0.3"/>
    <row r="301" ht="22.5" customHeight="1" x14ac:dyDescent="0.3"/>
    <row r="302" ht="22.5" customHeight="1" x14ac:dyDescent="0.3"/>
    <row r="303" ht="22.5" customHeight="1" x14ac:dyDescent="0.3"/>
    <row r="304" ht="22.5" customHeight="1" x14ac:dyDescent="0.3"/>
    <row r="305" ht="22.5" customHeight="1" x14ac:dyDescent="0.3"/>
    <row r="306" ht="22.5" customHeight="1" x14ac:dyDescent="0.3"/>
    <row r="307" ht="22.5" customHeight="1" x14ac:dyDescent="0.3"/>
    <row r="308" ht="22.5" customHeight="1" x14ac:dyDescent="0.3"/>
    <row r="309" ht="22.5" customHeight="1" x14ac:dyDescent="0.3"/>
    <row r="310" ht="22.5" customHeight="1" x14ac:dyDescent="0.3"/>
    <row r="311" ht="22.5" customHeight="1" x14ac:dyDescent="0.3"/>
    <row r="312" ht="22.5" customHeight="1" x14ac:dyDescent="0.3"/>
    <row r="313" ht="22.5" customHeight="1" x14ac:dyDescent="0.3"/>
    <row r="314" ht="22.5" customHeight="1" x14ac:dyDescent="0.3"/>
    <row r="315" ht="22.5" customHeight="1" x14ac:dyDescent="0.3"/>
    <row r="316" ht="22.5" customHeight="1" x14ac:dyDescent="0.3"/>
    <row r="317" ht="22.5" customHeight="1" x14ac:dyDescent="0.3"/>
    <row r="318" ht="22.5" customHeight="1" x14ac:dyDescent="0.3"/>
    <row r="319" ht="22.5" customHeight="1" x14ac:dyDescent="0.3"/>
    <row r="320" ht="22.5" customHeight="1" x14ac:dyDescent="0.3"/>
    <row r="321" ht="22.5" customHeight="1" x14ac:dyDescent="0.3"/>
    <row r="322" ht="22.5" customHeight="1" x14ac:dyDescent="0.3"/>
    <row r="323" ht="22.5" customHeight="1" x14ac:dyDescent="0.3"/>
    <row r="324" ht="22.5" customHeight="1" x14ac:dyDescent="0.3"/>
    <row r="325" ht="22.5" customHeight="1" x14ac:dyDescent="0.3"/>
    <row r="326" ht="22.5" customHeight="1" x14ac:dyDescent="0.3"/>
    <row r="327" ht="22.5" customHeight="1" x14ac:dyDescent="0.3"/>
    <row r="328" ht="22.5" customHeight="1" x14ac:dyDescent="0.3"/>
    <row r="329" ht="22.5" customHeight="1" x14ac:dyDescent="0.3"/>
    <row r="330" ht="22.5" customHeight="1" x14ac:dyDescent="0.3"/>
    <row r="331" ht="22.5" customHeight="1" x14ac:dyDescent="0.3"/>
    <row r="332" ht="22.5" customHeight="1" x14ac:dyDescent="0.3"/>
    <row r="333" ht="22.5" customHeight="1" x14ac:dyDescent="0.3"/>
    <row r="334" ht="22.5" customHeight="1" x14ac:dyDescent="0.3"/>
    <row r="335" ht="22.5" customHeight="1" x14ac:dyDescent="0.3"/>
    <row r="336" ht="22.5" customHeight="1" x14ac:dyDescent="0.3"/>
    <row r="337" ht="22.5" customHeight="1" x14ac:dyDescent="0.3"/>
    <row r="338" ht="22.5" customHeight="1" x14ac:dyDescent="0.3"/>
    <row r="339" ht="22.5" customHeight="1" x14ac:dyDescent="0.3"/>
    <row r="340" ht="22.5" customHeight="1" x14ac:dyDescent="0.3"/>
    <row r="341" ht="22.5" customHeight="1" x14ac:dyDescent="0.3"/>
    <row r="342" ht="22.5" customHeight="1" x14ac:dyDescent="0.3"/>
    <row r="343" ht="22.5" customHeight="1" x14ac:dyDescent="0.3"/>
    <row r="344" ht="22.5" customHeight="1" x14ac:dyDescent="0.3"/>
    <row r="345" ht="22.5" customHeight="1" x14ac:dyDescent="0.3"/>
    <row r="346" ht="22.5" customHeight="1" x14ac:dyDescent="0.3"/>
    <row r="347" ht="22.5" customHeight="1" x14ac:dyDescent="0.3"/>
    <row r="348" ht="22.5" customHeight="1" x14ac:dyDescent="0.3"/>
    <row r="349" ht="22.5" customHeight="1" x14ac:dyDescent="0.3"/>
    <row r="350" ht="22.5" customHeight="1" x14ac:dyDescent="0.3"/>
    <row r="351" ht="22.5" customHeight="1" x14ac:dyDescent="0.3"/>
    <row r="352" ht="22.5" customHeight="1" x14ac:dyDescent="0.3"/>
  </sheetData>
  <sheetProtection algorithmName="SHA-512" hashValue="aDshBhmzNXhsQTxLIdYt+6x1+NqZa+BUKY47hnusL+GyubKLvR+w0c8hfPcIg3stthY/IV94RBT4lK7HLmOEcQ==" saltValue="2r/55Sek4cW80H/oY29DHw==" spinCount="100000" sheet="1" objects="1" scenarios="1" formatCells="0" formatColumns="0" formatRows="0"/>
  <mergeCells count="381">
    <mergeCell ref="N220:N227"/>
    <mergeCell ref="O220:O227"/>
    <mergeCell ref="B228:B235"/>
    <mergeCell ref="C228:C235"/>
    <mergeCell ref="D228:D235"/>
    <mergeCell ref="E228:E235"/>
    <mergeCell ref="F228:F235"/>
    <mergeCell ref="J228:J235"/>
    <mergeCell ref="K228:K235"/>
    <mergeCell ref="L228:L235"/>
    <mergeCell ref="M228:M235"/>
    <mergeCell ref="N228:N235"/>
    <mergeCell ref="O228:O235"/>
    <mergeCell ref="I220:I227"/>
    <mergeCell ref="I228:I235"/>
    <mergeCell ref="B220:B227"/>
    <mergeCell ref="C220:C227"/>
    <mergeCell ref="D220:D227"/>
    <mergeCell ref="E220:E227"/>
    <mergeCell ref="F220:F227"/>
    <mergeCell ref="J220:J227"/>
    <mergeCell ref="K220:K227"/>
    <mergeCell ref="L220:L227"/>
    <mergeCell ref="M220:M227"/>
    <mergeCell ref="M204:M211"/>
    <mergeCell ref="N204:N211"/>
    <mergeCell ref="O204:O211"/>
    <mergeCell ref="B212:B219"/>
    <mergeCell ref="C212:C219"/>
    <mergeCell ref="D212:D219"/>
    <mergeCell ref="E212:E219"/>
    <mergeCell ref="F212:F219"/>
    <mergeCell ref="J212:J219"/>
    <mergeCell ref="K212:K219"/>
    <mergeCell ref="L212:L219"/>
    <mergeCell ref="M212:M219"/>
    <mergeCell ref="N212:N219"/>
    <mergeCell ref="O212:O219"/>
    <mergeCell ref="I212:I219"/>
    <mergeCell ref="B204:B211"/>
    <mergeCell ref="C204:C211"/>
    <mergeCell ref="D204:D211"/>
    <mergeCell ref="E204:E211"/>
    <mergeCell ref="F204:F211"/>
    <mergeCell ref="I204:I211"/>
    <mergeCell ref="J204:J211"/>
    <mergeCell ref="K204:K211"/>
    <mergeCell ref="L204:L211"/>
    <mergeCell ref="M188:M195"/>
    <mergeCell ref="N188:N195"/>
    <mergeCell ref="O188:O195"/>
    <mergeCell ref="B196:B203"/>
    <mergeCell ref="C196:C203"/>
    <mergeCell ref="D196:D203"/>
    <mergeCell ref="E196:E203"/>
    <mergeCell ref="F196:F203"/>
    <mergeCell ref="I196:I203"/>
    <mergeCell ref="J196:J203"/>
    <mergeCell ref="K196:K203"/>
    <mergeCell ref="L196:L203"/>
    <mergeCell ref="M196:M203"/>
    <mergeCell ref="N196:N203"/>
    <mergeCell ref="O196:O203"/>
    <mergeCell ref="B188:B195"/>
    <mergeCell ref="C188:C195"/>
    <mergeCell ref="D188:D195"/>
    <mergeCell ref="E188:E195"/>
    <mergeCell ref="F188:F195"/>
    <mergeCell ref="I188:I195"/>
    <mergeCell ref="J188:J195"/>
    <mergeCell ref="K188:K195"/>
    <mergeCell ref="L188:L195"/>
    <mergeCell ref="M177:M184"/>
    <mergeCell ref="N177:N184"/>
    <mergeCell ref="O177:O184"/>
    <mergeCell ref="B185:B187"/>
    <mergeCell ref="C185:C187"/>
    <mergeCell ref="D185:D187"/>
    <mergeCell ref="E185:E187"/>
    <mergeCell ref="F185:F187"/>
    <mergeCell ref="G185:I185"/>
    <mergeCell ref="J185:J187"/>
    <mergeCell ref="K185:K187"/>
    <mergeCell ref="L185:L187"/>
    <mergeCell ref="M185:M187"/>
    <mergeCell ref="N185:N187"/>
    <mergeCell ref="O185:O187"/>
    <mergeCell ref="G186:G187"/>
    <mergeCell ref="H186:H187"/>
    <mergeCell ref="I186:I187"/>
    <mergeCell ref="B177:B184"/>
    <mergeCell ref="C177:C184"/>
    <mergeCell ref="D177:D184"/>
    <mergeCell ref="E177:E184"/>
    <mergeCell ref="F177:F184"/>
    <mergeCell ref="I177:I184"/>
    <mergeCell ref="J177:J184"/>
    <mergeCell ref="K177:K184"/>
    <mergeCell ref="L177:L184"/>
    <mergeCell ref="M161:M168"/>
    <mergeCell ref="N161:N168"/>
    <mergeCell ref="O161:O168"/>
    <mergeCell ref="B169:B176"/>
    <mergeCell ref="C169:C176"/>
    <mergeCell ref="D169:D176"/>
    <mergeCell ref="E169:E176"/>
    <mergeCell ref="F169:F176"/>
    <mergeCell ref="I169:I176"/>
    <mergeCell ref="J169:J176"/>
    <mergeCell ref="K169:K176"/>
    <mergeCell ref="L169:L176"/>
    <mergeCell ref="M169:M176"/>
    <mergeCell ref="N169:N176"/>
    <mergeCell ref="O169:O176"/>
    <mergeCell ref="B161:B168"/>
    <mergeCell ref="C161:C168"/>
    <mergeCell ref="D161:D168"/>
    <mergeCell ref="E161:E168"/>
    <mergeCell ref="F161:F168"/>
    <mergeCell ref="I161:I168"/>
    <mergeCell ref="J161:J168"/>
    <mergeCell ref="K161:K168"/>
    <mergeCell ref="L161:L168"/>
    <mergeCell ref="M145:M152"/>
    <mergeCell ref="N145:N152"/>
    <mergeCell ref="O145:O152"/>
    <mergeCell ref="B153:B160"/>
    <mergeCell ref="C153:C160"/>
    <mergeCell ref="D153:D160"/>
    <mergeCell ref="E153:E160"/>
    <mergeCell ref="F153:F160"/>
    <mergeCell ref="I153:I160"/>
    <mergeCell ref="J153:J160"/>
    <mergeCell ref="K153:K160"/>
    <mergeCell ref="L153:L160"/>
    <mergeCell ref="M153:M160"/>
    <mergeCell ref="N153:N160"/>
    <mergeCell ref="O153:O160"/>
    <mergeCell ref="B145:B152"/>
    <mergeCell ref="C145:C152"/>
    <mergeCell ref="D145:D152"/>
    <mergeCell ref="E145:E152"/>
    <mergeCell ref="F145:F152"/>
    <mergeCell ref="I145:I152"/>
    <mergeCell ref="J145:J152"/>
    <mergeCell ref="K145:K152"/>
    <mergeCell ref="L145:L152"/>
    <mergeCell ref="M129:M136"/>
    <mergeCell ref="N129:N136"/>
    <mergeCell ref="O129:O136"/>
    <mergeCell ref="B137:B144"/>
    <mergeCell ref="C137:C144"/>
    <mergeCell ref="D137:D144"/>
    <mergeCell ref="E137:E144"/>
    <mergeCell ref="F137:F144"/>
    <mergeCell ref="I137:I144"/>
    <mergeCell ref="J137:J144"/>
    <mergeCell ref="K137:K144"/>
    <mergeCell ref="L137:L144"/>
    <mergeCell ref="M137:M144"/>
    <mergeCell ref="N137:N144"/>
    <mergeCell ref="O137:O144"/>
    <mergeCell ref="B129:B136"/>
    <mergeCell ref="C129:C136"/>
    <mergeCell ref="D129:D136"/>
    <mergeCell ref="E129:E136"/>
    <mergeCell ref="F129:F136"/>
    <mergeCell ref="I129:I136"/>
    <mergeCell ref="J129:J136"/>
    <mergeCell ref="K129:K136"/>
    <mergeCell ref="L129:L136"/>
    <mergeCell ref="M118:M125"/>
    <mergeCell ref="N118:N125"/>
    <mergeCell ref="O118:O125"/>
    <mergeCell ref="B126:B128"/>
    <mergeCell ref="C126:C128"/>
    <mergeCell ref="D126:D128"/>
    <mergeCell ref="E126:E128"/>
    <mergeCell ref="F126:F128"/>
    <mergeCell ref="G126:I126"/>
    <mergeCell ref="J126:J128"/>
    <mergeCell ref="K126:K128"/>
    <mergeCell ref="L126:L128"/>
    <mergeCell ref="M126:M128"/>
    <mergeCell ref="N126:N128"/>
    <mergeCell ref="O126:O128"/>
    <mergeCell ref="G127:G128"/>
    <mergeCell ref="H127:H128"/>
    <mergeCell ref="I127:I128"/>
    <mergeCell ref="B118:B125"/>
    <mergeCell ref="C118:C125"/>
    <mergeCell ref="D118:D125"/>
    <mergeCell ref="E118:E125"/>
    <mergeCell ref="F118:F125"/>
    <mergeCell ref="I118:I125"/>
    <mergeCell ref="J118:J125"/>
    <mergeCell ref="K118:K125"/>
    <mergeCell ref="L118:L125"/>
    <mergeCell ref="M102:M109"/>
    <mergeCell ref="N102:N109"/>
    <mergeCell ref="O102:O109"/>
    <mergeCell ref="M110:M117"/>
    <mergeCell ref="N110:N117"/>
    <mergeCell ref="O110:O117"/>
    <mergeCell ref="B110:B117"/>
    <mergeCell ref="C110:C117"/>
    <mergeCell ref="D110:D117"/>
    <mergeCell ref="E110:E117"/>
    <mergeCell ref="F110:F117"/>
    <mergeCell ref="I110:I117"/>
    <mergeCell ref="J110:J117"/>
    <mergeCell ref="K110:K117"/>
    <mergeCell ref="L110:L117"/>
    <mergeCell ref="B102:B109"/>
    <mergeCell ref="C102:C109"/>
    <mergeCell ref="D102:D109"/>
    <mergeCell ref="E102:E109"/>
    <mergeCell ref="F102:F109"/>
    <mergeCell ref="I102:I109"/>
    <mergeCell ref="J102:J109"/>
    <mergeCell ref="K102:K109"/>
    <mergeCell ref="L102:L109"/>
    <mergeCell ref="M91:M98"/>
    <mergeCell ref="N91:N98"/>
    <mergeCell ref="O91:O98"/>
    <mergeCell ref="B99:B101"/>
    <mergeCell ref="C99:C101"/>
    <mergeCell ref="D99:D101"/>
    <mergeCell ref="E99:E101"/>
    <mergeCell ref="F99:F101"/>
    <mergeCell ref="G99:I99"/>
    <mergeCell ref="J99:J101"/>
    <mergeCell ref="K99:K101"/>
    <mergeCell ref="L99:L101"/>
    <mergeCell ref="M99:M101"/>
    <mergeCell ref="N99:N101"/>
    <mergeCell ref="O99:O101"/>
    <mergeCell ref="G100:G101"/>
    <mergeCell ref="H100:H101"/>
    <mergeCell ref="I100:I101"/>
    <mergeCell ref="B91:B98"/>
    <mergeCell ref="C91:C98"/>
    <mergeCell ref="D91:D98"/>
    <mergeCell ref="E91:E98"/>
    <mergeCell ref="F91:F98"/>
    <mergeCell ref="I91:I98"/>
    <mergeCell ref="J91:J98"/>
    <mergeCell ref="K91:K98"/>
    <mergeCell ref="L91:L98"/>
    <mergeCell ref="M75:M82"/>
    <mergeCell ref="N75:N82"/>
    <mergeCell ref="O75:O82"/>
    <mergeCell ref="B83:B90"/>
    <mergeCell ref="C83:C90"/>
    <mergeCell ref="D83:D90"/>
    <mergeCell ref="E83:E90"/>
    <mergeCell ref="F83:F90"/>
    <mergeCell ref="I83:I90"/>
    <mergeCell ref="J83:J90"/>
    <mergeCell ref="K83:K90"/>
    <mergeCell ref="L83:L90"/>
    <mergeCell ref="M83:M90"/>
    <mergeCell ref="N83:N90"/>
    <mergeCell ref="O83:O90"/>
    <mergeCell ref="B75:B82"/>
    <mergeCell ref="C75:C82"/>
    <mergeCell ref="D75:D82"/>
    <mergeCell ref="E75:E82"/>
    <mergeCell ref="F75:F82"/>
    <mergeCell ref="I75:I82"/>
    <mergeCell ref="J75:J82"/>
    <mergeCell ref="K75:K82"/>
    <mergeCell ref="L75:L82"/>
    <mergeCell ref="M64:M71"/>
    <mergeCell ref="N64:N71"/>
    <mergeCell ref="O64:O71"/>
    <mergeCell ref="B72:B74"/>
    <mergeCell ref="C72:C74"/>
    <mergeCell ref="D72:D74"/>
    <mergeCell ref="E72:E74"/>
    <mergeCell ref="F72:F74"/>
    <mergeCell ref="G72:I72"/>
    <mergeCell ref="J72:J74"/>
    <mergeCell ref="K72:K74"/>
    <mergeCell ref="L72:L74"/>
    <mergeCell ref="M72:M74"/>
    <mergeCell ref="N72:N74"/>
    <mergeCell ref="O72:O74"/>
    <mergeCell ref="G73:G74"/>
    <mergeCell ref="H73:H74"/>
    <mergeCell ref="I73:I74"/>
    <mergeCell ref="B64:B71"/>
    <mergeCell ref="C64:C71"/>
    <mergeCell ref="D64:D71"/>
    <mergeCell ref="E64:E71"/>
    <mergeCell ref="F64:F71"/>
    <mergeCell ref="I64:I71"/>
    <mergeCell ref="J64:J71"/>
    <mergeCell ref="K64:K71"/>
    <mergeCell ref="L64:L71"/>
    <mergeCell ref="M48:M55"/>
    <mergeCell ref="N48:N55"/>
    <mergeCell ref="O48:O55"/>
    <mergeCell ref="M56:M63"/>
    <mergeCell ref="N56:N63"/>
    <mergeCell ref="O56:O63"/>
    <mergeCell ref="B56:B63"/>
    <mergeCell ref="C56:C63"/>
    <mergeCell ref="D56:D63"/>
    <mergeCell ref="E56:E63"/>
    <mergeCell ref="F56:F63"/>
    <mergeCell ref="I56:I63"/>
    <mergeCell ref="J56:J63"/>
    <mergeCell ref="K56:K63"/>
    <mergeCell ref="L56:L63"/>
    <mergeCell ref="B48:B55"/>
    <mergeCell ref="C48:C55"/>
    <mergeCell ref="D48:D55"/>
    <mergeCell ref="E48:E55"/>
    <mergeCell ref="F48:F55"/>
    <mergeCell ref="I48:I55"/>
    <mergeCell ref="J48:J55"/>
    <mergeCell ref="K48:K55"/>
    <mergeCell ref="L48:L55"/>
    <mergeCell ref="M32:M39"/>
    <mergeCell ref="N32:N39"/>
    <mergeCell ref="O32:O39"/>
    <mergeCell ref="B40:B47"/>
    <mergeCell ref="C40:C47"/>
    <mergeCell ref="D40:D47"/>
    <mergeCell ref="E40:E47"/>
    <mergeCell ref="F40:F47"/>
    <mergeCell ref="I40:I47"/>
    <mergeCell ref="J40:J47"/>
    <mergeCell ref="K40:K47"/>
    <mergeCell ref="L40:L47"/>
    <mergeCell ref="M40:M47"/>
    <mergeCell ref="N40:N47"/>
    <mergeCell ref="O40:O47"/>
    <mergeCell ref="B32:B39"/>
    <mergeCell ref="C32:C39"/>
    <mergeCell ref="D32:D39"/>
    <mergeCell ref="E32:E39"/>
    <mergeCell ref="F32:F39"/>
    <mergeCell ref="I32:I39"/>
    <mergeCell ref="J32:J39"/>
    <mergeCell ref="K32:K39"/>
    <mergeCell ref="L32:L39"/>
    <mergeCell ref="L21:L23"/>
    <mergeCell ref="M21:M23"/>
    <mergeCell ref="N21:N23"/>
    <mergeCell ref="O21:O23"/>
    <mergeCell ref="G22:G23"/>
    <mergeCell ref="H22:H23"/>
    <mergeCell ref="I22:I23"/>
    <mergeCell ref="A24:A31"/>
    <mergeCell ref="B24:B31"/>
    <mergeCell ref="C24:C31"/>
    <mergeCell ref="D24:D31"/>
    <mergeCell ref="E24:E31"/>
    <mergeCell ref="F24:F31"/>
    <mergeCell ref="I24:I31"/>
    <mergeCell ref="J24:J31"/>
    <mergeCell ref="K24:K31"/>
    <mergeCell ref="L24:L31"/>
    <mergeCell ref="M24:M31"/>
    <mergeCell ref="N24:N31"/>
    <mergeCell ref="O24:O31"/>
    <mergeCell ref="E13:E14"/>
    <mergeCell ref="F13:J14"/>
    <mergeCell ref="F15:J15"/>
    <mergeCell ref="C18:K18"/>
    <mergeCell ref="C19:K19"/>
    <mergeCell ref="B21:B23"/>
    <mergeCell ref="C21:C23"/>
    <mergeCell ref="D21:D23"/>
    <mergeCell ref="E21:E23"/>
    <mergeCell ref="F21:F23"/>
    <mergeCell ref="G21:I21"/>
    <mergeCell ref="J21:J23"/>
    <mergeCell ref="K21:K23"/>
  </mergeCells>
  <dataValidations count="1">
    <dataValidation type="list" allowBlank="1" showInputMessage="1" showErrorMessage="1" sqref="F24:F32 J24:J32 F40:F71 J40:J56 J64:J71 F75:F98 J75:J98 F102:F125 J102:J125 F129:F138 J129 J137 F139:F145 J145 F153 J153 F161 J161 F169 J169 F177:F178 J177 F179:F184 F188:F189 J188 F190:F196 J196 F204 J204 F212:F213 J212 F214:F220 J220 F228:F229 J228 F230:F235" xr:uid="{00000000-0002-0000-0300-000000000000}">
      <formula1>"1,2,3"</formula1>
      <formula2>0</formula2>
    </dataValidation>
  </dataValidations>
  <pageMargins left="0.7" right="0.7" top="0.75" bottom="0.75" header="0.51180555555555496" footer="0.51180555555555496"/>
  <pageSetup firstPageNumber="0"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J160"/>
  <sheetViews>
    <sheetView showGridLines="0" topLeftCell="A142" zoomScale="90" zoomScaleNormal="90" workbookViewId="0">
      <selection activeCell="I165" sqref="I165"/>
    </sheetView>
  </sheetViews>
  <sheetFormatPr baseColWidth="10" defaultColWidth="3.140625" defaultRowHeight="16.5" x14ac:dyDescent="0.3"/>
  <cols>
    <col min="1" max="1" width="2.5703125" style="43" customWidth="1"/>
    <col min="2" max="2" width="3.42578125" style="43" hidden="1" customWidth="1"/>
    <col min="3" max="3" width="42.5703125" style="43" customWidth="1"/>
    <col min="4" max="4" width="30.28515625" style="43" customWidth="1"/>
    <col min="5" max="5" width="55.5703125" style="43" customWidth="1"/>
    <col min="6" max="6" width="7.42578125" style="43" customWidth="1"/>
    <col min="7" max="7" width="3.5703125" style="43" customWidth="1"/>
    <col min="8" max="8" width="37" style="43" customWidth="1"/>
    <col min="9" max="9" width="38" style="43" customWidth="1"/>
    <col min="10" max="10" width="7.42578125" style="43" customWidth="1"/>
    <col min="11" max="11" width="16.140625" style="43" customWidth="1"/>
    <col min="12" max="12" width="4.7109375" style="77" customWidth="1"/>
    <col min="13" max="13" width="7.5703125" style="77" customWidth="1"/>
    <col min="14" max="14" width="6.28515625" style="78" customWidth="1"/>
    <col min="15" max="15" width="6.28515625" style="79" customWidth="1"/>
    <col min="16" max="16" width="3.140625" style="80"/>
    <col min="17" max="1024" width="3.140625" style="43"/>
  </cols>
  <sheetData>
    <row r="1" spans="2:16" hidden="1" x14ac:dyDescent="0.3"/>
    <row r="2" spans="2:16" hidden="1" x14ac:dyDescent="0.3"/>
    <row r="3" spans="2:16" hidden="1" x14ac:dyDescent="0.3"/>
    <row r="4" spans="2:16" hidden="1" x14ac:dyDescent="0.3"/>
    <row r="5" spans="2:16" ht="9.9499999999999993" hidden="1" customHeight="1" x14ac:dyDescent="0.3"/>
    <row r="6" spans="2:16" ht="31.5" hidden="1" customHeight="1" x14ac:dyDescent="0.3"/>
    <row r="7" spans="2:16" ht="30.75" hidden="1" customHeight="1" x14ac:dyDescent="0.3">
      <c r="E7" s="81"/>
      <c r="F7" s="81"/>
    </row>
    <row r="8" spans="2:16" ht="20.25" hidden="1" customHeight="1" x14ac:dyDescent="0.3"/>
    <row r="9" spans="2:16" ht="9.9499999999999993" hidden="1" customHeight="1" x14ac:dyDescent="0.3"/>
    <row r="10" spans="2:16" ht="19.7" hidden="1" customHeight="1" x14ac:dyDescent="0.3">
      <c r="C10" s="385" t="s">
        <v>290</v>
      </c>
      <c r="D10" s="385"/>
      <c r="E10" s="385"/>
      <c r="F10" s="385"/>
      <c r="G10" s="385"/>
      <c r="H10" s="385"/>
      <c r="I10" s="385"/>
      <c r="J10" s="385"/>
      <c r="K10" s="385"/>
    </row>
    <row r="11" spans="2:16" ht="71.25" hidden="1" customHeight="1" x14ac:dyDescent="0.3">
      <c r="C11" s="286" t="s">
        <v>291</v>
      </c>
      <c r="D11" s="286"/>
      <c r="E11" s="286"/>
      <c r="F11" s="286"/>
      <c r="G11" s="286"/>
      <c r="H11" s="286"/>
      <c r="I11" s="286"/>
      <c r="J11" s="286"/>
      <c r="K11" s="286"/>
    </row>
    <row r="12" spans="2:16" ht="9.9499999999999993" hidden="1" customHeight="1" x14ac:dyDescent="0.3">
      <c r="C12" s="52"/>
      <c r="D12" s="52"/>
      <c r="F12" s="53"/>
    </row>
    <row r="13" spans="2:16" ht="36.75" customHeight="1" x14ac:dyDescent="0.3">
      <c r="B13" s="386" t="s">
        <v>111</v>
      </c>
      <c r="C13" s="386" t="s">
        <v>292</v>
      </c>
      <c r="D13" s="387" t="s">
        <v>8</v>
      </c>
      <c r="E13" s="387" t="s">
        <v>293</v>
      </c>
      <c r="F13" s="388" t="s">
        <v>294</v>
      </c>
      <c r="G13" s="389" t="s">
        <v>116</v>
      </c>
      <c r="H13" s="389"/>
      <c r="I13" s="389"/>
      <c r="J13" s="388" t="s">
        <v>295</v>
      </c>
      <c r="K13" s="388" t="s">
        <v>167</v>
      </c>
      <c r="L13" s="393"/>
      <c r="M13" s="393"/>
      <c r="N13" s="394"/>
      <c r="O13" s="395"/>
      <c r="P13" s="396"/>
    </row>
    <row r="14" spans="2:16" ht="28.9" customHeight="1" x14ac:dyDescent="0.3">
      <c r="B14" s="386"/>
      <c r="C14" s="386"/>
      <c r="D14" s="387"/>
      <c r="E14" s="387"/>
      <c r="F14" s="388"/>
      <c r="G14" s="397" t="s">
        <v>13</v>
      </c>
      <c r="H14" s="387" t="s">
        <v>15</v>
      </c>
      <c r="I14" s="387" t="s">
        <v>17</v>
      </c>
      <c r="J14" s="388"/>
      <c r="K14" s="388"/>
      <c r="L14" s="393"/>
      <c r="M14" s="393"/>
      <c r="N14" s="394"/>
      <c r="O14" s="395"/>
      <c r="P14" s="396"/>
    </row>
    <row r="15" spans="2:16" ht="26.45" customHeight="1" x14ac:dyDescent="0.3">
      <c r="B15" s="386"/>
      <c r="C15" s="386"/>
      <c r="D15" s="387"/>
      <c r="E15" s="387"/>
      <c r="F15" s="388"/>
      <c r="G15" s="397"/>
      <c r="H15" s="387"/>
      <c r="I15" s="387"/>
      <c r="J15" s="388"/>
      <c r="K15" s="388"/>
      <c r="L15" s="393"/>
      <c r="M15" s="393"/>
      <c r="N15" s="394"/>
      <c r="O15" s="395"/>
      <c r="P15" s="396"/>
    </row>
    <row r="16" spans="2:16" ht="19.899999999999999" customHeight="1" x14ac:dyDescent="0.3">
      <c r="B16" s="306" t="str">
        <f>+LEFT(C16,3)</f>
        <v>6.1</v>
      </c>
      <c r="C16" s="392" t="s">
        <v>296</v>
      </c>
      <c r="D16" s="324" t="s">
        <v>297</v>
      </c>
      <c r="E16" s="371" t="s">
        <v>847</v>
      </c>
      <c r="F16" s="360">
        <v>3</v>
      </c>
      <c r="G16" s="68">
        <v>1</v>
      </c>
      <c r="H16" s="227" t="s">
        <v>850</v>
      </c>
      <c r="I16" s="371" t="s">
        <v>851</v>
      </c>
      <c r="J16" s="367">
        <v>3</v>
      </c>
      <c r="K16" s="311" t="str">
        <f>+IF(OR(ISBLANK(F16),ISBLANK(J16)),"",IF(OR(AND(F16=1,J16=1),AND(F16=1,J16=2),AND(F16=1,J16=3)),"Deficiencia de control mayor (diseño y ejecución)",IF(OR(AND(F16=2,J16=2),AND(F16=3,J16=1),AND(F16=3,J16=2),AND(F16=2,J16=1)),"Deficiencia de control (diseño o ejecución)",IF(AND(F16=2,J16=3),"Oportunidad de mejora","Mantenimiento del control"))))</f>
        <v>Mantenimiento del control</v>
      </c>
      <c r="L16" s="302">
        <f>+IF(K16="",75,IF(K16="Deficiencia de control mayor (diseño y ejecución)",80,IF(K16="Deficiencia de control (diseño o ejecución)",100,IF(K16="Oportunidad de mejora",120,140))))</f>
        <v>140</v>
      </c>
      <c r="M16" s="398">
        <v>1.7896000000000001</v>
      </c>
      <c r="N16" s="399">
        <f>+L16+M16</f>
        <v>141.78960000000001</v>
      </c>
      <c r="P16" s="391"/>
    </row>
    <row r="17" spans="2:16" ht="19.899999999999999" customHeight="1" x14ac:dyDescent="0.3">
      <c r="B17" s="306"/>
      <c r="C17" s="392"/>
      <c r="D17" s="324"/>
      <c r="E17" s="371"/>
      <c r="F17" s="360"/>
      <c r="G17" s="60">
        <v>2</v>
      </c>
      <c r="H17" s="227"/>
      <c r="I17" s="371"/>
      <c r="J17" s="367"/>
      <c r="K17" s="311"/>
      <c r="L17" s="302"/>
      <c r="M17" s="398"/>
      <c r="N17" s="399"/>
      <c r="P17" s="391"/>
    </row>
    <row r="18" spans="2:16" ht="19.899999999999999" customHeight="1" x14ac:dyDescent="0.3">
      <c r="B18" s="306"/>
      <c r="C18" s="392"/>
      <c r="D18" s="324"/>
      <c r="E18" s="371"/>
      <c r="F18" s="360"/>
      <c r="G18" s="60">
        <v>3</v>
      </c>
      <c r="H18" s="227"/>
      <c r="I18" s="371"/>
      <c r="J18" s="367"/>
      <c r="K18" s="311"/>
      <c r="L18" s="302"/>
      <c r="M18" s="398"/>
      <c r="N18" s="399"/>
      <c r="P18" s="391"/>
    </row>
    <row r="19" spans="2:16" ht="19.899999999999999" customHeight="1" x14ac:dyDescent="0.3">
      <c r="B19" s="306"/>
      <c r="C19" s="392"/>
      <c r="D19" s="324"/>
      <c r="E19" s="371"/>
      <c r="F19" s="360"/>
      <c r="G19" s="60">
        <v>4</v>
      </c>
      <c r="H19" s="227"/>
      <c r="I19" s="371"/>
      <c r="J19" s="367"/>
      <c r="K19" s="311"/>
      <c r="L19" s="302"/>
      <c r="M19" s="398"/>
      <c r="N19" s="399"/>
      <c r="P19" s="391"/>
    </row>
    <row r="20" spans="2:16" ht="19.899999999999999" customHeight="1" x14ac:dyDescent="0.3">
      <c r="B20" s="306"/>
      <c r="C20" s="392"/>
      <c r="D20" s="324"/>
      <c r="E20" s="371"/>
      <c r="F20" s="360"/>
      <c r="G20" s="60">
        <v>5</v>
      </c>
      <c r="H20" s="227"/>
      <c r="I20" s="371"/>
      <c r="J20" s="367"/>
      <c r="K20" s="311"/>
      <c r="L20" s="302"/>
      <c r="M20" s="398"/>
      <c r="N20" s="399"/>
      <c r="P20" s="391"/>
    </row>
    <row r="21" spans="2:16" ht="19.899999999999999" customHeight="1" x14ac:dyDescent="0.3">
      <c r="B21" s="306"/>
      <c r="C21" s="392"/>
      <c r="D21" s="324"/>
      <c r="E21" s="371"/>
      <c r="F21" s="360"/>
      <c r="G21" s="60">
        <v>6</v>
      </c>
      <c r="H21" s="227"/>
      <c r="I21" s="371"/>
      <c r="J21" s="367"/>
      <c r="K21" s="311"/>
      <c r="L21" s="302"/>
      <c r="M21" s="398"/>
      <c r="N21" s="399"/>
      <c r="P21" s="391"/>
    </row>
    <row r="22" spans="2:16" ht="19.899999999999999" customHeight="1" x14ac:dyDescent="0.3">
      <c r="B22" s="306"/>
      <c r="C22" s="392"/>
      <c r="D22" s="324"/>
      <c r="E22" s="371"/>
      <c r="F22" s="360"/>
      <c r="G22" s="60">
        <v>7</v>
      </c>
      <c r="H22" s="228"/>
      <c r="I22" s="371"/>
      <c r="J22" s="367"/>
      <c r="K22" s="311"/>
      <c r="L22" s="302"/>
      <c r="M22" s="398"/>
      <c r="N22" s="399"/>
      <c r="P22" s="391"/>
    </row>
    <row r="23" spans="2:16" ht="19.899999999999999" customHeight="1" x14ac:dyDescent="0.3">
      <c r="B23" s="306"/>
      <c r="C23" s="392"/>
      <c r="D23" s="324"/>
      <c r="E23" s="371"/>
      <c r="F23" s="360"/>
      <c r="G23" s="66">
        <v>8</v>
      </c>
      <c r="H23" s="229"/>
      <c r="I23" s="371"/>
      <c r="J23" s="367"/>
      <c r="K23" s="311"/>
      <c r="L23" s="302"/>
      <c r="M23" s="398"/>
      <c r="N23" s="399"/>
      <c r="P23" s="391"/>
    </row>
    <row r="24" spans="2:16" ht="19.899999999999999" customHeight="1" x14ac:dyDescent="0.3">
      <c r="B24" s="400" t="str">
        <f>+LEFT(C24,3)</f>
        <v>6.2</v>
      </c>
      <c r="C24" s="401" t="s">
        <v>298</v>
      </c>
      <c r="D24" s="324" t="s">
        <v>299</v>
      </c>
      <c r="E24" s="371" t="s">
        <v>848</v>
      </c>
      <c r="F24" s="360">
        <v>3</v>
      </c>
      <c r="G24" s="68">
        <v>1</v>
      </c>
      <c r="H24" s="227" t="s">
        <v>852</v>
      </c>
      <c r="I24" s="371" t="s">
        <v>853</v>
      </c>
      <c r="J24" s="360">
        <v>3</v>
      </c>
      <c r="K24" s="311" t="str">
        <f>+IF(OR(ISBLANK(F24),ISBLANK(J24)),"",IF(OR(AND(F24=1,J24=1),AND(F24=1,J24=2),AND(F24=1,J24=3)),"Deficiencia de control mayor (diseño y ejecución)",IF(OR(AND(F24=2,J24=2),AND(F24=3,J24=1),AND(F24=3,J24=2),AND(F24=2,J24=1)),"Deficiencia de control (diseño o ejecución)",IF(AND(F24=2,J24=3),"Oportunidad de mejora","Mantenimiento del control"))))</f>
        <v>Mantenimiento del control</v>
      </c>
      <c r="L24" s="302">
        <f>+IF(K24="",75,IF(K24="Deficiencia de control mayor (diseño y ejecución)",80,IF(K24="Deficiencia de control (diseño o ejecución)",100,IF(K24="Oportunidad de mejora",120,140))))</f>
        <v>140</v>
      </c>
      <c r="M24" s="398">
        <v>1.8895999999999999</v>
      </c>
      <c r="N24" s="399">
        <f>+L24+M24</f>
        <v>141.8896</v>
      </c>
      <c r="O24" s="390"/>
      <c r="P24" s="391"/>
    </row>
    <row r="25" spans="2:16" ht="19.899999999999999" customHeight="1" x14ac:dyDescent="0.3">
      <c r="B25" s="400"/>
      <c r="C25" s="401"/>
      <c r="D25" s="324"/>
      <c r="E25" s="371"/>
      <c r="F25" s="360"/>
      <c r="G25" s="60">
        <v>2</v>
      </c>
      <c r="H25" s="228"/>
      <c r="I25" s="371"/>
      <c r="J25" s="360"/>
      <c r="K25" s="311"/>
      <c r="L25" s="302"/>
      <c r="M25" s="398"/>
      <c r="N25" s="399"/>
      <c r="O25" s="390"/>
      <c r="P25" s="391"/>
    </row>
    <row r="26" spans="2:16" ht="19.899999999999999" customHeight="1" x14ac:dyDescent="0.3">
      <c r="B26" s="400"/>
      <c r="C26" s="401"/>
      <c r="D26" s="324"/>
      <c r="E26" s="371"/>
      <c r="F26" s="360"/>
      <c r="G26" s="60">
        <v>3</v>
      </c>
      <c r="H26" s="228"/>
      <c r="I26" s="371"/>
      <c r="J26" s="360"/>
      <c r="K26" s="311"/>
      <c r="L26" s="302"/>
      <c r="M26" s="398"/>
      <c r="N26" s="399"/>
      <c r="O26" s="390"/>
      <c r="P26" s="391"/>
    </row>
    <row r="27" spans="2:16" ht="19.899999999999999" customHeight="1" x14ac:dyDescent="0.3">
      <c r="B27" s="400"/>
      <c r="C27" s="401"/>
      <c r="D27" s="324"/>
      <c r="E27" s="371"/>
      <c r="F27" s="360"/>
      <c r="G27" s="60">
        <v>4</v>
      </c>
      <c r="H27" s="228"/>
      <c r="I27" s="371"/>
      <c r="J27" s="360"/>
      <c r="K27" s="311"/>
      <c r="L27" s="302"/>
      <c r="M27" s="398"/>
      <c r="N27" s="399"/>
      <c r="O27" s="390"/>
      <c r="P27" s="391"/>
    </row>
    <row r="28" spans="2:16" ht="19.899999999999999" customHeight="1" x14ac:dyDescent="0.3">
      <c r="B28" s="400"/>
      <c r="C28" s="401"/>
      <c r="D28" s="324"/>
      <c r="E28" s="371"/>
      <c r="F28" s="360"/>
      <c r="G28" s="60">
        <v>5</v>
      </c>
      <c r="H28" s="228"/>
      <c r="I28" s="371"/>
      <c r="J28" s="360"/>
      <c r="K28" s="311"/>
      <c r="L28" s="302"/>
      <c r="M28" s="398"/>
      <c r="N28" s="399"/>
      <c r="O28" s="390"/>
      <c r="P28" s="391"/>
    </row>
    <row r="29" spans="2:16" ht="19.899999999999999" customHeight="1" x14ac:dyDescent="0.3">
      <c r="B29" s="400"/>
      <c r="C29" s="401"/>
      <c r="D29" s="324"/>
      <c r="E29" s="371"/>
      <c r="F29" s="360"/>
      <c r="G29" s="60">
        <v>6</v>
      </c>
      <c r="H29" s="228"/>
      <c r="I29" s="371"/>
      <c r="J29" s="360"/>
      <c r="K29" s="311"/>
      <c r="L29" s="302"/>
      <c r="M29" s="398"/>
      <c r="N29" s="399"/>
      <c r="O29" s="390"/>
      <c r="P29" s="391"/>
    </row>
    <row r="30" spans="2:16" ht="19.899999999999999" customHeight="1" x14ac:dyDescent="0.3">
      <c r="B30" s="400"/>
      <c r="C30" s="401"/>
      <c r="D30" s="324"/>
      <c r="E30" s="371"/>
      <c r="F30" s="360"/>
      <c r="G30" s="60">
        <v>7</v>
      </c>
      <c r="H30" s="228"/>
      <c r="I30" s="371"/>
      <c r="J30" s="360"/>
      <c r="K30" s="311"/>
      <c r="L30" s="302"/>
      <c r="M30" s="398"/>
      <c r="N30" s="399"/>
      <c r="O30" s="390"/>
      <c r="P30" s="391"/>
    </row>
    <row r="31" spans="2:16" ht="19.899999999999999" customHeight="1" x14ac:dyDescent="0.3">
      <c r="B31" s="400"/>
      <c r="C31" s="401"/>
      <c r="D31" s="324"/>
      <c r="E31" s="371"/>
      <c r="F31" s="360"/>
      <c r="G31" s="66">
        <v>8</v>
      </c>
      <c r="H31" s="229"/>
      <c r="I31" s="371"/>
      <c r="J31" s="360"/>
      <c r="K31" s="311"/>
      <c r="L31" s="302"/>
      <c r="M31" s="398"/>
      <c r="N31" s="399"/>
      <c r="O31" s="390"/>
      <c r="P31" s="391"/>
    </row>
    <row r="32" spans="2:16" ht="19.899999999999999" customHeight="1" x14ac:dyDescent="0.3">
      <c r="B32" s="401" t="str">
        <f>+LEFT(C32,3)</f>
        <v>6.3</v>
      </c>
      <c r="C32" s="402" t="s">
        <v>300</v>
      </c>
      <c r="D32" s="403" t="s">
        <v>301</v>
      </c>
      <c r="E32" s="404" t="s">
        <v>849</v>
      </c>
      <c r="F32" s="405">
        <v>3</v>
      </c>
      <c r="G32" s="68">
        <v>1</v>
      </c>
      <c r="H32" s="227" t="s">
        <v>852</v>
      </c>
      <c r="I32" s="371" t="s">
        <v>302</v>
      </c>
      <c r="J32" s="360">
        <v>2</v>
      </c>
      <c r="K32" s="311" t="str">
        <f>+IF(OR(ISBLANK(F32),ISBLANK(J32)),"",IF(OR(AND(F32=1,J32=1),AND(F32=1,J32=2),AND(F32=1,J32=3)),"Deficiencia de control mayor (diseño y ejecución)",IF(OR(AND(F32=2,J32=2),AND(F32=3,J32=1),AND(F32=3,J32=2),AND(F32=2,J32=1)),"Deficiencia de control (diseño o ejecución)",IF(AND(F32=2,J32=3),"Oportunidad de mejora","Mantenimiento del control"))))</f>
        <v>Deficiencia de control (diseño o ejecución)</v>
      </c>
      <c r="L32" s="302">
        <f>+IF(K32="",75,IF(K32="Deficiencia de control mayor (diseño y ejecución)",80,IF(K32="Deficiencia de control (diseño o ejecución)",100,IF(K32="Oportunidad de mejora",120,140))))</f>
        <v>100</v>
      </c>
      <c r="M32" s="398">
        <v>1.9754</v>
      </c>
      <c r="N32" s="399">
        <f>+L32+M32</f>
        <v>101.97539999999999</v>
      </c>
      <c r="O32" s="390"/>
      <c r="P32" s="391"/>
    </row>
    <row r="33" spans="2:16" ht="19.899999999999999" customHeight="1" x14ac:dyDescent="0.3">
      <c r="B33" s="401"/>
      <c r="C33" s="402"/>
      <c r="D33" s="403"/>
      <c r="E33" s="404"/>
      <c r="F33" s="405"/>
      <c r="G33" s="60">
        <v>2</v>
      </c>
      <c r="H33" s="228"/>
      <c r="I33" s="371"/>
      <c r="J33" s="360"/>
      <c r="K33" s="311"/>
      <c r="L33" s="302"/>
      <c r="M33" s="398"/>
      <c r="N33" s="399"/>
      <c r="O33" s="390"/>
      <c r="P33" s="391"/>
    </row>
    <row r="34" spans="2:16" ht="19.899999999999999" customHeight="1" x14ac:dyDescent="0.3">
      <c r="B34" s="401"/>
      <c r="C34" s="402"/>
      <c r="D34" s="403"/>
      <c r="E34" s="404"/>
      <c r="F34" s="405"/>
      <c r="G34" s="60">
        <v>3</v>
      </c>
      <c r="H34" s="228"/>
      <c r="I34" s="371"/>
      <c r="J34" s="360"/>
      <c r="K34" s="311"/>
      <c r="L34" s="302"/>
      <c r="M34" s="398"/>
      <c r="N34" s="399"/>
      <c r="O34" s="390"/>
      <c r="P34" s="391"/>
    </row>
    <row r="35" spans="2:16" ht="19.899999999999999" customHeight="1" x14ac:dyDescent="0.3">
      <c r="B35" s="401"/>
      <c r="C35" s="402"/>
      <c r="D35" s="403"/>
      <c r="E35" s="404"/>
      <c r="F35" s="405"/>
      <c r="G35" s="60">
        <v>4</v>
      </c>
      <c r="H35" s="228"/>
      <c r="I35" s="371"/>
      <c r="J35" s="360"/>
      <c r="K35" s="311"/>
      <c r="L35" s="302"/>
      <c r="M35" s="398"/>
      <c r="N35" s="399"/>
      <c r="O35" s="390"/>
      <c r="P35" s="391"/>
    </row>
    <row r="36" spans="2:16" ht="19.899999999999999" customHeight="1" x14ac:dyDescent="0.3">
      <c r="B36" s="401"/>
      <c r="C36" s="402"/>
      <c r="D36" s="403"/>
      <c r="E36" s="404"/>
      <c r="F36" s="405"/>
      <c r="G36" s="60">
        <v>5</v>
      </c>
      <c r="H36" s="228"/>
      <c r="I36" s="371"/>
      <c r="J36" s="360"/>
      <c r="K36" s="311"/>
      <c r="L36" s="302"/>
      <c r="M36" s="398"/>
      <c r="N36" s="399"/>
      <c r="O36" s="390"/>
      <c r="P36" s="391"/>
    </row>
    <row r="37" spans="2:16" ht="19.899999999999999" customHeight="1" x14ac:dyDescent="0.3">
      <c r="B37" s="401"/>
      <c r="C37" s="402"/>
      <c r="D37" s="403"/>
      <c r="E37" s="404"/>
      <c r="F37" s="405"/>
      <c r="G37" s="60">
        <v>6</v>
      </c>
      <c r="H37" s="228"/>
      <c r="I37" s="371"/>
      <c r="J37" s="360"/>
      <c r="K37" s="311"/>
      <c r="L37" s="302"/>
      <c r="M37" s="398"/>
      <c r="N37" s="399"/>
      <c r="O37" s="390"/>
      <c r="P37" s="391"/>
    </row>
    <row r="38" spans="2:16" ht="19.899999999999999" customHeight="1" x14ac:dyDescent="0.3">
      <c r="B38" s="401"/>
      <c r="C38" s="402"/>
      <c r="D38" s="403"/>
      <c r="E38" s="404"/>
      <c r="F38" s="405"/>
      <c r="G38" s="60">
        <v>7</v>
      </c>
      <c r="H38" s="228"/>
      <c r="I38" s="371"/>
      <c r="J38" s="360"/>
      <c r="K38" s="311"/>
      <c r="L38" s="302"/>
      <c r="M38" s="398"/>
      <c r="N38" s="399"/>
      <c r="O38" s="390"/>
      <c r="P38" s="391"/>
    </row>
    <row r="39" spans="2:16" ht="19.899999999999999" customHeight="1" x14ac:dyDescent="0.3">
      <c r="B39" s="401"/>
      <c r="C39" s="402"/>
      <c r="D39" s="403"/>
      <c r="E39" s="404"/>
      <c r="F39" s="405"/>
      <c r="G39" s="66">
        <v>8</v>
      </c>
      <c r="H39" s="229"/>
      <c r="I39" s="371"/>
      <c r="J39" s="360"/>
      <c r="K39" s="311"/>
      <c r="L39" s="302"/>
      <c r="M39" s="398"/>
      <c r="N39" s="399"/>
      <c r="O39" s="390"/>
      <c r="P39" s="391"/>
    </row>
    <row r="40" spans="2:16" ht="19.899999999999999" customHeight="1" x14ac:dyDescent="0.3">
      <c r="B40" s="386"/>
      <c r="C40" s="386" t="s">
        <v>303</v>
      </c>
      <c r="D40" s="387" t="s">
        <v>8</v>
      </c>
      <c r="E40" s="406" t="s">
        <v>293</v>
      </c>
      <c r="F40" s="407" t="s">
        <v>294</v>
      </c>
      <c r="G40" s="408" t="s">
        <v>116</v>
      </c>
      <c r="H40" s="408"/>
      <c r="I40" s="408"/>
      <c r="J40" s="407" t="s">
        <v>295</v>
      </c>
      <c r="K40" s="409" t="s">
        <v>167</v>
      </c>
      <c r="L40" s="410"/>
      <c r="M40" s="410"/>
      <c r="N40" s="413"/>
      <c r="O40" s="395"/>
      <c r="P40" s="396"/>
    </row>
    <row r="41" spans="2:16" ht="19.899999999999999" customHeight="1" x14ac:dyDescent="0.3">
      <c r="B41" s="386"/>
      <c r="C41" s="386"/>
      <c r="D41" s="387"/>
      <c r="E41" s="406"/>
      <c r="F41" s="407"/>
      <c r="G41" s="414" t="s">
        <v>13</v>
      </c>
      <c r="H41" s="406" t="s">
        <v>15</v>
      </c>
      <c r="I41" s="406" t="s">
        <v>17</v>
      </c>
      <c r="J41" s="407"/>
      <c r="K41" s="409"/>
      <c r="L41" s="410"/>
      <c r="M41" s="410"/>
      <c r="N41" s="413"/>
      <c r="O41" s="395"/>
      <c r="P41" s="396"/>
    </row>
    <row r="42" spans="2:16" ht="19.899999999999999" customHeight="1" x14ac:dyDescent="0.3">
      <c r="B42" s="386"/>
      <c r="C42" s="386"/>
      <c r="D42" s="387"/>
      <c r="E42" s="406"/>
      <c r="F42" s="407"/>
      <c r="G42" s="414"/>
      <c r="H42" s="406"/>
      <c r="I42" s="406"/>
      <c r="J42" s="407"/>
      <c r="K42" s="409"/>
      <c r="L42" s="410"/>
      <c r="M42" s="410"/>
      <c r="N42" s="413"/>
      <c r="O42" s="395"/>
      <c r="P42" s="396"/>
    </row>
    <row r="43" spans="2:16" ht="19.899999999999999" customHeight="1" x14ac:dyDescent="0.3">
      <c r="B43" s="400" t="str">
        <f>+LEFT(C43,3)</f>
        <v>7.1</v>
      </c>
      <c r="C43" s="392" t="s">
        <v>304</v>
      </c>
      <c r="D43" s="411" t="s">
        <v>297</v>
      </c>
      <c r="E43" s="412" t="s">
        <v>854</v>
      </c>
      <c r="F43" s="360">
        <v>3</v>
      </c>
      <c r="G43" s="68">
        <v>1</v>
      </c>
      <c r="H43" s="215" t="s">
        <v>866</v>
      </c>
      <c r="I43" s="412" t="s">
        <v>867</v>
      </c>
      <c r="J43" s="360">
        <v>3</v>
      </c>
      <c r="K43" s="311" t="str">
        <f>+IF(OR(ISBLANK(F43),ISBLANK(J43)),"",IF(OR(AND(F43=1,J43=1),AND(F43=1,J43=2),AND(F43=1,J43=3)),"Deficiencia de control mayor (diseño y ejecución)",IF(OR(AND(F43=2,J43=2),AND(F43=3,J43=1),AND(F43=3,J43=2),AND(F43=2,J43=1)),"Deficiencia de control (diseño o ejecución)",IF(AND(F43=2,J43=3),"Oportunidad de mejora","Mantenimiento del control"))))</f>
        <v>Mantenimiento del control</v>
      </c>
      <c r="L43" s="302">
        <f>+IF(K43="",75,IF(K43="Deficiencia de control mayor (diseño y ejecución)",80,IF(K43="Deficiencia de control (diseño o ejecución)",100,IF(K43="Oportunidad de mejora",120,140))))</f>
        <v>140</v>
      </c>
      <c r="M43" s="398">
        <v>2.0895999999999999</v>
      </c>
      <c r="N43" s="399">
        <f>+L43+M43</f>
        <v>142.08959999999999</v>
      </c>
      <c r="O43" s="390"/>
      <c r="P43" s="391"/>
    </row>
    <row r="44" spans="2:16" ht="19.899999999999999" customHeight="1" x14ac:dyDescent="0.3">
      <c r="B44" s="400"/>
      <c r="C44" s="392"/>
      <c r="D44" s="411"/>
      <c r="E44" s="412"/>
      <c r="F44" s="360"/>
      <c r="G44" s="60">
        <v>2</v>
      </c>
      <c r="H44" s="228"/>
      <c r="I44" s="412"/>
      <c r="J44" s="360"/>
      <c r="K44" s="311"/>
      <c r="L44" s="302"/>
      <c r="M44" s="398"/>
      <c r="N44" s="399"/>
      <c r="O44" s="390"/>
      <c r="P44" s="391"/>
    </row>
    <row r="45" spans="2:16" ht="19.899999999999999" customHeight="1" x14ac:dyDescent="0.3">
      <c r="B45" s="400"/>
      <c r="C45" s="392"/>
      <c r="D45" s="411"/>
      <c r="E45" s="412"/>
      <c r="F45" s="360"/>
      <c r="G45" s="60">
        <v>3</v>
      </c>
      <c r="H45" s="228"/>
      <c r="I45" s="412"/>
      <c r="J45" s="360"/>
      <c r="K45" s="311"/>
      <c r="L45" s="302"/>
      <c r="M45" s="398"/>
      <c r="N45" s="399"/>
      <c r="O45" s="390"/>
      <c r="P45" s="391"/>
    </row>
    <row r="46" spans="2:16" ht="19.899999999999999" customHeight="1" x14ac:dyDescent="0.3">
      <c r="B46" s="400"/>
      <c r="C46" s="392"/>
      <c r="D46" s="411"/>
      <c r="E46" s="412"/>
      <c r="F46" s="360"/>
      <c r="G46" s="60">
        <v>4</v>
      </c>
      <c r="H46" s="228"/>
      <c r="I46" s="412"/>
      <c r="J46" s="360"/>
      <c r="K46" s="311"/>
      <c r="L46" s="302"/>
      <c r="M46" s="398"/>
      <c r="N46" s="399"/>
      <c r="O46" s="390"/>
      <c r="P46" s="391"/>
    </row>
    <row r="47" spans="2:16" ht="19.899999999999999" customHeight="1" x14ac:dyDescent="0.3">
      <c r="B47" s="400"/>
      <c r="C47" s="392"/>
      <c r="D47" s="411"/>
      <c r="E47" s="412"/>
      <c r="F47" s="360"/>
      <c r="G47" s="60">
        <v>5</v>
      </c>
      <c r="H47" s="228"/>
      <c r="I47" s="412"/>
      <c r="J47" s="360"/>
      <c r="K47" s="311"/>
      <c r="L47" s="302"/>
      <c r="M47" s="398"/>
      <c r="N47" s="399"/>
      <c r="O47" s="390"/>
      <c r="P47" s="391"/>
    </row>
    <row r="48" spans="2:16" ht="19.899999999999999" customHeight="1" x14ac:dyDescent="0.3">
      <c r="B48" s="400"/>
      <c r="C48" s="392"/>
      <c r="D48" s="411"/>
      <c r="E48" s="412"/>
      <c r="F48" s="360"/>
      <c r="G48" s="60">
        <v>6</v>
      </c>
      <c r="H48" s="228"/>
      <c r="I48" s="412"/>
      <c r="J48" s="360"/>
      <c r="K48" s="311"/>
      <c r="L48" s="302"/>
      <c r="M48" s="398"/>
      <c r="N48" s="399"/>
      <c r="O48" s="390"/>
      <c r="P48" s="391"/>
    </row>
    <row r="49" spans="2:16" ht="19.899999999999999" customHeight="1" x14ac:dyDescent="0.3">
      <c r="B49" s="400"/>
      <c r="C49" s="392"/>
      <c r="D49" s="411"/>
      <c r="E49" s="412"/>
      <c r="F49" s="360"/>
      <c r="G49" s="60">
        <v>7</v>
      </c>
      <c r="H49" s="228"/>
      <c r="I49" s="412"/>
      <c r="J49" s="360"/>
      <c r="K49" s="311"/>
      <c r="L49" s="302"/>
      <c r="M49" s="398"/>
      <c r="N49" s="399"/>
      <c r="O49" s="390"/>
      <c r="P49" s="391"/>
    </row>
    <row r="50" spans="2:16" ht="19.899999999999999" customHeight="1" x14ac:dyDescent="0.3">
      <c r="B50" s="400"/>
      <c r="C50" s="392"/>
      <c r="D50" s="411"/>
      <c r="E50" s="412"/>
      <c r="F50" s="360"/>
      <c r="G50" s="66">
        <v>8</v>
      </c>
      <c r="H50" s="229"/>
      <c r="I50" s="412"/>
      <c r="J50" s="360"/>
      <c r="K50" s="311"/>
      <c r="L50" s="302"/>
      <c r="M50" s="398"/>
      <c r="N50" s="399"/>
      <c r="O50" s="390"/>
      <c r="P50" s="391"/>
    </row>
    <row r="51" spans="2:16" ht="19.899999999999999" customHeight="1" x14ac:dyDescent="0.3">
      <c r="B51" s="400" t="str">
        <f>+LEFT(C51,3)</f>
        <v>7.2</v>
      </c>
      <c r="C51" s="401" t="s">
        <v>305</v>
      </c>
      <c r="D51" s="324" t="s">
        <v>306</v>
      </c>
      <c r="E51" s="412" t="s">
        <v>855</v>
      </c>
      <c r="F51" s="360">
        <v>3</v>
      </c>
      <c r="G51" s="68">
        <v>1</v>
      </c>
      <c r="H51" s="215" t="s">
        <v>868</v>
      </c>
      <c r="I51" s="412" t="s">
        <v>869</v>
      </c>
      <c r="J51" s="360">
        <v>3</v>
      </c>
      <c r="K51" s="311" t="str">
        <f>+IF(OR(ISBLANK(F51),ISBLANK(J51)),"",IF(OR(AND(F51=1,J51=1),AND(F51=1,J51=2),AND(F51=1,J51=3)),"Deficiencia de control mayor (diseño y ejecución)",IF(OR(AND(F51=2,J51=2),AND(F51=3,J51=1),AND(F51=3,J51=2),AND(F51=2,J51=1)),"Deficiencia de control (diseño o ejecución)",IF(AND(F51=2,J51=3),"Oportunidad de mejora","Mantenimiento del control"))))</f>
        <v>Mantenimiento del control</v>
      </c>
      <c r="L51" s="302">
        <f>+IF(K51="",75,IF(K51="Deficiencia de control mayor (diseño y ejecución)",80,IF(K51="Deficiencia de control (diseño o ejecución)",100,IF(K51="Oportunidad de mejora",120,140))))</f>
        <v>140</v>
      </c>
      <c r="M51" s="398">
        <v>2.1456</v>
      </c>
      <c r="N51" s="399">
        <f>+L51+M51</f>
        <v>142.1456</v>
      </c>
      <c r="O51" s="390"/>
      <c r="P51" s="391"/>
    </row>
    <row r="52" spans="2:16" ht="19.899999999999999" customHeight="1" x14ac:dyDescent="0.3">
      <c r="B52" s="400"/>
      <c r="C52" s="401"/>
      <c r="D52" s="324"/>
      <c r="E52" s="371"/>
      <c r="F52" s="360"/>
      <c r="G52" s="60">
        <v>2</v>
      </c>
      <c r="H52" s="228"/>
      <c r="I52" s="412"/>
      <c r="J52" s="360"/>
      <c r="K52" s="311"/>
      <c r="L52" s="302"/>
      <c r="M52" s="398"/>
      <c r="N52" s="399"/>
      <c r="O52" s="390"/>
      <c r="P52" s="391"/>
    </row>
    <row r="53" spans="2:16" ht="19.899999999999999" customHeight="1" x14ac:dyDescent="0.3">
      <c r="B53" s="400"/>
      <c r="C53" s="401"/>
      <c r="D53" s="324"/>
      <c r="E53" s="371"/>
      <c r="F53" s="360"/>
      <c r="G53" s="60">
        <v>3</v>
      </c>
      <c r="H53" s="228"/>
      <c r="I53" s="412"/>
      <c r="J53" s="360"/>
      <c r="K53" s="311"/>
      <c r="L53" s="302"/>
      <c r="M53" s="398"/>
      <c r="N53" s="399"/>
      <c r="O53" s="390"/>
      <c r="P53" s="391"/>
    </row>
    <row r="54" spans="2:16" ht="19.899999999999999" customHeight="1" x14ac:dyDescent="0.3">
      <c r="B54" s="400"/>
      <c r="C54" s="401"/>
      <c r="D54" s="324"/>
      <c r="E54" s="371"/>
      <c r="F54" s="360"/>
      <c r="G54" s="60">
        <v>4</v>
      </c>
      <c r="H54" s="228"/>
      <c r="I54" s="412"/>
      <c r="J54" s="360"/>
      <c r="K54" s="311"/>
      <c r="L54" s="302"/>
      <c r="M54" s="398"/>
      <c r="N54" s="399"/>
      <c r="O54" s="390"/>
      <c r="P54" s="391"/>
    </row>
    <row r="55" spans="2:16" ht="19.899999999999999" customHeight="1" x14ac:dyDescent="0.3">
      <c r="B55" s="400"/>
      <c r="C55" s="401"/>
      <c r="D55" s="324"/>
      <c r="E55" s="371"/>
      <c r="F55" s="360"/>
      <c r="G55" s="60">
        <v>5</v>
      </c>
      <c r="H55" s="228"/>
      <c r="I55" s="412"/>
      <c r="J55" s="360"/>
      <c r="K55" s="311"/>
      <c r="L55" s="302"/>
      <c r="M55" s="398"/>
      <c r="N55" s="399"/>
      <c r="O55" s="390"/>
      <c r="P55" s="391"/>
    </row>
    <row r="56" spans="2:16" ht="19.899999999999999" customHeight="1" x14ac:dyDescent="0.3">
      <c r="B56" s="400"/>
      <c r="C56" s="401"/>
      <c r="D56" s="324"/>
      <c r="E56" s="371"/>
      <c r="F56" s="360"/>
      <c r="G56" s="60">
        <v>6</v>
      </c>
      <c r="H56" s="228"/>
      <c r="I56" s="412"/>
      <c r="J56" s="360"/>
      <c r="K56" s="311"/>
      <c r="L56" s="302"/>
      <c r="M56" s="398"/>
      <c r="N56" s="399"/>
      <c r="O56" s="390"/>
      <c r="P56" s="391"/>
    </row>
    <row r="57" spans="2:16" ht="19.899999999999999" customHeight="1" x14ac:dyDescent="0.3">
      <c r="B57" s="400"/>
      <c r="C57" s="401"/>
      <c r="D57" s="324"/>
      <c r="E57" s="371"/>
      <c r="F57" s="360"/>
      <c r="G57" s="60">
        <v>7</v>
      </c>
      <c r="H57" s="228"/>
      <c r="I57" s="412"/>
      <c r="J57" s="360"/>
      <c r="K57" s="311"/>
      <c r="L57" s="302"/>
      <c r="M57" s="398"/>
      <c r="N57" s="399"/>
      <c r="O57" s="390"/>
      <c r="P57" s="391"/>
    </row>
    <row r="58" spans="2:16" ht="19.899999999999999" customHeight="1" x14ac:dyDescent="0.3">
      <c r="B58" s="400"/>
      <c r="C58" s="401"/>
      <c r="D58" s="324"/>
      <c r="E58" s="371"/>
      <c r="F58" s="360"/>
      <c r="G58" s="66">
        <v>8</v>
      </c>
      <c r="H58" s="229"/>
      <c r="I58" s="412"/>
      <c r="J58" s="360"/>
      <c r="K58" s="311"/>
      <c r="L58" s="302"/>
      <c r="M58" s="398"/>
      <c r="N58" s="399"/>
      <c r="O58" s="390"/>
      <c r="P58" s="391"/>
    </row>
    <row r="59" spans="2:16" ht="19.899999999999999" customHeight="1" x14ac:dyDescent="0.3">
      <c r="B59" s="400" t="str">
        <f>+LEFT(C59,3)</f>
        <v>7.3</v>
      </c>
      <c r="C59" s="401" t="s">
        <v>307</v>
      </c>
      <c r="D59" s="324" t="s">
        <v>306</v>
      </c>
      <c r="E59" s="412" t="s">
        <v>856</v>
      </c>
      <c r="F59" s="360">
        <v>3</v>
      </c>
      <c r="G59" s="68">
        <v>1</v>
      </c>
      <c r="H59" s="215" t="s">
        <v>870</v>
      </c>
      <c r="I59" s="412" t="s">
        <v>859</v>
      </c>
      <c r="J59" s="360">
        <v>3</v>
      </c>
      <c r="K59" s="311" t="str">
        <f>+IF(OR(ISBLANK(F59),ISBLANK(J59)),"",IF(OR(AND(F59=1,J59=1),AND(F59=1,J59=2),AND(F59=1,J59=3)),"Deficiencia de control mayor (diseño y ejecución)",IF(OR(AND(F59=2,J59=2),AND(F59=3,J59=1),AND(F59=3,J59=2),AND(F59=2,J59=1)),"Deficiencia de control (diseño o ejecución)",IF(AND(F59=2,J59=3),"Oportunidad de mejora","Mantenimiento del control"))))</f>
        <v>Mantenimiento del control</v>
      </c>
      <c r="L59" s="302">
        <f>+IF(K59="",75,IF(K59="Deficiencia de control mayor (diseño y ejecución)",80,IF(K59="Deficiencia de control (diseño o ejecución)",100,IF(K59="Oportunidad de mejora",120,140))))</f>
        <v>140</v>
      </c>
      <c r="M59" s="398">
        <v>2.2364999999999999</v>
      </c>
      <c r="N59" s="399">
        <f>+L59+M59</f>
        <v>142.23650000000001</v>
      </c>
      <c r="O59" s="390"/>
      <c r="P59" s="391"/>
    </row>
    <row r="60" spans="2:16" ht="19.899999999999999" customHeight="1" x14ac:dyDescent="0.3">
      <c r="B60" s="400"/>
      <c r="C60" s="401"/>
      <c r="D60" s="324"/>
      <c r="E60" s="371"/>
      <c r="F60" s="360"/>
      <c r="G60" s="60">
        <v>2</v>
      </c>
      <c r="H60" s="228"/>
      <c r="I60" s="412"/>
      <c r="J60" s="360"/>
      <c r="K60" s="311"/>
      <c r="L60" s="302"/>
      <c r="M60" s="398"/>
      <c r="N60" s="399"/>
      <c r="O60" s="390"/>
      <c r="P60" s="391"/>
    </row>
    <row r="61" spans="2:16" ht="19.899999999999999" customHeight="1" x14ac:dyDescent="0.3">
      <c r="B61" s="400"/>
      <c r="C61" s="401"/>
      <c r="D61" s="324"/>
      <c r="E61" s="371"/>
      <c r="F61" s="360"/>
      <c r="G61" s="60">
        <v>3</v>
      </c>
      <c r="H61" s="228"/>
      <c r="I61" s="412"/>
      <c r="J61" s="360"/>
      <c r="K61" s="311"/>
      <c r="L61" s="302"/>
      <c r="M61" s="398"/>
      <c r="N61" s="399"/>
      <c r="O61" s="390"/>
      <c r="P61" s="391"/>
    </row>
    <row r="62" spans="2:16" ht="19.899999999999999" customHeight="1" x14ac:dyDescent="0.3">
      <c r="B62" s="400"/>
      <c r="C62" s="401"/>
      <c r="D62" s="324"/>
      <c r="E62" s="371"/>
      <c r="F62" s="360"/>
      <c r="G62" s="60">
        <v>4</v>
      </c>
      <c r="H62" s="228"/>
      <c r="I62" s="412"/>
      <c r="J62" s="360"/>
      <c r="K62" s="311"/>
      <c r="L62" s="302"/>
      <c r="M62" s="398"/>
      <c r="N62" s="399"/>
      <c r="O62" s="390"/>
      <c r="P62" s="391"/>
    </row>
    <row r="63" spans="2:16" ht="19.899999999999999" customHeight="1" x14ac:dyDescent="0.3">
      <c r="B63" s="400"/>
      <c r="C63" s="401"/>
      <c r="D63" s="324"/>
      <c r="E63" s="371"/>
      <c r="F63" s="360"/>
      <c r="G63" s="60">
        <v>5</v>
      </c>
      <c r="H63" s="228"/>
      <c r="I63" s="412"/>
      <c r="J63" s="360"/>
      <c r="K63" s="311"/>
      <c r="L63" s="302"/>
      <c r="M63" s="398"/>
      <c r="N63" s="399"/>
      <c r="O63" s="390"/>
      <c r="P63" s="391"/>
    </row>
    <row r="64" spans="2:16" ht="19.899999999999999" customHeight="1" x14ac:dyDescent="0.3">
      <c r="B64" s="400"/>
      <c r="C64" s="401"/>
      <c r="D64" s="324"/>
      <c r="E64" s="371"/>
      <c r="F64" s="360"/>
      <c r="G64" s="60">
        <v>6</v>
      </c>
      <c r="H64" s="228"/>
      <c r="I64" s="412"/>
      <c r="J64" s="360"/>
      <c r="K64" s="311"/>
      <c r="L64" s="302"/>
      <c r="M64" s="398"/>
      <c r="N64" s="399"/>
      <c r="O64" s="390"/>
      <c r="P64" s="391"/>
    </row>
    <row r="65" spans="2:16" ht="19.899999999999999" customHeight="1" x14ac:dyDescent="0.3">
      <c r="B65" s="400"/>
      <c r="C65" s="401"/>
      <c r="D65" s="324"/>
      <c r="E65" s="371"/>
      <c r="F65" s="360"/>
      <c r="G65" s="60">
        <v>7</v>
      </c>
      <c r="H65" s="228"/>
      <c r="I65" s="412"/>
      <c r="J65" s="360"/>
      <c r="K65" s="311"/>
      <c r="L65" s="302"/>
      <c r="M65" s="398"/>
      <c r="N65" s="399"/>
      <c r="O65" s="390"/>
      <c r="P65" s="391"/>
    </row>
    <row r="66" spans="2:16" ht="19.899999999999999" customHeight="1" x14ac:dyDescent="0.3">
      <c r="B66" s="400"/>
      <c r="C66" s="401"/>
      <c r="D66" s="324"/>
      <c r="E66" s="371"/>
      <c r="F66" s="360"/>
      <c r="G66" s="66">
        <v>8</v>
      </c>
      <c r="H66" s="229"/>
      <c r="I66" s="412"/>
      <c r="J66" s="360"/>
      <c r="K66" s="311"/>
      <c r="L66" s="302"/>
      <c r="M66" s="398"/>
      <c r="N66" s="399"/>
      <c r="O66" s="390"/>
      <c r="P66" s="391"/>
    </row>
    <row r="67" spans="2:16" ht="19.899999999999999" customHeight="1" x14ac:dyDescent="0.3">
      <c r="B67" s="400" t="str">
        <f>+LEFT(C67,3)</f>
        <v>7.4</v>
      </c>
      <c r="C67" s="401" t="s">
        <v>308</v>
      </c>
      <c r="D67" s="324" t="s">
        <v>309</v>
      </c>
      <c r="E67" s="415" t="s">
        <v>871</v>
      </c>
      <c r="F67" s="360">
        <v>3</v>
      </c>
      <c r="G67" s="68">
        <v>1</v>
      </c>
      <c r="H67" s="215" t="s">
        <v>310</v>
      </c>
      <c r="I67" s="412" t="s">
        <v>860</v>
      </c>
      <c r="J67" s="360">
        <v>3</v>
      </c>
      <c r="K67" s="311" t="str">
        <f>+IF(OR(ISBLANK(F67),ISBLANK(J67)),"",IF(OR(AND(F67=1,J67=1),AND(F67=1,J67=2),AND(F67=1,J67=3)),"Deficiencia de control mayor (diseño y ejecución)",IF(OR(AND(F67=2,J67=2),AND(F67=3,J67=1),AND(F67=3,J67=2),AND(F67=2,J67=1)),"Deficiencia de control (diseño o ejecución)",IF(AND(F67=2,J67=3),"Oportunidad de mejora","Mantenimiento del control"))))</f>
        <v>Mantenimiento del control</v>
      </c>
      <c r="L67" s="302">
        <f>+IF(K67="",75,IF(K67="Deficiencia de control mayor (diseño y ejecución)",80,IF(K67="Deficiencia de control (diseño o ejecución)",100,IF(K67="Oportunidad de mejora",120,140))))</f>
        <v>140</v>
      </c>
      <c r="M67" s="398">
        <v>2.3896000000000002</v>
      </c>
      <c r="N67" s="399">
        <f>+L67+M67</f>
        <v>142.3896</v>
      </c>
      <c r="O67" s="390"/>
      <c r="P67" s="391"/>
    </row>
    <row r="68" spans="2:16" ht="19.899999999999999" customHeight="1" x14ac:dyDescent="0.3">
      <c r="B68" s="400"/>
      <c r="C68" s="401"/>
      <c r="D68" s="324"/>
      <c r="E68" s="371"/>
      <c r="F68" s="360"/>
      <c r="G68" s="60">
        <v>2</v>
      </c>
      <c r="H68" s="228"/>
      <c r="I68" s="412"/>
      <c r="J68" s="360"/>
      <c r="K68" s="311"/>
      <c r="L68" s="302"/>
      <c r="M68" s="398"/>
      <c r="N68" s="399"/>
      <c r="O68" s="390"/>
      <c r="P68" s="391"/>
    </row>
    <row r="69" spans="2:16" ht="19.899999999999999" customHeight="1" x14ac:dyDescent="0.3">
      <c r="B69" s="400"/>
      <c r="C69" s="401"/>
      <c r="D69" s="324"/>
      <c r="E69" s="371"/>
      <c r="F69" s="360"/>
      <c r="G69" s="60">
        <v>3</v>
      </c>
      <c r="H69" s="228"/>
      <c r="I69" s="412"/>
      <c r="J69" s="360"/>
      <c r="K69" s="311"/>
      <c r="L69" s="302"/>
      <c r="M69" s="398"/>
      <c r="N69" s="399"/>
      <c r="O69" s="390"/>
      <c r="P69" s="391"/>
    </row>
    <row r="70" spans="2:16" ht="19.899999999999999" customHeight="1" x14ac:dyDescent="0.3">
      <c r="B70" s="400"/>
      <c r="C70" s="401"/>
      <c r="D70" s="324"/>
      <c r="E70" s="371"/>
      <c r="F70" s="360"/>
      <c r="G70" s="60">
        <v>4</v>
      </c>
      <c r="H70" s="228"/>
      <c r="I70" s="412"/>
      <c r="J70" s="360"/>
      <c r="K70" s="311"/>
      <c r="L70" s="302"/>
      <c r="M70" s="398"/>
      <c r="N70" s="399"/>
      <c r="O70" s="390"/>
      <c r="P70" s="391"/>
    </row>
    <row r="71" spans="2:16" ht="19.899999999999999" customHeight="1" x14ac:dyDescent="0.3">
      <c r="B71" s="400"/>
      <c r="C71" s="401"/>
      <c r="D71" s="324"/>
      <c r="E71" s="371"/>
      <c r="F71" s="360"/>
      <c r="G71" s="60">
        <v>5</v>
      </c>
      <c r="H71" s="228"/>
      <c r="I71" s="412"/>
      <c r="J71" s="360"/>
      <c r="K71" s="311"/>
      <c r="L71" s="302"/>
      <c r="M71" s="398"/>
      <c r="N71" s="399"/>
      <c r="O71" s="390"/>
      <c r="P71" s="391"/>
    </row>
    <row r="72" spans="2:16" ht="19.899999999999999" customHeight="1" x14ac:dyDescent="0.3">
      <c r="B72" s="400"/>
      <c r="C72" s="401"/>
      <c r="D72" s="324"/>
      <c r="E72" s="371"/>
      <c r="F72" s="360"/>
      <c r="G72" s="60">
        <v>6</v>
      </c>
      <c r="H72" s="228"/>
      <c r="I72" s="412"/>
      <c r="J72" s="360"/>
      <c r="K72" s="311"/>
      <c r="L72" s="302"/>
      <c r="M72" s="398"/>
      <c r="N72" s="399"/>
      <c r="O72" s="390"/>
      <c r="P72" s="391"/>
    </row>
    <row r="73" spans="2:16" ht="19.899999999999999" customHeight="1" x14ac:dyDescent="0.3">
      <c r="B73" s="400"/>
      <c r="C73" s="401"/>
      <c r="D73" s="324"/>
      <c r="E73" s="371"/>
      <c r="F73" s="360"/>
      <c r="G73" s="60">
        <v>7</v>
      </c>
      <c r="H73" s="228"/>
      <c r="I73" s="412"/>
      <c r="J73" s="360"/>
      <c r="K73" s="311"/>
      <c r="L73" s="302"/>
      <c r="M73" s="398"/>
      <c r="N73" s="399"/>
      <c r="O73" s="390"/>
      <c r="P73" s="391"/>
    </row>
    <row r="74" spans="2:16" ht="19.899999999999999" customHeight="1" x14ac:dyDescent="0.3">
      <c r="B74" s="400"/>
      <c r="C74" s="401"/>
      <c r="D74" s="324"/>
      <c r="E74" s="371"/>
      <c r="F74" s="360"/>
      <c r="G74" s="66">
        <v>8</v>
      </c>
      <c r="H74" s="229"/>
      <c r="I74" s="412"/>
      <c r="J74" s="360"/>
      <c r="K74" s="311"/>
      <c r="L74" s="302"/>
      <c r="M74" s="398"/>
      <c r="N74" s="399"/>
      <c r="O74" s="390"/>
      <c r="P74" s="391"/>
    </row>
    <row r="75" spans="2:16" ht="19.899999999999999" customHeight="1" x14ac:dyDescent="0.3">
      <c r="B75" s="400" t="str">
        <f>+LEFT(C75,3)</f>
        <v>7.5</v>
      </c>
      <c r="C75" s="401" t="s">
        <v>311</v>
      </c>
      <c r="D75" s="324" t="s">
        <v>312</v>
      </c>
      <c r="E75" s="415" t="s">
        <v>858</v>
      </c>
      <c r="F75" s="360">
        <v>3</v>
      </c>
      <c r="G75" s="68">
        <v>1</v>
      </c>
      <c r="H75" s="215" t="s">
        <v>310</v>
      </c>
      <c r="I75" s="412" t="s">
        <v>861</v>
      </c>
      <c r="J75" s="360">
        <v>3</v>
      </c>
      <c r="K75" s="311" t="str">
        <f>+IF(OR(ISBLANK(F75),ISBLANK(J75)),"",IF(OR(AND(F75=1,J75=1),AND(F75=1,J75=2),AND(F75=1,J75=3)),"Deficiencia de control mayor (diseño y ejecución)",IF(OR(AND(F75=2,J75=2),AND(F75=3,J75=1),AND(F75=3,J75=2),AND(F75=2,J75=1)),"Deficiencia de control (diseño o ejecución)",IF(AND(F75=2,J75=3),"Oportunidad de mejora","Mantenimiento del control"))))</f>
        <v>Mantenimiento del control</v>
      </c>
      <c r="L75" s="302">
        <f>+IF(K75="",75,IF(K75="Deficiencia de control mayor (diseño y ejecución)",80,IF(K75="Deficiencia de control (diseño o ejecución)",100,IF(K75="Oportunidad de mejora",120,140))))</f>
        <v>140</v>
      </c>
      <c r="M75" s="398">
        <v>2.4563000000000001</v>
      </c>
      <c r="N75" s="399">
        <f>+L75+M75</f>
        <v>142.4563</v>
      </c>
      <c r="O75" s="390"/>
      <c r="P75" s="391"/>
    </row>
    <row r="76" spans="2:16" ht="19.899999999999999" customHeight="1" x14ac:dyDescent="0.3">
      <c r="B76" s="400"/>
      <c r="C76" s="401"/>
      <c r="D76" s="324"/>
      <c r="E76" s="371"/>
      <c r="F76" s="360"/>
      <c r="G76" s="60">
        <v>2</v>
      </c>
      <c r="H76" s="228"/>
      <c r="I76" s="412"/>
      <c r="J76" s="360"/>
      <c r="K76" s="311"/>
      <c r="L76" s="302"/>
      <c r="M76" s="398"/>
      <c r="N76" s="399"/>
      <c r="O76" s="390"/>
      <c r="P76" s="391"/>
    </row>
    <row r="77" spans="2:16" ht="19.899999999999999" customHeight="1" x14ac:dyDescent="0.3">
      <c r="B77" s="400"/>
      <c r="C77" s="401"/>
      <c r="D77" s="324"/>
      <c r="E77" s="371"/>
      <c r="F77" s="360"/>
      <c r="G77" s="60">
        <v>3</v>
      </c>
      <c r="H77" s="228"/>
      <c r="I77" s="412"/>
      <c r="J77" s="360"/>
      <c r="K77" s="311"/>
      <c r="L77" s="302"/>
      <c r="M77" s="398"/>
      <c r="N77" s="399"/>
      <c r="O77" s="390"/>
      <c r="P77" s="391"/>
    </row>
    <row r="78" spans="2:16" ht="19.899999999999999" customHeight="1" x14ac:dyDescent="0.3">
      <c r="B78" s="400"/>
      <c r="C78" s="401"/>
      <c r="D78" s="324"/>
      <c r="E78" s="371"/>
      <c r="F78" s="360"/>
      <c r="G78" s="60">
        <v>4</v>
      </c>
      <c r="H78" s="228"/>
      <c r="I78" s="412"/>
      <c r="J78" s="360"/>
      <c r="K78" s="311"/>
      <c r="L78" s="302"/>
      <c r="M78" s="398"/>
      <c r="N78" s="399"/>
      <c r="O78" s="390"/>
      <c r="P78" s="391"/>
    </row>
    <row r="79" spans="2:16" ht="19.899999999999999" customHeight="1" x14ac:dyDescent="0.3">
      <c r="B79" s="400"/>
      <c r="C79" s="401"/>
      <c r="D79" s="324"/>
      <c r="E79" s="371"/>
      <c r="F79" s="360"/>
      <c r="G79" s="60">
        <v>5</v>
      </c>
      <c r="H79" s="228"/>
      <c r="I79" s="412"/>
      <c r="J79" s="360"/>
      <c r="K79" s="311"/>
      <c r="L79" s="302"/>
      <c r="M79" s="398"/>
      <c r="N79" s="399"/>
      <c r="O79" s="390"/>
      <c r="P79" s="391"/>
    </row>
    <row r="80" spans="2:16" ht="19.899999999999999" customHeight="1" x14ac:dyDescent="0.3">
      <c r="B80" s="400"/>
      <c r="C80" s="401"/>
      <c r="D80" s="324"/>
      <c r="E80" s="371"/>
      <c r="F80" s="360"/>
      <c r="G80" s="60">
        <v>6</v>
      </c>
      <c r="H80" s="228"/>
      <c r="I80" s="412"/>
      <c r="J80" s="360"/>
      <c r="K80" s="311"/>
      <c r="L80" s="302"/>
      <c r="M80" s="398"/>
      <c r="N80" s="399"/>
      <c r="O80" s="390"/>
      <c r="P80" s="391"/>
    </row>
    <row r="81" spans="2:16" ht="19.899999999999999" customHeight="1" x14ac:dyDescent="0.3">
      <c r="B81" s="400"/>
      <c r="C81" s="401"/>
      <c r="D81" s="324"/>
      <c r="E81" s="371"/>
      <c r="F81" s="360"/>
      <c r="G81" s="60">
        <v>7</v>
      </c>
      <c r="H81" s="228"/>
      <c r="I81" s="412"/>
      <c r="J81" s="360"/>
      <c r="K81" s="311"/>
      <c r="L81" s="302"/>
      <c r="M81" s="398"/>
      <c r="N81" s="399"/>
      <c r="O81" s="390"/>
      <c r="P81" s="391"/>
    </row>
    <row r="82" spans="2:16" ht="19.899999999999999" customHeight="1" x14ac:dyDescent="0.3">
      <c r="B82" s="400"/>
      <c r="C82" s="401"/>
      <c r="D82" s="324"/>
      <c r="E82" s="371"/>
      <c r="F82" s="360"/>
      <c r="G82" s="66">
        <v>8</v>
      </c>
      <c r="H82" s="229"/>
      <c r="I82" s="412"/>
      <c r="J82" s="360"/>
      <c r="K82" s="311"/>
      <c r="L82" s="302"/>
      <c r="M82" s="398"/>
      <c r="N82" s="399"/>
      <c r="O82" s="390"/>
      <c r="P82" s="391"/>
    </row>
    <row r="83" spans="2:16" ht="19.899999999999999" customHeight="1" x14ac:dyDescent="0.3">
      <c r="B83" s="416"/>
      <c r="C83" s="417" t="s">
        <v>313</v>
      </c>
      <c r="D83" s="387" t="s">
        <v>8</v>
      </c>
      <c r="E83" s="406" t="s">
        <v>293</v>
      </c>
      <c r="F83" s="407" t="s">
        <v>294</v>
      </c>
      <c r="G83" s="408" t="s">
        <v>116</v>
      </c>
      <c r="H83" s="408"/>
      <c r="I83" s="408"/>
      <c r="J83" s="407" t="s">
        <v>295</v>
      </c>
      <c r="K83" s="409" t="s">
        <v>167</v>
      </c>
      <c r="L83" s="410"/>
      <c r="M83" s="410"/>
      <c r="N83" s="413"/>
      <c r="O83" s="395"/>
      <c r="P83" s="396"/>
    </row>
    <row r="84" spans="2:16" ht="19.899999999999999" customHeight="1" x14ac:dyDescent="0.3">
      <c r="B84" s="416"/>
      <c r="C84" s="416"/>
      <c r="D84" s="387"/>
      <c r="E84" s="406"/>
      <c r="F84" s="407"/>
      <c r="G84" s="414" t="s">
        <v>13</v>
      </c>
      <c r="H84" s="406" t="s">
        <v>15</v>
      </c>
      <c r="I84" s="406" t="s">
        <v>17</v>
      </c>
      <c r="J84" s="407"/>
      <c r="K84" s="409"/>
      <c r="L84" s="410"/>
      <c r="M84" s="410"/>
      <c r="N84" s="413"/>
      <c r="O84" s="395"/>
      <c r="P84" s="396"/>
    </row>
    <row r="85" spans="2:16" ht="19.899999999999999" customHeight="1" x14ac:dyDescent="0.3">
      <c r="B85" s="416"/>
      <c r="C85" s="416"/>
      <c r="D85" s="387"/>
      <c r="E85" s="406"/>
      <c r="F85" s="407"/>
      <c r="G85" s="414"/>
      <c r="H85" s="406"/>
      <c r="I85" s="406"/>
      <c r="J85" s="407"/>
      <c r="K85" s="409"/>
      <c r="L85" s="410"/>
      <c r="M85" s="410"/>
      <c r="N85" s="413"/>
      <c r="O85" s="395"/>
      <c r="P85" s="396"/>
    </row>
    <row r="86" spans="2:16" ht="19.899999999999999" customHeight="1" x14ac:dyDescent="0.3">
      <c r="B86" s="400" t="str">
        <f>+LEFT(C86,3)</f>
        <v>8.1</v>
      </c>
      <c r="C86" s="401" t="s">
        <v>314</v>
      </c>
      <c r="D86" s="324" t="s">
        <v>297</v>
      </c>
      <c r="E86" s="415" t="s">
        <v>858</v>
      </c>
      <c r="F86" s="360">
        <v>3</v>
      </c>
      <c r="G86" s="68">
        <v>1</v>
      </c>
      <c r="H86" s="215" t="s">
        <v>315</v>
      </c>
      <c r="I86" s="412" t="s">
        <v>862</v>
      </c>
      <c r="J86" s="360">
        <v>3</v>
      </c>
      <c r="K86" s="311" t="str">
        <f>+IF(OR(ISBLANK(F86),ISBLANK(J86)),"",IF(OR(AND(F86=1,J86=1),AND(F86=1,J86=2),AND(F86=1,J86=3)),"Deficiencia de control mayor (diseño y ejecución)",IF(OR(AND(F86=2,J86=2),AND(F86=3,J86=1),AND(F86=3,J86=2),AND(F86=2,J86=1)),"Deficiencia de control (diseño o ejecución)",IF(AND(F86=2,J86=3),"Oportunidad de mejora","Mantenimiento del control"))))</f>
        <v>Mantenimiento del control</v>
      </c>
      <c r="L86" s="302">
        <f>+IF(K86="",75,IF(K86="Deficiencia de control mayor (diseño y ejecución)",80,IF(K86="Deficiencia de control (diseño o ejecución)",100,IF(K86="Oportunidad de mejora",120,140))))</f>
        <v>140</v>
      </c>
      <c r="M86" s="398">
        <v>2.5457999999999998</v>
      </c>
      <c r="N86" s="399">
        <f>+L86+M86</f>
        <v>142.54579999999999</v>
      </c>
      <c r="O86" s="390"/>
      <c r="P86" s="391"/>
    </row>
    <row r="87" spans="2:16" ht="19.899999999999999" customHeight="1" x14ac:dyDescent="0.3">
      <c r="B87" s="400"/>
      <c r="C87" s="401"/>
      <c r="D87" s="324"/>
      <c r="E87" s="371"/>
      <c r="F87" s="360"/>
      <c r="G87" s="60">
        <v>2</v>
      </c>
      <c r="H87" s="228"/>
      <c r="I87" s="412"/>
      <c r="J87" s="360"/>
      <c r="K87" s="311"/>
      <c r="L87" s="302"/>
      <c r="M87" s="398"/>
      <c r="N87" s="399"/>
      <c r="O87" s="390"/>
      <c r="P87" s="391"/>
    </row>
    <row r="88" spans="2:16" ht="19.899999999999999" customHeight="1" x14ac:dyDescent="0.3">
      <c r="B88" s="400"/>
      <c r="C88" s="401"/>
      <c r="D88" s="324"/>
      <c r="E88" s="371"/>
      <c r="F88" s="360"/>
      <c r="G88" s="60">
        <v>3</v>
      </c>
      <c r="H88" s="228"/>
      <c r="I88" s="412"/>
      <c r="J88" s="360"/>
      <c r="K88" s="311"/>
      <c r="L88" s="302"/>
      <c r="M88" s="398"/>
      <c r="N88" s="399"/>
      <c r="O88" s="390"/>
      <c r="P88" s="391"/>
    </row>
    <row r="89" spans="2:16" ht="19.899999999999999" customHeight="1" x14ac:dyDescent="0.3">
      <c r="B89" s="400"/>
      <c r="C89" s="401"/>
      <c r="D89" s="324"/>
      <c r="E89" s="371"/>
      <c r="F89" s="360"/>
      <c r="G89" s="60">
        <v>4</v>
      </c>
      <c r="H89" s="228"/>
      <c r="I89" s="412"/>
      <c r="J89" s="360"/>
      <c r="K89" s="311"/>
      <c r="L89" s="302"/>
      <c r="M89" s="398"/>
      <c r="N89" s="399"/>
      <c r="O89" s="390"/>
      <c r="P89" s="391"/>
    </row>
    <row r="90" spans="2:16" ht="19.899999999999999" customHeight="1" x14ac:dyDescent="0.3">
      <c r="B90" s="400"/>
      <c r="C90" s="401"/>
      <c r="D90" s="324"/>
      <c r="E90" s="371"/>
      <c r="F90" s="360"/>
      <c r="G90" s="60">
        <v>5</v>
      </c>
      <c r="H90" s="228"/>
      <c r="I90" s="412"/>
      <c r="J90" s="360"/>
      <c r="K90" s="311"/>
      <c r="L90" s="302"/>
      <c r="M90" s="398"/>
      <c r="N90" s="399"/>
      <c r="O90" s="390"/>
      <c r="P90" s="391"/>
    </row>
    <row r="91" spans="2:16" ht="19.899999999999999" customHeight="1" x14ac:dyDescent="0.3">
      <c r="B91" s="400"/>
      <c r="C91" s="401"/>
      <c r="D91" s="324"/>
      <c r="E91" s="371"/>
      <c r="F91" s="360"/>
      <c r="G91" s="60">
        <v>6</v>
      </c>
      <c r="H91" s="228"/>
      <c r="I91" s="412"/>
      <c r="J91" s="360"/>
      <c r="K91" s="311"/>
      <c r="L91" s="302"/>
      <c r="M91" s="398"/>
      <c r="N91" s="399"/>
      <c r="O91" s="390"/>
      <c r="P91" s="391"/>
    </row>
    <row r="92" spans="2:16" ht="19.899999999999999" customHeight="1" x14ac:dyDescent="0.3">
      <c r="B92" s="400"/>
      <c r="C92" s="401"/>
      <c r="D92" s="324"/>
      <c r="E92" s="371"/>
      <c r="F92" s="360"/>
      <c r="G92" s="60">
        <v>7</v>
      </c>
      <c r="H92" s="228"/>
      <c r="I92" s="412"/>
      <c r="J92" s="360"/>
      <c r="K92" s="311"/>
      <c r="L92" s="302"/>
      <c r="M92" s="398"/>
      <c r="N92" s="399"/>
      <c r="O92" s="390"/>
      <c r="P92" s="391"/>
    </row>
    <row r="93" spans="2:16" ht="19.899999999999999" customHeight="1" x14ac:dyDescent="0.3">
      <c r="B93" s="400"/>
      <c r="C93" s="401"/>
      <c r="D93" s="324"/>
      <c r="E93" s="371"/>
      <c r="F93" s="360"/>
      <c r="G93" s="66">
        <v>8</v>
      </c>
      <c r="H93" s="229"/>
      <c r="I93" s="412"/>
      <c r="J93" s="360"/>
      <c r="K93" s="311"/>
      <c r="L93" s="302"/>
      <c r="M93" s="398"/>
      <c r="N93" s="399"/>
      <c r="O93" s="390"/>
      <c r="P93" s="391"/>
    </row>
    <row r="94" spans="2:16" ht="19.899999999999999" customHeight="1" x14ac:dyDescent="0.3">
      <c r="B94" s="400" t="str">
        <f>+LEFT(C94,3)</f>
        <v>8.2</v>
      </c>
      <c r="C94" s="401" t="s">
        <v>316</v>
      </c>
      <c r="D94" s="324" t="s">
        <v>317</v>
      </c>
      <c r="E94" s="415" t="s">
        <v>858</v>
      </c>
      <c r="F94" s="360">
        <v>3</v>
      </c>
      <c r="G94" s="68">
        <v>1</v>
      </c>
      <c r="H94" s="215" t="s">
        <v>318</v>
      </c>
      <c r="I94" s="412" t="s">
        <v>863</v>
      </c>
      <c r="J94" s="360">
        <v>3</v>
      </c>
      <c r="K94" s="311" t="str">
        <f>+IF(OR(ISBLANK(F94),ISBLANK(J94)),"",IF(OR(AND(F94=1,J94=1),AND(F94=1,J94=2),AND(F94=1,J94=3)),"Deficiencia de control mayor (diseño y ejecución)",IF(OR(AND(F94=2,J94=2),AND(F94=3,J94=1),AND(F94=3,J94=2),AND(F94=2,J94=1)),"Deficiencia de control (diseño o ejecución)",IF(AND(F94=2,J94=3),"Oportunidad de mejora","Mantenimiento del control"))))</f>
        <v>Mantenimiento del control</v>
      </c>
      <c r="L94" s="302">
        <f>+IF(K94="",75,IF(K94="Deficiencia de control mayor (diseño y ejecución)",80,IF(K94="Deficiencia de control (diseño o ejecución)",100,IF(K94="Oportunidad de mejora",120,140))))</f>
        <v>140</v>
      </c>
      <c r="M94" s="398">
        <v>2.6320999999999999</v>
      </c>
      <c r="N94" s="399">
        <f>+L94+M94</f>
        <v>142.63210000000001</v>
      </c>
      <c r="O94" s="390"/>
      <c r="P94" s="391"/>
    </row>
    <row r="95" spans="2:16" ht="19.899999999999999" customHeight="1" x14ac:dyDescent="0.3">
      <c r="B95" s="400"/>
      <c r="C95" s="401"/>
      <c r="D95" s="324"/>
      <c r="E95" s="371"/>
      <c r="F95" s="360"/>
      <c r="G95" s="60">
        <v>2</v>
      </c>
      <c r="H95" s="215" t="s">
        <v>319</v>
      </c>
      <c r="I95" s="412"/>
      <c r="J95" s="360"/>
      <c r="K95" s="311"/>
      <c r="L95" s="302"/>
      <c r="M95" s="398"/>
      <c r="N95" s="399"/>
      <c r="O95" s="390"/>
      <c r="P95" s="391"/>
    </row>
    <row r="96" spans="2:16" ht="19.899999999999999" customHeight="1" x14ac:dyDescent="0.3">
      <c r="B96" s="400"/>
      <c r="C96" s="401"/>
      <c r="D96" s="324"/>
      <c r="E96" s="371"/>
      <c r="F96" s="360"/>
      <c r="G96" s="60">
        <v>3</v>
      </c>
      <c r="H96" s="228"/>
      <c r="I96" s="412"/>
      <c r="J96" s="360"/>
      <c r="K96" s="311"/>
      <c r="L96" s="302"/>
      <c r="M96" s="398"/>
      <c r="N96" s="399"/>
      <c r="O96" s="390"/>
      <c r="P96" s="391"/>
    </row>
    <row r="97" spans="2:16" ht="19.899999999999999" customHeight="1" x14ac:dyDescent="0.3">
      <c r="B97" s="400"/>
      <c r="C97" s="401"/>
      <c r="D97" s="324"/>
      <c r="E97" s="371"/>
      <c r="F97" s="360"/>
      <c r="G97" s="60">
        <v>4</v>
      </c>
      <c r="H97" s="228"/>
      <c r="I97" s="412"/>
      <c r="J97" s="360"/>
      <c r="K97" s="311"/>
      <c r="L97" s="302"/>
      <c r="M97" s="398"/>
      <c r="N97" s="399"/>
      <c r="O97" s="390"/>
      <c r="P97" s="391"/>
    </row>
    <row r="98" spans="2:16" ht="19.899999999999999" customHeight="1" x14ac:dyDescent="0.3">
      <c r="B98" s="400"/>
      <c r="C98" s="401"/>
      <c r="D98" s="324"/>
      <c r="E98" s="371"/>
      <c r="F98" s="360"/>
      <c r="G98" s="60">
        <v>5</v>
      </c>
      <c r="H98" s="228"/>
      <c r="I98" s="412"/>
      <c r="J98" s="360"/>
      <c r="K98" s="311"/>
      <c r="L98" s="302"/>
      <c r="M98" s="398"/>
      <c r="N98" s="399"/>
      <c r="O98" s="390"/>
      <c r="P98" s="391"/>
    </row>
    <row r="99" spans="2:16" ht="19.899999999999999" customHeight="1" x14ac:dyDescent="0.3">
      <c r="B99" s="400"/>
      <c r="C99" s="401"/>
      <c r="D99" s="324"/>
      <c r="E99" s="371"/>
      <c r="F99" s="360"/>
      <c r="G99" s="60">
        <v>6</v>
      </c>
      <c r="H99" s="228"/>
      <c r="I99" s="412"/>
      <c r="J99" s="360"/>
      <c r="K99" s="311"/>
      <c r="L99" s="302"/>
      <c r="M99" s="398"/>
      <c r="N99" s="399"/>
      <c r="O99" s="390"/>
      <c r="P99" s="391"/>
    </row>
    <row r="100" spans="2:16" ht="19.899999999999999" customHeight="1" x14ac:dyDescent="0.3">
      <c r="B100" s="400"/>
      <c r="C100" s="401"/>
      <c r="D100" s="324"/>
      <c r="E100" s="371"/>
      <c r="F100" s="360"/>
      <c r="G100" s="60">
        <v>7</v>
      </c>
      <c r="H100" s="228"/>
      <c r="I100" s="412"/>
      <c r="J100" s="360"/>
      <c r="K100" s="311"/>
      <c r="L100" s="302"/>
      <c r="M100" s="398"/>
      <c r="N100" s="399"/>
      <c r="O100" s="390"/>
      <c r="P100" s="391"/>
    </row>
    <row r="101" spans="2:16" ht="19.899999999999999" customHeight="1" x14ac:dyDescent="0.3">
      <c r="B101" s="400"/>
      <c r="C101" s="401"/>
      <c r="D101" s="324"/>
      <c r="E101" s="371"/>
      <c r="F101" s="360"/>
      <c r="G101" s="66">
        <v>8</v>
      </c>
      <c r="H101" s="229"/>
      <c r="I101" s="412"/>
      <c r="J101" s="360"/>
      <c r="K101" s="311"/>
      <c r="L101" s="302"/>
      <c r="M101" s="398"/>
      <c r="N101" s="399"/>
      <c r="O101" s="390"/>
      <c r="P101" s="391"/>
    </row>
    <row r="102" spans="2:16" ht="19.899999999999999" customHeight="1" x14ac:dyDescent="0.3">
      <c r="B102" s="400" t="str">
        <f>+LEFT(C102,3)</f>
        <v>8.3</v>
      </c>
      <c r="C102" s="401" t="s">
        <v>320</v>
      </c>
      <c r="D102" s="324" t="s">
        <v>321</v>
      </c>
      <c r="E102" s="415" t="s">
        <v>858</v>
      </c>
      <c r="F102" s="360">
        <v>3</v>
      </c>
      <c r="G102" s="68">
        <v>1</v>
      </c>
      <c r="H102" s="215" t="s">
        <v>322</v>
      </c>
      <c r="I102" s="412" t="s">
        <v>863</v>
      </c>
      <c r="J102" s="360">
        <v>3</v>
      </c>
      <c r="K102" s="311" t="str">
        <f>+IF(OR(ISBLANK(F102),ISBLANK(J102)),"",IF(OR(AND(F102=1,J102=1),AND(F102=1,J102=2),AND(F102=1,J102=3)),"Deficiencia de control mayor (diseño y ejecución)",IF(OR(AND(F102=2,J102=2),AND(F102=3,J102=1),AND(F102=3,J102=2),AND(F102=2,J102=1)),"Deficiencia de control (diseño o ejecución)",IF(AND(F102=2,J102=3),"Oportunidad de mejora","Mantenimiento del control"))))</f>
        <v>Mantenimiento del control</v>
      </c>
      <c r="L102" s="302">
        <f>+IF(K102="",75,IF(K102="Deficiencia de control mayor (diseño y ejecución)",80,IF(K102="Deficiencia de control (diseño o ejecución)",100,IF(K102="Oportunidad de mejora",120,140))))</f>
        <v>140</v>
      </c>
      <c r="M102" s="398">
        <v>2.7456</v>
      </c>
      <c r="N102" s="399">
        <f>+L102+M102</f>
        <v>142.7456</v>
      </c>
      <c r="O102" s="390"/>
      <c r="P102" s="391"/>
    </row>
    <row r="103" spans="2:16" ht="19.899999999999999" customHeight="1" x14ac:dyDescent="0.3">
      <c r="B103" s="400"/>
      <c r="C103" s="401"/>
      <c r="D103" s="324"/>
      <c r="E103" s="371"/>
      <c r="F103" s="360"/>
      <c r="G103" s="60">
        <v>2</v>
      </c>
      <c r="H103" s="215" t="s">
        <v>864</v>
      </c>
      <c r="I103" s="412"/>
      <c r="J103" s="360"/>
      <c r="K103" s="311"/>
      <c r="L103" s="302"/>
      <c r="M103" s="398"/>
      <c r="N103" s="399"/>
      <c r="O103" s="390"/>
      <c r="P103" s="391"/>
    </row>
    <row r="104" spans="2:16" ht="19.899999999999999" customHeight="1" x14ac:dyDescent="0.3">
      <c r="B104" s="400"/>
      <c r="C104" s="401"/>
      <c r="D104" s="324"/>
      <c r="E104" s="371"/>
      <c r="F104" s="360"/>
      <c r="G104" s="60">
        <v>3</v>
      </c>
      <c r="H104" s="215"/>
      <c r="I104" s="412"/>
      <c r="J104" s="360"/>
      <c r="K104" s="311"/>
      <c r="L104" s="302"/>
      <c r="M104" s="398"/>
      <c r="N104" s="399"/>
      <c r="O104" s="390"/>
      <c r="P104" s="391"/>
    </row>
    <row r="105" spans="2:16" ht="19.899999999999999" customHeight="1" x14ac:dyDescent="0.3">
      <c r="B105" s="400"/>
      <c r="C105" s="401"/>
      <c r="D105" s="324"/>
      <c r="E105" s="371"/>
      <c r="F105" s="360"/>
      <c r="G105" s="60">
        <v>4</v>
      </c>
      <c r="H105" s="228"/>
      <c r="I105" s="412"/>
      <c r="J105" s="360"/>
      <c r="K105" s="311"/>
      <c r="L105" s="302"/>
      <c r="M105" s="398"/>
      <c r="N105" s="399"/>
      <c r="O105" s="390"/>
      <c r="P105" s="391"/>
    </row>
    <row r="106" spans="2:16" ht="19.899999999999999" customHeight="1" x14ac:dyDescent="0.3">
      <c r="B106" s="400"/>
      <c r="C106" s="401"/>
      <c r="D106" s="324"/>
      <c r="E106" s="371"/>
      <c r="F106" s="360"/>
      <c r="G106" s="60">
        <v>5</v>
      </c>
      <c r="H106" s="228"/>
      <c r="I106" s="412"/>
      <c r="J106" s="360"/>
      <c r="K106" s="311"/>
      <c r="L106" s="302"/>
      <c r="M106" s="398"/>
      <c r="N106" s="399"/>
      <c r="O106" s="390"/>
      <c r="P106" s="391"/>
    </row>
    <row r="107" spans="2:16" ht="19.899999999999999" customHeight="1" x14ac:dyDescent="0.3">
      <c r="B107" s="400"/>
      <c r="C107" s="401"/>
      <c r="D107" s="324"/>
      <c r="E107" s="371"/>
      <c r="F107" s="360"/>
      <c r="G107" s="60">
        <v>6</v>
      </c>
      <c r="H107" s="228"/>
      <c r="I107" s="412"/>
      <c r="J107" s="360"/>
      <c r="K107" s="311"/>
      <c r="L107" s="302"/>
      <c r="M107" s="398"/>
      <c r="N107" s="399"/>
      <c r="O107" s="390"/>
      <c r="P107" s="391"/>
    </row>
    <row r="108" spans="2:16" ht="19.899999999999999" customHeight="1" x14ac:dyDescent="0.3">
      <c r="B108" s="400"/>
      <c r="C108" s="401"/>
      <c r="D108" s="324"/>
      <c r="E108" s="371"/>
      <c r="F108" s="360"/>
      <c r="G108" s="60">
        <v>7</v>
      </c>
      <c r="H108" s="228"/>
      <c r="I108" s="412"/>
      <c r="J108" s="360"/>
      <c r="K108" s="311"/>
      <c r="L108" s="302"/>
      <c r="M108" s="398"/>
      <c r="N108" s="399"/>
      <c r="O108" s="390"/>
      <c r="P108" s="391"/>
    </row>
    <row r="109" spans="2:16" ht="19.899999999999999" customHeight="1" x14ac:dyDescent="0.3">
      <c r="B109" s="400"/>
      <c r="C109" s="401"/>
      <c r="D109" s="324"/>
      <c r="E109" s="371"/>
      <c r="F109" s="360"/>
      <c r="G109" s="66">
        <v>8</v>
      </c>
      <c r="H109" s="229"/>
      <c r="I109" s="412"/>
      <c r="J109" s="360"/>
      <c r="K109" s="311"/>
      <c r="L109" s="302"/>
      <c r="M109" s="398"/>
      <c r="N109" s="399"/>
      <c r="O109" s="390"/>
      <c r="P109" s="391"/>
    </row>
    <row r="110" spans="2:16" ht="19.899999999999999" customHeight="1" x14ac:dyDescent="0.3">
      <c r="B110" s="400" t="str">
        <f>+LEFT(C110,3)</f>
        <v>8.4</v>
      </c>
      <c r="C110" s="401" t="s">
        <v>323</v>
      </c>
      <c r="D110" s="324" t="s">
        <v>317</v>
      </c>
      <c r="E110" s="415" t="s">
        <v>858</v>
      </c>
      <c r="F110" s="360">
        <v>3</v>
      </c>
      <c r="G110" s="68">
        <v>1</v>
      </c>
      <c r="H110" s="215" t="s">
        <v>322</v>
      </c>
      <c r="I110" s="412" t="s">
        <v>863</v>
      </c>
      <c r="J110" s="372">
        <v>2</v>
      </c>
      <c r="K110" s="311" t="str">
        <f>+IF(OR(ISBLANK(F110),ISBLANK(J110)),"",IF(OR(AND(F110=1,J110=1),AND(F110=1,J110=2),AND(F110=1,J110=3)),"Deficiencia de control mayor (diseño y ejecución)",IF(OR(AND(F110=2,J110=2),AND(F110=3,J110=1),AND(F110=3,J110=2),AND(F110=2,J110=1)),"Deficiencia de control (diseño o ejecución)",IF(AND(F110=2,J110=3),"Oportunidad de mejora","Mantenimiento del control"))))</f>
        <v>Deficiencia de control (diseño o ejecución)</v>
      </c>
      <c r="L110" s="302">
        <f>+IF(K110="",75,IF(K110="Deficiencia de control mayor (diseño y ejecución)",80,IF(K110="Deficiencia de control (diseño o ejecución)",100,IF(K110="Oportunidad de mejora",120,140))))</f>
        <v>100</v>
      </c>
      <c r="M110" s="398">
        <v>2.8744999999999998</v>
      </c>
      <c r="N110" s="399">
        <f>+L110+M110</f>
        <v>102.8745</v>
      </c>
      <c r="O110" s="390"/>
      <c r="P110" s="391"/>
    </row>
    <row r="111" spans="2:16" ht="19.899999999999999" customHeight="1" x14ac:dyDescent="0.3">
      <c r="B111" s="400"/>
      <c r="C111" s="401"/>
      <c r="D111" s="324"/>
      <c r="E111" s="371"/>
      <c r="F111" s="360"/>
      <c r="G111" s="60">
        <v>2</v>
      </c>
      <c r="H111" s="215" t="s">
        <v>864</v>
      </c>
      <c r="I111" s="412"/>
      <c r="J111" s="372"/>
      <c r="K111" s="311"/>
      <c r="L111" s="302"/>
      <c r="M111" s="398"/>
      <c r="N111" s="399"/>
      <c r="O111" s="390"/>
      <c r="P111" s="391"/>
    </row>
    <row r="112" spans="2:16" ht="19.899999999999999" customHeight="1" x14ac:dyDescent="0.3">
      <c r="B112" s="400"/>
      <c r="C112" s="401"/>
      <c r="D112" s="324"/>
      <c r="E112" s="371"/>
      <c r="F112" s="360"/>
      <c r="G112" s="60">
        <v>3</v>
      </c>
      <c r="H112" s="215"/>
      <c r="I112" s="412"/>
      <c r="J112" s="372"/>
      <c r="K112" s="311"/>
      <c r="L112" s="302"/>
      <c r="M112" s="398"/>
      <c r="N112" s="399"/>
      <c r="O112" s="390"/>
      <c r="P112" s="391"/>
    </row>
    <row r="113" spans="2:16" ht="19.899999999999999" customHeight="1" x14ac:dyDescent="0.3">
      <c r="B113" s="400"/>
      <c r="C113" s="401"/>
      <c r="D113" s="324"/>
      <c r="E113" s="371"/>
      <c r="F113" s="360"/>
      <c r="G113" s="60">
        <v>4</v>
      </c>
      <c r="H113" s="228"/>
      <c r="I113" s="412"/>
      <c r="J113" s="372"/>
      <c r="K113" s="311"/>
      <c r="L113" s="302"/>
      <c r="M113" s="398"/>
      <c r="N113" s="399"/>
      <c r="O113" s="390"/>
      <c r="P113" s="391"/>
    </row>
    <row r="114" spans="2:16" ht="19.899999999999999" customHeight="1" x14ac:dyDescent="0.3">
      <c r="B114" s="400"/>
      <c r="C114" s="401"/>
      <c r="D114" s="324"/>
      <c r="E114" s="371"/>
      <c r="F114" s="360"/>
      <c r="G114" s="60">
        <v>5</v>
      </c>
      <c r="H114" s="228"/>
      <c r="I114" s="412"/>
      <c r="J114" s="372"/>
      <c r="K114" s="311"/>
      <c r="L114" s="302"/>
      <c r="M114" s="398"/>
      <c r="N114" s="399"/>
      <c r="O114" s="390"/>
      <c r="P114" s="391"/>
    </row>
    <row r="115" spans="2:16" ht="19.899999999999999" customHeight="1" x14ac:dyDescent="0.3">
      <c r="B115" s="400"/>
      <c r="C115" s="401"/>
      <c r="D115" s="324"/>
      <c r="E115" s="371"/>
      <c r="F115" s="360"/>
      <c r="G115" s="60">
        <v>6</v>
      </c>
      <c r="H115" s="228"/>
      <c r="I115" s="412"/>
      <c r="J115" s="372"/>
      <c r="K115" s="311"/>
      <c r="L115" s="302"/>
      <c r="M115" s="398"/>
      <c r="N115" s="399"/>
      <c r="O115" s="390"/>
      <c r="P115" s="391"/>
    </row>
    <row r="116" spans="2:16" ht="19.899999999999999" customHeight="1" x14ac:dyDescent="0.3">
      <c r="B116" s="400"/>
      <c r="C116" s="401"/>
      <c r="D116" s="324"/>
      <c r="E116" s="371"/>
      <c r="F116" s="360"/>
      <c r="G116" s="60">
        <v>7</v>
      </c>
      <c r="H116" s="228"/>
      <c r="I116" s="412"/>
      <c r="J116" s="372"/>
      <c r="K116" s="311"/>
      <c r="L116" s="302"/>
      <c r="M116" s="398"/>
      <c r="N116" s="399"/>
      <c r="O116" s="390"/>
      <c r="P116" s="391"/>
    </row>
    <row r="117" spans="2:16" ht="19.899999999999999" customHeight="1" x14ac:dyDescent="0.3">
      <c r="B117" s="400"/>
      <c r="C117" s="401"/>
      <c r="D117" s="324"/>
      <c r="E117" s="371"/>
      <c r="F117" s="360"/>
      <c r="G117" s="66">
        <v>8</v>
      </c>
      <c r="H117" s="229"/>
      <c r="I117" s="412"/>
      <c r="J117" s="372"/>
      <c r="K117" s="311"/>
      <c r="L117" s="302"/>
      <c r="M117" s="398"/>
      <c r="N117" s="399"/>
      <c r="O117" s="390"/>
      <c r="P117" s="391"/>
    </row>
    <row r="118" spans="2:16" ht="19.899999999999999" customHeight="1" x14ac:dyDescent="0.3">
      <c r="B118" s="418"/>
      <c r="C118" s="386" t="s">
        <v>324</v>
      </c>
      <c r="D118" s="387" t="s">
        <v>8</v>
      </c>
      <c r="E118" s="406" t="s">
        <v>293</v>
      </c>
      <c r="F118" s="407" t="s">
        <v>294</v>
      </c>
      <c r="G118" s="408" t="s">
        <v>116</v>
      </c>
      <c r="H118" s="408"/>
      <c r="I118" s="408"/>
      <c r="J118" s="407" t="s">
        <v>295</v>
      </c>
      <c r="K118" s="409" t="s">
        <v>167</v>
      </c>
      <c r="L118" s="410"/>
      <c r="M118" s="410"/>
      <c r="N118" s="413"/>
      <c r="O118" s="395"/>
      <c r="P118" s="396"/>
    </row>
    <row r="119" spans="2:16" ht="19.899999999999999" customHeight="1" x14ac:dyDescent="0.3">
      <c r="B119" s="418"/>
      <c r="C119" s="418"/>
      <c r="D119" s="387"/>
      <c r="E119" s="406"/>
      <c r="F119" s="407"/>
      <c r="G119" s="414" t="s">
        <v>13</v>
      </c>
      <c r="H119" s="406" t="s">
        <v>15</v>
      </c>
      <c r="I119" s="406" t="s">
        <v>17</v>
      </c>
      <c r="J119" s="407"/>
      <c r="K119" s="409"/>
      <c r="L119" s="410"/>
      <c r="M119" s="410"/>
      <c r="N119" s="413"/>
      <c r="O119" s="395"/>
      <c r="P119" s="396"/>
    </row>
    <row r="120" spans="2:16" ht="19.899999999999999" customHeight="1" x14ac:dyDescent="0.3">
      <c r="B120" s="418"/>
      <c r="C120" s="418"/>
      <c r="D120" s="387"/>
      <c r="E120" s="406"/>
      <c r="F120" s="407"/>
      <c r="G120" s="414"/>
      <c r="H120" s="406"/>
      <c r="I120" s="406"/>
      <c r="J120" s="407"/>
      <c r="K120" s="409"/>
      <c r="L120" s="410"/>
      <c r="M120" s="410"/>
      <c r="N120" s="413"/>
      <c r="O120" s="395"/>
      <c r="P120" s="396"/>
    </row>
    <row r="121" spans="2:16" ht="19.899999999999999" customHeight="1" x14ac:dyDescent="0.3">
      <c r="B121" s="400" t="str">
        <f>+LEFT(C121,3)</f>
        <v>9.1</v>
      </c>
      <c r="C121" s="401" t="s">
        <v>325</v>
      </c>
      <c r="D121" s="411" t="s">
        <v>326</v>
      </c>
      <c r="E121" s="415" t="s">
        <v>872</v>
      </c>
      <c r="F121" s="360">
        <v>3</v>
      </c>
      <c r="G121" s="68">
        <v>1</v>
      </c>
      <c r="H121" s="215" t="s">
        <v>322</v>
      </c>
      <c r="I121" s="412" t="s">
        <v>863</v>
      </c>
      <c r="J121" s="360">
        <v>3</v>
      </c>
      <c r="K121" s="311" t="str">
        <f>+IF(OR(ISBLANK(F121),ISBLANK(J121)),"",IF(OR(AND(F121=1,J121=1),AND(F121=1,J121=2),AND(F121=1,J121=3)),"Deficiencia de control mayor (diseño y ejecución)",IF(OR(AND(F121=2,J121=2),AND(F121=3,J121=1),AND(F121=3,J121=2),AND(F121=2,J121=1)),"Deficiencia de control (diseño o ejecución)",IF(AND(F121=2,J121=3),"Oportunidad de mejora","Mantenimiento del control"))))</f>
        <v>Mantenimiento del control</v>
      </c>
      <c r="L121" s="302">
        <f>+IF(K121="",75,IF(K121="Deficiencia de control mayor (diseño y ejecución)",80,IF(K121="Deficiencia de control (diseño o ejecución)",100,IF(K121="Oportunidad de mejora",120,140))))</f>
        <v>140</v>
      </c>
      <c r="M121" s="398">
        <v>2.9634999999999998</v>
      </c>
      <c r="N121" s="399">
        <f>+L121+M121</f>
        <v>142.96350000000001</v>
      </c>
      <c r="O121" s="390"/>
      <c r="P121" s="391"/>
    </row>
    <row r="122" spans="2:16" ht="19.899999999999999" customHeight="1" x14ac:dyDescent="0.3">
      <c r="B122" s="400"/>
      <c r="C122" s="401"/>
      <c r="D122" s="411"/>
      <c r="E122" s="371"/>
      <c r="F122" s="360"/>
      <c r="G122" s="60">
        <v>2</v>
      </c>
      <c r="H122" s="215" t="s">
        <v>864</v>
      </c>
      <c r="I122" s="412"/>
      <c r="J122" s="360"/>
      <c r="K122" s="311"/>
      <c r="L122" s="302"/>
      <c r="M122" s="398"/>
      <c r="N122" s="399"/>
      <c r="O122" s="390"/>
      <c r="P122" s="391"/>
    </row>
    <row r="123" spans="2:16" ht="19.899999999999999" customHeight="1" x14ac:dyDescent="0.3">
      <c r="B123" s="400"/>
      <c r="C123" s="401"/>
      <c r="D123" s="411"/>
      <c r="E123" s="371"/>
      <c r="F123" s="360"/>
      <c r="G123" s="60">
        <v>3</v>
      </c>
      <c r="H123" s="215" t="s">
        <v>865</v>
      </c>
      <c r="I123" s="412"/>
      <c r="J123" s="360"/>
      <c r="K123" s="311"/>
      <c r="L123" s="302"/>
      <c r="M123" s="398"/>
      <c r="N123" s="399"/>
      <c r="O123" s="390"/>
      <c r="P123" s="391"/>
    </row>
    <row r="124" spans="2:16" ht="19.899999999999999" customHeight="1" x14ac:dyDescent="0.3">
      <c r="B124" s="400"/>
      <c r="C124" s="401"/>
      <c r="D124" s="411"/>
      <c r="E124" s="371"/>
      <c r="F124" s="360"/>
      <c r="G124" s="60">
        <v>4</v>
      </c>
      <c r="H124" s="215" t="s">
        <v>327</v>
      </c>
      <c r="I124" s="412"/>
      <c r="J124" s="360"/>
      <c r="K124" s="311"/>
      <c r="L124" s="302"/>
      <c r="M124" s="398"/>
      <c r="N124" s="399"/>
      <c r="O124" s="390"/>
      <c r="P124" s="391"/>
    </row>
    <row r="125" spans="2:16" ht="19.899999999999999" customHeight="1" x14ac:dyDescent="0.3">
      <c r="B125" s="400"/>
      <c r="C125" s="401"/>
      <c r="D125" s="411"/>
      <c r="E125" s="371"/>
      <c r="F125" s="360"/>
      <c r="G125" s="60">
        <v>5</v>
      </c>
      <c r="H125" s="228"/>
      <c r="I125" s="412"/>
      <c r="J125" s="360"/>
      <c r="K125" s="311"/>
      <c r="L125" s="302"/>
      <c r="M125" s="398"/>
      <c r="N125" s="399"/>
      <c r="O125" s="390"/>
      <c r="P125" s="391"/>
    </row>
    <row r="126" spans="2:16" ht="19.899999999999999" customHeight="1" x14ac:dyDescent="0.3">
      <c r="B126" s="400"/>
      <c r="C126" s="401"/>
      <c r="D126" s="411"/>
      <c r="E126" s="371"/>
      <c r="F126" s="360"/>
      <c r="G126" s="60">
        <v>6</v>
      </c>
      <c r="H126" s="228"/>
      <c r="I126" s="412"/>
      <c r="J126" s="360"/>
      <c r="K126" s="311"/>
      <c r="L126" s="302"/>
      <c r="M126" s="398"/>
      <c r="N126" s="399"/>
      <c r="O126" s="390"/>
      <c r="P126" s="391"/>
    </row>
    <row r="127" spans="2:16" ht="19.899999999999999" customHeight="1" x14ac:dyDescent="0.3">
      <c r="B127" s="400"/>
      <c r="C127" s="401"/>
      <c r="D127" s="411"/>
      <c r="E127" s="371"/>
      <c r="F127" s="360"/>
      <c r="G127" s="60">
        <v>7</v>
      </c>
      <c r="H127" s="228"/>
      <c r="I127" s="412"/>
      <c r="J127" s="360"/>
      <c r="K127" s="311"/>
      <c r="L127" s="302"/>
      <c r="M127" s="398"/>
      <c r="N127" s="399"/>
      <c r="O127" s="390"/>
      <c r="P127" s="391"/>
    </row>
    <row r="128" spans="2:16" ht="19.899999999999999" customHeight="1" x14ac:dyDescent="0.3">
      <c r="B128" s="400"/>
      <c r="C128" s="401"/>
      <c r="D128" s="411"/>
      <c r="E128" s="371"/>
      <c r="F128" s="360"/>
      <c r="G128" s="66">
        <v>8</v>
      </c>
      <c r="H128" s="229"/>
      <c r="I128" s="412"/>
      <c r="J128" s="360"/>
      <c r="K128" s="311"/>
      <c r="L128" s="302"/>
      <c r="M128" s="398"/>
      <c r="N128" s="399"/>
      <c r="O128" s="390"/>
      <c r="P128" s="391"/>
    </row>
    <row r="129" spans="2:16" ht="19.899999999999999" customHeight="1" x14ac:dyDescent="0.3">
      <c r="B129" s="400" t="str">
        <f>+LEFT(C129,3)</f>
        <v>9.2</v>
      </c>
      <c r="C129" s="419" t="s">
        <v>328</v>
      </c>
      <c r="D129" s="324" t="s">
        <v>329</v>
      </c>
      <c r="E129" s="378" t="s">
        <v>873</v>
      </c>
      <c r="F129" s="360">
        <v>3</v>
      </c>
      <c r="G129" s="68">
        <v>1</v>
      </c>
      <c r="H129" s="215" t="s">
        <v>319</v>
      </c>
      <c r="I129" s="378" t="s">
        <v>330</v>
      </c>
      <c r="J129" s="360">
        <v>2</v>
      </c>
      <c r="K129" s="311" t="str">
        <f>+IF(OR(ISBLANK(F129),ISBLANK(J129)),"",IF(OR(AND(F129=1,J129=1),AND(F129=1,J129=2),AND(F129=1,J129=3)),"Deficiencia de control mayor (diseño y ejecución)",IF(OR(AND(F129=2,J129=2),AND(F129=3,J129=1),AND(F129=3,J129=2),AND(F129=2,J129=1)),"Deficiencia de control (diseño o ejecución)",IF(AND(F129=2,J129=3),"Oportunidad de mejora","Mantenimiento del control"))))</f>
        <v>Deficiencia de control (diseño o ejecución)</v>
      </c>
      <c r="L129" s="302">
        <f>+IF(K129="",75,IF(K129="Deficiencia de control mayor (diseño y ejecución)",80,IF(K129="Deficiencia de control (diseño o ejecución)",100,IF(K129="Oportunidad de mejora",120,140))))</f>
        <v>100</v>
      </c>
      <c r="M129" s="398">
        <v>3.0125000000000002</v>
      </c>
      <c r="N129" s="399">
        <f>+L129+M129</f>
        <v>103.0125</v>
      </c>
      <c r="O129" s="390"/>
      <c r="P129" s="391"/>
    </row>
    <row r="130" spans="2:16" ht="19.899999999999999" customHeight="1" x14ac:dyDescent="0.3">
      <c r="B130" s="400"/>
      <c r="C130" s="419"/>
      <c r="D130" s="324"/>
      <c r="E130" s="378"/>
      <c r="F130" s="360"/>
      <c r="G130" s="60">
        <v>2</v>
      </c>
      <c r="H130" s="228"/>
      <c r="I130" s="378"/>
      <c r="J130" s="360"/>
      <c r="K130" s="311"/>
      <c r="L130" s="302"/>
      <c r="M130" s="398"/>
      <c r="N130" s="399"/>
      <c r="O130" s="390"/>
      <c r="P130" s="391"/>
    </row>
    <row r="131" spans="2:16" ht="19.899999999999999" customHeight="1" x14ac:dyDescent="0.3">
      <c r="B131" s="400"/>
      <c r="C131" s="419"/>
      <c r="D131" s="324"/>
      <c r="E131" s="378"/>
      <c r="F131" s="360"/>
      <c r="G131" s="60">
        <v>3</v>
      </c>
      <c r="H131" s="228"/>
      <c r="I131" s="378"/>
      <c r="J131" s="360"/>
      <c r="K131" s="311"/>
      <c r="L131" s="302"/>
      <c r="M131" s="398"/>
      <c r="N131" s="399"/>
      <c r="O131" s="390"/>
      <c r="P131" s="391"/>
    </row>
    <row r="132" spans="2:16" ht="19.899999999999999" customHeight="1" x14ac:dyDescent="0.3">
      <c r="B132" s="400"/>
      <c r="C132" s="419"/>
      <c r="D132" s="324"/>
      <c r="E132" s="378"/>
      <c r="F132" s="360"/>
      <c r="G132" s="60">
        <v>4</v>
      </c>
      <c r="H132" s="228"/>
      <c r="I132" s="378"/>
      <c r="J132" s="360"/>
      <c r="K132" s="311"/>
      <c r="L132" s="302"/>
      <c r="M132" s="398"/>
      <c r="N132" s="399"/>
      <c r="O132" s="390"/>
      <c r="P132" s="391"/>
    </row>
    <row r="133" spans="2:16" ht="19.899999999999999" customHeight="1" x14ac:dyDescent="0.3">
      <c r="B133" s="400"/>
      <c r="C133" s="419"/>
      <c r="D133" s="324"/>
      <c r="E133" s="378"/>
      <c r="F133" s="360"/>
      <c r="G133" s="60">
        <v>5</v>
      </c>
      <c r="H133" s="228"/>
      <c r="I133" s="378"/>
      <c r="J133" s="360"/>
      <c r="K133" s="311"/>
      <c r="L133" s="302"/>
      <c r="M133" s="398"/>
      <c r="N133" s="399"/>
      <c r="O133" s="390"/>
      <c r="P133" s="391"/>
    </row>
    <row r="134" spans="2:16" ht="19.899999999999999" customHeight="1" x14ac:dyDescent="0.3">
      <c r="B134" s="400"/>
      <c r="C134" s="419"/>
      <c r="D134" s="324"/>
      <c r="E134" s="378"/>
      <c r="F134" s="360"/>
      <c r="G134" s="60">
        <v>6</v>
      </c>
      <c r="H134" s="228"/>
      <c r="I134" s="378"/>
      <c r="J134" s="360"/>
      <c r="K134" s="311"/>
      <c r="L134" s="302"/>
      <c r="M134" s="398"/>
      <c r="N134" s="399"/>
      <c r="O134" s="390"/>
      <c r="P134" s="391"/>
    </row>
    <row r="135" spans="2:16" ht="19.899999999999999" customHeight="1" x14ac:dyDescent="0.3">
      <c r="B135" s="400"/>
      <c r="C135" s="419"/>
      <c r="D135" s="324"/>
      <c r="E135" s="378"/>
      <c r="F135" s="360"/>
      <c r="G135" s="60">
        <v>7</v>
      </c>
      <c r="H135" s="228"/>
      <c r="I135" s="378"/>
      <c r="J135" s="360"/>
      <c r="K135" s="311"/>
      <c r="L135" s="302"/>
      <c r="M135" s="398"/>
      <c r="N135" s="399"/>
      <c r="O135" s="390"/>
      <c r="P135" s="391"/>
    </row>
    <row r="136" spans="2:16" ht="19.899999999999999" customHeight="1" x14ac:dyDescent="0.3">
      <c r="B136" s="400"/>
      <c r="C136" s="419"/>
      <c r="D136" s="324"/>
      <c r="E136" s="378"/>
      <c r="F136" s="360"/>
      <c r="G136" s="66">
        <v>8</v>
      </c>
      <c r="H136" s="229"/>
      <c r="I136" s="378"/>
      <c r="J136" s="360"/>
      <c r="K136" s="311"/>
      <c r="L136" s="302"/>
      <c r="M136" s="398"/>
      <c r="N136" s="399"/>
      <c r="O136" s="390"/>
      <c r="P136" s="391"/>
    </row>
    <row r="137" spans="2:16" ht="19.899999999999999" customHeight="1" x14ac:dyDescent="0.3">
      <c r="B137" s="400" t="str">
        <f>+LEFT(C137,3)</f>
        <v>9.3</v>
      </c>
      <c r="C137" s="420" t="s">
        <v>331</v>
      </c>
      <c r="D137" s="324" t="s">
        <v>317</v>
      </c>
      <c r="E137" s="415" t="s">
        <v>872</v>
      </c>
      <c r="F137" s="360">
        <v>3</v>
      </c>
      <c r="G137" s="68">
        <v>1</v>
      </c>
      <c r="H137" s="215" t="s">
        <v>322</v>
      </c>
      <c r="I137" s="412" t="s">
        <v>863</v>
      </c>
      <c r="J137" s="360">
        <v>2</v>
      </c>
      <c r="K137" s="311" t="str">
        <f>+IF(OR(ISBLANK(F137),ISBLANK(J137)),"",IF(OR(AND(F137=1,J137=1),AND(F137=1,J137=2),AND(F137=1,J137=3)),"Deficiencia de control mayor (diseño y ejecución)",IF(OR(AND(F137=2,J137=2),AND(F137=3,J137=1),AND(F137=3,J137=2),AND(F137=2,J137=1)),"Deficiencia de control (diseño o ejecución)",IF(AND(F137=2,J137=3),"Oportunidad de mejora","Mantenimiento del control"))))</f>
        <v>Deficiencia de control (diseño o ejecución)</v>
      </c>
      <c r="L137" s="302">
        <f>+IF(K137="",75,IF(K137="Deficiencia de control mayor (diseño y ejecución)",80,IF(K137="Deficiencia de control (diseño o ejecución)",100,IF(K137="Oportunidad de mejora",120,140))))</f>
        <v>100</v>
      </c>
      <c r="M137" s="398">
        <v>3.1236000000000002</v>
      </c>
      <c r="N137" s="399">
        <f>+L137+M137</f>
        <v>103.1236</v>
      </c>
      <c r="O137" s="390"/>
      <c r="P137" s="391"/>
    </row>
    <row r="138" spans="2:16" ht="19.899999999999999" customHeight="1" x14ac:dyDescent="0.3">
      <c r="B138" s="400"/>
      <c r="C138" s="420"/>
      <c r="D138" s="324"/>
      <c r="E138" s="371"/>
      <c r="F138" s="360"/>
      <c r="G138" s="60">
        <v>2</v>
      </c>
      <c r="H138" s="215" t="s">
        <v>327</v>
      </c>
      <c r="I138" s="412"/>
      <c r="J138" s="360"/>
      <c r="K138" s="311"/>
      <c r="L138" s="302"/>
      <c r="M138" s="398"/>
      <c r="N138" s="399"/>
      <c r="O138" s="390"/>
      <c r="P138" s="391"/>
    </row>
    <row r="139" spans="2:16" ht="19.899999999999999" customHeight="1" x14ac:dyDescent="0.3">
      <c r="B139" s="400"/>
      <c r="C139" s="420"/>
      <c r="D139" s="324"/>
      <c r="E139" s="371"/>
      <c r="F139" s="360"/>
      <c r="G139" s="60">
        <v>3</v>
      </c>
      <c r="H139" s="215"/>
      <c r="I139" s="412"/>
      <c r="J139" s="360"/>
      <c r="K139" s="311"/>
      <c r="L139" s="302"/>
      <c r="M139" s="398"/>
      <c r="N139" s="399"/>
      <c r="O139" s="390"/>
      <c r="P139" s="391"/>
    </row>
    <row r="140" spans="2:16" ht="19.899999999999999" customHeight="1" x14ac:dyDescent="0.3">
      <c r="B140" s="400"/>
      <c r="C140" s="420"/>
      <c r="D140" s="324"/>
      <c r="E140" s="371"/>
      <c r="F140" s="360"/>
      <c r="G140" s="60">
        <v>4</v>
      </c>
      <c r="H140" s="228"/>
      <c r="I140" s="412"/>
      <c r="J140" s="360"/>
      <c r="K140" s="311"/>
      <c r="L140" s="302"/>
      <c r="M140" s="398"/>
      <c r="N140" s="399"/>
      <c r="O140" s="390"/>
      <c r="P140" s="391"/>
    </row>
    <row r="141" spans="2:16" ht="19.899999999999999" customHeight="1" x14ac:dyDescent="0.3">
      <c r="B141" s="400"/>
      <c r="C141" s="420"/>
      <c r="D141" s="324"/>
      <c r="E141" s="371"/>
      <c r="F141" s="360"/>
      <c r="G141" s="60">
        <v>5</v>
      </c>
      <c r="H141" s="228"/>
      <c r="I141" s="412"/>
      <c r="J141" s="360"/>
      <c r="K141" s="311"/>
      <c r="L141" s="302"/>
      <c r="M141" s="398"/>
      <c r="N141" s="399"/>
      <c r="O141" s="390"/>
      <c r="P141" s="391"/>
    </row>
    <row r="142" spans="2:16" ht="19.899999999999999" customHeight="1" x14ac:dyDescent="0.3">
      <c r="B142" s="400"/>
      <c r="C142" s="420"/>
      <c r="D142" s="324"/>
      <c r="E142" s="371"/>
      <c r="F142" s="360"/>
      <c r="G142" s="60">
        <v>6</v>
      </c>
      <c r="H142" s="228"/>
      <c r="I142" s="412"/>
      <c r="J142" s="360"/>
      <c r="K142" s="311"/>
      <c r="L142" s="302"/>
      <c r="M142" s="398"/>
      <c r="N142" s="399"/>
      <c r="O142" s="390"/>
      <c r="P142" s="391"/>
    </row>
    <row r="143" spans="2:16" ht="19.899999999999999" customHeight="1" x14ac:dyDescent="0.3">
      <c r="B143" s="400"/>
      <c r="C143" s="420"/>
      <c r="D143" s="324"/>
      <c r="E143" s="371"/>
      <c r="F143" s="360"/>
      <c r="G143" s="60">
        <v>7</v>
      </c>
      <c r="H143" s="228"/>
      <c r="I143" s="412"/>
      <c r="J143" s="360"/>
      <c r="K143" s="311"/>
      <c r="L143" s="302"/>
      <c r="M143" s="398"/>
      <c r="N143" s="399"/>
      <c r="O143" s="390"/>
      <c r="P143" s="391"/>
    </row>
    <row r="144" spans="2:16" ht="19.899999999999999" customHeight="1" x14ac:dyDescent="0.3">
      <c r="B144" s="400"/>
      <c r="C144" s="420"/>
      <c r="D144" s="324"/>
      <c r="E144" s="371"/>
      <c r="F144" s="360"/>
      <c r="G144" s="66">
        <v>8</v>
      </c>
      <c r="H144" s="229"/>
      <c r="I144" s="412"/>
      <c r="J144" s="360"/>
      <c r="K144" s="311"/>
      <c r="L144" s="302"/>
      <c r="M144" s="398"/>
      <c r="N144" s="399"/>
      <c r="O144" s="390"/>
      <c r="P144" s="391"/>
    </row>
    <row r="145" spans="2:16" ht="19.899999999999999" customHeight="1" x14ac:dyDescent="0.3">
      <c r="B145" s="400" t="str">
        <f>+LEFT(C145,3)</f>
        <v>9.4</v>
      </c>
      <c r="C145" s="392" t="s">
        <v>332</v>
      </c>
      <c r="D145" s="324" t="s">
        <v>329</v>
      </c>
      <c r="E145" s="412" t="s">
        <v>857</v>
      </c>
      <c r="F145" s="360">
        <v>3</v>
      </c>
      <c r="G145" s="68">
        <v>1</v>
      </c>
      <c r="H145" s="215" t="s">
        <v>322</v>
      </c>
      <c r="I145" s="412" t="s">
        <v>863</v>
      </c>
      <c r="J145" s="360">
        <v>3</v>
      </c>
      <c r="K145" s="311" t="str">
        <f>+IF(OR(ISBLANK(F145),ISBLANK(J145)),"",IF(OR(AND(F145=1,J145=1),AND(F145=1,J145=2),AND(F145=1,J145=3)),"Deficiencia de control mayor (diseño y ejecución)",IF(OR(AND(F145=2,J145=2),AND(F145=3,J145=1),AND(F145=3,J145=2),AND(F145=2,J145=1)),"Deficiencia de control (diseño o ejecución)",IF(AND(F145=2,J145=3),"Oportunidad de mejora","Mantenimiento del control"))))</f>
        <v>Mantenimiento del control</v>
      </c>
      <c r="L145" s="302">
        <f>+IF(K145="",75,IF(K145="Deficiencia de control mayor (diseño y ejecución)",80,IF(K145="Deficiencia de control (diseño o ejecución)",100,IF(K145="Oportunidad de mejora",120,140))))</f>
        <v>140</v>
      </c>
      <c r="M145" s="398">
        <v>3.2456</v>
      </c>
      <c r="N145" s="399">
        <f>+L145+M145</f>
        <v>143.2456</v>
      </c>
      <c r="O145" s="390"/>
      <c r="P145" s="391"/>
    </row>
    <row r="146" spans="2:16" ht="19.899999999999999" customHeight="1" x14ac:dyDescent="0.3">
      <c r="B146" s="400"/>
      <c r="C146" s="392"/>
      <c r="D146" s="324"/>
      <c r="E146" s="371"/>
      <c r="F146" s="360"/>
      <c r="G146" s="60">
        <v>2</v>
      </c>
      <c r="H146" s="215" t="s">
        <v>327</v>
      </c>
      <c r="I146" s="412"/>
      <c r="J146" s="360"/>
      <c r="K146" s="311"/>
      <c r="L146" s="302"/>
      <c r="M146" s="398"/>
      <c r="N146" s="399"/>
      <c r="O146" s="390"/>
      <c r="P146" s="391"/>
    </row>
    <row r="147" spans="2:16" ht="19.899999999999999" customHeight="1" x14ac:dyDescent="0.3">
      <c r="B147" s="400"/>
      <c r="C147" s="392"/>
      <c r="D147" s="324"/>
      <c r="E147" s="371"/>
      <c r="F147" s="360"/>
      <c r="G147" s="60">
        <v>3</v>
      </c>
      <c r="H147" s="215" t="s">
        <v>333</v>
      </c>
      <c r="I147" s="412"/>
      <c r="J147" s="360"/>
      <c r="K147" s="311"/>
      <c r="L147" s="302"/>
      <c r="M147" s="398"/>
      <c r="N147" s="399"/>
      <c r="O147" s="390"/>
      <c r="P147" s="391"/>
    </row>
    <row r="148" spans="2:16" ht="19.899999999999999" customHeight="1" x14ac:dyDescent="0.3">
      <c r="B148" s="400"/>
      <c r="C148" s="392"/>
      <c r="D148" s="324"/>
      <c r="E148" s="371"/>
      <c r="F148" s="360"/>
      <c r="G148" s="60">
        <v>4</v>
      </c>
      <c r="H148" s="215"/>
      <c r="I148" s="412"/>
      <c r="J148" s="360"/>
      <c r="K148" s="311"/>
      <c r="L148" s="302"/>
      <c r="M148" s="398"/>
      <c r="N148" s="399"/>
      <c r="O148" s="390"/>
      <c r="P148" s="391"/>
    </row>
    <row r="149" spans="2:16" ht="19.899999999999999" customHeight="1" x14ac:dyDescent="0.3">
      <c r="B149" s="400"/>
      <c r="C149" s="392"/>
      <c r="D149" s="324"/>
      <c r="E149" s="371"/>
      <c r="F149" s="360"/>
      <c r="G149" s="60">
        <v>5</v>
      </c>
      <c r="H149" s="228"/>
      <c r="I149" s="412"/>
      <c r="J149" s="360"/>
      <c r="K149" s="311"/>
      <c r="L149" s="302"/>
      <c r="M149" s="398"/>
      <c r="N149" s="399"/>
      <c r="O149" s="390"/>
      <c r="P149" s="391"/>
    </row>
    <row r="150" spans="2:16" ht="19.899999999999999" customHeight="1" x14ac:dyDescent="0.3">
      <c r="B150" s="400"/>
      <c r="C150" s="392"/>
      <c r="D150" s="324"/>
      <c r="E150" s="371"/>
      <c r="F150" s="360"/>
      <c r="G150" s="60">
        <v>6</v>
      </c>
      <c r="H150" s="228"/>
      <c r="I150" s="412"/>
      <c r="J150" s="360"/>
      <c r="K150" s="311"/>
      <c r="L150" s="302"/>
      <c r="M150" s="398"/>
      <c r="N150" s="399"/>
      <c r="O150" s="390"/>
      <c r="P150" s="391"/>
    </row>
    <row r="151" spans="2:16" ht="19.899999999999999" customHeight="1" x14ac:dyDescent="0.3">
      <c r="B151" s="400"/>
      <c r="C151" s="392"/>
      <c r="D151" s="324"/>
      <c r="E151" s="371"/>
      <c r="F151" s="360"/>
      <c r="G151" s="60">
        <v>7</v>
      </c>
      <c r="H151" s="228"/>
      <c r="I151" s="412"/>
      <c r="J151" s="360"/>
      <c r="K151" s="311"/>
      <c r="L151" s="302"/>
      <c r="M151" s="398"/>
      <c r="N151" s="399"/>
      <c r="O151" s="390"/>
      <c r="P151" s="391"/>
    </row>
    <row r="152" spans="2:16" ht="19.899999999999999" customHeight="1" x14ac:dyDescent="0.3">
      <c r="B152" s="400"/>
      <c r="C152" s="392"/>
      <c r="D152" s="324"/>
      <c r="E152" s="371"/>
      <c r="F152" s="360"/>
      <c r="G152" s="66">
        <v>8</v>
      </c>
      <c r="H152" s="229"/>
      <c r="I152" s="412"/>
      <c r="J152" s="360"/>
      <c r="K152" s="311"/>
      <c r="L152" s="302"/>
      <c r="M152" s="398"/>
      <c r="N152" s="399"/>
      <c r="O152" s="390"/>
      <c r="P152" s="391"/>
    </row>
    <row r="153" spans="2:16" ht="19.899999999999999" customHeight="1" x14ac:dyDescent="0.3">
      <c r="B153" s="400" t="str">
        <f>+LEFT(C153,3)</f>
        <v>9.5</v>
      </c>
      <c r="C153" s="392" t="s">
        <v>334</v>
      </c>
      <c r="D153" s="324" t="s">
        <v>335</v>
      </c>
      <c r="E153" s="412" t="s">
        <v>857</v>
      </c>
      <c r="F153" s="360">
        <v>3</v>
      </c>
      <c r="G153" s="68">
        <v>1</v>
      </c>
      <c r="H153" s="215" t="s">
        <v>336</v>
      </c>
      <c r="I153" s="412" t="s">
        <v>874</v>
      </c>
      <c r="J153" s="360">
        <v>3</v>
      </c>
      <c r="K153" s="311" t="str">
        <f>+IF(OR(ISBLANK(F153),ISBLANK(J153)),"",IF(OR(AND(F153=1,J153=1),AND(F153=1,J153=2),AND(F153=1,J153=3)),"Deficiencia de control mayor (diseño y ejecución)",IF(OR(AND(F153=2,J153=2),AND(F153=3,J153=1),AND(F153=3,J153=2),AND(F153=2,J153=1)),"Deficiencia de control (diseño o ejecución)",IF(AND(F153=2,J153=3),"Oportunidad de mejora","Mantenimiento del control"))))</f>
        <v>Mantenimiento del control</v>
      </c>
      <c r="L153" s="302">
        <f>+IF(K153="",75,IF(K153="Deficiencia de control mayor (diseño y ejecución)",80,IF(K153="Deficiencia de control (diseño o ejecución)",100,IF(K153="Oportunidad de mejora",120,140))))</f>
        <v>140</v>
      </c>
      <c r="M153" s="398">
        <v>3.3654000000000002</v>
      </c>
      <c r="N153" s="399">
        <f>+L153+M153</f>
        <v>143.36539999999999</v>
      </c>
      <c r="O153" s="390"/>
      <c r="P153" s="391"/>
    </row>
    <row r="154" spans="2:16" ht="19.899999999999999" customHeight="1" x14ac:dyDescent="0.3">
      <c r="B154" s="400"/>
      <c r="C154" s="392"/>
      <c r="D154" s="324"/>
      <c r="E154" s="371"/>
      <c r="F154" s="360"/>
      <c r="G154" s="60">
        <v>2</v>
      </c>
      <c r="H154" s="228"/>
      <c r="I154" s="412"/>
      <c r="J154" s="360"/>
      <c r="K154" s="311"/>
      <c r="L154" s="302"/>
      <c r="M154" s="398"/>
      <c r="N154" s="399"/>
      <c r="O154" s="390"/>
      <c r="P154" s="391"/>
    </row>
    <row r="155" spans="2:16" ht="19.899999999999999" customHeight="1" x14ac:dyDescent="0.3">
      <c r="B155" s="400"/>
      <c r="C155" s="392"/>
      <c r="D155" s="324"/>
      <c r="E155" s="371"/>
      <c r="F155" s="360"/>
      <c r="G155" s="60">
        <v>3</v>
      </c>
      <c r="H155" s="228"/>
      <c r="I155" s="412"/>
      <c r="J155" s="360"/>
      <c r="K155" s="311"/>
      <c r="L155" s="302"/>
      <c r="M155" s="398"/>
      <c r="N155" s="399"/>
      <c r="O155" s="390"/>
      <c r="P155" s="391"/>
    </row>
    <row r="156" spans="2:16" ht="19.899999999999999" customHeight="1" x14ac:dyDescent="0.3">
      <c r="B156" s="400"/>
      <c r="C156" s="392"/>
      <c r="D156" s="324"/>
      <c r="E156" s="371"/>
      <c r="F156" s="360"/>
      <c r="G156" s="60">
        <v>4</v>
      </c>
      <c r="H156" s="228"/>
      <c r="I156" s="412"/>
      <c r="J156" s="360"/>
      <c r="K156" s="311"/>
      <c r="L156" s="302"/>
      <c r="M156" s="398"/>
      <c r="N156" s="399"/>
      <c r="O156" s="390"/>
      <c r="P156" s="391"/>
    </row>
    <row r="157" spans="2:16" ht="19.899999999999999" customHeight="1" x14ac:dyDescent="0.3">
      <c r="B157" s="400"/>
      <c r="C157" s="392"/>
      <c r="D157" s="324"/>
      <c r="E157" s="371"/>
      <c r="F157" s="360"/>
      <c r="G157" s="60">
        <v>5</v>
      </c>
      <c r="H157" s="228"/>
      <c r="I157" s="412"/>
      <c r="J157" s="360"/>
      <c r="K157" s="311"/>
      <c r="L157" s="302"/>
      <c r="M157" s="398"/>
      <c r="N157" s="399"/>
      <c r="O157" s="390"/>
      <c r="P157" s="391"/>
    </row>
    <row r="158" spans="2:16" ht="19.899999999999999" customHeight="1" x14ac:dyDescent="0.3">
      <c r="B158" s="400"/>
      <c r="C158" s="392"/>
      <c r="D158" s="324"/>
      <c r="E158" s="371"/>
      <c r="F158" s="360"/>
      <c r="G158" s="60">
        <v>6</v>
      </c>
      <c r="H158" s="228"/>
      <c r="I158" s="412"/>
      <c r="J158" s="360"/>
      <c r="K158" s="311"/>
      <c r="L158" s="302"/>
      <c r="M158" s="398"/>
      <c r="N158" s="399"/>
      <c r="O158" s="390"/>
      <c r="P158" s="391"/>
    </row>
    <row r="159" spans="2:16" ht="19.899999999999999" customHeight="1" x14ac:dyDescent="0.3">
      <c r="B159" s="400"/>
      <c r="C159" s="392"/>
      <c r="D159" s="324"/>
      <c r="E159" s="371"/>
      <c r="F159" s="360"/>
      <c r="G159" s="60">
        <v>7</v>
      </c>
      <c r="H159" s="228"/>
      <c r="I159" s="412"/>
      <c r="J159" s="360"/>
      <c r="K159" s="311"/>
      <c r="L159" s="302"/>
      <c r="M159" s="398"/>
      <c r="N159" s="399"/>
      <c r="O159" s="390"/>
      <c r="P159" s="391"/>
    </row>
    <row r="160" spans="2:16" ht="19.899999999999999" customHeight="1" x14ac:dyDescent="0.3">
      <c r="B160" s="400"/>
      <c r="C160" s="392"/>
      <c r="D160" s="324"/>
      <c r="E160" s="371"/>
      <c r="F160" s="360"/>
      <c r="G160" s="66">
        <v>8</v>
      </c>
      <c r="H160" s="229"/>
      <c r="I160" s="412"/>
      <c r="J160" s="360"/>
      <c r="K160" s="311"/>
      <c r="L160" s="302"/>
      <c r="M160" s="398"/>
      <c r="N160" s="399"/>
      <c r="O160" s="390"/>
      <c r="P160" s="391"/>
    </row>
  </sheetData>
  <sheetProtection password="D72A" sheet="1" objects="1" scenarios="1" formatCells="0" formatColumns="0" formatRows="0"/>
  <mergeCells count="286">
    <mergeCell ref="M153:M160"/>
    <mergeCell ref="N153:N160"/>
    <mergeCell ref="O153:O160"/>
    <mergeCell ref="P153:P160"/>
    <mergeCell ref="B153:B160"/>
    <mergeCell ref="C153:C160"/>
    <mergeCell ref="D153:D160"/>
    <mergeCell ref="E153:E160"/>
    <mergeCell ref="F153:F160"/>
    <mergeCell ref="I153:I160"/>
    <mergeCell ref="J153:J160"/>
    <mergeCell ref="K153:K160"/>
    <mergeCell ref="L153:L160"/>
    <mergeCell ref="M137:M144"/>
    <mergeCell ref="N137:N144"/>
    <mergeCell ref="O137:O144"/>
    <mergeCell ref="P137:P144"/>
    <mergeCell ref="B145:B152"/>
    <mergeCell ref="C145:C152"/>
    <mergeCell ref="D145:D152"/>
    <mergeCell ref="E145:E152"/>
    <mergeCell ref="F145:F152"/>
    <mergeCell ref="I145:I152"/>
    <mergeCell ref="J145:J152"/>
    <mergeCell ref="K145:K152"/>
    <mergeCell ref="L145:L152"/>
    <mergeCell ref="M145:M152"/>
    <mergeCell ref="N145:N152"/>
    <mergeCell ref="O145:O152"/>
    <mergeCell ref="P145:P152"/>
    <mergeCell ref="B137:B144"/>
    <mergeCell ref="C137:C144"/>
    <mergeCell ref="D137:D144"/>
    <mergeCell ref="E137:E144"/>
    <mergeCell ref="F137:F144"/>
    <mergeCell ref="I137:I144"/>
    <mergeCell ref="J137:J144"/>
    <mergeCell ref="K137:K144"/>
    <mergeCell ref="L137:L144"/>
    <mergeCell ref="M121:M128"/>
    <mergeCell ref="N121:N128"/>
    <mergeCell ref="O121:O128"/>
    <mergeCell ref="P121:P128"/>
    <mergeCell ref="B129:B136"/>
    <mergeCell ref="C129:C136"/>
    <mergeCell ref="D129:D136"/>
    <mergeCell ref="E129:E136"/>
    <mergeCell ref="F129:F136"/>
    <mergeCell ref="I129:I136"/>
    <mergeCell ref="J129:J136"/>
    <mergeCell ref="K129:K136"/>
    <mergeCell ref="L129:L136"/>
    <mergeCell ref="M129:M136"/>
    <mergeCell ref="N129:N136"/>
    <mergeCell ref="O129:O136"/>
    <mergeCell ref="P129:P136"/>
    <mergeCell ref="B121:B128"/>
    <mergeCell ref="C121:C128"/>
    <mergeCell ref="D121:D128"/>
    <mergeCell ref="E121:E128"/>
    <mergeCell ref="F121:F128"/>
    <mergeCell ref="I121:I128"/>
    <mergeCell ref="J121:J128"/>
    <mergeCell ref="K121:K128"/>
    <mergeCell ref="L121:L128"/>
    <mergeCell ref="M110:M117"/>
    <mergeCell ref="N110:N117"/>
    <mergeCell ref="O110:O117"/>
    <mergeCell ref="P110:P117"/>
    <mergeCell ref="B118:B120"/>
    <mergeCell ref="C118:C120"/>
    <mergeCell ref="D118:D120"/>
    <mergeCell ref="E118:E120"/>
    <mergeCell ref="F118:F120"/>
    <mergeCell ref="G118:I118"/>
    <mergeCell ref="J118:J120"/>
    <mergeCell ref="K118:K120"/>
    <mergeCell ref="L118:L120"/>
    <mergeCell ref="M118:M120"/>
    <mergeCell ref="N118:N120"/>
    <mergeCell ref="O118:O120"/>
    <mergeCell ref="P118:P120"/>
    <mergeCell ref="G119:G120"/>
    <mergeCell ref="H119:H120"/>
    <mergeCell ref="I119:I120"/>
    <mergeCell ref="B110:B117"/>
    <mergeCell ref="C110:C117"/>
    <mergeCell ref="D110:D117"/>
    <mergeCell ref="E110:E117"/>
    <mergeCell ref="F110:F117"/>
    <mergeCell ref="I110:I117"/>
    <mergeCell ref="J110:J117"/>
    <mergeCell ref="K110:K117"/>
    <mergeCell ref="L110:L117"/>
    <mergeCell ref="M102:M109"/>
    <mergeCell ref="N102:N109"/>
    <mergeCell ref="O102:O109"/>
    <mergeCell ref="P102:P109"/>
    <mergeCell ref="B94:B101"/>
    <mergeCell ref="C94:C101"/>
    <mergeCell ref="D94:D101"/>
    <mergeCell ref="E94:E101"/>
    <mergeCell ref="F94:F101"/>
    <mergeCell ref="I94:I101"/>
    <mergeCell ref="J94:J101"/>
    <mergeCell ref="B102:B109"/>
    <mergeCell ref="C102:C109"/>
    <mergeCell ref="D102:D109"/>
    <mergeCell ref="E102:E109"/>
    <mergeCell ref="F102:F109"/>
    <mergeCell ref="I102:I109"/>
    <mergeCell ref="J102:J109"/>
    <mergeCell ref="K102:K109"/>
    <mergeCell ref="L102:L109"/>
    <mergeCell ref="K94:K101"/>
    <mergeCell ref="L94:L101"/>
    <mergeCell ref="M94:M101"/>
    <mergeCell ref="N94:N101"/>
    <mergeCell ref="M83:M85"/>
    <mergeCell ref="N83:N85"/>
    <mergeCell ref="O83:O85"/>
    <mergeCell ref="P83:P85"/>
    <mergeCell ref="G84:G85"/>
    <mergeCell ref="H84:H85"/>
    <mergeCell ref="I84:I85"/>
    <mergeCell ref="M86:M93"/>
    <mergeCell ref="N86:N93"/>
    <mergeCell ref="O86:O93"/>
    <mergeCell ref="P86:P93"/>
    <mergeCell ref="O94:O101"/>
    <mergeCell ref="P94:P101"/>
    <mergeCell ref="B86:B93"/>
    <mergeCell ref="C86:C93"/>
    <mergeCell ref="D86:D93"/>
    <mergeCell ref="E86:E93"/>
    <mergeCell ref="F86:F93"/>
    <mergeCell ref="I86:I93"/>
    <mergeCell ref="J86:J93"/>
    <mergeCell ref="K86:K93"/>
    <mergeCell ref="L86:L93"/>
    <mergeCell ref="B83:B85"/>
    <mergeCell ref="C83:C85"/>
    <mergeCell ref="D83:D85"/>
    <mergeCell ref="E83:E85"/>
    <mergeCell ref="F83:F85"/>
    <mergeCell ref="G83:I83"/>
    <mergeCell ref="J83:J85"/>
    <mergeCell ref="K83:K85"/>
    <mergeCell ref="L83:L85"/>
    <mergeCell ref="M67:M74"/>
    <mergeCell ref="N67:N74"/>
    <mergeCell ref="O67:O74"/>
    <mergeCell ref="P67:P74"/>
    <mergeCell ref="B75:B82"/>
    <mergeCell ref="C75:C82"/>
    <mergeCell ref="D75:D82"/>
    <mergeCell ref="E75:E82"/>
    <mergeCell ref="F75:F82"/>
    <mergeCell ref="I75:I82"/>
    <mergeCell ref="J75:J82"/>
    <mergeCell ref="K75:K82"/>
    <mergeCell ref="L75:L82"/>
    <mergeCell ref="M75:M82"/>
    <mergeCell ref="N75:N82"/>
    <mergeCell ref="O75:O82"/>
    <mergeCell ref="P75:P82"/>
    <mergeCell ref="B67:B74"/>
    <mergeCell ref="C67:C74"/>
    <mergeCell ref="D67:D74"/>
    <mergeCell ref="E67:E74"/>
    <mergeCell ref="F67:F74"/>
    <mergeCell ref="I67:I74"/>
    <mergeCell ref="J67:J74"/>
    <mergeCell ref="K67:K74"/>
    <mergeCell ref="L67:L74"/>
    <mergeCell ref="M51:M58"/>
    <mergeCell ref="N51:N58"/>
    <mergeCell ref="O51:O58"/>
    <mergeCell ref="P51:P58"/>
    <mergeCell ref="B59:B66"/>
    <mergeCell ref="C59:C66"/>
    <mergeCell ref="D59:D66"/>
    <mergeCell ref="E59:E66"/>
    <mergeCell ref="F59:F66"/>
    <mergeCell ref="I59:I66"/>
    <mergeCell ref="J59:J66"/>
    <mergeCell ref="K59:K66"/>
    <mergeCell ref="L59:L66"/>
    <mergeCell ref="M59:M66"/>
    <mergeCell ref="N59:N66"/>
    <mergeCell ref="O59:O66"/>
    <mergeCell ref="P59:P66"/>
    <mergeCell ref="B51:B58"/>
    <mergeCell ref="C51:C58"/>
    <mergeCell ref="D51:D58"/>
    <mergeCell ref="E51:E58"/>
    <mergeCell ref="F51:F58"/>
    <mergeCell ref="I51:I58"/>
    <mergeCell ref="J51:J58"/>
    <mergeCell ref="K51:K58"/>
    <mergeCell ref="L51:L58"/>
    <mergeCell ref="M40:M42"/>
    <mergeCell ref="N40:N42"/>
    <mergeCell ref="O40:O42"/>
    <mergeCell ref="P40:P42"/>
    <mergeCell ref="G41:G42"/>
    <mergeCell ref="H41:H42"/>
    <mergeCell ref="I41:I42"/>
    <mergeCell ref="M43:M50"/>
    <mergeCell ref="N43:N50"/>
    <mergeCell ref="O43:O50"/>
    <mergeCell ref="P43:P50"/>
    <mergeCell ref="B43:B50"/>
    <mergeCell ref="C43:C50"/>
    <mergeCell ref="D43:D50"/>
    <mergeCell ref="E43:E50"/>
    <mergeCell ref="F43:F50"/>
    <mergeCell ref="I43:I50"/>
    <mergeCell ref="J43:J50"/>
    <mergeCell ref="K43:K50"/>
    <mergeCell ref="L43:L50"/>
    <mergeCell ref="B40:B42"/>
    <mergeCell ref="C40:C42"/>
    <mergeCell ref="D40:D42"/>
    <mergeCell ref="E40:E42"/>
    <mergeCell ref="F40:F42"/>
    <mergeCell ref="G40:I40"/>
    <mergeCell ref="J40:J42"/>
    <mergeCell ref="K40:K42"/>
    <mergeCell ref="L40:L42"/>
    <mergeCell ref="M32:M39"/>
    <mergeCell ref="N32:N39"/>
    <mergeCell ref="O32:O39"/>
    <mergeCell ref="P32:P39"/>
    <mergeCell ref="B24:B31"/>
    <mergeCell ref="C24:C31"/>
    <mergeCell ref="D24:D31"/>
    <mergeCell ref="E24:E31"/>
    <mergeCell ref="F24:F31"/>
    <mergeCell ref="I24:I31"/>
    <mergeCell ref="J24:J31"/>
    <mergeCell ref="B32:B39"/>
    <mergeCell ref="C32:C39"/>
    <mergeCell ref="D32:D39"/>
    <mergeCell ref="E32:E39"/>
    <mergeCell ref="F32:F39"/>
    <mergeCell ref="I32:I39"/>
    <mergeCell ref="J32:J39"/>
    <mergeCell ref="K32:K39"/>
    <mergeCell ref="L32:L39"/>
    <mergeCell ref="K24:K31"/>
    <mergeCell ref="L24:L31"/>
    <mergeCell ref="M24:M31"/>
    <mergeCell ref="N24:N31"/>
    <mergeCell ref="L13:L15"/>
    <mergeCell ref="M13:M15"/>
    <mergeCell ref="N13:N15"/>
    <mergeCell ref="O13:O15"/>
    <mergeCell ref="P13:P15"/>
    <mergeCell ref="G14:G15"/>
    <mergeCell ref="H14:H15"/>
    <mergeCell ref="I14:I15"/>
    <mergeCell ref="M16:M23"/>
    <mergeCell ref="N16:N23"/>
    <mergeCell ref="P16:P23"/>
    <mergeCell ref="O24:O31"/>
    <mergeCell ref="P24:P31"/>
    <mergeCell ref="B16:B23"/>
    <mergeCell ref="C16:C23"/>
    <mergeCell ref="D16:D23"/>
    <mergeCell ref="E16:E23"/>
    <mergeCell ref="F16:F23"/>
    <mergeCell ref="I16:I23"/>
    <mergeCell ref="J16:J23"/>
    <mergeCell ref="K16:K23"/>
    <mergeCell ref="L16:L23"/>
    <mergeCell ref="C10:K10"/>
    <mergeCell ref="C11:K11"/>
    <mergeCell ref="B13:B15"/>
    <mergeCell ref="C13:C15"/>
    <mergeCell ref="D13:D15"/>
    <mergeCell ref="E13:E15"/>
    <mergeCell ref="F13:F15"/>
    <mergeCell ref="G13:I13"/>
    <mergeCell ref="J13:J15"/>
    <mergeCell ref="K13:K15"/>
  </mergeCells>
  <dataValidations count="1">
    <dataValidation type="list" allowBlank="1" showInputMessage="1" showErrorMessage="1" sqref="F16:F39 J16:J39 F43:F82 J43:J82 F86:F117 J86:J117 F121:F160 J121:J160" xr:uid="{00000000-0002-0000-0400-000000000000}">
      <formula1>"1,2,3"</formula1>
      <formula2>0</formula2>
    </dataValidation>
  </dataValidations>
  <pageMargins left="0.7" right="0.7" top="0.75" bottom="0.75" header="0.51180555555555496" footer="0.51180555555555496"/>
  <pageSetup firstPageNumber="0"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J198"/>
  <sheetViews>
    <sheetView showGridLines="0" topLeftCell="A71" zoomScale="90" zoomScaleNormal="90" workbookViewId="0">
      <selection activeCell="H84" sqref="H84"/>
    </sheetView>
  </sheetViews>
  <sheetFormatPr baseColWidth="10" defaultColWidth="3.140625" defaultRowHeight="16.5" x14ac:dyDescent="0.3"/>
  <cols>
    <col min="1" max="1" width="2.5703125" style="43" customWidth="1"/>
    <col min="2" max="2" width="4.42578125" style="43" hidden="1" customWidth="1"/>
    <col min="3" max="3" width="42.5703125" style="43" customWidth="1"/>
    <col min="4" max="4" width="23.85546875" style="43" customWidth="1"/>
    <col min="5" max="5" width="60.42578125" style="43" customWidth="1"/>
    <col min="6" max="6" width="7.42578125" style="43" customWidth="1"/>
    <col min="7" max="7" width="3.5703125" style="43" customWidth="1"/>
    <col min="8" max="8" width="38.28515625" style="43" customWidth="1"/>
    <col min="9" max="9" width="39.140625" style="43" customWidth="1"/>
    <col min="10" max="10" width="7.42578125" style="43" customWidth="1"/>
    <col min="11" max="11" width="26" style="43" customWidth="1"/>
    <col min="12" max="13" width="8" style="77" customWidth="1"/>
    <col min="14" max="14" width="12" style="77" customWidth="1"/>
    <col min="15" max="15" width="3.140625" style="83"/>
    <col min="16" max="1024" width="3.140625" style="43"/>
  </cols>
  <sheetData>
    <row r="1" spans="3:11" ht="9.9499999999999993" hidden="1" customHeight="1" x14ac:dyDescent="0.3"/>
    <row r="2" spans="3:11" ht="9.9499999999999993" hidden="1" customHeight="1" x14ac:dyDescent="0.3"/>
    <row r="3" spans="3:11" ht="9.9499999999999993" hidden="1" customHeight="1" x14ac:dyDescent="0.3"/>
    <row r="4" spans="3:11" ht="9.9499999999999993" hidden="1" customHeight="1" x14ac:dyDescent="0.3"/>
    <row r="5" spans="3:11" ht="9.9499999999999993" hidden="1" customHeight="1" x14ac:dyDescent="0.3"/>
    <row r="6" spans="3:11" ht="9.9499999999999993" hidden="1" customHeight="1" x14ac:dyDescent="0.3"/>
    <row r="7" spans="3:11" ht="9.9499999999999993" hidden="1" customHeight="1" x14ac:dyDescent="0.3"/>
    <row r="8" spans="3:11" ht="9.9499999999999993" hidden="1" customHeight="1" x14ac:dyDescent="0.3"/>
    <row r="9" spans="3:11" ht="9.9499999999999993" hidden="1" customHeight="1" x14ac:dyDescent="0.3"/>
    <row r="10" spans="3:11" ht="9.9499999999999993" hidden="1" customHeight="1" x14ac:dyDescent="0.3"/>
    <row r="11" spans="3:11" ht="9.9499999999999993" hidden="1" customHeight="1" x14ac:dyDescent="0.3"/>
    <row r="12" spans="3:11" ht="31.5" hidden="1" customHeight="1" x14ac:dyDescent="0.3"/>
    <row r="13" spans="3:11" ht="24.75" hidden="1" customHeight="1" x14ac:dyDescent="0.3"/>
    <row r="14" spans="3:11" ht="20.25" hidden="1" customHeight="1" x14ac:dyDescent="0.3"/>
    <row r="15" spans="3:11" ht="20.100000000000001" hidden="1" customHeight="1" x14ac:dyDescent="0.3">
      <c r="C15" s="421" t="s">
        <v>337</v>
      </c>
      <c r="D15" s="421"/>
      <c r="E15" s="421"/>
      <c r="F15" s="421"/>
      <c r="G15" s="421"/>
      <c r="H15" s="421"/>
      <c r="I15" s="421"/>
      <c r="J15" s="421"/>
      <c r="K15" s="421"/>
    </row>
    <row r="16" spans="3:11" ht="37.700000000000003" hidden="1" customHeight="1" x14ac:dyDescent="0.3">
      <c r="C16" s="286" t="s">
        <v>338</v>
      </c>
      <c r="D16" s="286"/>
      <c r="E16" s="286"/>
      <c r="F16" s="286"/>
      <c r="G16" s="286"/>
      <c r="H16" s="286"/>
      <c r="I16" s="286"/>
      <c r="J16" s="286"/>
      <c r="K16" s="286"/>
    </row>
    <row r="17" spans="2:15" ht="9.9499999999999993" hidden="1" customHeight="1" x14ac:dyDescent="0.3">
      <c r="C17" s="52"/>
      <c r="D17" s="52"/>
      <c r="F17" s="53"/>
    </row>
    <row r="18" spans="2:15" ht="16.149999999999999" customHeight="1" thickBot="1" x14ac:dyDescent="0.35">
      <c r="B18" s="422" t="s">
        <v>111</v>
      </c>
      <c r="C18" s="423" t="s">
        <v>339</v>
      </c>
      <c r="D18" s="424" t="s">
        <v>8</v>
      </c>
      <c r="E18" s="424" t="s">
        <v>340</v>
      </c>
      <c r="F18" s="425" t="s">
        <v>294</v>
      </c>
      <c r="G18" s="426" t="s">
        <v>116</v>
      </c>
      <c r="H18" s="426"/>
      <c r="I18" s="426"/>
      <c r="J18" s="425" t="s">
        <v>295</v>
      </c>
      <c r="K18" s="427" t="s">
        <v>167</v>
      </c>
      <c r="L18" s="393"/>
      <c r="M18" s="393"/>
      <c r="N18" s="393"/>
    </row>
    <row r="19" spans="2:15" ht="16.149999999999999" customHeight="1" thickBot="1" x14ac:dyDescent="0.35">
      <c r="B19" s="422"/>
      <c r="C19" s="423"/>
      <c r="D19" s="424"/>
      <c r="E19" s="424"/>
      <c r="F19" s="425"/>
      <c r="G19" s="428" t="s">
        <v>13</v>
      </c>
      <c r="H19" s="429" t="s">
        <v>15</v>
      </c>
      <c r="I19" s="429" t="s">
        <v>17</v>
      </c>
      <c r="J19" s="425"/>
      <c r="K19" s="427"/>
      <c r="L19" s="393"/>
      <c r="M19" s="393"/>
      <c r="N19" s="393"/>
    </row>
    <row r="20" spans="2:15" ht="16.149999999999999" customHeight="1" thickBot="1" x14ac:dyDescent="0.35">
      <c r="B20" s="422"/>
      <c r="C20" s="423"/>
      <c r="D20" s="424"/>
      <c r="E20" s="424"/>
      <c r="F20" s="425"/>
      <c r="G20" s="428"/>
      <c r="H20" s="428"/>
      <c r="I20" s="428"/>
      <c r="J20" s="425"/>
      <c r="K20" s="427"/>
      <c r="L20" s="393"/>
      <c r="M20" s="393"/>
      <c r="N20" s="393"/>
    </row>
    <row r="21" spans="2:15" ht="16.149999999999999" customHeight="1" thickBot="1" x14ac:dyDescent="0.35">
      <c r="B21" s="306" t="str">
        <f>+LEFT(C21,4)</f>
        <v>10.1</v>
      </c>
      <c r="C21" s="430" t="s">
        <v>341</v>
      </c>
      <c r="D21" s="431" t="s">
        <v>329</v>
      </c>
      <c r="E21" s="384" t="s">
        <v>755</v>
      </c>
      <c r="F21" s="365">
        <v>3</v>
      </c>
      <c r="G21" s="58">
        <v>1</v>
      </c>
      <c r="H21" s="456" t="s">
        <v>758</v>
      </c>
      <c r="I21" s="432" t="s">
        <v>759</v>
      </c>
      <c r="J21" s="433">
        <v>3</v>
      </c>
      <c r="K21" s="317" t="str">
        <f>+IF(OR(ISBLANK(F21),ISBLANK(J21)),"",IF(OR(AND(F21=1,J21=1),AND(F21=1,J21=2),AND(F21=1,J21=3)),"Deficiencia de control mayor (diseño y ejecución)",IF(OR(AND(F21=2,J21=2),AND(F21=3,J21=1),AND(F21=3,J21=2),AND(F21=2,J21=1)),"Deficiencia de control (diseño o ejecución)",IF(AND(F21=2,J21=3),"Oportunidad de mejora","Mantenimiento del control"))))</f>
        <v>Mantenimiento del control</v>
      </c>
      <c r="L21" s="302">
        <f>+IF(K21="",152,IF(K21="Deficiencia de control mayor (diseño y ejecución)",160,IF(K21="Deficiencia de control (diseño o ejecución)",180,IF(K21="Oportunidad de mejora",200,220))))</f>
        <v>220</v>
      </c>
      <c r="M21" s="398">
        <v>3.4569000000000001</v>
      </c>
      <c r="N21" s="398">
        <f>+L21+M21</f>
        <v>223.45689999999999</v>
      </c>
    </row>
    <row r="22" spans="2:15" s="56" customFormat="1" ht="16.149999999999999" customHeight="1" thickBot="1" x14ac:dyDescent="0.35">
      <c r="B22" s="306"/>
      <c r="C22" s="430"/>
      <c r="D22" s="431"/>
      <c r="E22" s="384"/>
      <c r="F22" s="365"/>
      <c r="G22" s="60">
        <v>2</v>
      </c>
      <c r="H22" s="456"/>
      <c r="I22" s="432"/>
      <c r="J22" s="433"/>
      <c r="K22" s="317"/>
      <c r="L22" s="302"/>
      <c r="M22" s="398"/>
      <c r="N22" s="398"/>
      <c r="O22" s="45"/>
    </row>
    <row r="23" spans="2:15" s="56" customFormat="1" ht="16.149999999999999" customHeight="1" thickBot="1" x14ac:dyDescent="0.35">
      <c r="B23" s="306"/>
      <c r="C23" s="430"/>
      <c r="D23" s="431"/>
      <c r="E23" s="384"/>
      <c r="F23" s="365"/>
      <c r="G23" s="60">
        <v>3</v>
      </c>
      <c r="H23" s="232" t="s">
        <v>760</v>
      </c>
      <c r="I23" s="432"/>
      <c r="J23" s="433"/>
      <c r="K23" s="317"/>
      <c r="L23" s="302"/>
      <c r="M23" s="398"/>
      <c r="N23" s="398"/>
      <c r="O23" s="45"/>
    </row>
    <row r="24" spans="2:15" s="56" customFormat="1" ht="16.149999999999999" customHeight="1" thickBot="1" x14ac:dyDescent="0.35">
      <c r="B24" s="306"/>
      <c r="C24" s="430"/>
      <c r="D24" s="431"/>
      <c r="E24" s="384"/>
      <c r="F24" s="365"/>
      <c r="G24" s="60">
        <v>4</v>
      </c>
      <c r="H24" s="233"/>
      <c r="I24" s="432"/>
      <c r="J24" s="433"/>
      <c r="K24" s="317"/>
      <c r="L24" s="302"/>
      <c r="M24" s="398"/>
      <c r="N24" s="398"/>
      <c r="O24" s="45"/>
    </row>
    <row r="25" spans="2:15" s="56" customFormat="1" ht="16.149999999999999" customHeight="1" thickBot="1" x14ac:dyDescent="0.35">
      <c r="B25" s="306"/>
      <c r="C25" s="430"/>
      <c r="D25" s="431"/>
      <c r="E25" s="384"/>
      <c r="F25" s="365"/>
      <c r="G25" s="60">
        <v>5</v>
      </c>
      <c r="H25" s="233"/>
      <c r="I25" s="432"/>
      <c r="J25" s="433"/>
      <c r="K25" s="317"/>
      <c r="L25" s="302"/>
      <c r="M25" s="398"/>
      <c r="N25" s="398"/>
      <c r="O25" s="45"/>
    </row>
    <row r="26" spans="2:15" s="56" customFormat="1" ht="16.149999999999999" customHeight="1" thickBot="1" x14ac:dyDescent="0.35">
      <c r="B26" s="306"/>
      <c r="C26" s="430"/>
      <c r="D26" s="431"/>
      <c r="E26" s="384"/>
      <c r="F26" s="365"/>
      <c r="G26" s="60">
        <v>6</v>
      </c>
      <c r="H26" s="233"/>
      <c r="I26" s="432"/>
      <c r="J26" s="433"/>
      <c r="K26" s="317"/>
      <c r="L26" s="302"/>
      <c r="M26" s="398"/>
      <c r="N26" s="398"/>
      <c r="O26" s="45"/>
    </row>
    <row r="27" spans="2:15" s="56" customFormat="1" ht="16.149999999999999" customHeight="1" thickBot="1" x14ac:dyDescent="0.35">
      <c r="B27" s="306"/>
      <c r="C27" s="430"/>
      <c r="D27" s="431"/>
      <c r="E27" s="384"/>
      <c r="F27" s="365"/>
      <c r="G27" s="60">
        <v>7</v>
      </c>
      <c r="H27" s="233"/>
      <c r="I27" s="432"/>
      <c r="J27" s="433"/>
      <c r="K27" s="317"/>
      <c r="L27" s="302"/>
      <c r="M27" s="398"/>
      <c r="N27" s="398"/>
      <c r="O27" s="45"/>
    </row>
    <row r="28" spans="2:15" s="56" customFormat="1" ht="16.149999999999999" customHeight="1" thickBot="1" x14ac:dyDescent="0.35">
      <c r="B28" s="306"/>
      <c r="C28" s="430"/>
      <c r="D28" s="431"/>
      <c r="E28" s="384"/>
      <c r="F28" s="365"/>
      <c r="G28" s="66">
        <v>8</v>
      </c>
      <c r="H28" s="234"/>
      <c r="I28" s="432"/>
      <c r="J28" s="433"/>
      <c r="K28" s="317"/>
      <c r="L28" s="302"/>
      <c r="M28" s="398"/>
      <c r="N28" s="398"/>
      <c r="O28" s="45"/>
    </row>
    <row r="29" spans="2:15" s="56" customFormat="1" ht="16.149999999999999" customHeight="1" thickBot="1" x14ac:dyDescent="0.35">
      <c r="B29" s="306" t="str">
        <f>+LEFT(C29,4)</f>
        <v>10.2</v>
      </c>
      <c r="C29" s="323" t="s">
        <v>342</v>
      </c>
      <c r="D29" s="324" t="s">
        <v>329</v>
      </c>
      <c r="E29" s="434" t="s">
        <v>756</v>
      </c>
      <c r="F29" s="360">
        <v>3</v>
      </c>
      <c r="G29" s="68">
        <v>1</v>
      </c>
      <c r="H29" s="235" t="s">
        <v>761</v>
      </c>
      <c r="I29" s="384" t="s">
        <v>762</v>
      </c>
      <c r="J29" s="367">
        <v>3</v>
      </c>
      <c r="K29" s="311" t="str">
        <f>+IF(OR(ISBLANK(F29),ISBLANK(J29)),"",IF(OR(AND(F29=1,J29=1),AND(F29=1,J29=2),AND(F29=1,J29=3)),"Deficiencia de control mayor (diseño y ejecución)",IF(OR(AND(F29=2,J29=2),AND(F29=3,J29=1),AND(F29=3,J29=2),AND(F29=2,J29=1)),"Deficiencia de control (diseño o ejecución)",IF(AND(F29=2,J29=3),"Oportunidad de mejora","Mantenimiento del control"))))</f>
        <v>Mantenimiento del control</v>
      </c>
      <c r="L29" s="302">
        <f>+IF(K29="",152,IF(K29="Deficiencia de control mayor (diseño y ejecución)",160,IF(K29="Deficiencia de control (diseño o ejecución)",180,IF(K29="Oportunidad de mejora",200,220))))</f>
        <v>220</v>
      </c>
      <c r="M29" s="398">
        <v>3.5478000000000001</v>
      </c>
      <c r="N29" s="398">
        <f>+L29+M29</f>
        <v>223.5478</v>
      </c>
      <c r="O29" s="45"/>
    </row>
    <row r="30" spans="2:15" s="56" customFormat="1" ht="16.149999999999999" customHeight="1" thickBot="1" x14ac:dyDescent="0.35">
      <c r="B30" s="306"/>
      <c r="C30" s="323"/>
      <c r="D30" s="324"/>
      <c r="E30" s="434"/>
      <c r="F30" s="360"/>
      <c r="G30" s="60">
        <v>2</v>
      </c>
      <c r="H30" s="236"/>
      <c r="I30" s="384"/>
      <c r="J30" s="367"/>
      <c r="K30" s="311"/>
      <c r="L30" s="302"/>
      <c r="M30" s="398"/>
      <c r="N30" s="398"/>
      <c r="O30" s="45"/>
    </row>
    <row r="31" spans="2:15" s="56" customFormat="1" ht="16.149999999999999" customHeight="1" thickBot="1" x14ac:dyDescent="0.35">
      <c r="B31" s="306"/>
      <c r="C31" s="323"/>
      <c r="D31" s="324"/>
      <c r="E31" s="434"/>
      <c r="F31" s="360"/>
      <c r="G31" s="60">
        <v>3</v>
      </c>
      <c r="H31" s="232"/>
      <c r="I31" s="384"/>
      <c r="J31" s="367"/>
      <c r="K31" s="311"/>
      <c r="L31" s="302"/>
      <c r="M31" s="398"/>
      <c r="N31" s="398"/>
      <c r="O31" s="45"/>
    </row>
    <row r="32" spans="2:15" s="56" customFormat="1" ht="16.149999999999999" customHeight="1" thickBot="1" x14ac:dyDescent="0.35">
      <c r="B32" s="306"/>
      <c r="C32" s="323"/>
      <c r="D32" s="324"/>
      <c r="E32" s="434"/>
      <c r="F32" s="360"/>
      <c r="G32" s="60">
        <v>4</v>
      </c>
      <c r="H32" s="233"/>
      <c r="I32" s="384"/>
      <c r="J32" s="367"/>
      <c r="K32" s="311"/>
      <c r="L32" s="302"/>
      <c r="M32" s="398"/>
      <c r="N32" s="398"/>
      <c r="O32" s="45"/>
    </row>
    <row r="33" spans="2:15" s="56" customFormat="1" ht="16.149999999999999" customHeight="1" thickBot="1" x14ac:dyDescent="0.35">
      <c r="B33" s="306"/>
      <c r="C33" s="323"/>
      <c r="D33" s="324"/>
      <c r="E33" s="434"/>
      <c r="F33" s="360"/>
      <c r="G33" s="60">
        <v>5</v>
      </c>
      <c r="H33" s="233"/>
      <c r="I33" s="384"/>
      <c r="J33" s="367"/>
      <c r="K33" s="311"/>
      <c r="L33" s="302"/>
      <c r="M33" s="398"/>
      <c r="N33" s="398"/>
      <c r="O33" s="45"/>
    </row>
    <row r="34" spans="2:15" s="56" customFormat="1" ht="16.149999999999999" customHeight="1" thickBot="1" x14ac:dyDescent="0.35">
      <c r="B34" s="306"/>
      <c r="C34" s="323"/>
      <c r="D34" s="324"/>
      <c r="E34" s="434"/>
      <c r="F34" s="360"/>
      <c r="G34" s="60">
        <v>6</v>
      </c>
      <c r="H34" s="233"/>
      <c r="I34" s="384"/>
      <c r="J34" s="367"/>
      <c r="K34" s="311"/>
      <c r="L34" s="302"/>
      <c r="M34" s="398"/>
      <c r="N34" s="398"/>
      <c r="O34" s="45"/>
    </row>
    <row r="35" spans="2:15" s="56" customFormat="1" ht="16.149999999999999" customHeight="1" thickBot="1" x14ac:dyDescent="0.35">
      <c r="B35" s="306"/>
      <c r="C35" s="323"/>
      <c r="D35" s="324"/>
      <c r="E35" s="434"/>
      <c r="F35" s="360"/>
      <c r="G35" s="60">
        <v>7</v>
      </c>
      <c r="H35" s="233"/>
      <c r="I35" s="384"/>
      <c r="J35" s="367"/>
      <c r="K35" s="311"/>
      <c r="L35" s="302"/>
      <c r="M35" s="398"/>
      <c r="N35" s="398"/>
      <c r="O35" s="45"/>
    </row>
    <row r="36" spans="2:15" s="56" customFormat="1" ht="16.149999999999999" customHeight="1" thickBot="1" x14ac:dyDescent="0.35">
      <c r="B36" s="306"/>
      <c r="C36" s="323"/>
      <c r="D36" s="324"/>
      <c r="E36" s="434"/>
      <c r="F36" s="360"/>
      <c r="G36" s="66">
        <v>8</v>
      </c>
      <c r="H36" s="234"/>
      <c r="I36" s="384"/>
      <c r="J36" s="367"/>
      <c r="K36" s="311"/>
      <c r="L36" s="302"/>
      <c r="M36" s="398"/>
      <c r="N36" s="398"/>
      <c r="O36" s="45"/>
    </row>
    <row r="37" spans="2:15" s="56" customFormat="1" ht="16.149999999999999" customHeight="1" thickBot="1" x14ac:dyDescent="0.35">
      <c r="B37" s="306" t="str">
        <f>+LEFT(C37,4)</f>
        <v>10.3</v>
      </c>
      <c r="C37" s="323" t="s">
        <v>343</v>
      </c>
      <c r="D37" s="324" t="s">
        <v>344</v>
      </c>
      <c r="E37" s="345" t="s">
        <v>757</v>
      </c>
      <c r="F37" s="360">
        <v>3</v>
      </c>
      <c r="G37" s="68">
        <v>1</v>
      </c>
      <c r="H37" s="237" t="s">
        <v>763</v>
      </c>
      <c r="I37" s="345" t="s">
        <v>764</v>
      </c>
      <c r="J37" s="367">
        <v>3</v>
      </c>
      <c r="K37" s="311" t="str">
        <f>+IF(OR(ISBLANK(F37),ISBLANK(J37)),"",IF(OR(AND(F37=1,J37=1),AND(F37=1,J37=2),AND(F37=1,J37=3)),"Deficiencia de control mayor (diseño y ejecución)",IF(OR(AND(F37=2,J37=2),AND(F37=3,J37=1),AND(F37=3,J37=2),AND(F37=2,J37=1)),"Deficiencia de control (diseño o ejecución)",IF(AND(F37=2,J37=3),"Oportunidad de mejora","Mantenimiento del control"))))</f>
        <v>Mantenimiento del control</v>
      </c>
      <c r="L37" s="302">
        <f>+IF(K37="",152,IF(K37="Deficiencia de control mayor (diseño y ejecución)",160,IF(K37="Deficiencia de control (diseño o ejecución)",180,IF(K37="Oportunidad de mejora",200,220))))</f>
        <v>220</v>
      </c>
      <c r="M37" s="398">
        <v>3.6457999999999999</v>
      </c>
      <c r="N37" s="398">
        <f>+L37+M37</f>
        <v>223.64580000000001</v>
      </c>
      <c r="O37" s="45"/>
    </row>
    <row r="38" spans="2:15" s="56" customFormat="1" ht="16.149999999999999" customHeight="1" thickBot="1" x14ac:dyDescent="0.35">
      <c r="B38" s="306"/>
      <c r="C38" s="323"/>
      <c r="D38" s="324"/>
      <c r="E38" s="345"/>
      <c r="F38" s="360"/>
      <c r="G38" s="60">
        <v>2</v>
      </c>
      <c r="H38" s="232"/>
      <c r="I38" s="345"/>
      <c r="J38" s="367"/>
      <c r="K38" s="311"/>
      <c r="L38" s="302"/>
      <c r="M38" s="398"/>
      <c r="N38" s="398"/>
      <c r="O38" s="45"/>
    </row>
    <row r="39" spans="2:15" s="56" customFormat="1" ht="16.149999999999999" customHeight="1" thickBot="1" x14ac:dyDescent="0.35">
      <c r="B39" s="306"/>
      <c r="C39" s="323"/>
      <c r="D39" s="324"/>
      <c r="E39" s="345"/>
      <c r="F39" s="360"/>
      <c r="G39" s="60">
        <v>3</v>
      </c>
      <c r="H39" s="233"/>
      <c r="I39" s="345"/>
      <c r="J39" s="367"/>
      <c r="K39" s="311"/>
      <c r="L39" s="302"/>
      <c r="M39" s="398"/>
      <c r="N39" s="398"/>
      <c r="O39" s="45"/>
    </row>
    <row r="40" spans="2:15" s="56" customFormat="1" ht="16.149999999999999" customHeight="1" thickBot="1" x14ac:dyDescent="0.35">
      <c r="B40" s="306"/>
      <c r="C40" s="323"/>
      <c r="D40" s="324"/>
      <c r="E40" s="345"/>
      <c r="F40" s="360"/>
      <c r="G40" s="60">
        <v>4</v>
      </c>
      <c r="H40" s="233"/>
      <c r="I40" s="345"/>
      <c r="J40" s="367"/>
      <c r="K40" s="311"/>
      <c r="L40" s="302"/>
      <c r="M40" s="398"/>
      <c r="N40" s="398"/>
      <c r="O40" s="45"/>
    </row>
    <row r="41" spans="2:15" s="56" customFormat="1" ht="16.149999999999999" customHeight="1" thickBot="1" x14ac:dyDescent="0.35">
      <c r="B41" s="306"/>
      <c r="C41" s="323"/>
      <c r="D41" s="324"/>
      <c r="E41" s="345"/>
      <c r="F41" s="360"/>
      <c r="G41" s="60">
        <v>5</v>
      </c>
      <c r="H41" s="233"/>
      <c r="I41" s="345"/>
      <c r="J41" s="367"/>
      <c r="K41" s="311"/>
      <c r="L41" s="302"/>
      <c r="M41" s="398"/>
      <c r="N41" s="398"/>
      <c r="O41" s="45"/>
    </row>
    <row r="42" spans="2:15" s="56" customFormat="1" ht="16.149999999999999" customHeight="1" thickBot="1" x14ac:dyDescent="0.35">
      <c r="B42" s="306"/>
      <c r="C42" s="323"/>
      <c r="D42" s="324"/>
      <c r="E42" s="345"/>
      <c r="F42" s="360"/>
      <c r="G42" s="60">
        <v>6</v>
      </c>
      <c r="H42" s="233"/>
      <c r="I42" s="345"/>
      <c r="J42" s="367"/>
      <c r="K42" s="311"/>
      <c r="L42" s="302"/>
      <c r="M42" s="398"/>
      <c r="N42" s="398"/>
      <c r="O42" s="45"/>
    </row>
    <row r="43" spans="2:15" s="56" customFormat="1" ht="16.149999999999999" customHeight="1" thickBot="1" x14ac:dyDescent="0.35">
      <c r="B43" s="306"/>
      <c r="C43" s="323"/>
      <c r="D43" s="324"/>
      <c r="E43" s="345"/>
      <c r="F43" s="360"/>
      <c r="G43" s="60">
        <v>7</v>
      </c>
      <c r="H43" s="233"/>
      <c r="I43" s="345"/>
      <c r="J43" s="367"/>
      <c r="K43" s="311"/>
      <c r="L43" s="302"/>
      <c r="M43" s="398"/>
      <c r="N43" s="398"/>
      <c r="O43" s="45"/>
    </row>
    <row r="44" spans="2:15" s="56" customFormat="1" ht="16.149999999999999" customHeight="1" thickBot="1" x14ac:dyDescent="0.35">
      <c r="B44" s="306"/>
      <c r="C44" s="323"/>
      <c r="D44" s="324"/>
      <c r="E44" s="345"/>
      <c r="F44" s="360"/>
      <c r="G44" s="66">
        <v>8</v>
      </c>
      <c r="H44" s="234"/>
      <c r="I44" s="345"/>
      <c r="J44" s="367"/>
      <c r="K44" s="311"/>
      <c r="L44" s="302"/>
      <c r="M44" s="398"/>
      <c r="N44" s="398"/>
      <c r="O44" s="45"/>
    </row>
    <row r="45" spans="2:15" s="56" customFormat="1" ht="16.149999999999999" customHeight="1" thickBot="1" x14ac:dyDescent="0.35">
      <c r="B45" s="438"/>
      <c r="C45" s="423" t="s">
        <v>345</v>
      </c>
      <c r="D45" s="424" t="s">
        <v>8</v>
      </c>
      <c r="E45" s="439" t="s">
        <v>340</v>
      </c>
      <c r="F45" s="440" t="s">
        <v>294</v>
      </c>
      <c r="G45" s="441" t="s">
        <v>116</v>
      </c>
      <c r="H45" s="441"/>
      <c r="I45" s="441"/>
      <c r="J45" s="440" t="s">
        <v>295</v>
      </c>
      <c r="K45" s="442" t="s">
        <v>167</v>
      </c>
      <c r="L45" s="410"/>
      <c r="M45" s="410"/>
      <c r="N45" s="410"/>
      <c r="O45" s="45"/>
    </row>
    <row r="46" spans="2:15" s="56" customFormat="1" ht="16.149999999999999" customHeight="1" x14ac:dyDescent="0.3">
      <c r="B46" s="438"/>
      <c r="C46" s="423"/>
      <c r="D46" s="424"/>
      <c r="E46" s="439"/>
      <c r="F46" s="440"/>
      <c r="G46" s="435" t="s">
        <v>13</v>
      </c>
      <c r="H46" s="436" t="s">
        <v>15</v>
      </c>
      <c r="I46" s="436" t="s">
        <v>17</v>
      </c>
      <c r="J46" s="440"/>
      <c r="K46" s="442"/>
      <c r="L46" s="410"/>
      <c r="M46" s="410"/>
      <c r="N46" s="410"/>
      <c r="O46" s="45"/>
    </row>
    <row r="47" spans="2:15" s="56" customFormat="1" ht="16.149999999999999" customHeight="1" thickBot="1" x14ac:dyDescent="0.35">
      <c r="B47" s="438"/>
      <c r="C47" s="423"/>
      <c r="D47" s="424"/>
      <c r="E47" s="439"/>
      <c r="F47" s="440"/>
      <c r="G47" s="435"/>
      <c r="H47" s="436"/>
      <c r="I47" s="436"/>
      <c r="J47" s="440"/>
      <c r="K47" s="442"/>
      <c r="L47" s="410"/>
      <c r="M47" s="410"/>
      <c r="N47" s="410"/>
      <c r="O47" s="45"/>
    </row>
    <row r="48" spans="2:15" s="56" customFormat="1" ht="16.149999999999999" customHeight="1" thickBot="1" x14ac:dyDescent="0.35">
      <c r="B48" s="306" t="str">
        <f>+LEFT(C48,4)</f>
        <v>11.1</v>
      </c>
      <c r="C48" s="374" t="s">
        <v>346</v>
      </c>
      <c r="D48" s="411" t="s">
        <v>347</v>
      </c>
      <c r="E48" s="437" t="s">
        <v>765</v>
      </c>
      <c r="F48" s="367">
        <v>3</v>
      </c>
      <c r="G48" s="68">
        <v>1</v>
      </c>
      <c r="H48" s="238" t="s">
        <v>769</v>
      </c>
      <c r="I48" s="345" t="s">
        <v>770</v>
      </c>
      <c r="J48" s="367">
        <v>2</v>
      </c>
      <c r="K48" s="311" t="str">
        <f>+IF(OR(ISBLANK(F48),ISBLANK(J48)),"",IF(OR(AND(F48=1,J48=1),AND(F48=1,J48=2),AND(F48=1,J48=3)),"Deficiencia de control mayor (diseño y ejecución)",IF(OR(AND(F48=2,J48=2),AND(F48=3,J48=1),AND(F48=3,J48=2),AND(F48=2,J48=1)),"Deficiencia de control (diseño o ejecución)",IF(AND(F48=2,J48=3),"Oportunidad de mejora","Mantenimiento del control"))))</f>
        <v>Deficiencia de control (diseño o ejecución)</v>
      </c>
      <c r="L48" s="302">
        <f>+IF(K48="",152,IF(K48="Deficiencia de control mayor (diseño y ejecución)",160,IF(K48="Deficiencia de control (diseño o ejecución)",180,IF(K48="Oportunidad de mejora",200,220))))</f>
        <v>180</v>
      </c>
      <c r="M48" s="398">
        <v>3.7896000000000001</v>
      </c>
      <c r="N48" s="398">
        <f>+L48+M48</f>
        <v>183.78960000000001</v>
      </c>
      <c r="O48" s="45"/>
    </row>
    <row r="49" spans="2:15" s="56" customFormat="1" ht="16.149999999999999" customHeight="1" thickBot="1" x14ac:dyDescent="0.35">
      <c r="B49" s="306"/>
      <c r="C49" s="374"/>
      <c r="D49" s="411"/>
      <c r="E49" s="437"/>
      <c r="F49" s="367"/>
      <c r="G49" s="60">
        <v>2</v>
      </c>
      <c r="H49" s="232" t="s">
        <v>771</v>
      </c>
      <c r="I49" s="345"/>
      <c r="J49" s="367"/>
      <c r="K49" s="311"/>
      <c r="L49" s="302"/>
      <c r="M49" s="398"/>
      <c r="N49" s="398"/>
      <c r="O49" s="45"/>
    </row>
    <row r="50" spans="2:15" s="56" customFormat="1" ht="16.149999999999999" customHeight="1" thickBot="1" x14ac:dyDescent="0.35">
      <c r="B50" s="306"/>
      <c r="C50" s="374"/>
      <c r="D50" s="411"/>
      <c r="E50" s="437"/>
      <c r="F50" s="367"/>
      <c r="G50" s="60">
        <v>3</v>
      </c>
      <c r="H50" s="232" t="s">
        <v>772</v>
      </c>
      <c r="I50" s="345"/>
      <c r="J50" s="367"/>
      <c r="K50" s="311"/>
      <c r="L50" s="302"/>
      <c r="M50" s="398"/>
      <c r="N50" s="398"/>
      <c r="O50" s="45"/>
    </row>
    <row r="51" spans="2:15" s="56" customFormat="1" ht="16.149999999999999" customHeight="1" thickBot="1" x14ac:dyDescent="0.35">
      <c r="B51" s="306"/>
      <c r="C51" s="374"/>
      <c r="D51" s="411"/>
      <c r="E51" s="437"/>
      <c r="F51" s="367"/>
      <c r="G51" s="60">
        <v>4</v>
      </c>
      <c r="H51" s="239"/>
      <c r="I51" s="345"/>
      <c r="J51" s="367"/>
      <c r="K51" s="311"/>
      <c r="L51" s="302"/>
      <c r="M51" s="398"/>
      <c r="N51" s="398"/>
      <c r="O51" s="45"/>
    </row>
    <row r="52" spans="2:15" s="56" customFormat="1" ht="16.149999999999999" customHeight="1" thickBot="1" x14ac:dyDescent="0.35">
      <c r="B52" s="306"/>
      <c r="C52" s="374"/>
      <c r="D52" s="411"/>
      <c r="E52" s="437"/>
      <c r="F52" s="367"/>
      <c r="G52" s="60">
        <v>5</v>
      </c>
      <c r="H52" s="233"/>
      <c r="I52" s="345"/>
      <c r="J52" s="367"/>
      <c r="K52" s="311"/>
      <c r="L52" s="302"/>
      <c r="M52" s="398"/>
      <c r="N52" s="398"/>
      <c r="O52" s="45"/>
    </row>
    <row r="53" spans="2:15" s="56" customFormat="1" ht="16.149999999999999" customHeight="1" thickBot="1" x14ac:dyDescent="0.35">
      <c r="B53" s="306"/>
      <c r="C53" s="374"/>
      <c r="D53" s="411"/>
      <c r="E53" s="437"/>
      <c r="F53" s="367"/>
      <c r="G53" s="60">
        <v>6</v>
      </c>
      <c r="H53" s="233"/>
      <c r="I53" s="345"/>
      <c r="J53" s="367"/>
      <c r="K53" s="311"/>
      <c r="L53" s="302"/>
      <c r="M53" s="398"/>
      <c r="N53" s="398"/>
      <c r="O53" s="45"/>
    </row>
    <row r="54" spans="2:15" s="56" customFormat="1" ht="16.149999999999999" customHeight="1" thickBot="1" x14ac:dyDescent="0.35">
      <c r="B54" s="306"/>
      <c r="C54" s="374"/>
      <c r="D54" s="411"/>
      <c r="E54" s="437"/>
      <c r="F54" s="367"/>
      <c r="G54" s="60">
        <v>7</v>
      </c>
      <c r="H54" s="233"/>
      <c r="I54" s="345"/>
      <c r="J54" s="367"/>
      <c r="K54" s="311"/>
      <c r="L54" s="302"/>
      <c r="M54" s="398"/>
      <c r="N54" s="398"/>
      <c r="O54" s="45"/>
    </row>
    <row r="55" spans="2:15" s="56" customFormat="1" ht="16.149999999999999" customHeight="1" thickBot="1" x14ac:dyDescent="0.35">
      <c r="B55" s="306"/>
      <c r="C55" s="374"/>
      <c r="D55" s="411"/>
      <c r="E55" s="437"/>
      <c r="F55" s="367"/>
      <c r="G55" s="66">
        <v>8</v>
      </c>
      <c r="H55" s="234"/>
      <c r="I55" s="345"/>
      <c r="J55" s="367"/>
      <c r="K55" s="311"/>
      <c r="L55" s="302"/>
      <c r="M55" s="398"/>
      <c r="N55" s="398"/>
      <c r="O55" s="45"/>
    </row>
    <row r="56" spans="2:15" s="56" customFormat="1" ht="16.149999999999999" customHeight="1" thickBot="1" x14ac:dyDescent="0.35">
      <c r="B56" s="306" t="str">
        <f>+LEFT(C56,4)</f>
        <v>11.2</v>
      </c>
      <c r="C56" s="374" t="s">
        <v>348</v>
      </c>
      <c r="D56" s="324" t="s">
        <v>347</v>
      </c>
      <c r="E56" s="445" t="s">
        <v>766</v>
      </c>
      <c r="F56" s="367">
        <v>3</v>
      </c>
      <c r="G56" s="68">
        <v>1</v>
      </c>
      <c r="H56" s="238" t="s">
        <v>769</v>
      </c>
      <c r="I56" s="434" t="s">
        <v>773</v>
      </c>
      <c r="J56" s="367">
        <v>2</v>
      </c>
      <c r="K56" s="311" t="str">
        <f>+IF(OR(ISBLANK(F56),ISBLANK(J56)),"",IF(OR(AND(F56=1,J56=1),AND(F56=1,J56=2),AND(F56=1,J56=3)),"Deficiencia de control mayor (diseño y ejecución)",IF(OR(AND(F56=2,J56=2),AND(F56=3,J56=1),AND(F56=3,J56=2),AND(F56=2,J56=1)),"Deficiencia de control (diseño o ejecución)",IF(AND(F56=2,J56=3),"Oportunidad de mejora","Mantenimiento del control"))))</f>
        <v>Deficiencia de control (diseño o ejecución)</v>
      </c>
      <c r="L56" s="302">
        <f>+IF(K56="",152,IF(K56="Deficiencia de control mayor (diseño y ejecución)",160,IF(K56="Deficiencia de control (diseño o ejecución)",180,IF(K56="Oportunidad de mejora",200,220))))</f>
        <v>180</v>
      </c>
      <c r="M56" s="398">
        <v>3.8456000000000001</v>
      </c>
      <c r="N56" s="398">
        <f>+L56+M56</f>
        <v>183.84559999999999</v>
      </c>
      <c r="O56" s="45"/>
    </row>
    <row r="57" spans="2:15" s="56" customFormat="1" ht="16.149999999999999" customHeight="1" thickBot="1" x14ac:dyDescent="0.35">
      <c r="B57" s="306"/>
      <c r="C57" s="374"/>
      <c r="D57" s="324"/>
      <c r="E57" s="445"/>
      <c r="F57" s="367"/>
      <c r="G57" s="60">
        <v>2</v>
      </c>
      <c r="H57" s="232" t="s">
        <v>771</v>
      </c>
      <c r="I57" s="434"/>
      <c r="J57" s="367"/>
      <c r="K57" s="311"/>
      <c r="L57" s="302"/>
      <c r="M57" s="398"/>
      <c r="N57" s="398"/>
      <c r="O57" s="45"/>
    </row>
    <row r="58" spans="2:15" s="56" customFormat="1" ht="16.149999999999999" customHeight="1" thickBot="1" x14ac:dyDescent="0.35">
      <c r="B58" s="306"/>
      <c r="C58" s="374"/>
      <c r="D58" s="324"/>
      <c r="E58" s="445"/>
      <c r="F58" s="367"/>
      <c r="G58" s="60">
        <v>3</v>
      </c>
      <c r="H58" s="232" t="s">
        <v>772</v>
      </c>
      <c r="I58" s="434"/>
      <c r="J58" s="367"/>
      <c r="K58" s="311"/>
      <c r="L58" s="302"/>
      <c r="M58" s="398"/>
      <c r="N58" s="398"/>
      <c r="O58" s="45"/>
    </row>
    <row r="59" spans="2:15" s="56" customFormat="1" ht="16.149999999999999" customHeight="1" thickBot="1" x14ac:dyDescent="0.35">
      <c r="B59" s="306"/>
      <c r="C59" s="374"/>
      <c r="D59" s="324"/>
      <c r="E59" s="445"/>
      <c r="F59" s="367"/>
      <c r="G59" s="60">
        <v>4</v>
      </c>
      <c r="H59" s="233"/>
      <c r="I59" s="434"/>
      <c r="J59" s="367"/>
      <c r="K59" s="311"/>
      <c r="L59" s="302"/>
      <c r="M59" s="398"/>
      <c r="N59" s="398"/>
      <c r="O59" s="45"/>
    </row>
    <row r="60" spans="2:15" s="56" customFormat="1" ht="16.149999999999999" customHeight="1" thickBot="1" x14ac:dyDescent="0.35">
      <c r="B60" s="306"/>
      <c r="C60" s="374"/>
      <c r="D60" s="324"/>
      <c r="E60" s="445"/>
      <c r="F60" s="367"/>
      <c r="G60" s="60">
        <v>5</v>
      </c>
      <c r="H60" s="233"/>
      <c r="I60" s="434"/>
      <c r="J60" s="367"/>
      <c r="K60" s="311"/>
      <c r="L60" s="302"/>
      <c r="M60" s="398"/>
      <c r="N60" s="398"/>
      <c r="O60" s="45"/>
    </row>
    <row r="61" spans="2:15" s="56" customFormat="1" ht="16.149999999999999" customHeight="1" thickBot="1" x14ac:dyDescent="0.35">
      <c r="B61" s="306"/>
      <c r="C61" s="374"/>
      <c r="D61" s="324"/>
      <c r="E61" s="445"/>
      <c r="F61" s="367"/>
      <c r="G61" s="60">
        <v>6</v>
      </c>
      <c r="H61" s="233"/>
      <c r="I61" s="434"/>
      <c r="J61" s="367"/>
      <c r="K61" s="311"/>
      <c r="L61" s="302"/>
      <c r="M61" s="398"/>
      <c r="N61" s="398"/>
      <c r="O61" s="45"/>
    </row>
    <row r="62" spans="2:15" s="56" customFormat="1" ht="16.149999999999999" customHeight="1" thickBot="1" x14ac:dyDescent="0.35">
      <c r="B62" s="306"/>
      <c r="C62" s="374"/>
      <c r="D62" s="324"/>
      <c r="E62" s="445"/>
      <c r="F62" s="367"/>
      <c r="G62" s="60">
        <v>7</v>
      </c>
      <c r="H62" s="233"/>
      <c r="I62" s="434"/>
      <c r="J62" s="367"/>
      <c r="K62" s="311"/>
      <c r="L62" s="302"/>
      <c r="M62" s="398"/>
      <c r="N62" s="398"/>
      <c r="O62" s="45"/>
    </row>
    <row r="63" spans="2:15" s="56" customFormat="1" ht="16.149999999999999" customHeight="1" thickBot="1" x14ac:dyDescent="0.35">
      <c r="B63" s="306"/>
      <c r="C63" s="374"/>
      <c r="D63" s="324"/>
      <c r="E63" s="445"/>
      <c r="F63" s="367"/>
      <c r="G63" s="66">
        <v>8</v>
      </c>
      <c r="H63" s="234"/>
      <c r="I63" s="434"/>
      <c r="J63" s="367"/>
      <c r="K63" s="311"/>
      <c r="L63" s="302"/>
      <c r="M63" s="398"/>
      <c r="N63" s="398"/>
      <c r="O63" s="45"/>
    </row>
    <row r="64" spans="2:15" s="56" customFormat="1" ht="16.149999999999999" customHeight="1" thickBot="1" x14ac:dyDescent="0.35">
      <c r="B64" s="306" t="str">
        <f>+LEFT(C64,4)</f>
        <v>11.3</v>
      </c>
      <c r="C64" s="374" t="s">
        <v>349</v>
      </c>
      <c r="D64" s="324" t="s">
        <v>350</v>
      </c>
      <c r="E64" s="443" t="s">
        <v>767</v>
      </c>
      <c r="F64" s="367">
        <v>3</v>
      </c>
      <c r="G64" s="68">
        <v>1</v>
      </c>
      <c r="H64" s="237" t="s">
        <v>774</v>
      </c>
      <c r="I64" s="434" t="s">
        <v>775</v>
      </c>
      <c r="J64" s="367">
        <v>3</v>
      </c>
      <c r="K64" s="311" t="str">
        <f>+IF(OR(ISBLANK(F64),ISBLANK(J64)),"",IF(OR(AND(F64=1,J64=1),AND(F64=1,J64=2),AND(F64=1,J64=3)),"Deficiencia de control mayor (diseño y ejecución)",IF(OR(AND(F64=2,J64=2),AND(F64=3,J64=1),AND(F64=3,J64=2),AND(F64=2,J64=1)),"Deficiencia de control (diseño o ejecución)",IF(AND(F64=2,J64=3),"Oportunidad de mejora","Mantenimiento del control"))))</f>
        <v>Mantenimiento del control</v>
      </c>
      <c r="L64" s="302">
        <f>+IF(K64="",152,IF(K64="Deficiencia de control mayor (diseño y ejecución)",160,IF(K64="Deficiencia de control (diseño o ejecución)",180,IF(K64="Oportunidad de mejora",200,220))))</f>
        <v>220</v>
      </c>
      <c r="M64" s="398">
        <v>3.9653999999999998</v>
      </c>
      <c r="N64" s="398">
        <f>+L64+M64</f>
        <v>223.96539999999999</v>
      </c>
      <c r="O64" s="45"/>
    </row>
    <row r="65" spans="2:15" s="56" customFormat="1" ht="16.149999999999999" customHeight="1" thickBot="1" x14ac:dyDescent="0.35">
      <c r="B65" s="306"/>
      <c r="C65" s="374"/>
      <c r="D65" s="324"/>
      <c r="E65" s="444"/>
      <c r="F65" s="367"/>
      <c r="G65" s="60">
        <v>2</v>
      </c>
      <c r="H65" s="237" t="s">
        <v>769</v>
      </c>
      <c r="I65" s="434"/>
      <c r="J65" s="367"/>
      <c r="K65" s="311"/>
      <c r="L65" s="302"/>
      <c r="M65" s="398"/>
      <c r="N65" s="398"/>
      <c r="O65" s="45"/>
    </row>
    <row r="66" spans="2:15" s="56" customFormat="1" ht="16.149999999999999" customHeight="1" thickBot="1" x14ac:dyDescent="0.35">
      <c r="B66" s="306"/>
      <c r="C66" s="374"/>
      <c r="D66" s="324"/>
      <c r="E66" s="444"/>
      <c r="F66" s="367"/>
      <c r="G66" s="60">
        <v>3</v>
      </c>
      <c r="H66" s="233"/>
      <c r="I66" s="434"/>
      <c r="J66" s="367"/>
      <c r="K66" s="311"/>
      <c r="L66" s="302"/>
      <c r="M66" s="398"/>
      <c r="N66" s="398"/>
      <c r="O66" s="45"/>
    </row>
    <row r="67" spans="2:15" s="56" customFormat="1" ht="16.149999999999999" customHeight="1" thickBot="1" x14ac:dyDescent="0.35">
      <c r="B67" s="306"/>
      <c r="C67" s="374"/>
      <c r="D67" s="324"/>
      <c r="E67" s="444"/>
      <c r="F67" s="367"/>
      <c r="G67" s="60">
        <v>4</v>
      </c>
      <c r="H67" s="233"/>
      <c r="I67" s="434"/>
      <c r="J67" s="367"/>
      <c r="K67" s="311"/>
      <c r="L67" s="302"/>
      <c r="M67" s="398"/>
      <c r="N67" s="398"/>
      <c r="O67" s="45"/>
    </row>
    <row r="68" spans="2:15" s="56" customFormat="1" ht="16.149999999999999" customHeight="1" thickBot="1" x14ac:dyDescent="0.35">
      <c r="B68" s="306"/>
      <c r="C68" s="374"/>
      <c r="D68" s="324"/>
      <c r="E68" s="444"/>
      <c r="F68" s="367"/>
      <c r="G68" s="60">
        <v>5</v>
      </c>
      <c r="H68" s="233"/>
      <c r="I68" s="434"/>
      <c r="J68" s="367"/>
      <c r="K68" s="311"/>
      <c r="L68" s="302"/>
      <c r="M68" s="398"/>
      <c r="N68" s="398"/>
      <c r="O68" s="45"/>
    </row>
    <row r="69" spans="2:15" s="56" customFormat="1" ht="16.149999999999999" customHeight="1" thickBot="1" x14ac:dyDescent="0.35">
      <c r="B69" s="306"/>
      <c r="C69" s="374"/>
      <c r="D69" s="324"/>
      <c r="E69" s="444"/>
      <c r="F69" s="367"/>
      <c r="G69" s="60">
        <v>6</v>
      </c>
      <c r="H69" s="233"/>
      <c r="I69" s="434"/>
      <c r="J69" s="367"/>
      <c r="K69" s="311"/>
      <c r="L69" s="302"/>
      <c r="M69" s="398"/>
      <c r="N69" s="398"/>
      <c r="O69" s="45"/>
    </row>
    <row r="70" spans="2:15" s="56" customFormat="1" ht="16.149999999999999" customHeight="1" thickBot="1" x14ac:dyDescent="0.35">
      <c r="B70" s="306"/>
      <c r="C70" s="374"/>
      <c r="D70" s="324"/>
      <c r="E70" s="444"/>
      <c r="F70" s="367"/>
      <c r="G70" s="60">
        <v>7</v>
      </c>
      <c r="H70" s="233"/>
      <c r="I70" s="434"/>
      <c r="J70" s="367"/>
      <c r="K70" s="311"/>
      <c r="L70" s="302"/>
      <c r="M70" s="398"/>
      <c r="N70" s="398"/>
      <c r="O70" s="45"/>
    </row>
    <row r="71" spans="2:15" s="56" customFormat="1" ht="16.149999999999999" customHeight="1" thickBot="1" x14ac:dyDescent="0.35">
      <c r="B71" s="306"/>
      <c r="C71" s="374"/>
      <c r="D71" s="324"/>
      <c r="E71" s="444"/>
      <c r="F71" s="367"/>
      <c r="G71" s="66">
        <v>8</v>
      </c>
      <c r="H71" s="234"/>
      <c r="I71" s="434"/>
      <c r="J71" s="367"/>
      <c r="K71" s="311"/>
      <c r="L71" s="302"/>
      <c r="M71" s="398"/>
      <c r="N71" s="398"/>
      <c r="O71" s="45"/>
    </row>
    <row r="72" spans="2:15" ht="16.149999999999999" customHeight="1" thickBot="1" x14ac:dyDescent="0.35">
      <c r="B72" s="306" t="str">
        <f>+LEFT(C72,4)</f>
        <v>11.4</v>
      </c>
      <c r="C72" s="452" t="s">
        <v>351</v>
      </c>
      <c r="D72" s="324" t="s">
        <v>352</v>
      </c>
      <c r="E72" s="444" t="s">
        <v>768</v>
      </c>
      <c r="F72" s="367">
        <v>3</v>
      </c>
      <c r="G72" s="68">
        <v>1</v>
      </c>
      <c r="H72" s="238" t="s">
        <v>769</v>
      </c>
      <c r="I72" s="345" t="s">
        <v>776</v>
      </c>
      <c r="J72" s="367">
        <v>3</v>
      </c>
      <c r="K72" s="311" t="str">
        <f>+IF(OR(ISBLANK(F72),ISBLANK(J72)),"",IF(OR(AND(F72=1,J72=1),AND(F72=1,J72=2),AND(F72=1,J72=3)),"Deficiencia de control mayor (diseño y ejecución)",IF(OR(AND(F72=2,J72=2),AND(F72=3,J72=1),AND(F72=3,J72=2),AND(F72=2,J72=1)),"Deficiencia de control (diseño o ejecución)",IF(AND(F72=2,J72=3),"Oportunidad de mejora","Mantenimiento del control"))))</f>
        <v>Mantenimiento del control</v>
      </c>
      <c r="L72" s="302">
        <f>+IF(K72="",152,IF(K72="Deficiencia de control mayor (diseño y ejecución)",160,IF(K72="Deficiencia de control (diseño o ejecución)",180,IF(K72="Oportunidad de mejora",200,220))))</f>
        <v>220</v>
      </c>
      <c r="M72" s="398">
        <v>4.0122999999999998</v>
      </c>
      <c r="N72" s="398">
        <f>+L72+M72</f>
        <v>224.01230000000001</v>
      </c>
    </row>
    <row r="73" spans="2:15" ht="16.149999999999999" customHeight="1" thickBot="1" x14ac:dyDescent="0.35">
      <c r="B73" s="306"/>
      <c r="C73" s="452"/>
      <c r="D73" s="324"/>
      <c r="E73" s="444"/>
      <c r="F73" s="367"/>
      <c r="G73" s="60">
        <v>2</v>
      </c>
      <c r="H73" s="232" t="s">
        <v>771</v>
      </c>
      <c r="I73" s="345"/>
      <c r="J73" s="367"/>
      <c r="K73" s="311"/>
      <c r="L73" s="302"/>
      <c r="M73" s="398"/>
      <c r="N73" s="398"/>
    </row>
    <row r="74" spans="2:15" ht="16.149999999999999" customHeight="1" thickBot="1" x14ac:dyDescent="0.35">
      <c r="B74" s="306"/>
      <c r="C74" s="452"/>
      <c r="D74" s="324"/>
      <c r="E74" s="444"/>
      <c r="F74" s="367"/>
      <c r="G74" s="60">
        <v>3</v>
      </c>
      <c r="H74" s="233"/>
      <c r="I74" s="345"/>
      <c r="J74" s="367"/>
      <c r="K74" s="311"/>
      <c r="L74" s="302"/>
      <c r="M74" s="398"/>
      <c r="N74" s="398"/>
    </row>
    <row r="75" spans="2:15" ht="16.149999999999999" customHeight="1" thickBot="1" x14ac:dyDescent="0.35">
      <c r="B75" s="306"/>
      <c r="C75" s="452"/>
      <c r="D75" s="324"/>
      <c r="E75" s="444"/>
      <c r="F75" s="367"/>
      <c r="G75" s="60">
        <v>4</v>
      </c>
      <c r="H75" s="233"/>
      <c r="I75" s="345"/>
      <c r="J75" s="367"/>
      <c r="K75" s="311"/>
      <c r="L75" s="302"/>
      <c r="M75" s="398"/>
      <c r="N75" s="398"/>
    </row>
    <row r="76" spans="2:15" ht="16.149999999999999" customHeight="1" thickBot="1" x14ac:dyDescent="0.35">
      <c r="B76" s="306"/>
      <c r="C76" s="452"/>
      <c r="D76" s="324"/>
      <c r="E76" s="444"/>
      <c r="F76" s="367"/>
      <c r="G76" s="60">
        <v>5</v>
      </c>
      <c r="H76" s="233"/>
      <c r="I76" s="345"/>
      <c r="J76" s="367"/>
      <c r="K76" s="311"/>
      <c r="L76" s="302"/>
      <c r="M76" s="398"/>
      <c r="N76" s="398"/>
    </row>
    <row r="77" spans="2:15" ht="16.149999999999999" customHeight="1" thickBot="1" x14ac:dyDescent="0.35">
      <c r="B77" s="306"/>
      <c r="C77" s="452"/>
      <c r="D77" s="324"/>
      <c r="E77" s="444"/>
      <c r="F77" s="367"/>
      <c r="G77" s="60">
        <v>6</v>
      </c>
      <c r="H77" s="233"/>
      <c r="I77" s="345"/>
      <c r="J77" s="367"/>
      <c r="K77" s="311"/>
      <c r="L77" s="302"/>
      <c r="M77" s="398"/>
      <c r="N77" s="398"/>
    </row>
    <row r="78" spans="2:15" ht="16.149999999999999" customHeight="1" thickBot="1" x14ac:dyDescent="0.35">
      <c r="B78" s="306"/>
      <c r="C78" s="452"/>
      <c r="D78" s="324"/>
      <c r="E78" s="444"/>
      <c r="F78" s="367"/>
      <c r="G78" s="60">
        <v>7</v>
      </c>
      <c r="H78" s="233"/>
      <c r="I78" s="345"/>
      <c r="J78" s="367"/>
      <c r="K78" s="311"/>
      <c r="L78" s="302"/>
      <c r="M78" s="398"/>
      <c r="N78" s="398"/>
    </row>
    <row r="79" spans="2:15" ht="16.149999999999999" customHeight="1" thickBot="1" x14ac:dyDescent="0.35">
      <c r="B79" s="306"/>
      <c r="C79" s="452"/>
      <c r="D79" s="324"/>
      <c r="E79" s="444"/>
      <c r="F79" s="367"/>
      <c r="G79" s="66">
        <v>8</v>
      </c>
      <c r="H79" s="234"/>
      <c r="I79" s="345"/>
      <c r="J79" s="367"/>
      <c r="K79" s="311"/>
      <c r="L79" s="302"/>
      <c r="M79" s="398"/>
      <c r="N79" s="398"/>
    </row>
    <row r="80" spans="2:15" ht="16.149999999999999" customHeight="1" thickBot="1" x14ac:dyDescent="0.35">
      <c r="B80" s="446"/>
      <c r="C80" s="447" t="s">
        <v>353</v>
      </c>
      <c r="D80" s="429" t="s">
        <v>8</v>
      </c>
      <c r="E80" s="439" t="s">
        <v>340</v>
      </c>
      <c r="F80" s="448" t="s">
        <v>294</v>
      </c>
      <c r="G80" s="449" t="s">
        <v>116</v>
      </c>
      <c r="H80" s="449"/>
      <c r="I80" s="449"/>
      <c r="J80" s="448" t="s">
        <v>295</v>
      </c>
      <c r="K80" s="450" t="s">
        <v>167</v>
      </c>
      <c r="L80" s="410"/>
      <c r="M80" s="410"/>
      <c r="N80" s="410"/>
    </row>
    <row r="81" spans="2:14" ht="16.149999999999999" customHeight="1" x14ac:dyDescent="0.3">
      <c r="B81" s="446"/>
      <c r="C81" s="446"/>
      <c r="D81" s="429"/>
      <c r="E81" s="439"/>
      <c r="F81" s="448"/>
      <c r="G81" s="451" t="s">
        <v>13</v>
      </c>
      <c r="H81" s="436" t="s">
        <v>15</v>
      </c>
      <c r="I81" s="436" t="s">
        <v>17</v>
      </c>
      <c r="J81" s="448"/>
      <c r="K81" s="450"/>
      <c r="L81" s="410"/>
      <c r="M81" s="410"/>
      <c r="N81" s="410"/>
    </row>
    <row r="82" spans="2:14" ht="16.149999999999999" customHeight="1" thickBot="1" x14ac:dyDescent="0.35">
      <c r="B82" s="446"/>
      <c r="C82" s="446"/>
      <c r="D82" s="429"/>
      <c r="E82" s="439"/>
      <c r="F82" s="448"/>
      <c r="G82" s="451"/>
      <c r="H82" s="436"/>
      <c r="I82" s="436"/>
      <c r="J82" s="448"/>
      <c r="K82" s="450"/>
      <c r="L82" s="410"/>
      <c r="M82" s="410"/>
      <c r="N82" s="410"/>
    </row>
    <row r="83" spans="2:14" ht="16.149999999999999" customHeight="1" thickBot="1" x14ac:dyDescent="0.35">
      <c r="B83" s="306" t="str">
        <f>+LEFT(C83,4)</f>
        <v>12.1</v>
      </c>
      <c r="C83" s="323" t="s">
        <v>354</v>
      </c>
      <c r="D83" s="324" t="s">
        <v>355</v>
      </c>
      <c r="E83" s="454" t="s">
        <v>777</v>
      </c>
      <c r="F83" s="367">
        <v>3</v>
      </c>
      <c r="G83" s="68">
        <v>1</v>
      </c>
      <c r="H83" s="240" t="s">
        <v>782</v>
      </c>
      <c r="I83" s="345" t="s">
        <v>783</v>
      </c>
      <c r="J83" s="367">
        <v>3</v>
      </c>
      <c r="K83" s="311" t="str">
        <f>+IF(OR(ISBLANK(F83),ISBLANK(J83)),"",IF(OR(AND(F83=1,J83=1),AND(F83=1,J83=2),AND(F83=1,J83=3)),"Deficiencia de control mayor (diseño y ejecución)",IF(OR(AND(F83=2,J83=2),AND(F83=3,J83=1),AND(F83=3,J83=2),AND(F83=2,J83=1)),"Deficiencia de control (diseño o ejecución)",IF(AND(F83=2,J83=3),"Oportunidad de mejora","Mantenimiento del control"))))</f>
        <v>Mantenimiento del control</v>
      </c>
      <c r="L83" s="302">
        <f>+IF(K83="",152,IF(K83="Deficiencia de control mayor (diseño y ejecución)",160,IF(K83="Deficiencia de control (diseño o ejecución)",180,IF(K83="Oportunidad de mejora",200,220))))</f>
        <v>220</v>
      </c>
      <c r="M83" s="398">
        <v>4.1235999999999997</v>
      </c>
      <c r="N83" s="398">
        <f>+L83+M83</f>
        <v>224.12360000000001</v>
      </c>
    </row>
    <row r="84" spans="2:14" ht="16.149999999999999" customHeight="1" thickBot="1" x14ac:dyDescent="0.35">
      <c r="B84" s="306"/>
      <c r="C84" s="323"/>
      <c r="D84" s="324"/>
      <c r="E84" s="454"/>
      <c r="F84" s="367"/>
      <c r="G84" s="60">
        <v>2</v>
      </c>
      <c r="H84" s="240" t="s">
        <v>784</v>
      </c>
      <c r="I84" s="345"/>
      <c r="J84" s="367"/>
      <c r="K84" s="311"/>
      <c r="L84" s="302"/>
      <c r="M84" s="398"/>
      <c r="N84" s="398"/>
    </row>
    <row r="85" spans="2:14" ht="16.149999999999999" customHeight="1" thickBot="1" x14ac:dyDescent="0.35">
      <c r="B85" s="306"/>
      <c r="C85" s="323"/>
      <c r="D85" s="324"/>
      <c r="E85" s="454"/>
      <c r="F85" s="367"/>
      <c r="G85" s="60">
        <v>3</v>
      </c>
      <c r="H85" s="233"/>
      <c r="I85" s="345"/>
      <c r="J85" s="367"/>
      <c r="K85" s="311"/>
      <c r="L85" s="302"/>
      <c r="M85" s="398"/>
      <c r="N85" s="398"/>
    </row>
    <row r="86" spans="2:14" ht="16.149999999999999" customHeight="1" thickBot="1" x14ac:dyDescent="0.35">
      <c r="B86" s="306"/>
      <c r="C86" s="323"/>
      <c r="D86" s="324"/>
      <c r="E86" s="454"/>
      <c r="F86" s="367"/>
      <c r="G86" s="60">
        <v>4</v>
      </c>
      <c r="H86" s="233"/>
      <c r="I86" s="345"/>
      <c r="J86" s="367"/>
      <c r="K86" s="311"/>
      <c r="L86" s="302"/>
      <c r="M86" s="398"/>
      <c r="N86" s="398"/>
    </row>
    <row r="87" spans="2:14" ht="16.149999999999999" customHeight="1" thickBot="1" x14ac:dyDescent="0.35">
      <c r="B87" s="306"/>
      <c r="C87" s="323"/>
      <c r="D87" s="324"/>
      <c r="E87" s="454"/>
      <c r="F87" s="367"/>
      <c r="G87" s="60">
        <v>5</v>
      </c>
      <c r="H87" s="233"/>
      <c r="I87" s="345"/>
      <c r="J87" s="367"/>
      <c r="K87" s="311"/>
      <c r="L87" s="302"/>
      <c r="M87" s="398"/>
      <c r="N87" s="398"/>
    </row>
    <row r="88" spans="2:14" ht="16.149999999999999" customHeight="1" thickBot="1" x14ac:dyDescent="0.35">
      <c r="B88" s="306"/>
      <c r="C88" s="323"/>
      <c r="D88" s="324"/>
      <c r="E88" s="454"/>
      <c r="F88" s="367"/>
      <c r="G88" s="60">
        <v>6</v>
      </c>
      <c r="H88" s="233"/>
      <c r="I88" s="345"/>
      <c r="J88" s="367"/>
      <c r="K88" s="311"/>
      <c r="L88" s="302"/>
      <c r="M88" s="398"/>
      <c r="N88" s="398"/>
    </row>
    <row r="89" spans="2:14" ht="16.149999999999999" customHeight="1" thickBot="1" x14ac:dyDescent="0.35">
      <c r="B89" s="306"/>
      <c r="C89" s="323"/>
      <c r="D89" s="324"/>
      <c r="E89" s="454"/>
      <c r="F89" s="367"/>
      <c r="G89" s="60">
        <v>7</v>
      </c>
      <c r="H89" s="233"/>
      <c r="I89" s="345"/>
      <c r="J89" s="367"/>
      <c r="K89" s="311"/>
      <c r="L89" s="302"/>
      <c r="M89" s="398"/>
      <c r="N89" s="398"/>
    </row>
    <row r="90" spans="2:14" ht="16.149999999999999" customHeight="1" thickBot="1" x14ac:dyDescent="0.35">
      <c r="B90" s="306"/>
      <c r="C90" s="323"/>
      <c r="D90" s="324"/>
      <c r="E90" s="454"/>
      <c r="F90" s="367"/>
      <c r="G90" s="66">
        <v>8</v>
      </c>
      <c r="H90" s="234"/>
      <c r="I90" s="345"/>
      <c r="J90" s="367"/>
      <c r="K90" s="311"/>
      <c r="L90" s="302"/>
      <c r="M90" s="398"/>
      <c r="N90" s="398"/>
    </row>
    <row r="91" spans="2:14" ht="16.149999999999999" customHeight="1" thickBot="1" x14ac:dyDescent="0.35">
      <c r="B91" s="306" t="str">
        <f>+LEFT(C91,4)</f>
        <v>12.2</v>
      </c>
      <c r="C91" s="323" t="s">
        <v>356</v>
      </c>
      <c r="D91" s="324" t="s">
        <v>357</v>
      </c>
      <c r="E91" s="345" t="s">
        <v>778</v>
      </c>
      <c r="F91" s="367">
        <v>3</v>
      </c>
      <c r="G91" s="68">
        <v>1</v>
      </c>
      <c r="H91" s="240" t="s">
        <v>785</v>
      </c>
      <c r="I91" s="345" t="s">
        <v>786</v>
      </c>
      <c r="J91" s="367">
        <v>3</v>
      </c>
      <c r="K91" s="311" t="str">
        <f>+IF(OR(ISBLANK(F91),ISBLANK(J91)),"",IF(OR(AND(F91=1,J91=1),AND(F91=1,J91=2),AND(F91=1,J91=3)),"Deficiencia de control mayor (diseño y ejecución)",IF(OR(AND(F91=2,J91=2),AND(F91=3,J91=1),AND(F91=3,J91=2),AND(F91=2,J91=1)),"Deficiencia de control (diseño o ejecución)",IF(AND(F91=2,J91=3),"Oportunidad de mejora","Mantenimiento del control"))))</f>
        <v>Mantenimiento del control</v>
      </c>
      <c r="L91" s="302">
        <f>+IF(K91="",152,IF(K91="Deficiencia de control mayor (diseño y ejecución)",160,IF(K91="Deficiencia de control (diseño o ejecución)",180,IF(K91="Oportunidad de mejora",200,220))))</f>
        <v>220</v>
      </c>
      <c r="M91" s="398">
        <v>4.2365000000000004</v>
      </c>
      <c r="N91" s="453">
        <f>+L91+M91</f>
        <v>224.23650000000001</v>
      </c>
    </row>
    <row r="92" spans="2:14" ht="16.149999999999999" customHeight="1" thickBot="1" x14ac:dyDescent="0.35">
      <c r="B92" s="306"/>
      <c r="C92" s="323"/>
      <c r="D92" s="324"/>
      <c r="E92" s="345"/>
      <c r="F92" s="367"/>
      <c r="G92" s="60">
        <v>2</v>
      </c>
      <c r="H92" s="240" t="s">
        <v>787</v>
      </c>
      <c r="I92" s="345"/>
      <c r="J92" s="367"/>
      <c r="K92" s="311"/>
      <c r="L92" s="302"/>
      <c r="M92" s="398"/>
      <c r="N92" s="453"/>
    </row>
    <row r="93" spans="2:14" ht="16.149999999999999" customHeight="1" thickBot="1" x14ac:dyDescent="0.35">
      <c r="B93" s="306"/>
      <c r="C93" s="323"/>
      <c r="D93" s="324"/>
      <c r="E93" s="345"/>
      <c r="F93" s="367"/>
      <c r="G93" s="60">
        <v>3</v>
      </c>
      <c r="H93" s="232" t="s">
        <v>788</v>
      </c>
      <c r="I93" s="345"/>
      <c r="J93" s="367"/>
      <c r="K93" s="311"/>
      <c r="L93" s="302"/>
      <c r="M93" s="398"/>
      <c r="N93" s="453"/>
    </row>
    <row r="94" spans="2:14" ht="16.149999999999999" customHeight="1" thickBot="1" x14ac:dyDescent="0.35">
      <c r="B94" s="306"/>
      <c r="C94" s="323"/>
      <c r="D94" s="324"/>
      <c r="E94" s="345"/>
      <c r="F94" s="367"/>
      <c r="G94" s="60">
        <v>4</v>
      </c>
      <c r="H94" s="233"/>
      <c r="I94" s="345"/>
      <c r="J94" s="367"/>
      <c r="K94" s="311"/>
      <c r="L94" s="302"/>
      <c r="M94" s="398"/>
      <c r="N94" s="453"/>
    </row>
    <row r="95" spans="2:14" ht="16.149999999999999" customHeight="1" thickBot="1" x14ac:dyDescent="0.35">
      <c r="B95" s="306"/>
      <c r="C95" s="323"/>
      <c r="D95" s="324"/>
      <c r="E95" s="345"/>
      <c r="F95" s="367"/>
      <c r="G95" s="60">
        <v>5</v>
      </c>
      <c r="H95" s="233"/>
      <c r="I95" s="345"/>
      <c r="J95" s="367"/>
      <c r="K95" s="311"/>
      <c r="L95" s="302"/>
      <c r="M95" s="398"/>
      <c r="N95" s="453"/>
    </row>
    <row r="96" spans="2:14" ht="16.149999999999999" customHeight="1" thickBot="1" x14ac:dyDescent="0.35">
      <c r="B96" s="306"/>
      <c r="C96" s="323"/>
      <c r="D96" s="324"/>
      <c r="E96" s="345"/>
      <c r="F96" s="367"/>
      <c r="G96" s="60">
        <v>6</v>
      </c>
      <c r="H96" s="233"/>
      <c r="I96" s="345"/>
      <c r="J96" s="367"/>
      <c r="K96" s="311"/>
      <c r="L96" s="302"/>
      <c r="M96" s="398"/>
      <c r="N96" s="453"/>
    </row>
    <row r="97" spans="2:14" ht="16.149999999999999" customHeight="1" thickBot="1" x14ac:dyDescent="0.35">
      <c r="B97" s="306"/>
      <c r="C97" s="323"/>
      <c r="D97" s="324"/>
      <c r="E97" s="345"/>
      <c r="F97" s="367"/>
      <c r="G97" s="60">
        <v>7</v>
      </c>
      <c r="H97" s="233"/>
      <c r="I97" s="345"/>
      <c r="J97" s="367"/>
      <c r="K97" s="311"/>
      <c r="L97" s="302"/>
      <c r="M97" s="398"/>
      <c r="N97" s="453"/>
    </row>
    <row r="98" spans="2:14" ht="16.149999999999999" customHeight="1" thickBot="1" x14ac:dyDescent="0.35">
      <c r="B98" s="306"/>
      <c r="C98" s="323"/>
      <c r="D98" s="324"/>
      <c r="E98" s="345"/>
      <c r="F98" s="367"/>
      <c r="G98" s="66">
        <v>8</v>
      </c>
      <c r="H98" s="234"/>
      <c r="I98" s="345"/>
      <c r="J98" s="367"/>
      <c r="K98" s="311"/>
      <c r="L98" s="302"/>
      <c r="M98" s="398"/>
      <c r="N98" s="453"/>
    </row>
    <row r="99" spans="2:14" ht="16.149999999999999" customHeight="1" thickBot="1" x14ac:dyDescent="0.35">
      <c r="B99" s="306" t="str">
        <f>+LEFT(C99,4)</f>
        <v>12.3</v>
      </c>
      <c r="C99" s="455" t="s">
        <v>358</v>
      </c>
      <c r="D99" s="324" t="s">
        <v>359</v>
      </c>
      <c r="E99" s="444" t="s">
        <v>779</v>
      </c>
      <c r="F99" s="367">
        <v>3</v>
      </c>
      <c r="G99" s="68">
        <v>1</v>
      </c>
      <c r="H99" s="238" t="s">
        <v>789</v>
      </c>
      <c r="I99" s="345" t="s">
        <v>790</v>
      </c>
      <c r="J99" s="367">
        <v>3</v>
      </c>
      <c r="K99" s="311" t="str">
        <f>+IF(OR(ISBLANK(F99),ISBLANK(J99)),"",IF(OR(AND(F99=1,J99=1),AND(F99=1,J99=2),AND(F99=1,J99=3)),"Deficiencia de control mayor (diseño y ejecución)",IF(OR(AND(F99=2,J99=2),AND(F99=3,J99=1),AND(F99=3,J99=2),AND(F99=2,J99=1)),"Deficiencia de control (diseño o ejecución)",IF(AND(F99=2,J99=3),"Oportunidad de mejora","Mantenimiento del control"))))</f>
        <v>Mantenimiento del control</v>
      </c>
      <c r="L99" s="302">
        <f>+IF(K99="",152,IF(K99="Deficiencia de control mayor (diseño y ejecución)",160,IF(K99="Deficiencia de control (diseño o ejecución)",180,IF(K99="Oportunidad de mejora",200,220))))</f>
        <v>220</v>
      </c>
      <c r="M99" s="398">
        <v>4.2365599999999999</v>
      </c>
      <c r="N99" s="453">
        <f>+L99+M99</f>
        <v>224.23656</v>
      </c>
    </row>
    <row r="100" spans="2:14" ht="16.149999999999999" customHeight="1" thickBot="1" x14ac:dyDescent="0.35">
      <c r="B100" s="306"/>
      <c r="C100" s="455"/>
      <c r="D100" s="324"/>
      <c r="E100" s="444"/>
      <c r="F100" s="367"/>
      <c r="G100" s="60">
        <v>2</v>
      </c>
      <c r="H100" s="240" t="s">
        <v>360</v>
      </c>
      <c r="I100" s="345"/>
      <c r="J100" s="367"/>
      <c r="K100" s="311"/>
      <c r="L100" s="302"/>
      <c r="M100" s="398"/>
      <c r="N100" s="453"/>
    </row>
    <row r="101" spans="2:14" ht="16.149999999999999" customHeight="1" thickBot="1" x14ac:dyDescent="0.35">
      <c r="B101" s="306"/>
      <c r="C101" s="455"/>
      <c r="D101" s="324"/>
      <c r="E101" s="444"/>
      <c r="F101" s="367"/>
      <c r="G101" s="60">
        <v>3</v>
      </c>
      <c r="H101" s="233"/>
      <c r="I101" s="345"/>
      <c r="J101" s="367"/>
      <c r="K101" s="311"/>
      <c r="L101" s="302"/>
      <c r="M101" s="398"/>
      <c r="N101" s="453"/>
    </row>
    <row r="102" spans="2:14" ht="16.149999999999999" customHeight="1" thickBot="1" x14ac:dyDescent="0.35">
      <c r="B102" s="306"/>
      <c r="C102" s="455"/>
      <c r="D102" s="324"/>
      <c r="E102" s="444"/>
      <c r="F102" s="367"/>
      <c r="G102" s="60">
        <v>4</v>
      </c>
      <c r="H102" s="233"/>
      <c r="I102" s="345"/>
      <c r="J102" s="367"/>
      <c r="K102" s="311"/>
      <c r="L102" s="302"/>
      <c r="M102" s="398"/>
      <c r="N102" s="453"/>
    </row>
    <row r="103" spans="2:14" ht="16.149999999999999" customHeight="1" thickBot="1" x14ac:dyDescent="0.35">
      <c r="B103" s="306"/>
      <c r="C103" s="455"/>
      <c r="D103" s="324"/>
      <c r="E103" s="444"/>
      <c r="F103" s="367"/>
      <c r="G103" s="60">
        <v>5</v>
      </c>
      <c r="H103" s="233"/>
      <c r="I103" s="345"/>
      <c r="J103" s="367"/>
      <c r="K103" s="311"/>
      <c r="L103" s="302"/>
      <c r="M103" s="398"/>
      <c r="N103" s="453"/>
    </row>
    <row r="104" spans="2:14" ht="16.149999999999999" customHeight="1" thickBot="1" x14ac:dyDescent="0.35">
      <c r="B104" s="306"/>
      <c r="C104" s="455"/>
      <c r="D104" s="324"/>
      <c r="E104" s="444"/>
      <c r="F104" s="367"/>
      <c r="G104" s="60">
        <v>6</v>
      </c>
      <c r="H104" s="233"/>
      <c r="I104" s="345"/>
      <c r="J104" s="367"/>
      <c r="K104" s="311"/>
      <c r="L104" s="302"/>
      <c r="M104" s="398"/>
      <c r="N104" s="453"/>
    </row>
    <row r="105" spans="2:14" ht="16.149999999999999" customHeight="1" thickBot="1" x14ac:dyDescent="0.35">
      <c r="B105" s="306"/>
      <c r="C105" s="455"/>
      <c r="D105" s="324"/>
      <c r="E105" s="444"/>
      <c r="F105" s="367"/>
      <c r="G105" s="60">
        <v>7</v>
      </c>
      <c r="H105" s="233"/>
      <c r="I105" s="345"/>
      <c r="J105" s="367"/>
      <c r="K105" s="311"/>
      <c r="L105" s="302"/>
      <c r="M105" s="398"/>
      <c r="N105" s="453"/>
    </row>
    <row r="106" spans="2:14" ht="16.149999999999999" customHeight="1" thickBot="1" x14ac:dyDescent="0.35">
      <c r="B106" s="306"/>
      <c r="C106" s="455"/>
      <c r="D106" s="324"/>
      <c r="E106" s="444"/>
      <c r="F106" s="367"/>
      <c r="G106" s="66">
        <v>8</v>
      </c>
      <c r="H106" s="234"/>
      <c r="I106" s="345"/>
      <c r="J106" s="367"/>
      <c r="K106" s="311"/>
      <c r="L106" s="302"/>
      <c r="M106" s="398"/>
      <c r="N106" s="453"/>
    </row>
    <row r="107" spans="2:14" ht="16.149999999999999" customHeight="1" thickBot="1" x14ac:dyDescent="0.35">
      <c r="B107" s="306" t="str">
        <f>+LEFT(C107,4)</f>
        <v>12.4</v>
      </c>
      <c r="C107" s="455" t="s">
        <v>361</v>
      </c>
      <c r="D107" s="324" t="s">
        <v>362</v>
      </c>
      <c r="E107" s="444" t="s">
        <v>780</v>
      </c>
      <c r="F107" s="367">
        <v>3</v>
      </c>
      <c r="G107" s="68">
        <v>1</v>
      </c>
      <c r="H107" s="238" t="s">
        <v>789</v>
      </c>
      <c r="I107" s="443" t="s">
        <v>791</v>
      </c>
      <c r="J107" s="367">
        <v>3</v>
      </c>
      <c r="K107" s="311" t="str">
        <f>+IF(OR(ISBLANK(F107),ISBLANK(J107)),"",IF(OR(AND(F107=1,J107=1),AND(F107=1,J107=2),AND(F107=1,J107=3)),"Deficiencia de control mayor (diseño y ejecución)",IF(OR(AND(F107=2,J107=2),AND(F107=3,J107=1),AND(F107=3,J107=2),AND(F107=2,J107=1)),"Deficiencia de control (diseño o ejecución)",IF(AND(F107=2,J107=3),"Oportunidad de mejora","Mantenimiento del control"))))</f>
        <v>Mantenimiento del control</v>
      </c>
      <c r="L107" s="302">
        <f>+IF(K107="",152,IF(K107="Deficiencia de control mayor (diseño y ejecución)",160,IF(K107="Deficiencia de control (diseño o ejecución)",180,IF(K107="Oportunidad de mejora",200,220))))</f>
        <v>220</v>
      </c>
      <c r="M107" s="398">
        <v>4.2365680000000001</v>
      </c>
      <c r="N107" s="453">
        <f>+L107+M107</f>
        <v>224.23656800000001</v>
      </c>
    </row>
    <row r="108" spans="2:14" ht="16.149999999999999" customHeight="1" thickBot="1" x14ac:dyDescent="0.35">
      <c r="B108" s="306"/>
      <c r="C108" s="455"/>
      <c r="D108" s="324"/>
      <c r="E108" s="444"/>
      <c r="F108" s="367"/>
      <c r="G108" s="60">
        <v>2</v>
      </c>
      <c r="H108" s="240" t="s">
        <v>792</v>
      </c>
      <c r="I108" s="443"/>
      <c r="J108" s="367"/>
      <c r="K108" s="311"/>
      <c r="L108" s="302"/>
      <c r="M108" s="398"/>
      <c r="N108" s="453"/>
    </row>
    <row r="109" spans="2:14" ht="16.149999999999999" customHeight="1" thickBot="1" x14ac:dyDescent="0.35">
      <c r="B109" s="306"/>
      <c r="C109" s="455"/>
      <c r="D109" s="324"/>
      <c r="E109" s="444"/>
      <c r="F109" s="367"/>
      <c r="G109" s="60">
        <v>3</v>
      </c>
      <c r="H109" s="233"/>
      <c r="I109" s="443"/>
      <c r="J109" s="367"/>
      <c r="K109" s="311"/>
      <c r="L109" s="302"/>
      <c r="M109" s="398"/>
      <c r="N109" s="453"/>
    </row>
    <row r="110" spans="2:14" ht="16.149999999999999" customHeight="1" thickBot="1" x14ac:dyDescent="0.35">
      <c r="B110" s="306"/>
      <c r="C110" s="455"/>
      <c r="D110" s="324"/>
      <c r="E110" s="444"/>
      <c r="F110" s="367"/>
      <c r="G110" s="60">
        <v>4</v>
      </c>
      <c r="H110" s="233"/>
      <c r="I110" s="443"/>
      <c r="J110" s="367"/>
      <c r="K110" s="311"/>
      <c r="L110" s="302"/>
      <c r="M110" s="398"/>
      <c r="N110" s="453"/>
    </row>
    <row r="111" spans="2:14" ht="16.149999999999999" customHeight="1" thickBot="1" x14ac:dyDescent="0.35">
      <c r="B111" s="306"/>
      <c r="C111" s="455"/>
      <c r="D111" s="324"/>
      <c r="E111" s="444"/>
      <c r="F111" s="367"/>
      <c r="G111" s="60">
        <v>5</v>
      </c>
      <c r="H111" s="233"/>
      <c r="I111" s="443"/>
      <c r="J111" s="367"/>
      <c r="K111" s="311"/>
      <c r="L111" s="302"/>
      <c r="M111" s="398"/>
      <c r="N111" s="453"/>
    </row>
    <row r="112" spans="2:14" ht="16.149999999999999" customHeight="1" thickBot="1" x14ac:dyDescent="0.35">
      <c r="B112" s="306"/>
      <c r="C112" s="455"/>
      <c r="D112" s="324"/>
      <c r="E112" s="444"/>
      <c r="F112" s="367"/>
      <c r="G112" s="60">
        <v>6</v>
      </c>
      <c r="H112" s="233"/>
      <c r="I112" s="443"/>
      <c r="J112" s="367"/>
      <c r="K112" s="311"/>
      <c r="L112" s="302"/>
      <c r="M112" s="398"/>
      <c r="N112" s="453"/>
    </row>
    <row r="113" spans="2:14" ht="16.149999999999999" customHeight="1" thickBot="1" x14ac:dyDescent="0.35">
      <c r="B113" s="306"/>
      <c r="C113" s="455"/>
      <c r="D113" s="324"/>
      <c r="E113" s="444"/>
      <c r="F113" s="367"/>
      <c r="G113" s="60">
        <v>7</v>
      </c>
      <c r="H113" s="233"/>
      <c r="I113" s="443"/>
      <c r="J113" s="367"/>
      <c r="K113" s="311"/>
      <c r="L113" s="302"/>
      <c r="M113" s="398"/>
      <c r="N113" s="453"/>
    </row>
    <row r="114" spans="2:14" ht="16.149999999999999" customHeight="1" thickBot="1" x14ac:dyDescent="0.35">
      <c r="B114" s="306"/>
      <c r="C114" s="455"/>
      <c r="D114" s="324"/>
      <c r="E114" s="444"/>
      <c r="F114" s="367"/>
      <c r="G114" s="66">
        <v>8</v>
      </c>
      <c r="H114" s="234"/>
      <c r="I114" s="443"/>
      <c r="J114" s="367"/>
      <c r="K114" s="311"/>
      <c r="L114" s="302"/>
      <c r="M114" s="398"/>
      <c r="N114" s="453"/>
    </row>
    <row r="115" spans="2:14" ht="16.149999999999999" customHeight="1" thickBot="1" x14ac:dyDescent="0.35">
      <c r="B115" s="306" t="str">
        <f>+LEFT(C115,4)</f>
        <v>12.5</v>
      </c>
      <c r="C115" s="455" t="s">
        <v>363</v>
      </c>
      <c r="D115" s="324" t="s">
        <v>364</v>
      </c>
      <c r="E115" s="444" t="s">
        <v>781</v>
      </c>
      <c r="F115" s="367">
        <v>3</v>
      </c>
      <c r="G115" s="68">
        <v>1</v>
      </c>
      <c r="H115" s="230" t="s">
        <v>793</v>
      </c>
      <c r="I115" s="345" t="s">
        <v>790</v>
      </c>
      <c r="J115" s="367">
        <v>3</v>
      </c>
      <c r="K115" s="311" t="str">
        <f>+IF(OR(ISBLANK(F115),ISBLANK(J115)),"",IF(OR(AND(F115=1,J115=1),AND(F115=1,J115=2),AND(F115=1,J115=3)),"Deficiencia de control mayor (diseño y ejecución)",IF(OR(AND(F115=2,J115=2),AND(F115=3,J115=1),AND(F115=3,J115=2),AND(F115=2,J115=1)),"Deficiencia de control (diseño o ejecución)",IF(AND(F115=2,J115=3),"Oportunidad de mejora","Mantenimiento del control"))))</f>
        <v>Mantenimiento del control</v>
      </c>
      <c r="L115" s="302">
        <f>+IF(K115="",152,IF(K115="Deficiencia de control mayor (diseño y ejecución)",160,IF(K115="Deficiencia de control (diseño o ejecución)",180,IF(K115="Oportunidad de mejora",200,220))))</f>
        <v>220</v>
      </c>
      <c r="M115" s="398">
        <v>4.3569000000000004</v>
      </c>
      <c r="N115" s="398">
        <f>+L115+M115</f>
        <v>224.3569</v>
      </c>
    </row>
    <row r="116" spans="2:14" ht="16.149999999999999" customHeight="1" thickBot="1" x14ac:dyDescent="0.35">
      <c r="B116" s="306"/>
      <c r="C116" s="455"/>
      <c r="D116" s="324"/>
      <c r="E116" s="444"/>
      <c r="F116" s="367"/>
      <c r="G116" s="60">
        <v>2</v>
      </c>
      <c r="H116" s="232" t="s">
        <v>794</v>
      </c>
      <c r="I116" s="345"/>
      <c r="J116" s="367"/>
      <c r="K116" s="311"/>
      <c r="L116" s="302"/>
      <c r="M116" s="398"/>
      <c r="N116" s="398"/>
    </row>
    <row r="117" spans="2:14" ht="16.149999999999999" customHeight="1" thickBot="1" x14ac:dyDescent="0.35">
      <c r="B117" s="306"/>
      <c r="C117" s="455"/>
      <c r="D117" s="324"/>
      <c r="E117" s="444"/>
      <c r="F117" s="367"/>
      <c r="G117" s="60">
        <v>3</v>
      </c>
      <c r="H117" s="233"/>
      <c r="I117" s="345"/>
      <c r="J117" s="367"/>
      <c r="K117" s="311"/>
      <c r="L117" s="302"/>
      <c r="M117" s="398"/>
      <c r="N117" s="398"/>
    </row>
    <row r="118" spans="2:14" ht="16.149999999999999" customHeight="1" thickBot="1" x14ac:dyDescent="0.35">
      <c r="B118" s="306"/>
      <c r="C118" s="455"/>
      <c r="D118" s="324"/>
      <c r="E118" s="444"/>
      <c r="F118" s="367"/>
      <c r="G118" s="60">
        <v>4</v>
      </c>
      <c r="H118" s="233"/>
      <c r="I118" s="345"/>
      <c r="J118" s="367"/>
      <c r="K118" s="311"/>
      <c r="L118" s="302"/>
      <c r="M118" s="398"/>
      <c r="N118" s="398"/>
    </row>
    <row r="119" spans="2:14" ht="16.149999999999999" customHeight="1" thickBot="1" x14ac:dyDescent="0.35">
      <c r="B119" s="306"/>
      <c r="C119" s="455"/>
      <c r="D119" s="324"/>
      <c r="E119" s="444"/>
      <c r="F119" s="367"/>
      <c r="G119" s="60">
        <v>5</v>
      </c>
      <c r="H119" s="233"/>
      <c r="I119" s="345"/>
      <c r="J119" s="367"/>
      <c r="K119" s="311"/>
      <c r="L119" s="302"/>
      <c r="M119" s="398"/>
      <c r="N119" s="398"/>
    </row>
    <row r="120" spans="2:14" ht="16.149999999999999" customHeight="1" thickBot="1" x14ac:dyDescent="0.35">
      <c r="B120" s="306"/>
      <c r="C120" s="455"/>
      <c r="D120" s="324"/>
      <c r="E120" s="444"/>
      <c r="F120" s="367"/>
      <c r="G120" s="60">
        <v>6</v>
      </c>
      <c r="H120" s="233"/>
      <c r="I120" s="345"/>
      <c r="J120" s="367"/>
      <c r="K120" s="311"/>
      <c r="L120" s="302"/>
      <c r="M120" s="398"/>
      <c r="N120" s="398"/>
    </row>
    <row r="121" spans="2:14" ht="16.149999999999999" customHeight="1" thickBot="1" x14ac:dyDescent="0.35">
      <c r="B121" s="306"/>
      <c r="C121" s="455"/>
      <c r="D121" s="324"/>
      <c r="E121" s="444"/>
      <c r="F121" s="367"/>
      <c r="G121" s="60">
        <v>7</v>
      </c>
      <c r="H121" s="233"/>
      <c r="I121" s="345"/>
      <c r="J121" s="367"/>
      <c r="K121" s="311"/>
      <c r="L121" s="302"/>
      <c r="M121" s="398"/>
      <c r="N121" s="398"/>
    </row>
    <row r="122" spans="2:14" ht="16.149999999999999" customHeight="1" thickBot="1" x14ac:dyDescent="0.35">
      <c r="B122" s="306"/>
      <c r="C122" s="455"/>
      <c r="D122" s="324"/>
      <c r="E122" s="444"/>
      <c r="F122" s="367"/>
      <c r="G122" s="66">
        <v>8</v>
      </c>
      <c r="H122" s="234"/>
      <c r="I122" s="345"/>
      <c r="J122" s="367"/>
      <c r="K122" s="311"/>
      <c r="L122" s="302"/>
      <c r="M122" s="398"/>
      <c r="N122" s="398"/>
    </row>
    <row r="123" spans="2:14" ht="22.5" customHeight="1" x14ac:dyDescent="0.3">
      <c r="D123" s="84"/>
    </row>
    <row r="124" spans="2:14" ht="22.5" customHeight="1" x14ac:dyDescent="0.3">
      <c r="D124" s="84"/>
    </row>
    <row r="125" spans="2:14" ht="22.5" customHeight="1" x14ac:dyDescent="0.3">
      <c r="D125" s="84"/>
    </row>
    <row r="126" spans="2:14" ht="22.5" customHeight="1" x14ac:dyDescent="0.3">
      <c r="D126" s="84"/>
    </row>
    <row r="127" spans="2:14" ht="22.5" customHeight="1" x14ac:dyDescent="0.3">
      <c r="D127" s="84"/>
    </row>
    <row r="128" spans="2:14" ht="22.5" customHeight="1" x14ac:dyDescent="0.3">
      <c r="D128" s="84"/>
    </row>
    <row r="129" spans="4:4" ht="22.5" customHeight="1" x14ac:dyDescent="0.3">
      <c r="D129" s="84"/>
    </row>
    <row r="130" spans="4:4" ht="22.5" customHeight="1" x14ac:dyDescent="0.3">
      <c r="D130" s="84"/>
    </row>
    <row r="131" spans="4:4" ht="22.5" customHeight="1" x14ac:dyDescent="0.3">
      <c r="D131" s="84"/>
    </row>
    <row r="132" spans="4:4" ht="22.5" customHeight="1" x14ac:dyDescent="0.3">
      <c r="D132" s="84"/>
    </row>
    <row r="133" spans="4:4" ht="22.5" customHeight="1" x14ac:dyDescent="0.3">
      <c r="D133" s="84"/>
    </row>
    <row r="134" spans="4:4" ht="22.5" customHeight="1" x14ac:dyDescent="0.3">
      <c r="D134" s="84"/>
    </row>
    <row r="135" spans="4:4" ht="22.5" customHeight="1" x14ac:dyDescent="0.3">
      <c r="D135" s="84"/>
    </row>
    <row r="136" spans="4:4" ht="22.5" customHeight="1" x14ac:dyDescent="0.3">
      <c r="D136" s="84"/>
    </row>
    <row r="137" spans="4:4" ht="22.5" customHeight="1" x14ac:dyDescent="0.3">
      <c r="D137" s="84"/>
    </row>
    <row r="138" spans="4:4" ht="22.5" customHeight="1" x14ac:dyDescent="0.3">
      <c r="D138" s="84"/>
    </row>
    <row r="139" spans="4:4" ht="22.5" customHeight="1" x14ac:dyDescent="0.3">
      <c r="D139" s="84"/>
    </row>
    <row r="140" spans="4:4" ht="22.5" customHeight="1" x14ac:dyDescent="0.3">
      <c r="D140" s="84"/>
    </row>
    <row r="141" spans="4:4" ht="22.5" customHeight="1" x14ac:dyDescent="0.3">
      <c r="D141" s="84"/>
    </row>
    <row r="142" spans="4:4" ht="22.5" customHeight="1" x14ac:dyDescent="0.3">
      <c r="D142" s="84"/>
    </row>
    <row r="143" spans="4:4" ht="22.5" customHeight="1" x14ac:dyDescent="0.3">
      <c r="D143" s="84"/>
    </row>
    <row r="144" spans="4:4" ht="22.5" customHeight="1" x14ac:dyDescent="0.3">
      <c r="D144" s="84"/>
    </row>
    <row r="145" spans="4:4" ht="22.5" customHeight="1" x14ac:dyDescent="0.3">
      <c r="D145" s="84"/>
    </row>
    <row r="146" spans="4:4" ht="22.5" customHeight="1" x14ac:dyDescent="0.3">
      <c r="D146" s="84"/>
    </row>
    <row r="147" spans="4:4" ht="22.5" customHeight="1" x14ac:dyDescent="0.3">
      <c r="D147" s="84"/>
    </row>
    <row r="148" spans="4:4" ht="22.5" customHeight="1" x14ac:dyDescent="0.3">
      <c r="D148" s="84"/>
    </row>
    <row r="149" spans="4:4" ht="22.5" customHeight="1" x14ac:dyDescent="0.3">
      <c r="D149" s="84"/>
    </row>
    <row r="150" spans="4:4" ht="22.5" customHeight="1" x14ac:dyDescent="0.3">
      <c r="D150" s="84"/>
    </row>
    <row r="151" spans="4:4" ht="22.5" customHeight="1" x14ac:dyDescent="0.3">
      <c r="D151" s="84"/>
    </row>
    <row r="152" spans="4:4" ht="22.5" customHeight="1" x14ac:dyDescent="0.3">
      <c r="D152" s="84"/>
    </row>
    <row r="153" spans="4:4" ht="22.5" customHeight="1" x14ac:dyDescent="0.3">
      <c r="D153" s="84"/>
    </row>
    <row r="154" spans="4:4" ht="22.5" customHeight="1" x14ac:dyDescent="0.3">
      <c r="D154" s="84"/>
    </row>
    <row r="155" spans="4:4" ht="22.5" customHeight="1" x14ac:dyDescent="0.3">
      <c r="D155" s="84"/>
    </row>
    <row r="156" spans="4:4" ht="22.5" customHeight="1" x14ac:dyDescent="0.3">
      <c r="D156" s="84"/>
    </row>
    <row r="157" spans="4:4" ht="22.5" customHeight="1" x14ac:dyDescent="0.3">
      <c r="D157" s="84"/>
    </row>
    <row r="158" spans="4:4" ht="22.5" customHeight="1" x14ac:dyDescent="0.3">
      <c r="D158" s="84"/>
    </row>
    <row r="159" spans="4:4" ht="22.5" customHeight="1" x14ac:dyDescent="0.3">
      <c r="D159" s="84"/>
    </row>
    <row r="160" spans="4:4" ht="22.5" customHeight="1" x14ac:dyDescent="0.3">
      <c r="D160" s="84"/>
    </row>
    <row r="161" spans="4:4" ht="22.5" customHeight="1" x14ac:dyDescent="0.3">
      <c r="D161" s="84"/>
    </row>
    <row r="162" spans="4:4" ht="22.5" customHeight="1" x14ac:dyDescent="0.3">
      <c r="D162" s="84"/>
    </row>
    <row r="163" spans="4:4" ht="22.5" customHeight="1" x14ac:dyDescent="0.3">
      <c r="D163" s="84"/>
    </row>
    <row r="164" spans="4:4" ht="22.5" customHeight="1" x14ac:dyDescent="0.3">
      <c r="D164" s="84"/>
    </row>
    <row r="165" spans="4:4" ht="22.5" customHeight="1" x14ac:dyDescent="0.3">
      <c r="D165" s="84"/>
    </row>
    <row r="166" spans="4:4" ht="22.5" customHeight="1" x14ac:dyDescent="0.3">
      <c r="D166" s="84"/>
    </row>
    <row r="167" spans="4:4" ht="22.5" customHeight="1" x14ac:dyDescent="0.3">
      <c r="D167" s="84"/>
    </row>
    <row r="168" spans="4:4" ht="22.5" customHeight="1" x14ac:dyDescent="0.3">
      <c r="D168" s="84"/>
    </row>
    <row r="169" spans="4:4" ht="22.5" customHeight="1" x14ac:dyDescent="0.3">
      <c r="D169" s="84"/>
    </row>
    <row r="170" spans="4:4" ht="22.5" customHeight="1" x14ac:dyDescent="0.3">
      <c r="D170" s="84"/>
    </row>
    <row r="171" spans="4:4" ht="22.5" customHeight="1" x14ac:dyDescent="0.3">
      <c r="D171" s="84"/>
    </row>
    <row r="172" spans="4:4" ht="22.5" customHeight="1" x14ac:dyDescent="0.3">
      <c r="D172" s="84"/>
    </row>
    <row r="173" spans="4:4" ht="22.5" customHeight="1" x14ac:dyDescent="0.3">
      <c r="D173" s="84"/>
    </row>
    <row r="174" spans="4:4" ht="22.5" customHeight="1" x14ac:dyDescent="0.3">
      <c r="D174" s="84"/>
    </row>
    <row r="175" spans="4:4" ht="22.5" customHeight="1" x14ac:dyDescent="0.3">
      <c r="D175" s="84"/>
    </row>
    <row r="176" spans="4:4" ht="22.5" customHeight="1" x14ac:dyDescent="0.3">
      <c r="D176" s="84"/>
    </row>
    <row r="177" spans="4:4" ht="22.5" customHeight="1" x14ac:dyDescent="0.3">
      <c r="D177" s="84"/>
    </row>
    <row r="178" spans="4:4" ht="22.5" customHeight="1" x14ac:dyDescent="0.3">
      <c r="D178" s="84"/>
    </row>
    <row r="179" spans="4:4" ht="22.5" customHeight="1" x14ac:dyDescent="0.3">
      <c r="D179" s="84"/>
    </row>
    <row r="180" spans="4:4" ht="22.5" customHeight="1" x14ac:dyDescent="0.3">
      <c r="D180" s="84"/>
    </row>
    <row r="181" spans="4:4" ht="22.5" customHeight="1" x14ac:dyDescent="0.3">
      <c r="D181" s="84"/>
    </row>
    <row r="182" spans="4:4" ht="22.5" customHeight="1" x14ac:dyDescent="0.3">
      <c r="D182" s="84"/>
    </row>
    <row r="183" spans="4:4" ht="22.5" customHeight="1" x14ac:dyDescent="0.3">
      <c r="D183" s="84"/>
    </row>
    <row r="184" spans="4:4" ht="22.5" customHeight="1" x14ac:dyDescent="0.3">
      <c r="D184" s="84"/>
    </row>
    <row r="185" spans="4:4" ht="22.5" customHeight="1" x14ac:dyDescent="0.3">
      <c r="D185" s="84"/>
    </row>
    <row r="186" spans="4:4" ht="22.5" customHeight="1" x14ac:dyDescent="0.3">
      <c r="D186" s="84"/>
    </row>
    <row r="187" spans="4:4" ht="22.5" customHeight="1" x14ac:dyDescent="0.3">
      <c r="D187" s="84"/>
    </row>
    <row r="188" spans="4:4" ht="22.5" customHeight="1" x14ac:dyDescent="0.3">
      <c r="D188" s="84"/>
    </row>
    <row r="189" spans="4:4" ht="22.5" customHeight="1" x14ac:dyDescent="0.3">
      <c r="D189" s="84"/>
    </row>
    <row r="190" spans="4:4" ht="22.5" customHeight="1" x14ac:dyDescent="0.3">
      <c r="D190" s="84"/>
    </row>
    <row r="191" spans="4:4" ht="22.5" customHeight="1" x14ac:dyDescent="0.3">
      <c r="D191" s="84"/>
    </row>
    <row r="192" spans="4:4" ht="22.5" customHeight="1" x14ac:dyDescent="0.3">
      <c r="D192" s="84"/>
    </row>
    <row r="193" spans="4:4" ht="22.5" customHeight="1" x14ac:dyDescent="0.3">
      <c r="D193" s="84"/>
    </row>
    <row r="194" spans="4:4" ht="22.5" customHeight="1" x14ac:dyDescent="0.3">
      <c r="D194" s="84"/>
    </row>
    <row r="195" spans="4:4" ht="22.5" customHeight="1" x14ac:dyDescent="0.3">
      <c r="D195" s="84"/>
    </row>
    <row r="196" spans="4:4" ht="22.5" customHeight="1" x14ac:dyDescent="0.3">
      <c r="D196" s="84"/>
    </row>
    <row r="197" spans="4:4" ht="22.5" customHeight="1" x14ac:dyDescent="0.3">
      <c r="D197" s="84"/>
    </row>
    <row r="198" spans="4:4" ht="22.5" customHeight="1" x14ac:dyDescent="0.3">
      <c r="D198" s="84"/>
    </row>
  </sheetData>
  <sheetProtection password="D72A" sheet="1" objects="1" scenarios="1" formatCells="0" formatColumns="0" formatRows="0"/>
  <autoFilter ref="C1:C122" xr:uid="{00000000-0009-0000-0000-000005000000}"/>
  <mergeCells count="177">
    <mergeCell ref="M115:M122"/>
    <mergeCell ref="N115:N122"/>
    <mergeCell ref="H21:H22"/>
    <mergeCell ref="B115:B122"/>
    <mergeCell ref="C115:C122"/>
    <mergeCell ref="D115:D122"/>
    <mergeCell ref="E115:E122"/>
    <mergeCell ref="F115:F122"/>
    <mergeCell ref="I115:I122"/>
    <mergeCell ref="J115:J122"/>
    <mergeCell ref="K115:K122"/>
    <mergeCell ref="L115:L122"/>
    <mergeCell ref="M99:M106"/>
    <mergeCell ref="N99:N106"/>
    <mergeCell ref="B107:B114"/>
    <mergeCell ref="C107:C114"/>
    <mergeCell ref="D107:D114"/>
    <mergeCell ref="E107:E114"/>
    <mergeCell ref="F107:F114"/>
    <mergeCell ref="I107:I114"/>
    <mergeCell ref="J107:J114"/>
    <mergeCell ref="K107:K114"/>
    <mergeCell ref="L107:L114"/>
    <mergeCell ref="M107:M114"/>
    <mergeCell ref="N107:N114"/>
    <mergeCell ref="B99:B106"/>
    <mergeCell ref="C99:C106"/>
    <mergeCell ref="D99:D106"/>
    <mergeCell ref="E99:E106"/>
    <mergeCell ref="F99:F106"/>
    <mergeCell ref="I99:I106"/>
    <mergeCell ref="J99:J106"/>
    <mergeCell ref="K99:K106"/>
    <mergeCell ref="L99:L106"/>
    <mergeCell ref="M83:M90"/>
    <mergeCell ref="N83:N90"/>
    <mergeCell ref="B91:B98"/>
    <mergeCell ref="C91:C98"/>
    <mergeCell ref="D91:D98"/>
    <mergeCell ref="E91:E98"/>
    <mergeCell ref="F91:F98"/>
    <mergeCell ref="I91:I98"/>
    <mergeCell ref="J91:J98"/>
    <mergeCell ref="K91:K98"/>
    <mergeCell ref="L91:L98"/>
    <mergeCell ref="M91:M98"/>
    <mergeCell ref="N91:N98"/>
    <mergeCell ref="B83:B90"/>
    <mergeCell ref="C83:C90"/>
    <mergeCell ref="D83:D90"/>
    <mergeCell ref="E83:E90"/>
    <mergeCell ref="F83:F90"/>
    <mergeCell ref="I83:I90"/>
    <mergeCell ref="J83:J90"/>
    <mergeCell ref="K83:K90"/>
    <mergeCell ref="L83:L90"/>
    <mergeCell ref="N72:N79"/>
    <mergeCell ref="B80:B82"/>
    <mergeCell ref="C80:C82"/>
    <mergeCell ref="D80:D82"/>
    <mergeCell ref="E80:E82"/>
    <mergeCell ref="F80:F82"/>
    <mergeCell ref="G80:I80"/>
    <mergeCell ref="J80:J82"/>
    <mergeCell ref="K80:K82"/>
    <mergeCell ref="L80:L82"/>
    <mergeCell ref="M80:M82"/>
    <mergeCell ref="N80:N82"/>
    <mergeCell ref="G81:G82"/>
    <mergeCell ref="H81:H82"/>
    <mergeCell ref="I81:I82"/>
    <mergeCell ref="B72:B79"/>
    <mergeCell ref="C72:C79"/>
    <mergeCell ref="D72:D79"/>
    <mergeCell ref="E72:E79"/>
    <mergeCell ref="F72:F79"/>
    <mergeCell ref="I72:I79"/>
    <mergeCell ref="J72:J79"/>
    <mergeCell ref="K72:K79"/>
    <mergeCell ref="L72:L79"/>
    <mergeCell ref="M56:M63"/>
    <mergeCell ref="N56:N63"/>
    <mergeCell ref="B64:B71"/>
    <mergeCell ref="C64:C71"/>
    <mergeCell ref="D64:D71"/>
    <mergeCell ref="E64:E71"/>
    <mergeCell ref="F64:F71"/>
    <mergeCell ref="I64:I71"/>
    <mergeCell ref="J64:J71"/>
    <mergeCell ref="K64:K71"/>
    <mergeCell ref="L64:L71"/>
    <mergeCell ref="M64:M71"/>
    <mergeCell ref="N64:N71"/>
    <mergeCell ref="B56:B63"/>
    <mergeCell ref="C56:C63"/>
    <mergeCell ref="D56:D63"/>
    <mergeCell ref="E56:E63"/>
    <mergeCell ref="F56:F63"/>
    <mergeCell ref="I56:I63"/>
    <mergeCell ref="J56:J63"/>
    <mergeCell ref="K56:K63"/>
    <mergeCell ref="L56:L63"/>
    <mergeCell ref="M72:M79"/>
    <mergeCell ref="N45:N47"/>
    <mergeCell ref="G46:G47"/>
    <mergeCell ref="H46:H47"/>
    <mergeCell ref="I46:I47"/>
    <mergeCell ref="B48:B55"/>
    <mergeCell ref="C48:C55"/>
    <mergeCell ref="D48:D55"/>
    <mergeCell ref="E48:E55"/>
    <mergeCell ref="F48:F55"/>
    <mergeCell ref="I48:I55"/>
    <mergeCell ref="J48:J55"/>
    <mergeCell ref="K48:K55"/>
    <mergeCell ref="L48:L55"/>
    <mergeCell ref="M48:M55"/>
    <mergeCell ref="N48:N55"/>
    <mergeCell ref="B45:B47"/>
    <mergeCell ref="C45:C47"/>
    <mergeCell ref="D45:D47"/>
    <mergeCell ref="E45:E47"/>
    <mergeCell ref="F45:F47"/>
    <mergeCell ref="G45:I45"/>
    <mergeCell ref="J45:J47"/>
    <mergeCell ref="K45:K47"/>
    <mergeCell ref="L45:L47"/>
    <mergeCell ref="M29:M36"/>
    <mergeCell ref="N29:N36"/>
    <mergeCell ref="B37:B44"/>
    <mergeCell ref="C37:C44"/>
    <mergeCell ref="D37:D44"/>
    <mergeCell ref="E37:E44"/>
    <mergeCell ref="F37:F44"/>
    <mergeCell ref="I37:I44"/>
    <mergeCell ref="J37:J44"/>
    <mergeCell ref="K37:K44"/>
    <mergeCell ref="L37:L44"/>
    <mergeCell ref="M37:M44"/>
    <mergeCell ref="N37:N44"/>
    <mergeCell ref="B29:B36"/>
    <mergeCell ref="C29:C36"/>
    <mergeCell ref="D29:D36"/>
    <mergeCell ref="E29:E36"/>
    <mergeCell ref="F29:F36"/>
    <mergeCell ref="I29:I36"/>
    <mergeCell ref="J29:J36"/>
    <mergeCell ref="K29:K36"/>
    <mergeCell ref="L29:L36"/>
    <mergeCell ref="M45:M47"/>
    <mergeCell ref="L18:L20"/>
    <mergeCell ref="M18:M20"/>
    <mergeCell ref="N18:N20"/>
    <mergeCell ref="G19:G20"/>
    <mergeCell ref="H19:H20"/>
    <mergeCell ref="I19:I20"/>
    <mergeCell ref="B21:B28"/>
    <mergeCell ref="C21:C28"/>
    <mergeCell ref="D21:D28"/>
    <mergeCell ref="E21:E28"/>
    <mergeCell ref="F21:F28"/>
    <mergeCell ref="I21:I28"/>
    <mergeCell ref="J21:J28"/>
    <mergeCell ref="K21:K28"/>
    <mergeCell ref="L21:L28"/>
    <mergeCell ref="M21:M28"/>
    <mergeCell ref="N21:N28"/>
    <mergeCell ref="C15:K15"/>
    <mergeCell ref="C16:K16"/>
    <mergeCell ref="B18:B20"/>
    <mergeCell ref="C18:C20"/>
    <mergeCell ref="D18:D20"/>
    <mergeCell ref="E18:E20"/>
    <mergeCell ref="F18:F20"/>
    <mergeCell ref="G18:I18"/>
    <mergeCell ref="J18:J20"/>
    <mergeCell ref="K18:K20"/>
  </mergeCells>
  <dataValidations count="1">
    <dataValidation type="list" allowBlank="1" showInputMessage="1" showErrorMessage="1" sqref="F21:F44 J21:J44 F48:F79 J48:J79 F83:F122 J83:J122" xr:uid="{00000000-0002-0000-0500-000000000000}">
      <formula1>"1,2,3"</formula1>
      <formula2>0</formula2>
    </dataValidation>
  </dataValidations>
  <pageMargins left="0.7" right="0.7" top="0.75" bottom="0.75" header="0.51180555555555496" footer="0.51180555555555496"/>
  <pageSetup firstPageNumber="0"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J138"/>
  <sheetViews>
    <sheetView showGridLines="0" topLeftCell="A78" zoomScale="90" zoomScaleNormal="90" workbookViewId="0">
      <selection activeCell="H95" sqref="H95"/>
    </sheetView>
  </sheetViews>
  <sheetFormatPr baseColWidth="10" defaultColWidth="9.140625" defaultRowHeight="16.5" x14ac:dyDescent="0.3"/>
  <cols>
    <col min="1" max="1" width="2.5703125" style="43" customWidth="1"/>
    <col min="2" max="2" width="4.42578125" style="43" hidden="1" customWidth="1"/>
    <col min="3" max="3" width="37.85546875" style="43" customWidth="1"/>
    <col min="4" max="4" width="31.140625" style="43" customWidth="1"/>
    <col min="5" max="5" width="52.5703125" style="43" customWidth="1"/>
    <col min="6" max="6" width="7.42578125" style="43" customWidth="1"/>
    <col min="7" max="7" width="3.5703125" style="43" customWidth="1"/>
    <col min="8" max="8" width="46.85546875" style="43" customWidth="1"/>
    <col min="9" max="9" width="39.5703125" style="43" customWidth="1"/>
    <col min="10" max="10" width="7.42578125" style="43" customWidth="1"/>
    <col min="11" max="11" width="10.28515625" style="43" customWidth="1"/>
    <col min="12" max="14" width="9.140625" style="77"/>
    <col min="15" max="1024" width="9.140625" style="43"/>
  </cols>
  <sheetData>
    <row r="1" spans="2:14" hidden="1" x14ac:dyDescent="0.3"/>
    <row r="2" spans="2:14" hidden="1" x14ac:dyDescent="0.3"/>
    <row r="3" spans="2:14" hidden="1" x14ac:dyDescent="0.3"/>
    <row r="4" spans="2:14" hidden="1" x14ac:dyDescent="0.3"/>
    <row r="5" spans="2:14" hidden="1" x14ac:dyDescent="0.3"/>
    <row r="6" spans="2:14" hidden="1" x14ac:dyDescent="0.3"/>
    <row r="7" spans="2:14" hidden="1" x14ac:dyDescent="0.3"/>
    <row r="8" spans="2:14" hidden="1" x14ac:dyDescent="0.3"/>
    <row r="9" spans="2:14" hidden="1" x14ac:dyDescent="0.3"/>
    <row r="10" spans="2:14" hidden="1" x14ac:dyDescent="0.3"/>
    <row r="11" spans="2:14" hidden="1" x14ac:dyDescent="0.3">
      <c r="C11" s="85"/>
      <c r="D11" s="85"/>
      <c r="E11" s="85"/>
      <c r="F11" s="85"/>
      <c r="G11" s="85"/>
      <c r="H11" s="85"/>
      <c r="I11" s="85"/>
    </row>
    <row r="12" spans="2:14" ht="26.25" hidden="1" customHeight="1" x14ac:dyDescent="0.3">
      <c r="C12" s="457" t="s">
        <v>365</v>
      </c>
      <c r="D12" s="457"/>
      <c r="E12" s="457"/>
      <c r="F12" s="457"/>
      <c r="G12" s="457"/>
      <c r="H12" s="457"/>
      <c r="I12" s="457"/>
      <c r="J12" s="457"/>
      <c r="K12" s="457"/>
    </row>
    <row r="13" spans="2:14" ht="66.75" hidden="1" customHeight="1" x14ac:dyDescent="0.3">
      <c r="C13" s="286" t="s">
        <v>366</v>
      </c>
      <c r="D13" s="286"/>
      <c r="E13" s="286"/>
      <c r="F13" s="286"/>
      <c r="G13" s="286"/>
      <c r="H13" s="286"/>
      <c r="I13" s="286"/>
      <c r="J13" s="286"/>
      <c r="K13" s="286"/>
    </row>
    <row r="14" spans="2:14" hidden="1" x14ac:dyDescent="0.3"/>
    <row r="15" spans="2:14" ht="12.75" customHeight="1" x14ac:dyDescent="0.3">
      <c r="B15" s="458" t="s">
        <v>111</v>
      </c>
      <c r="C15" s="458" t="s">
        <v>367</v>
      </c>
      <c r="D15" s="459" t="s">
        <v>8</v>
      </c>
      <c r="E15" s="460" t="s">
        <v>114</v>
      </c>
      <c r="F15" s="461" t="s">
        <v>294</v>
      </c>
      <c r="G15" s="462" t="s">
        <v>116</v>
      </c>
      <c r="H15" s="462"/>
      <c r="I15" s="462"/>
      <c r="J15" s="461" t="s">
        <v>295</v>
      </c>
      <c r="K15" s="463" t="s">
        <v>167</v>
      </c>
      <c r="L15" s="393"/>
      <c r="M15" s="393"/>
      <c r="N15" s="393"/>
    </row>
    <row r="16" spans="2:14" ht="15" customHeight="1" x14ac:dyDescent="0.3">
      <c r="B16" s="458"/>
      <c r="C16" s="458"/>
      <c r="D16" s="459"/>
      <c r="E16" s="460"/>
      <c r="F16" s="461"/>
      <c r="G16" s="462"/>
      <c r="H16" s="462"/>
      <c r="I16" s="462"/>
      <c r="J16" s="461"/>
      <c r="K16" s="463"/>
      <c r="L16" s="393"/>
      <c r="M16" s="393"/>
      <c r="N16" s="393"/>
    </row>
    <row r="17" spans="2:14" ht="27.75" customHeight="1" x14ac:dyDescent="0.3">
      <c r="B17" s="458"/>
      <c r="C17" s="458"/>
      <c r="D17" s="459"/>
      <c r="E17" s="460"/>
      <c r="F17" s="461"/>
      <c r="G17" s="462" t="s">
        <v>13</v>
      </c>
      <c r="H17" s="459" t="s">
        <v>15</v>
      </c>
      <c r="I17" s="459" t="s">
        <v>17</v>
      </c>
      <c r="J17" s="461"/>
      <c r="K17" s="463"/>
      <c r="L17" s="393"/>
      <c r="M17" s="393"/>
      <c r="N17" s="393"/>
    </row>
    <row r="18" spans="2:14" ht="14.45" customHeight="1" x14ac:dyDescent="0.3">
      <c r="B18" s="458"/>
      <c r="C18" s="458"/>
      <c r="D18" s="459"/>
      <c r="E18" s="460"/>
      <c r="F18" s="461"/>
      <c r="G18" s="462"/>
      <c r="H18" s="462"/>
      <c r="I18" s="462"/>
      <c r="J18" s="461"/>
      <c r="K18" s="463"/>
      <c r="L18" s="393"/>
      <c r="M18" s="393"/>
      <c r="N18" s="393"/>
    </row>
    <row r="19" spans="2:14" s="56" customFormat="1" ht="16.149999999999999" customHeight="1" x14ac:dyDescent="0.3">
      <c r="B19" s="306" t="str">
        <f>+LEFT(C19,4)</f>
        <v>13.1</v>
      </c>
      <c r="C19" s="464" t="s">
        <v>368</v>
      </c>
      <c r="D19" s="324" t="s">
        <v>369</v>
      </c>
      <c r="E19" s="465" t="s">
        <v>795</v>
      </c>
      <c r="F19" s="360">
        <v>3</v>
      </c>
      <c r="G19" s="68">
        <v>1</v>
      </c>
      <c r="H19" s="241" t="s">
        <v>798</v>
      </c>
      <c r="I19" s="466" t="s">
        <v>799</v>
      </c>
      <c r="J19" s="367">
        <v>3</v>
      </c>
      <c r="K19" s="311" t="str">
        <f>+IF(OR(ISBLANK(F19),ISBLANK(J19)),"",IF(OR(AND(F19=1,J19=1),AND(F19=1,J19=2),AND(F19=1,J19=3)),"Deficiencia de control mayor (diseño y ejecución)",IF(OR(AND(F19=2,J19=2),AND(F19=3,J19=1),AND(F19=3,J19=2),AND(F19=2,J19=1)),"Deficiencia de control (diseño o ejecución)",IF(AND(F19=2,J19=3),"Oportunidad de mejora","Mantenimiento del control"))))</f>
        <v>Mantenimiento del control</v>
      </c>
      <c r="L19" s="302">
        <f>+IF(K19="",231,IF(K19="Deficiencia de control mayor (diseño y ejecución)",240,IF(K19="Deficiencia de control (diseño o ejecución)",260,IF(K19="Oportunidad de mejora",280,300))))</f>
        <v>300</v>
      </c>
      <c r="M19" s="398">
        <v>4.4569000000000001</v>
      </c>
      <c r="N19" s="398">
        <f>+L19+M19</f>
        <v>304.45690000000002</v>
      </c>
    </row>
    <row r="20" spans="2:14" s="56" customFormat="1" ht="16.149999999999999" customHeight="1" x14ac:dyDescent="0.3">
      <c r="B20" s="306"/>
      <c r="C20" s="464"/>
      <c r="D20" s="324"/>
      <c r="E20" s="465"/>
      <c r="F20" s="360"/>
      <c r="G20" s="60">
        <v>2</v>
      </c>
      <c r="H20" s="242" t="s">
        <v>800</v>
      </c>
      <c r="I20" s="466"/>
      <c r="J20" s="367"/>
      <c r="K20" s="311"/>
      <c r="L20" s="302"/>
      <c r="M20" s="398"/>
      <c r="N20" s="398"/>
    </row>
    <row r="21" spans="2:14" s="56" customFormat="1" ht="16.149999999999999" customHeight="1" x14ac:dyDescent="0.3">
      <c r="B21" s="306"/>
      <c r="C21" s="464"/>
      <c r="D21" s="324"/>
      <c r="E21" s="465"/>
      <c r="F21" s="360"/>
      <c r="G21" s="60">
        <v>3</v>
      </c>
      <c r="H21" s="242" t="s">
        <v>801</v>
      </c>
      <c r="I21" s="466"/>
      <c r="J21" s="367"/>
      <c r="K21" s="311"/>
      <c r="L21" s="302"/>
      <c r="M21" s="398"/>
      <c r="N21" s="398"/>
    </row>
    <row r="22" spans="2:14" s="56" customFormat="1" ht="16.149999999999999" customHeight="1" x14ac:dyDescent="0.3">
      <c r="B22" s="306"/>
      <c r="C22" s="464"/>
      <c r="D22" s="324"/>
      <c r="E22" s="465"/>
      <c r="F22" s="360"/>
      <c r="G22" s="60">
        <v>4</v>
      </c>
      <c r="H22" s="243"/>
      <c r="I22" s="466"/>
      <c r="J22" s="367"/>
      <c r="K22" s="311"/>
      <c r="L22" s="302"/>
      <c r="M22" s="398"/>
      <c r="N22" s="398"/>
    </row>
    <row r="23" spans="2:14" s="56" customFormat="1" ht="16.149999999999999" customHeight="1" x14ac:dyDescent="0.3">
      <c r="B23" s="306"/>
      <c r="C23" s="464"/>
      <c r="D23" s="324"/>
      <c r="E23" s="465"/>
      <c r="F23" s="360"/>
      <c r="G23" s="60">
        <v>5</v>
      </c>
      <c r="H23" s="243"/>
      <c r="I23" s="466"/>
      <c r="J23" s="367"/>
      <c r="K23" s="311"/>
      <c r="L23" s="302"/>
      <c r="M23" s="398"/>
      <c r="N23" s="398"/>
    </row>
    <row r="24" spans="2:14" s="56" customFormat="1" ht="16.149999999999999" customHeight="1" x14ac:dyDescent="0.3">
      <c r="B24" s="306"/>
      <c r="C24" s="464"/>
      <c r="D24" s="324"/>
      <c r="E24" s="465"/>
      <c r="F24" s="360"/>
      <c r="G24" s="60">
        <v>6</v>
      </c>
      <c r="H24" s="243"/>
      <c r="I24" s="466"/>
      <c r="J24" s="367"/>
      <c r="K24" s="311"/>
      <c r="L24" s="302"/>
      <c r="M24" s="398"/>
      <c r="N24" s="398"/>
    </row>
    <row r="25" spans="2:14" s="56" customFormat="1" ht="16.149999999999999" customHeight="1" x14ac:dyDescent="0.3">
      <c r="B25" s="306"/>
      <c r="C25" s="464"/>
      <c r="D25" s="324"/>
      <c r="E25" s="465"/>
      <c r="F25" s="360"/>
      <c r="G25" s="60">
        <v>7</v>
      </c>
      <c r="H25" s="243"/>
      <c r="I25" s="466"/>
      <c r="J25" s="367"/>
      <c r="K25" s="311"/>
      <c r="L25" s="302"/>
      <c r="M25" s="398"/>
      <c r="N25" s="398"/>
    </row>
    <row r="26" spans="2:14" ht="16.149999999999999" customHeight="1" x14ac:dyDescent="0.3">
      <c r="B26" s="306"/>
      <c r="C26" s="464"/>
      <c r="D26" s="324"/>
      <c r="E26" s="465"/>
      <c r="F26" s="360"/>
      <c r="G26" s="66">
        <v>8</v>
      </c>
      <c r="H26" s="244"/>
      <c r="I26" s="466"/>
      <c r="J26" s="367"/>
      <c r="K26" s="311"/>
      <c r="L26" s="302"/>
      <c r="M26" s="398"/>
      <c r="N26" s="398"/>
    </row>
    <row r="27" spans="2:14" s="56" customFormat="1" ht="16.149999999999999" customHeight="1" x14ac:dyDescent="0.3">
      <c r="B27" s="306" t="str">
        <f>+LEFT(C27,4)</f>
        <v>13.2</v>
      </c>
      <c r="C27" s="467" t="s">
        <v>370</v>
      </c>
      <c r="D27" s="324" t="s">
        <v>371</v>
      </c>
      <c r="E27" s="470" t="s">
        <v>797</v>
      </c>
      <c r="F27" s="360">
        <v>3</v>
      </c>
      <c r="G27" s="68">
        <v>1</v>
      </c>
      <c r="H27" s="245" t="s">
        <v>802</v>
      </c>
      <c r="I27" s="469" t="s">
        <v>803</v>
      </c>
      <c r="J27" s="367">
        <v>2</v>
      </c>
      <c r="K27" s="311" t="str">
        <f>+IF(OR(ISBLANK(F27),ISBLANK(J27)),"",IF(OR(AND(F27=1,J27=1),AND(F27=1,J27=2),AND(F27=1,J27=3)),"Deficiencia de control mayor (diseño y ejecución)",IF(OR(AND(F27=2,J27=2),AND(F27=3,J27=1),AND(F27=3,J27=2),AND(F27=2,J27=1)),"Deficiencia de control (diseño o ejecución)",IF(AND(F27=2,J27=3),"Oportunidad de mejora","Mantenimiento del control"))))</f>
        <v>Deficiencia de control (diseño o ejecución)</v>
      </c>
      <c r="L27" s="302">
        <f>+IF(K27="",231,IF(K27="Deficiencia de control mayor (diseño y ejecución)",240,IF(K27="Deficiencia de control (diseño o ejecución)",260,IF(K27="Oportunidad de mejora",280,300))))</f>
        <v>260</v>
      </c>
      <c r="M27" s="398">
        <v>4.5632000000000001</v>
      </c>
      <c r="N27" s="398">
        <f>+L27+M27</f>
        <v>264.56319999999999</v>
      </c>
    </row>
    <row r="28" spans="2:14" s="56" customFormat="1" ht="16.149999999999999" customHeight="1" x14ac:dyDescent="0.3">
      <c r="B28" s="306"/>
      <c r="C28" s="467"/>
      <c r="D28" s="324"/>
      <c r="E28" s="470"/>
      <c r="F28" s="360"/>
      <c r="G28" s="60">
        <v>2</v>
      </c>
      <c r="H28" s="246" t="s">
        <v>804</v>
      </c>
      <c r="I28" s="469"/>
      <c r="J28" s="367"/>
      <c r="K28" s="311"/>
      <c r="L28" s="302"/>
      <c r="M28" s="398"/>
      <c r="N28" s="398"/>
    </row>
    <row r="29" spans="2:14" s="56" customFormat="1" ht="16.149999999999999" customHeight="1" x14ac:dyDescent="0.3">
      <c r="B29" s="306"/>
      <c r="C29" s="467"/>
      <c r="D29" s="324"/>
      <c r="E29" s="470"/>
      <c r="F29" s="360"/>
      <c r="G29" s="60">
        <v>3</v>
      </c>
      <c r="H29" s="247" t="s">
        <v>805</v>
      </c>
      <c r="I29" s="469"/>
      <c r="J29" s="367"/>
      <c r="K29" s="311"/>
      <c r="L29" s="302"/>
      <c r="M29" s="398"/>
      <c r="N29" s="398"/>
    </row>
    <row r="30" spans="2:14" s="56" customFormat="1" ht="16.149999999999999" customHeight="1" x14ac:dyDescent="0.3">
      <c r="B30" s="306"/>
      <c r="C30" s="467"/>
      <c r="D30" s="324"/>
      <c r="E30" s="470"/>
      <c r="F30" s="360"/>
      <c r="G30" s="60">
        <v>4</v>
      </c>
      <c r="H30" s="243"/>
      <c r="I30" s="469"/>
      <c r="J30" s="367"/>
      <c r="K30" s="311"/>
      <c r="L30" s="302"/>
      <c r="M30" s="398"/>
      <c r="N30" s="398"/>
    </row>
    <row r="31" spans="2:14" s="56" customFormat="1" ht="16.149999999999999" customHeight="1" x14ac:dyDescent="0.3">
      <c r="B31" s="306"/>
      <c r="C31" s="467"/>
      <c r="D31" s="324"/>
      <c r="E31" s="470"/>
      <c r="F31" s="360"/>
      <c r="G31" s="60">
        <v>5</v>
      </c>
      <c r="H31" s="243"/>
      <c r="I31" s="469"/>
      <c r="J31" s="367"/>
      <c r="K31" s="311"/>
      <c r="L31" s="302"/>
      <c r="M31" s="398"/>
      <c r="N31" s="398"/>
    </row>
    <row r="32" spans="2:14" s="56" customFormat="1" ht="16.149999999999999" customHeight="1" x14ac:dyDescent="0.3">
      <c r="B32" s="306"/>
      <c r="C32" s="467"/>
      <c r="D32" s="324"/>
      <c r="E32" s="470"/>
      <c r="F32" s="360"/>
      <c r="G32" s="60">
        <v>6</v>
      </c>
      <c r="H32" s="243"/>
      <c r="I32" s="469"/>
      <c r="J32" s="367"/>
      <c r="K32" s="311"/>
      <c r="L32" s="302"/>
      <c r="M32" s="398"/>
      <c r="N32" s="398"/>
    </row>
    <row r="33" spans="1:14" s="56" customFormat="1" ht="16.149999999999999" customHeight="1" x14ac:dyDescent="0.3">
      <c r="B33" s="306"/>
      <c r="C33" s="467"/>
      <c r="D33" s="324"/>
      <c r="E33" s="470"/>
      <c r="F33" s="360"/>
      <c r="G33" s="60">
        <v>7</v>
      </c>
      <c r="H33" s="243"/>
      <c r="I33" s="469"/>
      <c r="J33" s="367"/>
      <c r="K33" s="311"/>
      <c r="L33" s="302"/>
      <c r="M33" s="398"/>
      <c r="N33" s="398"/>
    </row>
    <row r="34" spans="1:14" ht="16.149999999999999" customHeight="1" x14ac:dyDescent="0.3">
      <c r="B34" s="306"/>
      <c r="C34" s="467"/>
      <c r="D34" s="324"/>
      <c r="E34" s="470"/>
      <c r="F34" s="360"/>
      <c r="G34" s="66">
        <v>8</v>
      </c>
      <c r="H34" s="244"/>
      <c r="I34" s="469"/>
      <c r="J34" s="367"/>
      <c r="K34" s="311"/>
      <c r="L34" s="302"/>
      <c r="M34" s="398"/>
      <c r="N34" s="398"/>
    </row>
    <row r="35" spans="1:14" ht="16.149999999999999" customHeight="1" x14ac:dyDescent="0.3">
      <c r="B35" s="306" t="str">
        <f>+LEFT(C35,4)</f>
        <v>13.3</v>
      </c>
      <c r="C35" s="467" t="s">
        <v>372</v>
      </c>
      <c r="D35" s="324" t="s">
        <v>371</v>
      </c>
      <c r="E35" s="468" t="s">
        <v>373</v>
      </c>
      <c r="F35" s="360">
        <v>3</v>
      </c>
      <c r="G35" s="68">
        <v>1</v>
      </c>
      <c r="H35" s="246" t="s">
        <v>806</v>
      </c>
      <c r="I35" s="469" t="s">
        <v>807</v>
      </c>
      <c r="J35" s="367">
        <v>3</v>
      </c>
      <c r="K35" s="311" t="str">
        <f>+IF(OR(ISBLANK(F35),ISBLANK(J35)),"",IF(OR(AND(F35=1,J35=1),AND(F35=1,J35=2),AND(F35=1,J35=3)),"Deficiencia de control mayor (diseño y ejecución)",IF(OR(AND(F35=2,J35=2),AND(F35=3,J35=1),AND(F35=3,J35=2),AND(F35=2,J35=1)),"Deficiencia de control (diseño o ejecución)",IF(AND(F35=2,J35=3),"Oportunidad de mejora","Mantenimiento del control"))))</f>
        <v>Mantenimiento del control</v>
      </c>
      <c r="L35" s="302">
        <f>+IF(K35="",231,IF(K35="Deficiencia de control mayor (diseño y ejecución)",240,IF(K35="Deficiencia de control (diseño o ejecución)",260,IF(K35="Oportunidad de mejora",280,300))))</f>
        <v>300</v>
      </c>
      <c r="M35" s="398">
        <v>4.6321000000000003</v>
      </c>
      <c r="N35" s="398">
        <f>+L35+M35</f>
        <v>304.63209999999998</v>
      </c>
    </row>
    <row r="36" spans="1:14" ht="16.149999999999999" customHeight="1" x14ac:dyDescent="0.3">
      <c r="B36" s="306"/>
      <c r="C36" s="467"/>
      <c r="D36" s="324"/>
      <c r="E36" s="371"/>
      <c r="F36" s="360"/>
      <c r="G36" s="60">
        <v>2</v>
      </c>
      <c r="H36" s="248" t="s">
        <v>808</v>
      </c>
      <c r="I36" s="469"/>
      <c r="J36" s="367"/>
      <c r="K36" s="311"/>
      <c r="L36" s="302"/>
      <c r="M36" s="398"/>
      <c r="N36" s="398"/>
    </row>
    <row r="37" spans="1:14" ht="16.149999999999999" customHeight="1" x14ac:dyDescent="0.3">
      <c r="B37" s="306"/>
      <c r="C37" s="467"/>
      <c r="D37" s="324"/>
      <c r="E37" s="371"/>
      <c r="F37" s="360"/>
      <c r="G37" s="60">
        <v>3</v>
      </c>
      <c r="H37" s="248" t="s">
        <v>374</v>
      </c>
      <c r="I37" s="469"/>
      <c r="J37" s="367"/>
      <c r="K37" s="311"/>
      <c r="L37" s="302"/>
      <c r="M37" s="398"/>
      <c r="N37" s="398"/>
    </row>
    <row r="38" spans="1:14" ht="16.149999999999999" customHeight="1" x14ac:dyDescent="0.3">
      <c r="B38" s="306"/>
      <c r="C38" s="467"/>
      <c r="D38" s="324"/>
      <c r="E38" s="371"/>
      <c r="F38" s="360"/>
      <c r="G38" s="60">
        <v>4</v>
      </c>
      <c r="H38" s="242" t="s">
        <v>375</v>
      </c>
      <c r="I38" s="469"/>
      <c r="J38" s="367"/>
      <c r="K38" s="311"/>
      <c r="L38" s="302"/>
      <c r="M38" s="398"/>
      <c r="N38" s="398"/>
    </row>
    <row r="39" spans="1:14" ht="16.149999999999999" customHeight="1" x14ac:dyDescent="0.3">
      <c r="B39" s="306"/>
      <c r="C39" s="467"/>
      <c r="D39" s="324"/>
      <c r="E39" s="371"/>
      <c r="F39" s="360"/>
      <c r="G39" s="60">
        <v>5</v>
      </c>
      <c r="H39" s="247" t="s">
        <v>809</v>
      </c>
      <c r="I39" s="469"/>
      <c r="J39" s="367"/>
      <c r="K39" s="311"/>
      <c r="L39" s="302"/>
      <c r="M39" s="398"/>
      <c r="N39" s="398"/>
    </row>
    <row r="40" spans="1:14" ht="16.149999999999999" customHeight="1" x14ac:dyDescent="0.3">
      <c r="B40" s="306"/>
      <c r="C40" s="467"/>
      <c r="D40" s="324"/>
      <c r="E40" s="371"/>
      <c r="F40" s="360"/>
      <c r="G40" s="60">
        <v>6</v>
      </c>
      <c r="H40" s="243"/>
      <c r="I40" s="469"/>
      <c r="J40" s="367"/>
      <c r="K40" s="311"/>
      <c r="L40" s="302"/>
      <c r="M40" s="398"/>
      <c r="N40" s="398"/>
    </row>
    <row r="41" spans="1:14" ht="16.149999999999999" customHeight="1" x14ac:dyDescent="0.3">
      <c r="B41" s="306"/>
      <c r="C41" s="467"/>
      <c r="D41" s="324"/>
      <c r="E41" s="371"/>
      <c r="F41" s="360"/>
      <c r="G41" s="60">
        <v>7</v>
      </c>
      <c r="H41" s="243"/>
      <c r="I41" s="469"/>
      <c r="J41" s="367"/>
      <c r="K41" s="311"/>
      <c r="L41" s="302"/>
      <c r="M41" s="398"/>
      <c r="N41" s="398"/>
    </row>
    <row r="42" spans="1:14" ht="16.149999999999999" customHeight="1" x14ac:dyDescent="0.3">
      <c r="B42" s="306"/>
      <c r="C42" s="467"/>
      <c r="D42" s="324"/>
      <c r="E42" s="371"/>
      <c r="F42" s="360"/>
      <c r="G42" s="66">
        <v>8</v>
      </c>
      <c r="H42" s="244"/>
      <c r="I42" s="469"/>
      <c r="J42" s="367"/>
      <c r="K42" s="311"/>
      <c r="L42" s="302"/>
      <c r="M42" s="398"/>
      <c r="N42" s="398"/>
    </row>
    <row r="43" spans="1:14" ht="16.149999999999999" customHeight="1" x14ac:dyDescent="0.3">
      <c r="A43" s="471"/>
      <c r="B43" s="306" t="str">
        <f>+LEFT(C43,4)</f>
        <v>13.4</v>
      </c>
      <c r="C43" s="472" t="s">
        <v>376</v>
      </c>
      <c r="D43" s="324" t="s">
        <v>371</v>
      </c>
      <c r="E43" s="473" t="s">
        <v>796</v>
      </c>
      <c r="F43" s="360">
        <v>2</v>
      </c>
      <c r="G43" s="68">
        <v>1</v>
      </c>
      <c r="H43" s="248" t="s">
        <v>810</v>
      </c>
      <c r="I43" s="469" t="s">
        <v>811</v>
      </c>
      <c r="J43" s="367">
        <v>2</v>
      </c>
      <c r="K43" s="311" t="str">
        <f>+IF(OR(ISBLANK(F43),ISBLANK(J43)),"",IF(OR(AND(F43=1,J43=1),AND(F43=1,J43=2),AND(F43=1,J43=3)),"Deficiencia de control mayor (diseño y ejecución)",IF(OR(AND(F43=2,J43=2),AND(F43=3,J43=1),AND(F43=3,J43=2),AND(F43=2,J43=1)),"Deficiencia de control (diseño o ejecución)",IF(AND(F43=2,J43=3),"Oportunidad de mejora","Mantenimiento del control"))))</f>
        <v>Deficiencia de control (diseño o ejecución)</v>
      </c>
      <c r="L43" s="302">
        <f>+IF(K43="",231,IF(K43="Deficiencia de control mayor (diseño y ejecución)",240,IF(K43="Deficiencia de control (diseño o ejecución)",260,IF(K43="Oportunidad de mejora",280,300))))</f>
        <v>260</v>
      </c>
      <c r="M43" s="398">
        <v>4.7896000000000001</v>
      </c>
      <c r="N43" s="398">
        <f>+L43+M43</f>
        <v>264.78960000000001</v>
      </c>
    </row>
    <row r="44" spans="1:14" ht="16.149999999999999" customHeight="1" x14ac:dyDescent="0.3">
      <c r="A44" s="471"/>
      <c r="B44" s="306"/>
      <c r="C44" s="472"/>
      <c r="D44" s="324"/>
      <c r="E44" s="473"/>
      <c r="F44" s="360"/>
      <c r="G44" s="60">
        <v>2</v>
      </c>
      <c r="H44" s="248" t="s">
        <v>812</v>
      </c>
      <c r="I44" s="469"/>
      <c r="J44" s="367"/>
      <c r="K44" s="311"/>
      <c r="L44" s="302"/>
      <c r="M44" s="398"/>
      <c r="N44" s="398"/>
    </row>
    <row r="45" spans="1:14" ht="16.149999999999999" customHeight="1" x14ac:dyDescent="0.3">
      <c r="B45" s="306"/>
      <c r="C45" s="472"/>
      <c r="D45" s="324"/>
      <c r="E45" s="473"/>
      <c r="F45" s="360"/>
      <c r="G45" s="60">
        <v>3</v>
      </c>
      <c r="H45" s="248" t="s">
        <v>813</v>
      </c>
      <c r="I45" s="469"/>
      <c r="J45" s="367"/>
      <c r="K45" s="311"/>
      <c r="L45" s="302"/>
      <c r="M45" s="398"/>
      <c r="N45" s="398"/>
    </row>
    <row r="46" spans="1:14" ht="16.149999999999999" customHeight="1" x14ac:dyDescent="0.3">
      <c r="B46" s="306"/>
      <c r="C46" s="472"/>
      <c r="D46" s="324"/>
      <c r="E46" s="473"/>
      <c r="F46" s="360"/>
      <c r="G46" s="60">
        <v>4</v>
      </c>
      <c r="H46" s="248" t="s">
        <v>814</v>
      </c>
      <c r="I46" s="469"/>
      <c r="J46" s="367"/>
      <c r="K46" s="311"/>
      <c r="L46" s="302"/>
      <c r="M46" s="398"/>
      <c r="N46" s="398"/>
    </row>
    <row r="47" spans="1:14" ht="16.149999999999999" customHeight="1" x14ac:dyDescent="0.3">
      <c r="B47" s="306"/>
      <c r="C47" s="472"/>
      <c r="D47" s="324"/>
      <c r="E47" s="473"/>
      <c r="F47" s="360"/>
      <c r="G47" s="60">
        <v>5</v>
      </c>
      <c r="H47" s="243"/>
      <c r="I47" s="469"/>
      <c r="J47" s="367"/>
      <c r="K47" s="311"/>
      <c r="L47" s="302"/>
      <c r="M47" s="398"/>
      <c r="N47" s="398"/>
    </row>
    <row r="48" spans="1:14" ht="16.149999999999999" customHeight="1" x14ac:dyDescent="0.3">
      <c r="B48" s="306"/>
      <c r="C48" s="472"/>
      <c r="D48" s="324"/>
      <c r="E48" s="473"/>
      <c r="F48" s="360"/>
      <c r="G48" s="60">
        <v>6</v>
      </c>
      <c r="H48" s="243"/>
      <c r="I48" s="469"/>
      <c r="J48" s="367"/>
      <c r="K48" s="311"/>
      <c r="L48" s="302"/>
      <c r="M48" s="398"/>
      <c r="N48" s="398"/>
    </row>
    <row r="49" spans="2:14" ht="16.149999999999999" customHeight="1" x14ac:dyDescent="0.3">
      <c r="B49" s="306"/>
      <c r="C49" s="472"/>
      <c r="D49" s="324"/>
      <c r="E49" s="473"/>
      <c r="F49" s="360"/>
      <c r="G49" s="60">
        <v>7</v>
      </c>
      <c r="H49" s="243"/>
      <c r="I49" s="469"/>
      <c r="J49" s="367"/>
      <c r="K49" s="311"/>
      <c r="L49" s="302"/>
      <c r="M49" s="398"/>
      <c r="N49" s="398"/>
    </row>
    <row r="50" spans="2:14" ht="16.149999999999999" customHeight="1" x14ac:dyDescent="0.3">
      <c r="B50" s="306"/>
      <c r="C50" s="472"/>
      <c r="D50" s="324"/>
      <c r="E50" s="473"/>
      <c r="F50" s="360"/>
      <c r="G50" s="66">
        <v>8</v>
      </c>
      <c r="H50" s="244"/>
      <c r="I50" s="469"/>
      <c r="J50" s="367"/>
      <c r="K50" s="311"/>
      <c r="L50" s="302"/>
      <c r="M50" s="398"/>
      <c r="N50" s="398"/>
    </row>
    <row r="51" spans="2:14" ht="16.149999999999999" customHeight="1" x14ac:dyDescent="0.3">
      <c r="B51" s="474"/>
      <c r="C51" s="474" t="s">
        <v>377</v>
      </c>
      <c r="D51" s="459" t="s">
        <v>8</v>
      </c>
      <c r="E51" s="475" t="s">
        <v>114</v>
      </c>
      <c r="F51" s="476" t="s">
        <v>294</v>
      </c>
      <c r="G51" s="477" t="s">
        <v>116</v>
      </c>
      <c r="H51" s="477"/>
      <c r="I51" s="477"/>
      <c r="J51" s="476" t="s">
        <v>295</v>
      </c>
      <c r="K51" s="478" t="s">
        <v>167</v>
      </c>
      <c r="L51" s="410"/>
      <c r="M51" s="410"/>
      <c r="N51" s="410"/>
    </row>
    <row r="52" spans="2:14" ht="16.149999999999999" customHeight="1" x14ac:dyDescent="0.3">
      <c r="B52" s="474"/>
      <c r="C52" s="474"/>
      <c r="D52" s="459"/>
      <c r="E52" s="475"/>
      <c r="F52" s="476"/>
      <c r="G52" s="477"/>
      <c r="H52" s="477"/>
      <c r="I52" s="477"/>
      <c r="J52" s="476"/>
      <c r="K52" s="478"/>
      <c r="L52" s="410"/>
      <c r="M52" s="410"/>
      <c r="N52" s="410"/>
    </row>
    <row r="53" spans="2:14" ht="16.149999999999999" customHeight="1" x14ac:dyDescent="0.3">
      <c r="B53" s="474"/>
      <c r="C53" s="474"/>
      <c r="D53" s="459"/>
      <c r="E53" s="475"/>
      <c r="F53" s="476"/>
      <c r="G53" s="477" t="s">
        <v>13</v>
      </c>
      <c r="H53" s="479" t="s">
        <v>15</v>
      </c>
      <c r="I53" s="479" t="s">
        <v>17</v>
      </c>
      <c r="J53" s="476"/>
      <c r="K53" s="478"/>
      <c r="L53" s="410"/>
      <c r="M53" s="410"/>
      <c r="N53" s="410"/>
    </row>
    <row r="54" spans="2:14" ht="16.149999999999999" customHeight="1" x14ac:dyDescent="0.3">
      <c r="B54" s="474"/>
      <c r="C54" s="474"/>
      <c r="D54" s="459"/>
      <c r="E54" s="475"/>
      <c r="F54" s="476"/>
      <c r="G54" s="477"/>
      <c r="H54" s="477"/>
      <c r="I54" s="477"/>
      <c r="J54" s="476"/>
      <c r="K54" s="478"/>
      <c r="L54" s="410"/>
      <c r="M54" s="410"/>
      <c r="N54" s="410"/>
    </row>
    <row r="55" spans="2:14" ht="16.149999999999999" customHeight="1" x14ac:dyDescent="0.3">
      <c r="B55" s="306" t="str">
        <f>+LEFT(C55,4)</f>
        <v>14.1</v>
      </c>
      <c r="C55" s="481" t="s">
        <v>378</v>
      </c>
      <c r="D55" s="324" t="s">
        <v>379</v>
      </c>
      <c r="E55" s="482" t="s">
        <v>380</v>
      </c>
      <c r="F55" s="360">
        <v>3</v>
      </c>
      <c r="G55" s="68">
        <v>1</v>
      </c>
      <c r="H55" s="242" t="s">
        <v>817</v>
      </c>
      <c r="I55" s="480" t="s">
        <v>381</v>
      </c>
      <c r="J55" s="367">
        <v>3</v>
      </c>
      <c r="K55" s="311" t="str">
        <f>+IF(OR(ISBLANK(F55),ISBLANK(J55)),"",IF(OR(AND(F55=1,J55=1),AND(F55=1,J55=2),AND(F55=1,J55=3)),"Deficiencia de control mayor (diseño y ejecución)",IF(OR(AND(F55=2,J55=2),AND(F55=3,J55=1),AND(F55=3,J55=2),AND(F55=2,J55=1)),"Deficiencia de control (diseño o ejecución)",IF(AND(F55=2,J55=3),"Oportunidad de mejora","Mantenimiento del control"))))</f>
        <v>Mantenimiento del control</v>
      </c>
      <c r="L55" s="302">
        <f>+IF(K55="",231,IF(K55="Deficiencia de control mayor (diseño y ejecución)",240,IF(K55="Deficiencia de control (diseño o ejecución)",260,IF(K55="Oportunidad de mejora",280,300))))</f>
        <v>300</v>
      </c>
      <c r="M55" s="398">
        <v>4.8964999999999996</v>
      </c>
      <c r="N55" s="398">
        <f>+L55+M55</f>
        <v>304.8965</v>
      </c>
    </row>
    <row r="56" spans="2:14" ht="16.149999999999999" customHeight="1" x14ac:dyDescent="0.3">
      <c r="B56" s="306"/>
      <c r="C56" s="481"/>
      <c r="D56" s="324"/>
      <c r="E56" s="482"/>
      <c r="F56" s="360"/>
      <c r="G56" s="60">
        <v>2</v>
      </c>
      <c r="H56" s="248" t="s">
        <v>818</v>
      </c>
      <c r="I56" s="480"/>
      <c r="J56" s="367"/>
      <c r="K56" s="311"/>
      <c r="L56" s="302"/>
      <c r="M56" s="398"/>
      <c r="N56" s="398"/>
    </row>
    <row r="57" spans="2:14" ht="16.149999999999999" customHeight="1" x14ac:dyDescent="0.3">
      <c r="B57" s="306"/>
      <c r="C57" s="481"/>
      <c r="D57" s="324"/>
      <c r="E57" s="482"/>
      <c r="F57" s="360"/>
      <c r="G57" s="60">
        <v>3</v>
      </c>
      <c r="H57" s="242" t="s">
        <v>819</v>
      </c>
      <c r="I57" s="480"/>
      <c r="J57" s="367"/>
      <c r="K57" s="311"/>
      <c r="L57" s="302"/>
      <c r="M57" s="398"/>
      <c r="N57" s="398"/>
    </row>
    <row r="58" spans="2:14" ht="16.149999999999999" customHeight="1" x14ac:dyDescent="0.3">
      <c r="B58" s="306"/>
      <c r="C58" s="481"/>
      <c r="D58" s="324"/>
      <c r="E58" s="482"/>
      <c r="F58" s="360"/>
      <c r="G58" s="60">
        <v>4</v>
      </c>
      <c r="H58" s="242" t="s">
        <v>820</v>
      </c>
      <c r="I58" s="480"/>
      <c r="J58" s="367"/>
      <c r="K58" s="311"/>
      <c r="L58" s="302"/>
      <c r="M58" s="398"/>
      <c r="N58" s="398"/>
    </row>
    <row r="59" spans="2:14" ht="16.149999999999999" customHeight="1" x14ac:dyDescent="0.3">
      <c r="B59" s="306"/>
      <c r="C59" s="481"/>
      <c r="D59" s="324"/>
      <c r="E59" s="482"/>
      <c r="F59" s="360"/>
      <c r="G59" s="60">
        <v>5</v>
      </c>
      <c r="H59" s="243"/>
      <c r="I59" s="480"/>
      <c r="J59" s="367"/>
      <c r="K59" s="311"/>
      <c r="L59" s="302"/>
      <c r="M59" s="398"/>
      <c r="N59" s="398"/>
    </row>
    <row r="60" spans="2:14" ht="16.149999999999999" customHeight="1" x14ac:dyDescent="0.3">
      <c r="B60" s="306"/>
      <c r="C60" s="481"/>
      <c r="D60" s="324"/>
      <c r="E60" s="482"/>
      <c r="F60" s="360"/>
      <c r="G60" s="60">
        <v>6</v>
      </c>
      <c r="H60" s="243"/>
      <c r="I60" s="480"/>
      <c r="J60" s="367"/>
      <c r="K60" s="311"/>
      <c r="L60" s="302"/>
      <c r="M60" s="398"/>
      <c r="N60" s="398"/>
    </row>
    <row r="61" spans="2:14" ht="16.149999999999999" customHeight="1" x14ac:dyDescent="0.3">
      <c r="B61" s="306"/>
      <c r="C61" s="481"/>
      <c r="D61" s="324"/>
      <c r="E61" s="482"/>
      <c r="F61" s="360"/>
      <c r="G61" s="60">
        <v>7</v>
      </c>
      <c r="H61" s="243"/>
      <c r="I61" s="480"/>
      <c r="J61" s="367"/>
      <c r="K61" s="311"/>
      <c r="L61" s="302"/>
      <c r="M61" s="398"/>
      <c r="N61" s="398"/>
    </row>
    <row r="62" spans="2:14" ht="16.149999999999999" customHeight="1" x14ac:dyDescent="0.3">
      <c r="B62" s="306"/>
      <c r="C62" s="481"/>
      <c r="D62" s="324"/>
      <c r="E62" s="482"/>
      <c r="F62" s="360"/>
      <c r="G62" s="66">
        <v>8</v>
      </c>
      <c r="H62" s="244"/>
      <c r="I62" s="480"/>
      <c r="J62" s="367"/>
      <c r="K62" s="311"/>
      <c r="L62" s="302"/>
      <c r="M62" s="398"/>
      <c r="N62" s="398"/>
    </row>
    <row r="63" spans="2:14" ht="16.149999999999999" customHeight="1" x14ac:dyDescent="0.3">
      <c r="B63" s="306" t="str">
        <f>+LEFT(C63,4)</f>
        <v>14.2</v>
      </c>
      <c r="C63" s="472" t="s">
        <v>382</v>
      </c>
      <c r="D63" s="324" t="s">
        <v>379</v>
      </c>
      <c r="E63" s="470" t="s">
        <v>815</v>
      </c>
      <c r="F63" s="360">
        <v>3</v>
      </c>
      <c r="G63" s="68">
        <v>1</v>
      </c>
      <c r="H63" s="248" t="s">
        <v>821</v>
      </c>
      <c r="I63" s="480" t="s">
        <v>381</v>
      </c>
      <c r="J63" s="367">
        <v>3</v>
      </c>
      <c r="K63" s="311" t="str">
        <f>+IF(OR(ISBLANK(F63),ISBLANK(J63)),"",IF(OR(AND(F63=1,J63=1),AND(F63=1,J63=2),AND(F63=1,J63=3)),"Deficiencia de control mayor (diseño y ejecución)",IF(OR(AND(F63=2,J63=2),AND(F63=3,J63=1),AND(F63=3,J63=2),AND(F63=2,J63=1)),"Deficiencia de control (diseño o ejecución)",IF(AND(F63=2,J63=3),"Oportunidad de mejora","Mantenimiento del control"))))</f>
        <v>Mantenimiento del control</v>
      </c>
      <c r="L63" s="302">
        <f>+IF(K63="",231,IF(K63="Deficiencia de control mayor (diseño y ejecución)",240,IF(K63="Deficiencia de control (diseño o ejecución)",260,IF(K63="Oportunidad de mejora",280,300))))</f>
        <v>300</v>
      </c>
      <c r="M63" s="398">
        <v>4.9854000000000003</v>
      </c>
      <c r="N63" s="398">
        <f>+L63+M63</f>
        <v>304.98540000000003</v>
      </c>
    </row>
    <row r="64" spans="2:14" ht="16.149999999999999" customHeight="1" x14ac:dyDescent="0.3">
      <c r="B64" s="306"/>
      <c r="C64" s="472"/>
      <c r="D64" s="324"/>
      <c r="E64" s="470"/>
      <c r="F64" s="360"/>
      <c r="G64" s="60">
        <v>2</v>
      </c>
      <c r="H64" s="248" t="s">
        <v>822</v>
      </c>
      <c r="I64" s="480"/>
      <c r="J64" s="367"/>
      <c r="K64" s="311"/>
      <c r="L64" s="302"/>
      <c r="M64" s="398"/>
      <c r="N64" s="398"/>
    </row>
    <row r="65" spans="2:14" ht="16.149999999999999" customHeight="1" x14ac:dyDescent="0.3">
      <c r="B65" s="306"/>
      <c r="C65" s="472"/>
      <c r="D65" s="324"/>
      <c r="E65" s="470"/>
      <c r="F65" s="360"/>
      <c r="G65" s="60">
        <v>3</v>
      </c>
      <c r="H65" s="249"/>
      <c r="I65" s="480"/>
      <c r="J65" s="367"/>
      <c r="K65" s="311"/>
      <c r="L65" s="302"/>
      <c r="M65" s="398"/>
      <c r="N65" s="398"/>
    </row>
    <row r="66" spans="2:14" ht="16.149999999999999" customHeight="1" x14ac:dyDescent="0.3">
      <c r="B66" s="306"/>
      <c r="C66" s="472"/>
      <c r="D66" s="324"/>
      <c r="E66" s="470"/>
      <c r="F66" s="360"/>
      <c r="G66" s="60">
        <v>4</v>
      </c>
      <c r="H66" s="242"/>
      <c r="I66" s="480"/>
      <c r="J66" s="367"/>
      <c r="K66" s="311"/>
      <c r="L66" s="302"/>
      <c r="M66" s="398"/>
      <c r="N66" s="398"/>
    </row>
    <row r="67" spans="2:14" ht="16.149999999999999" customHeight="1" x14ac:dyDescent="0.3">
      <c r="B67" s="306"/>
      <c r="C67" s="472"/>
      <c r="D67" s="324"/>
      <c r="E67" s="470"/>
      <c r="F67" s="360"/>
      <c r="G67" s="60">
        <v>5</v>
      </c>
      <c r="H67" s="243"/>
      <c r="I67" s="480"/>
      <c r="J67" s="367"/>
      <c r="K67" s="311"/>
      <c r="L67" s="302"/>
      <c r="M67" s="398"/>
      <c r="N67" s="398"/>
    </row>
    <row r="68" spans="2:14" ht="16.149999999999999" customHeight="1" x14ac:dyDescent="0.3">
      <c r="B68" s="306"/>
      <c r="C68" s="472"/>
      <c r="D68" s="324"/>
      <c r="E68" s="470"/>
      <c r="F68" s="360"/>
      <c r="G68" s="60">
        <v>6</v>
      </c>
      <c r="H68" s="243"/>
      <c r="I68" s="480"/>
      <c r="J68" s="367"/>
      <c r="K68" s="311"/>
      <c r="L68" s="302"/>
      <c r="M68" s="398"/>
      <c r="N68" s="398"/>
    </row>
    <row r="69" spans="2:14" ht="16.149999999999999" customHeight="1" x14ac:dyDescent="0.3">
      <c r="B69" s="306"/>
      <c r="C69" s="472"/>
      <c r="D69" s="324"/>
      <c r="E69" s="470"/>
      <c r="F69" s="360"/>
      <c r="G69" s="60">
        <v>7</v>
      </c>
      <c r="H69" s="243"/>
      <c r="I69" s="480"/>
      <c r="J69" s="367"/>
      <c r="K69" s="311"/>
      <c r="L69" s="302"/>
      <c r="M69" s="398"/>
      <c r="N69" s="398"/>
    </row>
    <row r="70" spans="2:14" ht="16.149999999999999" customHeight="1" x14ac:dyDescent="0.3">
      <c r="B70" s="306"/>
      <c r="C70" s="472"/>
      <c r="D70" s="324"/>
      <c r="E70" s="470"/>
      <c r="F70" s="360"/>
      <c r="G70" s="66">
        <v>8</v>
      </c>
      <c r="H70" s="244"/>
      <c r="I70" s="480"/>
      <c r="J70" s="367"/>
      <c r="K70" s="311"/>
      <c r="L70" s="302"/>
      <c r="M70" s="398"/>
      <c r="N70" s="398"/>
    </row>
    <row r="71" spans="2:14" ht="16.149999999999999" customHeight="1" x14ac:dyDescent="0.3">
      <c r="B71" s="306" t="str">
        <f>+LEFT(C71,4)</f>
        <v>14.3</v>
      </c>
      <c r="C71" s="483" t="s">
        <v>383</v>
      </c>
      <c r="D71" s="324" t="s">
        <v>379</v>
      </c>
      <c r="E71" s="480" t="s">
        <v>816</v>
      </c>
      <c r="F71" s="360">
        <v>3</v>
      </c>
      <c r="G71" s="68">
        <v>1</v>
      </c>
      <c r="H71" s="242" t="s">
        <v>384</v>
      </c>
      <c r="I71" s="470" t="s">
        <v>823</v>
      </c>
      <c r="J71" s="367">
        <v>2</v>
      </c>
      <c r="K71" s="311" t="str">
        <f>+IF(OR(ISBLANK(F71),ISBLANK(J71)),"",IF(OR(AND(F71=1,J71=1),AND(F71=1,J71=2),AND(F71=1,J71=3)),"Deficiencia de control mayor (diseño y ejecución)",IF(OR(AND(F71=2,J71=2),AND(F71=3,J71=1),AND(F71=3,J71=2),AND(F71=2,J71=1)),"Deficiencia de control (diseño o ejecución)",IF(AND(F71=2,J71=3),"Oportunidad de mejora","Mantenimiento del control"))))</f>
        <v>Deficiencia de control (diseño o ejecución)</v>
      </c>
      <c r="L71" s="302">
        <f>+IF(K71="",231,IF(K71="Deficiencia de control mayor (diseño y ejecución)",240,IF(K71="Deficiencia de control (diseño o ejecución)",260,IF(K71="Oportunidad de mejora",280,300))))</f>
        <v>260</v>
      </c>
      <c r="M71" s="398">
        <v>5.0122999999999998</v>
      </c>
      <c r="N71" s="398">
        <f>+L71+M71</f>
        <v>265.01229999999998</v>
      </c>
    </row>
    <row r="72" spans="2:14" ht="16.149999999999999" customHeight="1" x14ac:dyDescent="0.3">
      <c r="B72" s="306"/>
      <c r="C72" s="483"/>
      <c r="D72" s="324"/>
      <c r="E72" s="480"/>
      <c r="F72" s="360"/>
      <c r="G72" s="60">
        <v>2</v>
      </c>
      <c r="H72" s="250" t="s">
        <v>824</v>
      </c>
      <c r="I72" s="470"/>
      <c r="J72" s="367"/>
      <c r="K72" s="311"/>
      <c r="L72" s="302"/>
      <c r="M72" s="398"/>
      <c r="N72" s="398"/>
    </row>
    <row r="73" spans="2:14" ht="16.149999999999999" customHeight="1" x14ac:dyDescent="0.3">
      <c r="B73" s="306"/>
      <c r="C73" s="483"/>
      <c r="D73" s="324"/>
      <c r="E73" s="480"/>
      <c r="F73" s="360"/>
      <c r="G73" s="60">
        <v>3</v>
      </c>
      <c r="H73" s="250" t="s">
        <v>825</v>
      </c>
      <c r="I73" s="470"/>
      <c r="J73" s="367"/>
      <c r="K73" s="311"/>
      <c r="L73" s="302"/>
      <c r="M73" s="398"/>
      <c r="N73" s="398"/>
    </row>
    <row r="74" spans="2:14" ht="16.149999999999999" customHeight="1" x14ac:dyDescent="0.3">
      <c r="B74" s="306"/>
      <c r="C74" s="483"/>
      <c r="D74" s="324"/>
      <c r="E74" s="480"/>
      <c r="F74" s="360"/>
      <c r="G74" s="60">
        <v>4</v>
      </c>
      <c r="H74" s="243"/>
      <c r="I74" s="470"/>
      <c r="J74" s="367"/>
      <c r="K74" s="311"/>
      <c r="L74" s="302"/>
      <c r="M74" s="398"/>
      <c r="N74" s="398"/>
    </row>
    <row r="75" spans="2:14" ht="16.149999999999999" customHeight="1" x14ac:dyDescent="0.3">
      <c r="B75" s="306"/>
      <c r="C75" s="483"/>
      <c r="D75" s="324"/>
      <c r="E75" s="480"/>
      <c r="F75" s="360"/>
      <c r="G75" s="60">
        <v>5</v>
      </c>
      <c r="H75" s="243"/>
      <c r="I75" s="470"/>
      <c r="J75" s="367"/>
      <c r="K75" s="311"/>
      <c r="L75" s="302"/>
      <c r="M75" s="398"/>
      <c r="N75" s="398"/>
    </row>
    <row r="76" spans="2:14" ht="16.149999999999999" customHeight="1" x14ac:dyDescent="0.3">
      <c r="B76" s="306"/>
      <c r="C76" s="483"/>
      <c r="D76" s="324"/>
      <c r="E76" s="480"/>
      <c r="F76" s="360"/>
      <c r="G76" s="60">
        <v>6</v>
      </c>
      <c r="H76" s="243"/>
      <c r="I76" s="470"/>
      <c r="J76" s="367"/>
      <c r="K76" s="311"/>
      <c r="L76" s="302"/>
      <c r="M76" s="398"/>
      <c r="N76" s="398"/>
    </row>
    <row r="77" spans="2:14" ht="16.149999999999999" customHeight="1" x14ac:dyDescent="0.3">
      <c r="B77" s="306"/>
      <c r="C77" s="483"/>
      <c r="D77" s="324"/>
      <c r="E77" s="480"/>
      <c r="F77" s="360"/>
      <c r="G77" s="60">
        <v>7</v>
      </c>
      <c r="H77" s="243"/>
      <c r="I77" s="470"/>
      <c r="J77" s="367"/>
      <c r="K77" s="311"/>
      <c r="L77" s="302"/>
      <c r="M77" s="398"/>
      <c r="N77" s="398"/>
    </row>
    <row r="78" spans="2:14" ht="16.149999999999999" customHeight="1" x14ac:dyDescent="0.3">
      <c r="B78" s="306"/>
      <c r="C78" s="483"/>
      <c r="D78" s="324"/>
      <c r="E78" s="480"/>
      <c r="F78" s="360"/>
      <c r="G78" s="66">
        <v>8</v>
      </c>
      <c r="H78" s="244"/>
      <c r="I78" s="470"/>
      <c r="J78" s="367"/>
      <c r="K78" s="311"/>
      <c r="L78" s="302"/>
      <c r="M78" s="398"/>
      <c r="N78" s="398"/>
    </row>
    <row r="79" spans="2:14" ht="16.149999999999999" customHeight="1" x14ac:dyDescent="0.3">
      <c r="B79" s="306" t="str">
        <f>+LEFT(C79,4)</f>
        <v>14.4</v>
      </c>
      <c r="C79" s="472" t="s">
        <v>385</v>
      </c>
      <c r="D79" s="324" t="s">
        <v>379</v>
      </c>
      <c r="E79" s="473" t="s">
        <v>386</v>
      </c>
      <c r="F79" s="360">
        <v>3</v>
      </c>
      <c r="G79" s="86">
        <v>1</v>
      </c>
      <c r="H79" s="242" t="s">
        <v>387</v>
      </c>
      <c r="I79" s="470" t="s">
        <v>826</v>
      </c>
      <c r="J79" s="367">
        <v>3</v>
      </c>
      <c r="K79" s="311" t="str">
        <f>+IF(OR(ISBLANK(F79),ISBLANK(J79)),"",IF(OR(AND(F79=1,J79=1),AND(F79=1,J79=2),AND(F79=1,J79=3)),"Deficiencia de control mayor (diseño y ejecución)",IF(OR(AND(F79=2,J79=2),AND(F79=3,J79=1),AND(F79=3,J79=2),AND(F79=2,J79=1)),"Deficiencia de control (diseño o ejecución)",IF(AND(F79=2,J79=3),"Oportunidad de mejora","Mantenimiento del control"))))</f>
        <v>Mantenimiento del control</v>
      </c>
      <c r="L79" s="302">
        <f>+IF(K79="",231,IF(K79="Deficiencia de control mayor (diseño y ejecución)",240,IF(K79="Deficiencia de control (diseño o ejecución)",260,IF(K79="Oportunidad de mejora",280,300))))</f>
        <v>300</v>
      </c>
      <c r="M79" s="398">
        <v>5.1235999999999997</v>
      </c>
      <c r="N79" s="398">
        <f>+L79+M79</f>
        <v>305.12360000000001</v>
      </c>
    </row>
    <row r="80" spans="2:14" ht="16.149999999999999" customHeight="1" x14ac:dyDescent="0.3">
      <c r="B80" s="306"/>
      <c r="C80" s="472"/>
      <c r="D80" s="324"/>
      <c r="E80" s="473"/>
      <c r="F80" s="360"/>
      <c r="G80" s="65">
        <v>2</v>
      </c>
      <c r="H80" s="242" t="s">
        <v>827</v>
      </c>
      <c r="I80" s="470"/>
      <c r="J80" s="367"/>
      <c r="K80" s="311"/>
      <c r="L80" s="302"/>
      <c r="M80" s="398"/>
      <c r="N80" s="398"/>
    </row>
    <row r="81" spans="2:14" ht="16.149999999999999" customHeight="1" x14ac:dyDescent="0.3">
      <c r="B81" s="306"/>
      <c r="C81" s="472"/>
      <c r="D81" s="324"/>
      <c r="E81" s="473"/>
      <c r="F81" s="360"/>
      <c r="G81" s="65">
        <v>3</v>
      </c>
      <c r="H81" s="242" t="s">
        <v>389</v>
      </c>
      <c r="I81" s="470"/>
      <c r="J81" s="367"/>
      <c r="K81" s="311"/>
      <c r="L81" s="302"/>
      <c r="M81" s="398"/>
      <c r="N81" s="398"/>
    </row>
    <row r="82" spans="2:14" ht="16.149999999999999" customHeight="1" x14ac:dyDescent="0.3">
      <c r="B82" s="306"/>
      <c r="C82" s="472"/>
      <c r="D82" s="324"/>
      <c r="E82" s="473"/>
      <c r="F82" s="360"/>
      <c r="G82" s="65">
        <v>4</v>
      </c>
      <c r="H82" s="251" t="s">
        <v>828</v>
      </c>
      <c r="I82" s="470"/>
      <c r="J82" s="367"/>
      <c r="K82" s="311"/>
      <c r="L82" s="302"/>
      <c r="M82" s="398"/>
      <c r="N82" s="398"/>
    </row>
    <row r="83" spans="2:14" ht="16.149999999999999" customHeight="1" x14ac:dyDescent="0.3">
      <c r="B83" s="306"/>
      <c r="C83" s="472"/>
      <c r="D83" s="324"/>
      <c r="E83" s="473"/>
      <c r="F83" s="360"/>
      <c r="G83" s="65">
        <v>5</v>
      </c>
      <c r="H83" s="248" t="s">
        <v>829</v>
      </c>
      <c r="I83" s="470"/>
      <c r="J83" s="367"/>
      <c r="K83" s="311"/>
      <c r="L83" s="302"/>
      <c r="M83" s="398"/>
      <c r="N83" s="398"/>
    </row>
    <row r="84" spans="2:14" ht="16.149999999999999" customHeight="1" x14ac:dyDescent="0.3">
      <c r="B84" s="306"/>
      <c r="C84" s="472"/>
      <c r="D84" s="324"/>
      <c r="E84" s="473"/>
      <c r="F84" s="360"/>
      <c r="G84" s="65">
        <v>6</v>
      </c>
      <c r="H84" s="248" t="s">
        <v>830</v>
      </c>
      <c r="I84" s="470"/>
      <c r="J84" s="367"/>
      <c r="K84" s="311"/>
      <c r="L84" s="302"/>
      <c r="M84" s="398"/>
      <c r="N84" s="398"/>
    </row>
    <row r="85" spans="2:14" ht="16.149999999999999" customHeight="1" x14ac:dyDescent="0.3">
      <c r="B85" s="306"/>
      <c r="C85" s="472"/>
      <c r="D85" s="324"/>
      <c r="E85" s="473"/>
      <c r="F85" s="360"/>
      <c r="G85" s="65">
        <v>7</v>
      </c>
      <c r="H85" s="249"/>
      <c r="I85" s="470"/>
      <c r="J85" s="367"/>
      <c r="K85" s="311"/>
      <c r="L85" s="302"/>
      <c r="M85" s="398"/>
      <c r="N85" s="398"/>
    </row>
    <row r="86" spans="2:14" ht="16.149999999999999" customHeight="1" x14ac:dyDescent="0.3">
      <c r="B86" s="306"/>
      <c r="C86" s="472"/>
      <c r="D86" s="324"/>
      <c r="E86" s="473"/>
      <c r="F86" s="360"/>
      <c r="G86" s="67">
        <v>8</v>
      </c>
      <c r="H86" s="252"/>
      <c r="I86" s="470"/>
      <c r="J86" s="367"/>
      <c r="K86" s="311"/>
      <c r="L86" s="302"/>
      <c r="M86" s="398"/>
      <c r="N86" s="398"/>
    </row>
    <row r="87" spans="2:14" ht="16.149999999999999" customHeight="1" x14ac:dyDescent="0.3">
      <c r="B87" s="474"/>
      <c r="C87" s="474" t="s">
        <v>390</v>
      </c>
      <c r="D87" s="459" t="s">
        <v>8</v>
      </c>
      <c r="E87" s="475" t="s">
        <v>114</v>
      </c>
      <c r="F87" s="476" t="s">
        <v>294</v>
      </c>
      <c r="G87" s="477" t="s">
        <v>116</v>
      </c>
      <c r="H87" s="477"/>
      <c r="I87" s="477"/>
      <c r="J87" s="476" t="s">
        <v>295</v>
      </c>
      <c r="K87" s="478" t="s">
        <v>167</v>
      </c>
      <c r="L87" s="410"/>
      <c r="M87" s="410"/>
      <c r="N87" s="410"/>
    </row>
    <row r="88" spans="2:14" ht="16.149999999999999" customHeight="1" x14ac:dyDescent="0.3">
      <c r="B88" s="474"/>
      <c r="C88" s="474"/>
      <c r="D88" s="459"/>
      <c r="E88" s="475"/>
      <c r="F88" s="476"/>
      <c r="G88" s="477"/>
      <c r="H88" s="477"/>
      <c r="I88" s="477"/>
      <c r="J88" s="476"/>
      <c r="K88" s="478"/>
      <c r="L88" s="410"/>
      <c r="M88" s="410"/>
      <c r="N88" s="410"/>
    </row>
    <row r="89" spans="2:14" ht="16.149999999999999" customHeight="1" x14ac:dyDescent="0.3">
      <c r="B89" s="474"/>
      <c r="C89" s="474"/>
      <c r="D89" s="459"/>
      <c r="E89" s="475"/>
      <c r="F89" s="476"/>
      <c r="G89" s="477" t="s">
        <v>13</v>
      </c>
      <c r="H89" s="479" t="s">
        <v>15</v>
      </c>
      <c r="I89" s="479" t="s">
        <v>17</v>
      </c>
      <c r="J89" s="476"/>
      <c r="K89" s="478"/>
      <c r="L89" s="410"/>
      <c r="M89" s="410"/>
      <c r="N89" s="410"/>
    </row>
    <row r="90" spans="2:14" ht="16.149999999999999" customHeight="1" x14ac:dyDescent="0.3">
      <c r="B90" s="474"/>
      <c r="C90" s="474"/>
      <c r="D90" s="459"/>
      <c r="E90" s="475"/>
      <c r="F90" s="476"/>
      <c r="G90" s="477"/>
      <c r="H90" s="477"/>
      <c r="I90" s="477"/>
      <c r="J90" s="476"/>
      <c r="K90" s="478"/>
      <c r="L90" s="410"/>
      <c r="M90" s="410"/>
      <c r="N90" s="410"/>
    </row>
    <row r="91" spans="2:14" ht="16.149999999999999" customHeight="1" x14ac:dyDescent="0.3">
      <c r="B91" s="306" t="str">
        <f>+LEFT(C91,4)</f>
        <v>15.1</v>
      </c>
      <c r="C91" s="484" t="s">
        <v>391</v>
      </c>
      <c r="D91" s="324" t="s">
        <v>392</v>
      </c>
      <c r="E91" s="485" t="s">
        <v>831</v>
      </c>
      <c r="F91" s="360">
        <v>3</v>
      </c>
      <c r="G91" s="68">
        <v>1</v>
      </c>
      <c r="H91" s="242" t="s">
        <v>834</v>
      </c>
      <c r="I91" s="480" t="s">
        <v>388</v>
      </c>
      <c r="J91" s="367">
        <v>3</v>
      </c>
      <c r="K91" s="311" t="str">
        <f>+IF(OR(ISBLANK(F91),ISBLANK(J91)),"",IF(OR(AND(F91=1,J91=1),AND(F91=1,J91=2),AND(F91=1,J91=3)),"Deficiencia de control mayor (diseño y ejecución)",IF(OR(AND(F91=2,J91=2),AND(F91=3,J91=1),AND(F91=3,J91=2),AND(F91=2,J91=1)),"Deficiencia de control (diseño o ejecución)",IF(AND(F91=2,J91=3),"Oportunidad de mejora","Mantenimiento del control"))))</f>
        <v>Mantenimiento del control</v>
      </c>
      <c r="L91" s="302">
        <f>+IF(K91="",231,IF(K91="Deficiencia de control mayor (diseño y ejecución)",240,IF(K91="Deficiencia de control (diseño o ejecución)",260,IF(K91="Oportunidad de mejora",280,300))))</f>
        <v>300</v>
      </c>
      <c r="M91" s="398">
        <v>5.2369000000000003</v>
      </c>
      <c r="N91" s="398">
        <f>+L91+M91</f>
        <v>305.23689999999999</v>
      </c>
    </row>
    <row r="92" spans="2:14" ht="16.149999999999999" customHeight="1" x14ac:dyDescent="0.3">
      <c r="B92" s="306"/>
      <c r="C92" s="484"/>
      <c r="D92" s="324"/>
      <c r="E92" s="485"/>
      <c r="F92" s="360"/>
      <c r="G92" s="60">
        <v>2</v>
      </c>
      <c r="H92" s="242" t="s">
        <v>835</v>
      </c>
      <c r="I92" s="480"/>
      <c r="J92" s="367"/>
      <c r="K92" s="311"/>
      <c r="L92" s="302"/>
      <c r="M92" s="398"/>
      <c r="N92" s="398"/>
    </row>
    <row r="93" spans="2:14" ht="16.149999999999999" customHeight="1" x14ac:dyDescent="0.3">
      <c r="B93" s="306"/>
      <c r="C93" s="484"/>
      <c r="D93" s="324"/>
      <c r="E93" s="485"/>
      <c r="F93" s="360"/>
      <c r="G93" s="60">
        <v>3</v>
      </c>
      <c r="H93" s="242" t="s">
        <v>836</v>
      </c>
      <c r="I93" s="480"/>
      <c r="J93" s="367"/>
      <c r="K93" s="311"/>
      <c r="L93" s="302"/>
      <c r="M93" s="398"/>
      <c r="N93" s="398"/>
    </row>
    <row r="94" spans="2:14" ht="16.149999999999999" customHeight="1" x14ac:dyDescent="0.3">
      <c r="B94" s="306"/>
      <c r="C94" s="484"/>
      <c r="D94" s="324"/>
      <c r="E94" s="485"/>
      <c r="F94" s="360"/>
      <c r="G94" s="60">
        <v>4</v>
      </c>
      <c r="H94" s="242" t="s">
        <v>837</v>
      </c>
      <c r="I94" s="480"/>
      <c r="J94" s="367"/>
      <c r="K94" s="311"/>
      <c r="L94" s="302"/>
      <c r="M94" s="398"/>
      <c r="N94" s="398"/>
    </row>
    <row r="95" spans="2:14" ht="16.149999999999999" customHeight="1" x14ac:dyDescent="0.3">
      <c r="B95" s="306"/>
      <c r="C95" s="484"/>
      <c r="D95" s="324"/>
      <c r="E95" s="485"/>
      <c r="F95" s="360"/>
      <c r="G95" s="60">
        <v>5</v>
      </c>
      <c r="H95" s="242" t="s">
        <v>838</v>
      </c>
      <c r="I95" s="480"/>
      <c r="J95" s="367"/>
      <c r="K95" s="311"/>
      <c r="L95" s="302"/>
      <c r="M95" s="398"/>
      <c r="N95" s="398"/>
    </row>
    <row r="96" spans="2:14" ht="16.149999999999999" customHeight="1" x14ac:dyDescent="0.3">
      <c r="B96" s="306"/>
      <c r="C96" s="484"/>
      <c r="D96" s="324"/>
      <c r="E96" s="485"/>
      <c r="F96" s="360"/>
      <c r="G96" s="60">
        <v>6</v>
      </c>
      <c r="H96" s="248" t="s">
        <v>839</v>
      </c>
      <c r="I96" s="480"/>
      <c r="J96" s="367"/>
      <c r="K96" s="311"/>
      <c r="L96" s="302"/>
      <c r="M96" s="398"/>
      <c r="N96" s="398"/>
    </row>
    <row r="97" spans="2:14" ht="16.149999999999999" customHeight="1" x14ac:dyDescent="0.3">
      <c r="B97" s="306"/>
      <c r="C97" s="484"/>
      <c r="D97" s="324"/>
      <c r="E97" s="485"/>
      <c r="F97" s="360"/>
      <c r="G97" s="60">
        <v>7</v>
      </c>
      <c r="H97" s="242"/>
      <c r="I97" s="480"/>
      <c r="J97" s="367"/>
      <c r="K97" s="311"/>
      <c r="L97" s="302"/>
      <c r="M97" s="398"/>
      <c r="N97" s="398"/>
    </row>
    <row r="98" spans="2:14" ht="16.149999999999999" customHeight="1" x14ac:dyDescent="0.3">
      <c r="B98" s="306"/>
      <c r="C98" s="484"/>
      <c r="D98" s="324"/>
      <c r="E98" s="485"/>
      <c r="F98" s="360"/>
      <c r="G98" s="66">
        <v>8</v>
      </c>
      <c r="H98" s="242"/>
      <c r="I98" s="480"/>
      <c r="J98" s="367"/>
      <c r="K98" s="311"/>
      <c r="L98" s="302"/>
      <c r="M98" s="398"/>
      <c r="N98" s="398"/>
    </row>
    <row r="99" spans="2:14" ht="16.149999999999999" customHeight="1" x14ac:dyDescent="0.3">
      <c r="B99" s="306" t="str">
        <f>+LEFT(C99,4)</f>
        <v>15.2</v>
      </c>
      <c r="C99" s="487" t="s">
        <v>393</v>
      </c>
      <c r="D99" s="324" t="s">
        <v>394</v>
      </c>
      <c r="E99" s="485" t="s">
        <v>832</v>
      </c>
      <c r="F99" s="360">
        <v>3</v>
      </c>
      <c r="G99" s="68">
        <v>1</v>
      </c>
      <c r="H99" s="242" t="s">
        <v>395</v>
      </c>
      <c r="I99" s="486" t="s">
        <v>840</v>
      </c>
      <c r="J99" s="367">
        <v>3</v>
      </c>
      <c r="K99" s="311" t="str">
        <f>+IF(OR(ISBLANK(F99),ISBLANK(J99)),"",IF(OR(AND(F99=1,J99=1),AND(F99=1,J99=2),AND(F99=1,J99=3)),"Deficiencia de control mayor (diseño y ejecución)",IF(OR(AND(F99=2,J99=2),AND(F99=3,J99=1),AND(F99=3,J99=2),AND(F99=2,J99=1)),"Deficiencia de control (diseño o ejecución)",IF(AND(F99=2,J99=3),"Oportunidad de mejora","Mantenimiento del control"))))</f>
        <v>Mantenimiento del control</v>
      </c>
      <c r="L99" s="302">
        <f>+IF(K99="",231,IF(K99="Deficiencia de control mayor (diseño y ejecución)",240,IF(K99="Deficiencia de control (diseño o ejecución)",260,IF(K99="Oportunidad de mejora",280,300))))</f>
        <v>300</v>
      </c>
      <c r="M99" s="398">
        <v>5.3654000000000002</v>
      </c>
      <c r="N99" s="398">
        <f>+L99+M99</f>
        <v>305.36540000000002</v>
      </c>
    </row>
    <row r="100" spans="2:14" ht="16.149999999999999" customHeight="1" x14ac:dyDescent="0.3">
      <c r="B100" s="306"/>
      <c r="C100" s="487"/>
      <c r="D100" s="324"/>
      <c r="E100" s="485"/>
      <c r="F100" s="360"/>
      <c r="G100" s="60">
        <v>2</v>
      </c>
      <c r="H100" s="242" t="s">
        <v>396</v>
      </c>
      <c r="I100" s="486"/>
      <c r="J100" s="367"/>
      <c r="K100" s="311"/>
      <c r="L100" s="302"/>
      <c r="M100" s="398"/>
      <c r="N100" s="398"/>
    </row>
    <row r="101" spans="2:14" ht="16.149999999999999" customHeight="1" x14ac:dyDescent="0.3">
      <c r="B101" s="306"/>
      <c r="C101" s="487"/>
      <c r="D101" s="324"/>
      <c r="E101" s="485"/>
      <c r="F101" s="360"/>
      <c r="G101" s="60">
        <v>3</v>
      </c>
      <c r="H101" s="253" t="s">
        <v>841</v>
      </c>
      <c r="I101" s="486"/>
      <c r="J101" s="367"/>
      <c r="K101" s="311"/>
      <c r="L101" s="302"/>
      <c r="M101" s="398"/>
      <c r="N101" s="398"/>
    </row>
    <row r="102" spans="2:14" ht="16.149999999999999" customHeight="1" x14ac:dyDescent="0.3">
      <c r="B102" s="306"/>
      <c r="C102" s="487"/>
      <c r="D102" s="324"/>
      <c r="E102" s="485"/>
      <c r="F102" s="360"/>
      <c r="G102" s="60">
        <v>4</v>
      </c>
      <c r="H102" s="254"/>
      <c r="I102" s="486"/>
      <c r="J102" s="367"/>
      <c r="K102" s="311"/>
      <c r="L102" s="302"/>
      <c r="M102" s="398"/>
      <c r="N102" s="398"/>
    </row>
    <row r="103" spans="2:14" ht="16.149999999999999" customHeight="1" x14ac:dyDescent="0.3">
      <c r="B103" s="306"/>
      <c r="C103" s="487"/>
      <c r="D103" s="324"/>
      <c r="E103" s="485"/>
      <c r="F103" s="360"/>
      <c r="G103" s="60">
        <v>5</v>
      </c>
      <c r="H103" s="242"/>
      <c r="I103" s="486"/>
      <c r="J103" s="367"/>
      <c r="K103" s="311"/>
      <c r="L103" s="302"/>
      <c r="M103" s="398"/>
      <c r="N103" s="398"/>
    </row>
    <row r="104" spans="2:14" ht="16.149999999999999" customHeight="1" x14ac:dyDescent="0.3">
      <c r="B104" s="306"/>
      <c r="C104" s="487"/>
      <c r="D104" s="324"/>
      <c r="E104" s="485"/>
      <c r="F104" s="360"/>
      <c r="G104" s="60">
        <v>6</v>
      </c>
      <c r="H104" s="242"/>
      <c r="I104" s="486"/>
      <c r="J104" s="367"/>
      <c r="K104" s="311"/>
      <c r="L104" s="302"/>
      <c r="M104" s="398"/>
      <c r="N104" s="398"/>
    </row>
    <row r="105" spans="2:14" ht="16.149999999999999" customHeight="1" x14ac:dyDescent="0.3">
      <c r="B105" s="306"/>
      <c r="C105" s="487"/>
      <c r="D105" s="324"/>
      <c r="E105" s="485"/>
      <c r="F105" s="360"/>
      <c r="G105" s="60">
        <v>7</v>
      </c>
      <c r="H105" s="242"/>
      <c r="I105" s="486"/>
      <c r="J105" s="367"/>
      <c r="K105" s="311"/>
      <c r="L105" s="302"/>
      <c r="M105" s="398"/>
      <c r="N105" s="398"/>
    </row>
    <row r="106" spans="2:14" ht="16.149999999999999" customHeight="1" x14ac:dyDescent="0.3">
      <c r="B106" s="306"/>
      <c r="C106" s="487"/>
      <c r="D106" s="324"/>
      <c r="E106" s="485"/>
      <c r="F106" s="360"/>
      <c r="G106" s="66">
        <v>8</v>
      </c>
      <c r="H106" s="242"/>
      <c r="I106" s="486"/>
      <c r="J106" s="367"/>
      <c r="K106" s="311"/>
      <c r="L106" s="302"/>
      <c r="M106" s="398"/>
      <c r="N106" s="398"/>
    </row>
    <row r="107" spans="2:14" ht="16.149999999999999" customHeight="1" x14ac:dyDescent="0.3">
      <c r="B107" s="306" t="str">
        <f>+LEFT(C107,4)</f>
        <v>15.3</v>
      </c>
      <c r="C107" s="472" t="s">
        <v>397</v>
      </c>
      <c r="D107" s="324" t="s">
        <v>398</v>
      </c>
      <c r="E107" s="485" t="s">
        <v>399</v>
      </c>
      <c r="F107" s="360">
        <v>3</v>
      </c>
      <c r="G107" s="68">
        <v>1</v>
      </c>
      <c r="H107" s="242" t="s">
        <v>400</v>
      </c>
      <c r="I107" s="486" t="s">
        <v>401</v>
      </c>
      <c r="J107" s="367">
        <v>3</v>
      </c>
      <c r="K107" s="311" t="str">
        <f>+IF(OR(ISBLANK(F107),ISBLANK(J107)),"",IF(OR(AND(F107=1,J107=1),AND(F107=1,J107=2),AND(F107=1,J107=3)),"Deficiencia de control mayor (diseño y ejecución)",IF(OR(AND(F107=2,J107=2),AND(F107=3,J107=1),AND(F107=3,J107=2),AND(F107=2,J107=1)),"Deficiencia de control (diseño o ejecución)",IF(AND(F107=2,J107=3),"Oportunidad de mejora","Mantenimiento del control"))))</f>
        <v>Mantenimiento del control</v>
      </c>
      <c r="L107" s="302">
        <f>+IF(K107="",231,IF(K107="Deficiencia de control mayor (diseño y ejecución)",240,IF(K107="Deficiencia de control (diseño o ejecución)",260,IF(K107="Oportunidad de mejora",280,300))))</f>
        <v>300</v>
      </c>
      <c r="M107" s="398">
        <v>5.4562999999999997</v>
      </c>
      <c r="N107" s="398">
        <f>+L107+M107</f>
        <v>305.4563</v>
      </c>
    </row>
    <row r="108" spans="2:14" ht="16.149999999999999" customHeight="1" x14ac:dyDescent="0.3">
      <c r="B108" s="306"/>
      <c r="C108" s="472"/>
      <c r="D108" s="324"/>
      <c r="E108" s="485"/>
      <c r="F108" s="360"/>
      <c r="G108" s="60">
        <v>2</v>
      </c>
      <c r="H108" s="242" t="s">
        <v>402</v>
      </c>
      <c r="I108" s="486"/>
      <c r="J108" s="367"/>
      <c r="K108" s="311"/>
      <c r="L108" s="302"/>
      <c r="M108" s="398"/>
      <c r="N108" s="398"/>
    </row>
    <row r="109" spans="2:14" ht="16.149999999999999" customHeight="1" x14ac:dyDescent="0.3">
      <c r="B109" s="306"/>
      <c r="C109" s="472"/>
      <c r="D109" s="324"/>
      <c r="E109" s="485"/>
      <c r="F109" s="360"/>
      <c r="G109" s="60">
        <v>3</v>
      </c>
      <c r="H109" s="248" t="s">
        <v>842</v>
      </c>
      <c r="I109" s="486"/>
      <c r="J109" s="367"/>
      <c r="K109" s="311"/>
      <c r="L109" s="302"/>
      <c r="M109" s="398"/>
      <c r="N109" s="398"/>
    </row>
    <row r="110" spans="2:14" ht="16.149999999999999" customHeight="1" x14ac:dyDescent="0.3">
      <c r="B110" s="306"/>
      <c r="C110" s="472"/>
      <c r="D110" s="324"/>
      <c r="E110" s="485"/>
      <c r="F110" s="360"/>
      <c r="G110" s="60">
        <v>4</v>
      </c>
      <c r="H110" s="248" t="s">
        <v>843</v>
      </c>
      <c r="I110" s="486"/>
      <c r="J110" s="367"/>
      <c r="K110" s="311"/>
      <c r="L110" s="302"/>
      <c r="M110" s="398"/>
      <c r="N110" s="398"/>
    </row>
    <row r="111" spans="2:14" ht="16.149999999999999" customHeight="1" x14ac:dyDescent="0.3">
      <c r="B111" s="306"/>
      <c r="C111" s="472"/>
      <c r="D111" s="324"/>
      <c r="E111" s="485"/>
      <c r="F111" s="360"/>
      <c r="G111" s="60">
        <v>5</v>
      </c>
      <c r="H111" s="242"/>
      <c r="I111" s="486"/>
      <c r="J111" s="367"/>
      <c r="K111" s="311"/>
      <c r="L111" s="302"/>
      <c r="M111" s="398"/>
      <c r="N111" s="398"/>
    </row>
    <row r="112" spans="2:14" ht="16.149999999999999" customHeight="1" x14ac:dyDescent="0.3">
      <c r="B112" s="306"/>
      <c r="C112" s="472"/>
      <c r="D112" s="324"/>
      <c r="E112" s="485"/>
      <c r="F112" s="360"/>
      <c r="G112" s="60">
        <v>6</v>
      </c>
      <c r="H112" s="242"/>
      <c r="I112" s="486"/>
      <c r="J112" s="367"/>
      <c r="K112" s="311"/>
      <c r="L112" s="302"/>
      <c r="M112" s="398"/>
      <c r="N112" s="398"/>
    </row>
    <row r="113" spans="2:14" ht="16.149999999999999" customHeight="1" x14ac:dyDescent="0.3">
      <c r="B113" s="306"/>
      <c r="C113" s="472"/>
      <c r="D113" s="324"/>
      <c r="E113" s="485"/>
      <c r="F113" s="360"/>
      <c r="G113" s="60">
        <v>7</v>
      </c>
      <c r="H113" s="242"/>
      <c r="I113" s="486"/>
      <c r="J113" s="367"/>
      <c r="K113" s="311"/>
      <c r="L113" s="302"/>
      <c r="M113" s="398"/>
      <c r="N113" s="398"/>
    </row>
    <row r="114" spans="2:14" ht="16.149999999999999" customHeight="1" x14ac:dyDescent="0.3">
      <c r="B114" s="306"/>
      <c r="C114" s="472"/>
      <c r="D114" s="324"/>
      <c r="E114" s="485"/>
      <c r="F114" s="360"/>
      <c r="G114" s="66">
        <v>8</v>
      </c>
      <c r="H114" s="242"/>
      <c r="I114" s="486"/>
      <c r="J114" s="367"/>
      <c r="K114" s="311"/>
      <c r="L114" s="302"/>
      <c r="M114" s="398"/>
      <c r="N114" s="398"/>
    </row>
    <row r="115" spans="2:14" ht="16.149999999999999" customHeight="1" x14ac:dyDescent="0.3">
      <c r="B115" s="306" t="str">
        <f>+LEFT(C115,4)</f>
        <v>15.4</v>
      </c>
      <c r="C115" s="491" t="s">
        <v>403</v>
      </c>
      <c r="D115" s="411" t="s">
        <v>404</v>
      </c>
      <c r="E115" s="489" t="s">
        <v>405</v>
      </c>
      <c r="F115" s="360">
        <v>3</v>
      </c>
      <c r="G115" s="68">
        <v>1</v>
      </c>
      <c r="H115" s="242" t="s">
        <v>844</v>
      </c>
      <c r="I115" s="490" t="s">
        <v>845</v>
      </c>
      <c r="J115" s="367">
        <v>3</v>
      </c>
      <c r="K115" s="311" t="str">
        <f>+IF(OR(ISBLANK(F115),ISBLANK(J115)),"",IF(OR(AND(F115=1,J115=1),AND(F115=1,J115=2),AND(F115=1,J115=3)),"Deficiencia de control mayor (diseño y ejecución)",IF(OR(AND(F115=2,J115=2),AND(F115=3,J115=1),AND(F115=3,J115=2),AND(F115=2,J115=1)),"Deficiencia de control (diseño o ejecución)",IF(AND(F115=2,J115=3),"Oportunidad de mejora","Mantenimiento del control"))))</f>
        <v>Mantenimiento del control</v>
      </c>
      <c r="L115" s="302">
        <f>+IF(K115="",231,IF(K115="Deficiencia de control mayor (diseño y ejecución)",240,IF(K115="Deficiencia de control (diseño o ejecución)",260,IF(K115="Oportunidad de mejora",280,300))))</f>
        <v>300</v>
      </c>
      <c r="M115" s="398">
        <v>5.5632000000000001</v>
      </c>
      <c r="N115" s="398">
        <f>+L115+M115</f>
        <v>305.56319999999999</v>
      </c>
    </row>
    <row r="116" spans="2:14" ht="16.149999999999999" customHeight="1" x14ac:dyDescent="0.3">
      <c r="B116" s="306"/>
      <c r="C116" s="491"/>
      <c r="D116" s="411"/>
      <c r="E116" s="489"/>
      <c r="F116" s="360"/>
      <c r="G116" s="60">
        <v>2</v>
      </c>
      <c r="H116" s="242"/>
      <c r="I116" s="490"/>
      <c r="J116" s="367"/>
      <c r="K116" s="311"/>
      <c r="L116" s="302"/>
      <c r="M116" s="398"/>
      <c r="N116" s="398"/>
    </row>
    <row r="117" spans="2:14" ht="16.149999999999999" customHeight="1" x14ac:dyDescent="0.3">
      <c r="B117" s="306"/>
      <c r="C117" s="491"/>
      <c r="D117" s="411"/>
      <c r="E117" s="489"/>
      <c r="F117" s="360"/>
      <c r="G117" s="60">
        <v>3</v>
      </c>
      <c r="H117" s="242"/>
      <c r="I117" s="490"/>
      <c r="J117" s="367"/>
      <c r="K117" s="311"/>
      <c r="L117" s="302"/>
      <c r="M117" s="398"/>
      <c r="N117" s="398"/>
    </row>
    <row r="118" spans="2:14" ht="16.149999999999999" customHeight="1" x14ac:dyDescent="0.3">
      <c r="B118" s="306"/>
      <c r="C118" s="491"/>
      <c r="D118" s="411"/>
      <c r="E118" s="489"/>
      <c r="F118" s="360"/>
      <c r="G118" s="60">
        <v>4</v>
      </c>
      <c r="H118" s="242"/>
      <c r="I118" s="490"/>
      <c r="J118" s="367"/>
      <c r="K118" s="311"/>
      <c r="L118" s="302"/>
      <c r="M118" s="398"/>
      <c r="N118" s="398"/>
    </row>
    <row r="119" spans="2:14" ht="16.149999999999999" customHeight="1" x14ac:dyDescent="0.3">
      <c r="B119" s="306"/>
      <c r="C119" s="491"/>
      <c r="D119" s="411"/>
      <c r="E119" s="489"/>
      <c r="F119" s="360"/>
      <c r="G119" s="60">
        <v>5</v>
      </c>
      <c r="H119" s="242"/>
      <c r="I119" s="490"/>
      <c r="J119" s="367"/>
      <c r="K119" s="311"/>
      <c r="L119" s="302"/>
      <c r="M119" s="398"/>
      <c r="N119" s="398"/>
    </row>
    <row r="120" spans="2:14" ht="16.149999999999999" customHeight="1" x14ac:dyDescent="0.3">
      <c r="B120" s="306"/>
      <c r="C120" s="491"/>
      <c r="D120" s="411"/>
      <c r="E120" s="489"/>
      <c r="F120" s="360"/>
      <c r="G120" s="60">
        <v>6</v>
      </c>
      <c r="H120" s="242"/>
      <c r="I120" s="490"/>
      <c r="J120" s="367"/>
      <c r="K120" s="311"/>
      <c r="L120" s="302"/>
      <c r="M120" s="398"/>
      <c r="N120" s="398"/>
    </row>
    <row r="121" spans="2:14" ht="16.149999999999999" customHeight="1" x14ac:dyDescent="0.3">
      <c r="B121" s="306"/>
      <c r="C121" s="491"/>
      <c r="D121" s="411"/>
      <c r="E121" s="489"/>
      <c r="F121" s="360"/>
      <c r="G121" s="60">
        <v>7</v>
      </c>
      <c r="H121" s="242"/>
      <c r="I121" s="490"/>
      <c r="J121" s="367"/>
      <c r="K121" s="311"/>
      <c r="L121" s="302"/>
      <c r="M121" s="398"/>
      <c r="N121" s="398"/>
    </row>
    <row r="122" spans="2:14" ht="16.149999999999999" customHeight="1" x14ac:dyDescent="0.3">
      <c r="B122" s="306"/>
      <c r="C122" s="491"/>
      <c r="D122" s="411"/>
      <c r="E122" s="489"/>
      <c r="F122" s="360"/>
      <c r="G122" s="66">
        <v>8</v>
      </c>
      <c r="H122" s="242"/>
      <c r="I122" s="490"/>
      <c r="J122" s="367"/>
      <c r="K122" s="311"/>
      <c r="L122" s="302"/>
      <c r="M122" s="398"/>
      <c r="N122" s="398"/>
    </row>
    <row r="123" spans="2:14" ht="16.149999999999999" customHeight="1" x14ac:dyDescent="0.3">
      <c r="B123" s="306" t="str">
        <f>+LEFT(C123,4)</f>
        <v>15.5</v>
      </c>
      <c r="C123" s="488" t="s">
        <v>406</v>
      </c>
      <c r="D123" s="411" t="s">
        <v>407</v>
      </c>
      <c r="E123" s="489" t="s">
        <v>833</v>
      </c>
      <c r="F123" s="360">
        <v>3</v>
      </c>
      <c r="G123" s="68">
        <v>1</v>
      </c>
      <c r="H123" s="248" t="s">
        <v>846</v>
      </c>
      <c r="I123" s="490" t="s">
        <v>408</v>
      </c>
      <c r="J123" s="367">
        <v>3</v>
      </c>
      <c r="K123" s="311" t="str">
        <f>+IF(OR(ISBLANK(F123),ISBLANK(J123)),"",IF(OR(AND(F123=1,J123=1),AND(F123=1,J123=2),AND(F123=1,J123=3)),"Deficiencia de control mayor (diseño y ejecución)",IF(OR(AND(F123=2,J123=2),AND(F123=3,J123=1),AND(F123=3,J123=2),AND(F123=2,J123=1)),"Deficiencia de control (diseño o ejecución)",IF(AND(F123=2,J123=3),"Oportunidad de mejora","Mantenimiento del control"))))</f>
        <v>Mantenimiento del control</v>
      </c>
      <c r="L123" s="302">
        <f>+IF(K123="",231,IF(K123="Deficiencia de control mayor (diseño y ejecución)",240,IF(K123="Deficiencia de control (diseño o ejecución)",260,IF(K123="Oportunidad de mejora",280,300))))</f>
        <v>300</v>
      </c>
      <c r="M123" s="398">
        <v>5.6321000000000003</v>
      </c>
      <c r="N123" s="398">
        <f>+L123+M123</f>
        <v>305.63209999999998</v>
      </c>
    </row>
    <row r="124" spans="2:14" ht="16.149999999999999" customHeight="1" x14ac:dyDescent="0.3">
      <c r="B124" s="306"/>
      <c r="C124" s="488"/>
      <c r="D124" s="411"/>
      <c r="E124" s="489"/>
      <c r="F124" s="360"/>
      <c r="G124" s="60">
        <v>2</v>
      </c>
      <c r="H124" s="242"/>
      <c r="I124" s="490"/>
      <c r="J124" s="367"/>
      <c r="K124" s="311"/>
      <c r="L124" s="302"/>
      <c r="M124" s="398"/>
      <c r="N124" s="398"/>
    </row>
    <row r="125" spans="2:14" ht="16.149999999999999" customHeight="1" x14ac:dyDescent="0.3">
      <c r="B125" s="306"/>
      <c r="C125" s="488"/>
      <c r="D125" s="411"/>
      <c r="E125" s="489"/>
      <c r="F125" s="360"/>
      <c r="G125" s="60">
        <v>3</v>
      </c>
      <c r="H125" s="242"/>
      <c r="I125" s="490"/>
      <c r="J125" s="367"/>
      <c r="K125" s="311"/>
      <c r="L125" s="302"/>
      <c r="M125" s="398"/>
      <c r="N125" s="398"/>
    </row>
    <row r="126" spans="2:14" ht="16.149999999999999" customHeight="1" x14ac:dyDescent="0.3">
      <c r="B126" s="306"/>
      <c r="C126" s="488"/>
      <c r="D126" s="411"/>
      <c r="E126" s="489"/>
      <c r="F126" s="360"/>
      <c r="G126" s="60">
        <v>4</v>
      </c>
      <c r="H126" s="242"/>
      <c r="I126" s="490"/>
      <c r="J126" s="367"/>
      <c r="K126" s="311"/>
      <c r="L126" s="302"/>
      <c r="M126" s="398"/>
      <c r="N126" s="398"/>
    </row>
    <row r="127" spans="2:14" ht="16.149999999999999" customHeight="1" x14ac:dyDescent="0.3">
      <c r="B127" s="306"/>
      <c r="C127" s="488"/>
      <c r="D127" s="411"/>
      <c r="E127" s="489"/>
      <c r="F127" s="360"/>
      <c r="G127" s="60">
        <v>5</v>
      </c>
      <c r="H127" s="242"/>
      <c r="I127" s="490"/>
      <c r="J127" s="367"/>
      <c r="K127" s="311"/>
      <c r="L127" s="302"/>
      <c r="M127" s="398"/>
      <c r="N127" s="398"/>
    </row>
    <row r="128" spans="2:14" ht="16.149999999999999" customHeight="1" x14ac:dyDescent="0.3">
      <c r="B128" s="306"/>
      <c r="C128" s="488"/>
      <c r="D128" s="411"/>
      <c r="E128" s="489"/>
      <c r="F128" s="360"/>
      <c r="G128" s="60">
        <v>6</v>
      </c>
      <c r="H128" s="242"/>
      <c r="I128" s="490"/>
      <c r="J128" s="367"/>
      <c r="K128" s="311"/>
      <c r="L128" s="302"/>
      <c r="M128" s="398"/>
      <c r="N128" s="398"/>
    </row>
    <row r="129" spans="2:14" ht="16.149999999999999" customHeight="1" x14ac:dyDescent="0.3">
      <c r="B129" s="306"/>
      <c r="C129" s="488"/>
      <c r="D129" s="411"/>
      <c r="E129" s="489"/>
      <c r="F129" s="360"/>
      <c r="G129" s="60">
        <v>7</v>
      </c>
      <c r="H129" s="242"/>
      <c r="I129" s="490"/>
      <c r="J129" s="367"/>
      <c r="K129" s="311"/>
      <c r="L129" s="302"/>
      <c r="M129" s="398"/>
      <c r="N129" s="398"/>
    </row>
    <row r="130" spans="2:14" ht="16.149999999999999" customHeight="1" x14ac:dyDescent="0.3">
      <c r="B130" s="306"/>
      <c r="C130" s="488"/>
      <c r="D130" s="411"/>
      <c r="E130" s="489"/>
      <c r="F130" s="360"/>
      <c r="G130" s="66">
        <v>8</v>
      </c>
      <c r="H130" s="242"/>
      <c r="I130" s="490"/>
      <c r="J130" s="367"/>
      <c r="K130" s="311"/>
      <c r="L130" s="302"/>
      <c r="M130" s="398"/>
      <c r="N130" s="398"/>
    </row>
    <row r="131" spans="2:14" ht="16.149999999999999" customHeight="1" x14ac:dyDescent="0.3">
      <c r="B131" s="306" t="str">
        <f>+LEFT(C131,4)</f>
        <v>15.6</v>
      </c>
      <c r="C131" s="488" t="s">
        <v>409</v>
      </c>
      <c r="D131" s="492" t="s">
        <v>407</v>
      </c>
      <c r="E131" s="489" t="s">
        <v>410</v>
      </c>
      <c r="F131" s="360">
        <v>3</v>
      </c>
      <c r="G131" s="68">
        <v>1</v>
      </c>
      <c r="H131" s="242" t="s">
        <v>411</v>
      </c>
      <c r="I131" s="490" t="s">
        <v>411</v>
      </c>
      <c r="J131" s="367">
        <v>2</v>
      </c>
      <c r="K131" s="311" t="str">
        <f>+IF(OR(ISBLANK(F131),ISBLANK(J131)),"",IF(OR(AND(F131=1,J131=1),AND(F131=1,J131=2),AND(F131=1,J131=3)),"Deficiencia de control mayor (diseño y ejecución)",IF(OR(AND(F131=2,J131=2),AND(F131=3,J131=1),AND(F131=3,J131=2),AND(F131=2,J131=1)),"Deficiencia de control (diseño o ejecución)",IF(AND(F131=2,J131=3),"Oportunidad de mejora","Mantenimiento del control"))))</f>
        <v>Deficiencia de control (diseño o ejecución)</v>
      </c>
      <c r="L131" s="302">
        <f>+IF(K131="",231,IF(K131="Deficiencia de control mayor (diseño y ejecución)",240,IF(K131="Deficiencia de control (diseño o ejecución)",260,IF(K131="Oportunidad de mejora",280,300))))</f>
        <v>260</v>
      </c>
      <c r="M131" s="398">
        <v>5.7896000000000001</v>
      </c>
      <c r="N131" s="398">
        <f>+L131+M131</f>
        <v>265.78960000000001</v>
      </c>
    </row>
    <row r="132" spans="2:14" ht="16.149999999999999" customHeight="1" x14ac:dyDescent="0.3">
      <c r="B132" s="306"/>
      <c r="C132" s="488"/>
      <c r="D132" s="492"/>
      <c r="E132" s="489"/>
      <c r="F132" s="360"/>
      <c r="G132" s="60">
        <v>2</v>
      </c>
      <c r="H132" s="242" t="s">
        <v>412</v>
      </c>
      <c r="I132" s="490"/>
      <c r="J132" s="367"/>
      <c r="K132" s="311"/>
      <c r="L132" s="302"/>
      <c r="M132" s="398"/>
      <c r="N132" s="398"/>
    </row>
    <row r="133" spans="2:14" ht="16.149999999999999" customHeight="1" x14ac:dyDescent="0.3">
      <c r="B133" s="306"/>
      <c r="C133" s="488"/>
      <c r="D133" s="492"/>
      <c r="E133" s="489"/>
      <c r="F133" s="360"/>
      <c r="G133" s="60">
        <v>3</v>
      </c>
      <c r="H133" s="255"/>
      <c r="I133" s="490"/>
      <c r="J133" s="367"/>
      <c r="K133" s="311"/>
      <c r="L133" s="302"/>
      <c r="M133" s="398"/>
      <c r="N133" s="398"/>
    </row>
    <row r="134" spans="2:14" ht="16.149999999999999" customHeight="1" x14ac:dyDescent="0.3">
      <c r="B134" s="306"/>
      <c r="C134" s="488"/>
      <c r="D134" s="492"/>
      <c r="E134" s="489"/>
      <c r="F134" s="360"/>
      <c r="G134" s="60">
        <v>4</v>
      </c>
      <c r="H134" s="243"/>
      <c r="I134" s="490"/>
      <c r="J134" s="367"/>
      <c r="K134" s="311"/>
      <c r="L134" s="302"/>
      <c r="M134" s="398"/>
      <c r="N134" s="398"/>
    </row>
    <row r="135" spans="2:14" ht="16.149999999999999" customHeight="1" x14ac:dyDescent="0.3">
      <c r="B135" s="306"/>
      <c r="C135" s="488"/>
      <c r="D135" s="492"/>
      <c r="E135" s="489"/>
      <c r="F135" s="360"/>
      <c r="G135" s="60">
        <v>5</v>
      </c>
      <c r="H135" s="243"/>
      <c r="I135" s="490"/>
      <c r="J135" s="367"/>
      <c r="K135" s="311"/>
      <c r="L135" s="302"/>
      <c r="M135" s="398"/>
      <c r="N135" s="398"/>
    </row>
    <row r="136" spans="2:14" ht="16.149999999999999" customHeight="1" x14ac:dyDescent="0.3">
      <c r="B136" s="306"/>
      <c r="C136" s="488"/>
      <c r="D136" s="492"/>
      <c r="E136" s="489"/>
      <c r="F136" s="360"/>
      <c r="G136" s="60">
        <v>6</v>
      </c>
      <c r="H136" s="243"/>
      <c r="I136" s="490"/>
      <c r="J136" s="367"/>
      <c r="K136" s="311"/>
      <c r="L136" s="302"/>
      <c r="M136" s="398"/>
      <c r="N136" s="398"/>
    </row>
    <row r="137" spans="2:14" ht="16.149999999999999" customHeight="1" x14ac:dyDescent="0.3">
      <c r="B137" s="306"/>
      <c r="C137" s="488"/>
      <c r="D137" s="492"/>
      <c r="E137" s="489"/>
      <c r="F137" s="360"/>
      <c r="G137" s="60">
        <v>7</v>
      </c>
      <c r="H137" s="243"/>
      <c r="I137" s="490"/>
      <c r="J137" s="367"/>
      <c r="K137" s="311"/>
      <c r="L137" s="302"/>
      <c r="M137" s="398"/>
      <c r="N137" s="398"/>
    </row>
    <row r="138" spans="2:14" ht="16.149999999999999" customHeight="1" x14ac:dyDescent="0.3">
      <c r="B138" s="306"/>
      <c r="C138" s="488"/>
      <c r="D138" s="492"/>
      <c r="E138" s="489"/>
      <c r="F138" s="360"/>
      <c r="G138" s="66">
        <v>8</v>
      </c>
      <c r="H138" s="244"/>
      <c r="I138" s="490"/>
      <c r="J138" s="367"/>
      <c r="K138" s="311"/>
      <c r="L138" s="302"/>
      <c r="M138" s="398"/>
      <c r="N138" s="398"/>
    </row>
  </sheetData>
  <sheetProtection password="D72A" sheet="1" objects="1" scenarios="1" formatCells="0" formatColumns="0" formatRows="0"/>
  <autoFilter ref="C1:C138" xr:uid="{00000000-0009-0000-0000-000006000000}"/>
  <mergeCells count="199">
    <mergeCell ref="M131:M138"/>
    <mergeCell ref="N131:N138"/>
    <mergeCell ref="B131:B138"/>
    <mergeCell ref="C131:C138"/>
    <mergeCell ref="D131:D138"/>
    <mergeCell ref="E131:E138"/>
    <mergeCell ref="F131:F138"/>
    <mergeCell ref="I131:I138"/>
    <mergeCell ref="J131:J138"/>
    <mergeCell ref="K131:K138"/>
    <mergeCell ref="L131:L138"/>
    <mergeCell ref="M115:M122"/>
    <mergeCell ref="N115:N122"/>
    <mergeCell ref="B123:B130"/>
    <mergeCell ref="C123:C130"/>
    <mergeCell ref="D123:D130"/>
    <mergeCell ref="E123:E130"/>
    <mergeCell ref="F123:F130"/>
    <mergeCell ref="I123:I130"/>
    <mergeCell ref="J123:J130"/>
    <mergeCell ref="K123:K130"/>
    <mergeCell ref="L123:L130"/>
    <mergeCell ref="M123:M130"/>
    <mergeCell ref="N123:N130"/>
    <mergeCell ref="B115:B122"/>
    <mergeCell ref="C115:C122"/>
    <mergeCell ref="D115:D122"/>
    <mergeCell ref="E115:E122"/>
    <mergeCell ref="F115:F122"/>
    <mergeCell ref="I115:I122"/>
    <mergeCell ref="J115:J122"/>
    <mergeCell ref="K115:K122"/>
    <mergeCell ref="L115:L122"/>
    <mergeCell ref="M99:M106"/>
    <mergeCell ref="N99:N106"/>
    <mergeCell ref="B107:B114"/>
    <mergeCell ref="C107:C114"/>
    <mergeCell ref="D107:D114"/>
    <mergeCell ref="E107:E114"/>
    <mergeCell ref="F107:F114"/>
    <mergeCell ref="I107:I114"/>
    <mergeCell ref="J107:J114"/>
    <mergeCell ref="K107:K114"/>
    <mergeCell ref="L107:L114"/>
    <mergeCell ref="M107:M114"/>
    <mergeCell ref="N107:N114"/>
    <mergeCell ref="B99:B106"/>
    <mergeCell ref="C99:C106"/>
    <mergeCell ref="D99:D106"/>
    <mergeCell ref="E99:E106"/>
    <mergeCell ref="F99:F106"/>
    <mergeCell ref="I99:I106"/>
    <mergeCell ref="J99:J106"/>
    <mergeCell ref="K99:K106"/>
    <mergeCell ref="L99:L106"/>
    <mergeCell ref="N87:N90"/>
    <mergeCell ref="G89:G90"/>
    <mergeCell ref="H89:H90"/>
    <mergeCell ref="I89:I90"/>
    <mergeCell ref="B91:B98"/>
    <mergeCell ref="C91:C98"/>
    <mergeCell ref="D91:D98"/>
    <mergeCell ref="E91:E98"/>
    <mergeCell ref="F91:F98"/>
    <mergeCell ref="I91:I98"/>
    <mergeCell ref="J91:J98"/>
    <mergeCell ref="K91:K98"/>
    <mergeCell ref="L91:L98"/>
    <mergeCell ref="M91:M98"/>
    <mergeCell ref="N91:N98"/>
    <mergeCell ref="B87:B90"/>
    <mergeCell ref="C87:C90"/>
    <mergeCell ref="D87:D90"/>
    <mergeCell ref="E87:E90"/>
    <mergeCell ref="F87:F90"/>
    <mergeCell ref="G87:I88"/>
    <mergeCell ref="J87:J90"/>
    <mergeCell ref="K87:K90"/>
    <mergeCell ref="L87:L90"/>
    <mergeCell ref="N71:N78"/>
    <mergeCell ref="B79:B86"/>
    <mergeCell ref="C79:C86"/>
    <mergeCell ref="D79:D86"/>
    <mergeCell ref="E79:E86"/>
    <mergeCell ref="F79:F86"/>
    <mergeCell ref="I79:I86"/>
    <mergeCell ref="J79:J86"/>
    <mergeCell ref="K79:K86"/>
    <mergeCell ref="L79:L86"/>
    <mergeCell ref="M79:M86"/>
    <mergeCell ref="N79:N86"/>
    <mergeCell ref="B71:B78"/>
    <mergeCell ref="C71:C78"/>
    <mergeCell ref="D71:D78"/>
    <mergeCell ref="E71:E78"/>
    <mergeCell ref="F71:F78"/>
    <mergeCell ref="I71:I78"/>
    <mergeCell ref="J71:J78"/>
    <mergeCell ref="K71:K78"/>
    <mergeCell ref="L71:L78"/>
    <mergeCell ref="M87:M90"/>
    <mergeCell ref="M55:M62"/>
    <mergeCell ref="N55:N62"/>
    <mergeCell ref="B63:B70"/>
    <mergeCell ref="C63:C70"/>
    <mergeCell ref="D63:D70"/>
    <mergeCell ref="E63:E70"/>
    <mergeCell ref="F63:F70"/>
    <mergeCell ref="I63:I70"/>
    <mergeCell ref="J63:J70"/>
    <mergeCell ref="K63:K70"/>
    <mergeCell ref="L63:L70"/>
    <mergeCell ref="M63:M70"/>
    <mergeCell ref="N63:N70"/>
    <mergeCell ref="B55:B62"/>
    <mergeCell ref="C55:C62"/>
    <mergeCell ref="D55:D62"/>
    <mergeCell ref="E55:E62"/>
    <mergeCell ref="F55:F62"/>
    <mergeCell ref="I55:I62"/>
    <mergeCell ref="J55:J62"/>
    <mergeCell ref="K55:K62"/>
    <mergeCell ref="L55:L62"/>
    <mergeCell ref="M71:M78"/>
    <mergeCell ref="L43:L50"/>
    <mergeCell ref="M43:M50"/>
    <mergeCell ref="N43:N50"/>
    <mergeCell ref="B51:B54"/>
    <mergeCell ref="C51:C54"/>
    <mergeCell ref="D51:D54"/>
    <mergeCell ref="E51:E54"/>
    <mergeCell ref="F51:F54"/>
    <mergeCell ref="G51:I52"/>
    <mergeCell ref="J51:J54"/>
    <mergeCell ref="K51:K54"/>
    <mergeCell ref="L51:L54"/>
    <mergeCell ref="M51:M54"/>
    <mergeCell ref="N51:N54"/>
    <mergeCell ref="G53:G54"/>
    <mergeCell ref="H53:H54"/>
    <mergeCell ref="I53:I54"/>
    <mergeCell ref="A43:A44"/>
    <mergeCell ref="B43:B50"/>
    <mergeCell ref="C43:C50"/>
    <mergeCell ref="D43:D50"/>
    <mergeCell ref="E43:E50"/>
    <mergeCell ref="F43:F50"/>
    <mergeCell ref="I43:I50"/>
    <mergeCell ref="J43:J50"/>
    <mergeCell ref="K43:K50"/>
    <mergeCell ref="M27:M34"/>
    <mergeCell ref="N27:N34"/>
    <mergeCell ref="B35:B42"/>
    <mergeCell ref="C35:C42"/>
    <mergeCell ref="D35:D42"/>
    <mergeCell ref="E35:E42"/>
    <mergeCell ref="F35:F42"/>
    <mergeCell ref="I35:I42"/>
    <mergeCell ref="J35:J42"/>
    <mergeCell ref="K35:K42"/>
    <mergeCell ref="L35:L42"/>
    <mergeCell ref="M35:M42"/>
    <mergeCell ref="N35:N42"/>
    <mergeCell ref="B27:B34"/>
    <mergeCell ref="C27:C34"/>
    <mergeCell ref="D27:D34"/>
    <mergeCell ref="E27:E34"/>
    <mergeCell ref="F27:F34"/>
    <mergeCell ref="I27:I34"/>
    <mergeCell ref="J27:J34"/>
    <mergeCell ref="K27:K34"/>
    <mergeCell ref="L27:L34"/>
    <mergeCell ref="L15:L18"/>
    <mergeCell ref="M15:M18"/>
    <mergeCell ref="N15:N18"/>
    <mergeCell ref="G17:G18"/>
    <mergeCell ref="H17:H18"/>
    <mergeCell ref="I17:I18"/>
    <mergeCell ref="B19:B26"/>
    <mergeCell ref="C19:C26"/>
    <mergeCell ref="D19:D26"/>
    <mergeCell ref="E19:E26"/>
    <mergeCell ref="F19:F26"/>
    <mergeCell ref="I19:I26"/>
    <mergeCell ref="J19:J26"/>
    <mergeCell ref="K19:K26"/>
    <mergeCell ref="L19:L26"/>
    <mergeCell ref="M19:M26"/>
    <mergeCell ref="N19:N26"/>
    <mergeCell ref="C12:K12"/>
    <mergeCell ref="C13:K13"/>
    <mergeCell ref="B15:B18"/>
    <mergeCell ref="C15:C18"/>
    <mergeCell ref="D15:D18"/>
    <mergeCell ref="E15:E18"/>
    <mergeCell ref="F15:F18"/>
    <mergeCell ref="G15:I16"/>
    <mergeCell ref="J15:J18"/>
    <mergeCell ref="K15:K18"/>
  </mergeCells>
  <dataValidations count="1">
    <dataValidation type="list" allowBlank="1" showInputMessage="1" showErrorMessage="1" sqref="F19:F50 J19:J50 F55:F86 J55:J86 F91:F138 J91:J138" xr:uid="{00000000-0002-0000-0600-000000000000}">
      <formula1>"1,2,3"</formula1>
      <formula2>0</formula2>
    </dataValidation>
  </dataValidations>
  <pageMargins left="0.7" right="0.7" top="0.75" bottom="0.75" header="0.51180555555555496" footer="0.51180555555555496"/>
  <pageSetup firstPageNumber="0"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J134"/>
  <sheetViews>
    <sheetView showGridLines="0" topLeftCell="D49" zoomScaleNormal="100" workbookViewId="0">
      <selection activeCell="H67" sqref="H67"/>
    </sheetView>
  </sheetViews>
  <sheetFormatPr baseColWidth="10" defaultColWidth="3.140625" defaultRowHeight="16.5" x14ac:dyDescent="0.3"/>
  <cols>
    <col min="1" max="1" width="2.5703125" style="43" customWidth="1"/>
    <col min="2" max="2" width="4.42578125" style="43" hidden="1" customWidth="1"/>
    <col min="3" max="3" width="42.5703125" style="43" customWidth="1"/>
    <col min="4" max="4" width="18.28515625" style="43" customWidth="1"/>
    <col min="5" max="5" width="51" style="43" customWidth="1"/>
    <col min="6" max="6" width="7.42578125" style="43" customWidth="1"/>
    <col min="7" max="7" width="3.5703125" style="43" customWidth="1"/>
    <col min="8" max="8" width="48.85546875" style="43" customWidth="1"/>
    <col min="9" max="9" width="42.5703125" style="43" customWidth="1"/>
    <col min="10" max="10" width="7.42578125" style="43" customWidth="1"/>
    <col min="11" max="11" width="22.5703125" style="43" customWidth="1"/>
    <col min="12" max="12" width="4" style="77" customWidth="1"/>
    <col min="13" max="13" width="8.42578125" style="77" customWidth="1"/>
    <col min="14" max="14" width="9.5703125" style="87" customWidth="1"/>
    <col min="15" max="1024" width="3.140625" style="43"/>
  </cols>
  <sheetData>
    <row r="1" spans="3:11" ht="9.9499999999999993" hidden="1" customHeight="1" x14ac:dyDescent="0.3"/>
    <row r="2" spans="3:11" ht="9.9499999999999993" hidden="1" customHeight="1" x14ac:dyDescent="0.3"/>
    <row r="3" spans="3:11" ht="9.9499999999999993" hidden="1" customHeight="1" x14ac:dyDescent="0.3"/>
    <row r="4" spans="3:11" ht="9.9499999999999993" hidden="1" customHeight="1" x14ac:dyDescent="0.3"/>
    <row r="5" spans="3:11" ht="9.9499999999999993" hidden="1" customHeight="1" x14ac:dyDescent="0.3"/>
    <row r="6" spans="3:11" ht="9.9499999999999993" hidden="1" customHeight="1" x14ac:dyDescent="0.3"/>
    <row r="7" spans="3:11" ht="9.9499999999999993" hidden="1" customHeight="1" x14ac:dyDescent="0.3"/>
    <row r="8" spans="3:11" ht="9.9499999999999993" hidden="1" customHeight="1" x14ac:dyDescent="0.3"/>
    <row r="9" spans="3:11" ht="9.9499999999999993" hidden="1" customHeight="1" x14ac:dyDescent="0.3"/>
    <row r="10" spans="3:11" ht="31.5" hidden="1" customHeight="1" x14ac:dyDescent="0.3"/>
    <row r="11" spans="3:11" ht="24.75" hidden="1" customHeight="1" x14ac:dyDescent="0.3"/>
    <row r="12" spans="3:11" ht="20.25" hidden="1" customHeight="1" x14ac:dyDescent="0.3"/>
    <row r="13" spans="3:11" ht="9.9499999999999993" hidden="1" customHeight="1" x14ac:dyDescent="0.3"/>
    <row r="14" spans="3:11" ht="20.100000000000001" hidden="1" customHeight="1" x14ac:dyDescent="0.3">
      <c r="C14" s="493" t="s">
        <v>413</v>
      </c>
      <c r="D14" s="493"/>
      <c r="E14" s="493"/>
      <c r="F14" s="493"/>
      <c r="G14" s="493"/>
      <c r="H14" s="493"/>
      <c r="I14" s="493"/>
      <c r="J14" s="493"/>
      <c r="K14" s="493"/>
    </row>
    <row r="15" spans="3:11" ht="33.6" hidden="1" customHeight="1" x14ac:dyDescent="0.3">
      <c r="C15" s="286" t="s">
        <v>414</v>
      </c>
      <c r="D15" s="286"/>
      <c r="E15" s="286"/>
      <c r="F15" s="286"/>
      <c r="G15" s="286"/>
      <c r="H15" s="286"/>
      <c r="I15" s="286"/>
      <c r="J15" s="286"/>
      <c r="K15" s="286"/>
    </row>
    <row r="16" spans="3:11" ht="9.9499999999999993" hidden="1" customHeight="1" x14ac:dyDescent="0.3">
      <c r="C16" s="52"/>
      <c r="D16" s="52"/>
      <c r="F16" s="53"/>
    </row>
    <row r="17" spans="2:14" ht="19.149999999999999" customHeight="1" thickBot="1" x14ac:dyDescent="0.35">
      <c r="B17" s="494" t="s">
        <v>111</v>
      </c>
      <c r="C17" s="495" t="s">
        <v>415</v>
      </c>
      <c r="D17" s="496" t="s">
        <v>8</v>
      </c>
      <c r="E17" s="497" t="s">
        <v>114</v>
      </c>
      <c r="F17" s="498" t="s">
        <v>294</v>
      </c>
      <c r="G17" s="499" t="s">
        <v>116</v>
      </c>
      <c r="H17" s="499"/>
      <c r="I17" s="499"/>
      <c r="J17" s="498" t="s">
        <v>295</v>
      </c>
      <c r="K17" s="500" t="s">
        <v>167</v>
      </c>
      <c r="L17" s="393"/>
      <c r="M17" s="393"/>
      <c r="N17" s="501"/>
    </row>
    <row r="18" spans="2:14" ht="19.149999999999999" customHeight="1" thickBot="1" x14ac:dyDescent="0.35">
      <c r="B18" s="494"/>
      <c r="C18" s="495"/>
      <c r="D18" s="496"/>
      <c r="E18" s="497"/>
      <c r="F18" s="498"/>
      <c r="G18" s="499" t="s">
        <v>13</v>
      </c>
      <c r="H18" s="496" t="s">
        <v>15</v>
      </c>
      <c r="I18" s="496" t="s">
        <v>416</v>
      </c>
      <c r="J18" s="498"/>
      <c r="K18" s="500"/>
      <c r="L18" s="393"/>
      <c r="M18" s="393"/>
      <c r="N18" s="501"/>
    </row>
    <row r="19" spans="2:14" ht="19.149999999999999" customHeight="1" thickBot="1" x14ac:dyDescent="0.35">
      <c r="B19" s="494"/>
      <c r="C19" s="495"/>
      <c r="D19" s="496"/>
      <c r="E19" s="497"/>
      <c r="F19" s="498"/>
      <c r="G19" s="499"/>
      <c r="H19" s="499"/>
      <c r="I19" s="499"/>
      <c r="J19" s="498"/>
      <c r="K19" s="500"/>
      <c r="L19" s="393"/>
      <c r="M19" s="393"/>
      <c r="N19" s="501"/>
    </row>
    <row r="20" spans="2:14" ht="17.45" customHeight="1" thickBot="1" x14ac:dyDescent="0.35">
      <c r="B20" s="306" t="str">
        <f>+LEFT(C20,4)</f>
        <v>16.1</v>
      </c>
      <c r="C20" s="430" t="s">
        <v>417</v>
      </c>
      <c r="D20" s="324" t="s">
        <v>418</v>
      </c>
      <c r="E20" s="371" t="s">
        <v>419</v>
      </c>
      <c r="F20" s="360">
        <v>3</v>
      </c>
      <c r="G20" s="68">
        <v>1</v>
      </c>
      <c r="H20" s="226" t="s">
        <v>709</v>
      </c>
      <c r="I20" s="502" t="s">
        <v>420</v>
      </c>
      <c r="J20" s="367">
        <v>3</v>
      </c>
      <c r="K20" s="311" t="str">
        <f>+IF(OR(ISBLANK(F20),ISBLANK(J20)),"",IF(OR(AND(F20=1,J20=1),AND(F20=1,J20=2),AND(F20=1,J20=3)),"Deficiencia de control mayor (diseño y ejecución)",IF(OR(AND(F20=2,J20=2),AND(F20=3,J20=1),AND(F20=3,J20=2),AND(F20=2,J20=1)),"Deficiencia de control (diseño o ejecución)",IF(AND(F20=2,J20=3),"Oportunidad de mejora","Mantenimiento del control"))))</f>
        <v>Mantenimiento del control</v>
      </c>
      <c r="L20" s="302">
        <f>+IF(K20="",312,IF(K20="Deficiencia de control mayor (diseño y ejecución)",320,IF(K20="Deficiencia de control (diseño o ejecución)",340,IF(K20="Oportunidad de mejora",360,380))))</f>
        <v>380</v>
      </c>
      <c r="M20" s="398">
        <v>5.8745000000000003</v>
      </c>
      <c r="N20" s="503">
        <f>+L20+M20</f>
        <v>385.87450000000001</v>
      </c>
    </row>
    <row r="21" spans="2:14" s="56" customFormat="1" ht="17.45" customHeight="1" thickBot="1" x14ac:dyDescent="0.35">
      <c r="B21" s="306"/>
      <c r="C21" s="430"/>
      <c r="D21" s="324"/>
      <c r="E21" s="371"/>
      <c r="F21" s="360"/>
      <c r="G21" s="60">
        <v>2</v>
      </c>
      <c r="H21" s="226" t="s">
        <v>710</v>
      </c>
      <c r="I21" s="502"/>
      <c r="J21" s="367"/>
      <c r="K21" s="311"/>
      <c r="L21" s="302"/>
      <c r="M21" s="398"/>
      <c r="N21" s="503"/>
    </row>
    <row r="22" spans="2:14" s="56" customFormat="1" ht="17.45" customHeight="1" thickBot="1" x14ac:dyDescent="0.35">
      <c r="B22" s="306"/>
      <c r="C22" s="430"/>
      <c r="D22" s="324"/>
      <c r="E22" s="371"/>
      <c r="F22" s="360"/>
      <c r="G22" s="60">
        <v>3</v>
      </c>
      <c r="H22" s="227"/>
      <c r="I22" s="502"/>
      <c r="J22" s="367"/>
      <c r="K22" s="311"/>
      <c r="L22" s="302"/>
      <c r="M22" s="398"/>
      <c r="N22" s="503"/>
    </row>
    <row r="23" spans="2:14" s="56" customFormat="1" ht="17.45" customHeight="1" thickBot="1" x14ac:dyDescent="0.35">
      <c r="B23" s="306"/>
      <c r="C23" s="430"/>
      <c r="D23" s="324"/>
      <c r="E23" s="371"/>
      <c r="F23" s="360"/>
      <c r="G23" s="60">
        <v>4</v>
      </c>
      <c r="H23" s="228"/>
      <c r="I23" s="502"/>
      <c r="J23" s="367"/>
      <c r="K23" s="311"/>
      <c r="L23" s="302"/>
      <c r="M23" s="398"/>
      <c r="N23" s="503"/>
    </row>
    <row r="24" spans="2:14" s="56" customFormat="1" ht="17.45" customHeight="1" thickBot="1" x14ac:dyDescent="0.35">
      <c r="B24" s="306"/>
      <c r="C24" s="430"/>
      <c r="D24" s="324"/>
      <c r="E24" s="371"/>
      <c r="F24" s="360"/>
      <c r="G24" s="60">
        <v>5</v>
      </c>
      <c r="H24" s="228"/>
      <c r="I24" s="502"/>
      <c r="J24" s="367"/>
      <c r="K24" s="311"/>
      <c r="L24" s="302"/>
      <c r="M24" s="398"/>
      <c r="N24" s="503"/>
    </row>
    <row r="25" spans="2:14" s="56" customFormat="1" ht="17.45" customHeight="1" thickBot="1" x14ac:dyDescent="0.35">
      <c r="B25" s="306"/>
      <c r="C25" s="430"/>
      <c r="D25" s="324"/>
      <c r="E25" s="371"/>
      <c r="F25" s="360"/>
      <c r="G25" s="60">
        <v>6</v>
      </c>
      <c r="H25" s="228"/>
      <c r="I25" s="502"/>
      <c r="J25" s="367"/>
      <c r="K25" s="311"/>
      <c r="L25" s="302"/>
      <c r="M25" s="398"/>
      <c r="N25" s="503"/>
    </row>
    <row r="26" spans="2:14" s="56" customFormat="1" ht="17.45" customHeight="1" thickBot="1" x14ac:dyDescent="0.35">
      <c r="B26" s="306"/>
      <c r="C26" s="430"/>
      <c r="D26" s="324"/>
      <c r="E26" s="371"/>
      <c r="F26" s="360"/>
      <c r="G26" s="60">
        <v>7</v>
      </c>
      <c r="H26" s="228"/>
      <c r="I26" s="502"/>
      <c r="J26" s="367"/>
      <c r="K26" s="311"/>
      <c r="L26" s="302"/>
      <c r="M26" s="398"/>
      <c r="N26" s="503"/>
    </row>
    <row r="27" spans="2:14" s="56" customFormat="1" ht="17.45" customHeight="1" thickBot="1" x14ac:dyDescent="0.35">
      <c r="B27" s="306"/>
      <c r="C27" s="430"/>
      <c r="D27" s="324"/>
      <c r="E27" s="371"/>
      <c r="F27" s="360"/>
      <c r="G27" s="66">
        <v>8</v>
      </c>
      <c r="H27" s="229"/>
      <c r="I27" s="502"/>
      <c r="J27" s="367"/>
      <c r="K27" s="311"/>
      <c r="L27" s="302"/>
      <c r="M27" s="398"/>
      <c r="N27" s="503"/>
    </row>
    <row r="28" spans="2:14" s="56" customFormat="1" ht="17.45" customHeight="1" thickBot="1" x14ac:dyDescent="0.35">
      <c r="B28" s="306" t="str">
        <f>+LEFT(C28,4)</f>
        <v>16.2</v>
      </c>
      <c r="C28" s="323" t="s">
        <v>421</v>
      </c>
      <c r="D28" s="324" t="s">
        <v>418</v>
      </c>
      <c r="E28" s="412" t="s">
        <v>419</v>
      </c>
      <c r="F28" s="360">
        <v>3</v>
      </c>
      <c r="G28" s="68">
        <v>1</v>
      </c>
      <c r="H28" s="226" t="s">
        <v>709</v>
      </c>
      <c r="I28" s="502" t="s">
        <v>422</v>
      </c>
      <c r="J28" s="367">
        <v>3</v>
      </c>
      <c r="K28" s="311" t="str">
        <f>+IF(OR(ISBLANK(F28),ISBLANK(J28)),"",IF(OR(AND(F28=1,J28=1),AND(F28=1,J28=2),AND(F28=1,J28=3)),"Deficiencia de control mayor (diseño y ejecución)",IF(OR(AND(F28=2,J28=2),AND(F28=3,J28=1),AND(F28=3,J28=2),AND(F28=2,J28=1)),"Deficiencia de control (diseño o ejecución)",IF(AND(F28=2,J28=3),"Oportunidad de mejora","Mantenimiento del control"))))</f>
        <v>Mantenimiento del control</v>
      </c>
      <c r="L28" s="302">
        <f>+IF(K28="",312,IF(K28="Deficiencia de control mayor (diseño y ejecución)",320,IF(K28="Deficiencia de control (diseño o ejecución)",340,IF(K28="Oportunidad de mejora",360,380))))</f>
        <v>380</v>
      </c>
      <c r="M28" s="398">
        <v>5.9653999999999998</v>
      </c>
      <c r="N28" s="503">
        <f>+L28+M28</f>
        <v>385.96539999999999</v>
      </c>
    </row>
    <row r="29" spans="2:14" s="56" customFormat="1" ht="17.45" customHeight="1" thickBot="1" x14ac:dyDescent="0.35">
      <c r="B29" s="306"/>
      <c r="C29" s="323"/>
      <c r="D29" s="324"/>
      <c r="E29" s="371"/>
      <c r="F29" s="360"/>
      <c r="G29" s="60">
        <v>2</v>
      </c>
      <c r="H29" s="226" t="s">
        <v>710</v>
      </c>
      <c r="I29" s="502"/>
      <c r="J29" s="367"/>
      <c r="K29" s="311"/>
      <c r="L29" s="302"/>
      <c r="M29" s="398"/>
      <c r="N29" s="503"/>
    </row>
    <row r="30" spans="2:14" s="56" customFormat="1" ht="17.45" customHeight="1" thickBot="1" x14ac:dyDescent="0.35">
      <c r="B30" s="306"/>
      <c r="C30" s="323"/>
      <c r="D30" s="324"/>
      <c r="E30" s="371"/>
      <c r="F30" s="360"/>
      <c r="G30" s="60">
        <v>3</v>
      </c>
      <c r="H30" s="226"/>
      <c r="I30" s="502"/>
      <c r="J30" s="367"/>
      <c r="K30" s="311"/>
      <c r="L30" s="302"/>
      <c r="M30" s="398"/>
      <c r="N30" s="503"/>
    </row>
    <row r="31" spans="2:14" s="56" customFormat="1" ht="17.45" customHeight="1" thickBot="1" x14ac:dyDescent="0.35">
      <c r="B31" s="306"/>
      <c r="C31" s="323"/>
      <c r="D31" s="324"/>
      <c r="E31" s="371"/>
      <c r="F31" s="360"/>
      <c r="G31" s="60">
        <v>4</v>
      </c>
      <c r="H31" s="228"/>
      <c r="I31" s="502"/>
      <c r="J31" s="367"/>
      <c r="K31" s="311"/>
      <c r="L31" s="302"/>
      <c r="M31" s="398"/>
      <c r="N31" s="503"/>
    </row>
    <row r="32" spans="2:14" s="56" customFormat="1" ht="17.45" customHeight="1" thickBot="1" x14ac:dyDescent="0.35">
      <c r="B32" s="306"/>
      <c r="C32" s="323"/>
      <c r="D32" s="324"/>
      <c r="E32" s="371"/>
      <c r="F32" s="360"/>
      <c r="G32" s="60">
        <v>5</v>
      </c>
      <c r="H32" s="228"/>
      <c r="I32" s="502"/>
      <c r="J32" s="367"/>
      <c r="K32" s="311"/>
      <c r="L32" s="302"/>
      <c r="M32" s="398"/>
      <c r="N32" s="503"/>
    </row>
    <row r="33" spans="2:14" s="56" customFormat="1" ht="17.45" customHeight="1" thickBot="1" x14ac:dyDescent="0.35">
      <c r="B33" s="306"/>
      <c r="C33" s="323"/>
      <c r="D33" s="324"/>
      <c r="E33" s="371"/>
      <c r="F33" s="360"/>
      <c r="G33" s="60">
        <v>6</v>
      </c>
      <c r="H33" s="228"/>
      <c r="I33" s="502"/>
      <c r="J33" s="367"/>
      <c r="K33" s="311"/>
      <c r="L33" s="302"/>
      <c r="M33" s="398"/>
      <c r="N33" s="503"/>
    </row>
    <row r="34" spans="2:14" s="56" customFormat="1" ht="17.45" customHeight="1" thickBot="1" x14ac:dyDescent="0.35">
      <c r="B34" s="306"/>
      <c r="C34" s="323"/>
      <c r="D34" s="324"/>
      <c r="E34" s="371"/>
      <c r="F34" s="360"/>
      <c r="G34" s="60">
        <v>7</v>
      </c>
      <c r="H34" s="228"/>
      <c r="I34" s="502"/>
      <c r="J34" s="367"/>
      <c r="K34" s="311"/>
      <c r="L34" s="302"/>
      <c r="M34" s="398"/>
      <c r="N34" s="503"/>
    </row>
    <row r="35" spans="2:14" s="56" customFormat="1" ht="17.45" customHeight="1" thickBot="1" x14ac:dyDescent="0.35">
      <c r="B35" s="306"/>
      <c r="C35" s="323"/>
      <c r="D35" s="324"/>
      <c r="E35" s="371"/>
      <c r="F35" s="360"/>
      <c r="G35" s="66">
        <v>8</v>
      </c>
      <c r="H35" s="229"/>
      <c r="I35" s="502"/>
      <c r="J35" s="367"/>
      <c r="K35" s="311"/>
      <c r="L35" s="302"/>
      <c r="M35" s="398"/>
      <c r="N35" s="503"/>
    </row>
    <row r="36" spans="2:14" ht="17.45" customHeight="1" thickBot="1" x14ac:dyDescent="0.35">
      <c r="B36" s="306" t="str">
        <f>+LEFT(C36,4)</f>
        <v>16.3</v>
      </c>
      <c r="C36" s="323" t="s">
        <v>423</v>
      </c>
      <c r="D36" s="324" t="s">
        <v>424</v>
      </c>
      <c r="E36" s="371" t="s">
        <v>419</v>
      </c>
      <c r="F36" s="360">
        <v>3</v>
      </c>
      <c r="G36" s="68">
        <v>1</v>
      </c>
      <c r="H36" s="226" t="s">
        <v>709</v>
      </c>
      <c r="I36" s="384" t="s">
        <v>726</v>
      </c>
      <c r="J36" s="367">
        <v>3</v>
      </c>
      <c r="K36" s="311" t="str">
        <f>+IF(OR(ISBLANK(F36),ISBLANK(J36)),"",IF(OR(AND(F36=1,J36=1),AND(F36=1,J36=2),AND(F36=1,J36=3)),"Deficiencia de control mayor (diseño y ejecución)",IF(OR(AND(F36=2,J36=2),AND(F36=3,J36=1),AND(F36=3,J36=2),AND(F36=2,J36=1)),"Deficiencia de control (diseño o ejecución)",IF(AND(F36=2,J36=3),"Oportunidad de mejora","Mantenimiento del control"))))</f>
        <v>Mantenimiento del control</v>
      </c>
      <c r="L36" s="302">
        <f>+IF(K36="",312,IF(K36="Deficiencia de control mayor (diseño y ejecución)",320,IF(K36="Deficiencia de control (diseño o ejecución)",340,IF(K36="Oportunidad de mejora",360,380))))</f>
        <v>380</v>
      </c>
      <c r="M36" s="398">
        <v>6.0122999999999998</v>
      </c>
      <c r="N36" s="503">
        <f>+L36+M36</f>
        <v>386.01229999999998</v>
      </c>
    </row>
    <row r="37" spans="2:14" ht="17.45" customHeight="1" thickBot="1" x14ac:dyDescent="0.35">
      <c r="B37" s="306"/>
      <c r="C37" s="323"/>
      <c r="D37" s="324"/>
      <c r="E37" s="371"/>
      <c r="F37" s="360"/>
      <c r="G37" s="60">
        <v>2</v>
      </c>
      <c r="H37" s="226" t="s">
        <v>710</v>
      </c>
      <c r="I37" s="384"/>
      <c r="J37" s="367"/>
      <c r="K37" s="311"/>
      <c r="L37" s="302"/>
      <c r="M37" s="398"/>
      <c r="N37" s="503"/>
    </row>
    <row r="38" spans="2:14" ht="17.45" customHeight="1" thickBot="1" x14ac:dyDescent="0.35">
      <c r="B38" s="306"/>
      <c r="C38" s="323"/>
      <c r="D38" s="324"/>
      <c r="E38" s="371"/>
      <c r="F38" s="360"/>
      <c r="G38" s="60">
        <v>3</v>
      </c>
      <c r="H38" s="226" t="s">
        <v>727</v>
      </c>
      <c r="I38" s="384"/>
      <c r="J38" s="367"/>
      <c r="K38" s="311"/>
      <c r="L38" s="302"/>
      <c r="M38" s="398"/>
      <c r="N38" s="503"/>
    </row>
    <row r="39" spans="2:14" ht="17.45" customHeight="1" thickBot="1" x14ac:dyDescent="0.35">
      <c r="B39" s="306"/>
      <c r="C39" s="323"/>
      <c r="D39" s="324"/>
      <c r="E39" s="371"/>
      <c r="F39" s="360"/>
      <c r="G39" s="60">
        <v>4</v>
      </c>
      <c r="H39" s="227"/>
      <c r="I39" s="384"/>
      <c r="J39" s="367"/>
      <c r="K39" s="311"/>
      <c r="L39" s="302"/>
      <c r="M39" s="398"/>
      <c r="N39" s="503"/>
    </row>
    <row r="40" spans="2:14" ht="17.45" customHeight="1" thickBot="1" x14ac:dyDescent="0.35">
      <c r="B40" s="306"/>
      <c r="C40" s="323"/>
      <c r="D40" s="324"/>
      <c r="E40" s="371"/>
      <c r="F40" s="360"/>
      <c r="G40" s="60">
        <v>5</v>
      </c>
      <c r="H40" s="228"/>
      <c r="I40" s="384"/>
      <c r="J40" s="367"/>
      <c r="K40" s="311"/>
      <c r="L40" s="302"/>
      <c r="M40" s="398"/>
      <c r="N40" s="503"/>
    </row>
    <row r="41" spans="2:14" ht="17.45" customHeight="1" thickBot="1" x14ac:dyDescent="0.35">
      <c r="B41" s="306"/>
      <c r="C41" s="323"/>
      <c r="D41" s="324"/>
      <c r="E41" s="371"/>
      <c r="F41" s="360"/>
      <c r="G41" s="60">
        <v>6</v>
      </c>
      <c r="H41" s="228"/>
      <c r="I41" s="384"/>
      <c r="J41" s="367"/>
      <c r="K41" s="311"/>
      <c r="L41" s="302"/>
      <c r="M41" s="398"/>
      <c r="N41" s="503"/>
    </row>
    <row r="42" spans="2:14" ht="17.45" customHeight="1" thickBot="1" x14ac:dyDescent="0.35">
      <c r="B42" s="306"/>
      <c r="C42" s="323"/>
      <c r="D42" s="324"/>
      <c r="E42" s="371"/>
      <c r="F42" s="360"/>
      <c r="G42" s="60">
        <v>7</v>
      </c>
      <c r="H42" s="228"/>
      <c r="I42" s="384"/>
      <c r="J42" s="367"/>
      <c r="K42" s="311"/>
      <c r="L42" s="302"/>
      <c r="M42" s="398"/>
      <c r="N42" s="503"/>
    </row>
    <row r="43" spans="2:14" ht="17.45" customHeight="1" thickBot="1" x14ac:dyDescent="0.35">
      <c r="B43" s="306"/>
      <c r="C43" s="323"/>
      <c r="D43" s="324"/>
      <c r="E43" s="371"/>
      <c r="F43" s="360"/>
      <c r="G43" s="66">
        <v>8</v>
      </c>
      <c r="H43" s="229"/>
      <c r="I43" s="384"/>
      <c r="J43" s="367"/>
      <c r="K43" s="311"/>
      <c r="L43" s="302"/>
      <c r="M43" s="398"/>
      <c r="N43" s="503"/>
    </row>
    <row r="44" spans="2:14" ht="17.45" customHeight="1" thickBot="1" x14ac:dyDescent="0.35">
      <c r="B44" s="306" t="str">
        <f>+LEFT(C44,4)</f>
        <v>16.4</v>
      </c>
      <c r="C44" s="323" t="s">
        <v>425</v>
      </c>
      <c r="D44" s="324" t="s">
        <v>426</v>
      </c>
      <c r="E44" s="371" t="s">
        <v>725</v>
      </c>
      <c r="F44" s="360">
        <v>3</v>
      </c>
      <c r="G44" s="68">
        <v>1</v>
      </c>
      <c r="H44" s="230" t="s">
        <v>728</v>
      </c>
      <c r="I44" s="444" t="s">
        <v>729</v>
      </c>
      <c r="J44" s="367">
        <v>3</v>
      </c>
      <c r="K44" s="311" t="str">
        <f>+IF(OR(ISBLANK(F44),ISBLANK(J44)),"",IF(OR(AND(F44=1,J44=1),AND(F44=1,J44=2),AND(F44=1,J44=3)),"Deficiencia de control mayor (diseño y ejecución)",IF(OR(AND(F44=2,J44=2),AND(F44=3,J44=1),AND(F44=3,J44=2),AND(F44=2,J44=1)),"Deficiencia de control (diseño o ejecución)",IF(AND(F44=2,J44=3),"Oportunidad de mejora","Mantenimiento del control"))))</f>
        <v>Mantenimiento del control</v>
      </c>
      <c r="L44" s="302">
        <f>+IF(K44="",312,IF(K44="Deficiencia de control mayor (diseño y ejecución)",320,IF(K44="Deficiencia de control (diseño o ejecución)",340,IF(K44="Oportunidad de mejora",360,380))))</f>
        <v>380</v>
      </c>
      <c r="M44" s="398">
        <v>6.1235999999999997</v>
      </c>
      <c r="N44" s="503">
        <f>+L44+M44</f>
        <v>386.12360000000001</v>
      </c>
    </row>
    <row r="45" spans="2:14" ht="17.45" customHeight="1" thickBot="1" x14ac:dyDescent="0.35">
      <c r="B45" s="306"/>
      <c r="C45" s="323"/>
      <c r="D45" s="324"/>
      <c r="E45" s="371"/>
      <c r="F45" s="360"/>
      <c r="G45" s="60">
        <v>2</v>
      </c>
      <c r="H45" s="230" t="s">
        <v>730</v>
      </c>
      <c r="I45" s="444"/>
      <c r="J45" s="367"/>
      <c r="K45" s="311"/>
      <c r="L45" s="302"/>
      <c r="M45" s="398"/>
      <c r="N45" s="503"/>
    </row>
    <row r="46" spans="2:14" ht="17.45" customHeight="1" thickBot="1" x14ac:dyDescent="0.35">
      <c r="B46" s="306"/>
      <c r="C46" s="323"/>
      <c r="D46" s="324"/>
      <c r="E46" s="371"/>
      <c r="F46" s="360"/>
      <c r="G46" s="60">
        <v>3</v>
      </c>
      <c r="H46" s="230" t="s">
        <v>731</v>
      </c>
      <c r="I46" s="444"/>
      <c r="J46" s="367"/>
      <c r="K46" s="311"/>
      <c r="L46" s="302"/>
      <c r="M46" s="398"/>
      <c r="N46" s="503"/>
    </row>
    <row r="47" spans="2:14" ht="17.45" customHeight="1" thickBot="1" x14ac:dyDescent="0.35">
      <c r="B47" s="306"/>
      <c r="C47" s="323"/>
      <c r="D47" s="324"/>
      <c r="E47" s="371"/>
      <c r="F47" s="360"/>
      <c r="G47" s="60">
        <v>4</v>
      </c>
      <c r="H47" s="230" t="s">
        <v>732</v>
      </c>
      <c r="I47" s="444"/>
      <c r="J47" s="367"/>
      <c r="K47" s="311"/>
      <c r="L47" s="302"/>
      <c r="M47" s="398"/>
      <c r="N47" s="503"/>
    </row>
    <row r="48" spans="2:14" ht="17.45" customHeight="1" thickBot="1" x14ac:dyDescent="0.35">
      <c r="B48" s="306"/>
      <c r="C48" s="323"/>
      <c r="D48" s="324"/>
      <c r="E48" s="371"/>
      <c r="F48" s="360"/>
      <c r="G48" s="60">
        <v>5</v>
      </c>
      <c r="H48" s="230" t="s">
        <v>733</v>
      </c>
      <c r="I48" s="444"/>
      <c r="J48" s="367"/>
      <c r="K48" s="311"/>
      <c r="L48" s="302"/>
      <c r="M48" s="398"/>
      <c r="N48" s="503"/>
    </row>
    <row r="49" spans="2:14" ht="17.45" customHeight="1" thickBot="1" x14ac:dyDescent="0.35">
      <c r="B49" s="306"/>
      <c r="C49" s="323"/>
      <c r="D49" s="324"/>
      <c r="E49" s="371"/>
      <c r="F49" s="360"/>
      <c r="G49" s="60">
        <v>6</v>
      </c>
      <c r="H49" s="228"/>
      <c r="I49" s="444"/>
      <c r="J49" s="367"/>
      <c r="K49" s="311"/>
      <c r="L49" s="302"/>
      <c r="M49" s="398"/>
      <c r="N49" s="503"/>
    </row>
    <row r="50" spans="2:14" ht="17.45" customHeight="1" thickBot="1" x14ac:dyDescent="0.35">
      <c r="B50" s="306"/>
      <c r="C50" s="323"/>
      <c r="D50" s="324"/>
      <c r="E50" s="371"/>
      <c r="F50" s="360"/>
      <c r="G50" s="60">
        <v>7</v>
      </c>
      <c r="H50" s="228"/>
      <c r="I50" s="444"/>
      <c r="J50" s="367"/>
      <c r="K50" s="311"/>
      <c r="L50" s="302"/>
      <c r="M50" s="398"/>
      <c r="N50" s="503"/>
    </row>
    <row r="51" spans="2:14" ht="17.45" customHeight="1" thickBot="1" x14ac:dyDescent="0.35">
      <c r="B51" s="306"/>
      <c r="C51" s="323"/>
      <c r="D51" s="324"/>
      <c r="E51" s="371"/>
      <c r="F51" s="360"/>
      <c r="G51" s="66">
        <v>8</v>
      </c>
      <c r="H51" s="229"/>
      <c r="I51" s="444"/>
      <c r="J51" s="367"/>
      <c r="K51" s="311"/>
      <c r="L51" s="302"/>
      <c r="M51" s="398"/>
      <c r="N51" s="503"/>
    </row>
    <row r="52" spans="2:14" ht="17.45" customHeight="1" thickBot="1" x14ac:dyDescent="0.35">
      <c r="B52" s="306" t="str">
        <f>+LEFT(C52,4)</f>
        <v>16.5</v>
      </c>
      <c r="C52" s="323" t="s">
        <v>427</v>
      </c>
      <c r="D52" s="324" t="s">
        <v>329</v>
      </c>
      <c r="E52" s="371" t="s">
        <v>428</v>
      </c>
      <c r="F52" s="360">
        <v>3</v>
      </c>
      <c r="G52" s="68">
        <v>1</v>
      </c>
      <c r="H52" s="208" t="s">
        <v>734</v>
      </c>
      <c r="I52" s="444" t="s">
        <v>735</v>
      </c>
      <c r="J52" s="367">
        <v>3</v>
      </c>
      <c r="K52" s="311" t="str">
        <f>+IF(OR(ISBLANK(F52),ISBLANK(J52)),"",IF(OR(AND(F52=1,J52=1),AND(F52=1,J52=2),AND(F52=1,J52=3)),"Deficiencia de control mayor (diseño y ejecución)",IF(OR(AND(F52=2,J52=2),AND(F52=3,J52=1),AND(F52=3,J52=2),AND(F52=2,J52=1)),"Deficiencia de control (diseño o ejecución)",IF(AND(F52=2,J52=3),"Oportunidad de mejora","Mantenimiento del control"))))</f>
        <v>Mantenimiento del control</v>
      </c>
      <c r="L52" s="302">
        <f>+IF(K52="",312,IF(K52="Deficiencia de control mayor (diseño y ejecución)",320,IF(K52="Deficiencia de control (diseño o ejecución)",340,IF(K52="Oportunidad de mejora",360,380))))</f>
        <v>380</v>
      </c>
      <c r="M52" s="398">
        <v>6.2135999999999996</v>
      </c>
      <c r="N52" s="503">
        <f>+L52+M52</f>
        <v>386.21359999999999</v>
      </c>
    </row>
    <row r="53" spans="2:14" ht="17.45" customHeight="1" thickBot="1" x14ac:dyDescent="0.35">
      <c r="B53" s="306"/>
      <c r="C53" s="323"/>
      <c r="D53" s="324"/>
      <c r="E53" s="371"/>
      <c r="F53" s="360"/>
      <c r="G53" s="60">
        <v>2</v>
      </c>
      <c r="H53" s="208" t="s">
        <v>736</v>
      </c>
      <c r="I53" s="444"/>
      <c r="J53" s="367"/>
      <c r="K53" s="311"/>
      <c r="L53" s="302"/>
      <c r="M53" s="398"/>
      <c r="N53" s="503"/>
    </row>
    <row r="54" spans="2:14" ht="17.45" customHeight="1" thickBot="1" x14ac:dyDescent="0.35">
      <c r="B54" s="306"/>
      <c r="C54" s="323"/>
      <c r="D54" s="324"/>
      <c r="E54" s="371"/>
      <c r="F54" s="360"/>
      <c r="G54" s="60">
        <v>3</v>
      </c>
      <c r="H54" s="228"/>
      <c r="I54" s="444"/>
      <c r="J54" s="367"/>
      <c r="K54" s="311"/>
      <c r="L54" s="302"/>
      <c r="M54" s="398"/>
      <c r="N54" s="503"/>
    </row>
    <row r="55" spans="2:14" ht="17.45" customHeight="1" thickBot="1" x14ac:dyDescent="0.35">
      <c r="B55" s="306"/>
      <c r="C55" s="323"/>
      <c r="D55" s="324"/>
      <c r="E55" s="371"/>
      <c r="F55" s="360"/>
      <c r="G55" s="60">
        <v>4</v>
      </c>
      <c r="H55" s="228"/>
      <c r="I55" s="444"/>
      <c r="J55" s="367"/>
      <c r="K55" s="311"/>
      <c r="L55" s="302"/>
      <c r="M55" s="398"/>
      <c r="N55" s="503"/>
    </row>
    <row r="56" spans="2:14" ht="17.45" customHeight="1" thickBot="1" x14ac:dyDescent="0.35">
      <c r="B56" s="306"/>
      <c r="C56" s="323"/>
      <c r="D56" s="324"/>
      <c r="E56" s="371"/>
      <c r="F56" s="360"/>
      <c r="G56" s="60">
        <v>5</v>
      </c>
      <c r="H56" s="228"/>
      <c r="I56" s="444"/>
      <c r="J56" s="367"/>
      <c r="K56" s="311"/>
      <c r="L56" s="302"/>
      <c r="M56" s="398"/>
      <c r="N56" s="503"/>
    </row>
    <row r="57" spans="2:14" ht="17.45" customHeight="1" thickBot="1" x14ac:dyDescent="0.35">
      <c r="B57" s="306"/>
      <c r="C57" s="323"/>
      <c r="D57" s="324"/>
      <c r="E57" s="371"/>
      <c r="F57" s="360"/>
      <c r="G57" s="60">
        <v>6</v>
      </c>
      <c r="H57" s="228"/>
      <c r="I57" s="444"/>
      <c r="J57" s="367"/>
      <c r="K57" s="311"/>
      <c r="L57" s="302"/>
      <c r="M57" s="398"/>
      <c r="N57" s="503"/>
    </row>
    <row r="58" spans="2:14" ht="17.45" customHeight="1" thickBot="1" x14ac:dyDescent="0.35">
      <c r="B58" s="306"/>
      <c r="C58" s="323"/>
      <c r="D58" s="324"/>
      <c r="E58" s="371"/>
      <c r="F58" s="360"/>
      <c r="G58" s="60">
        <v>7</v>
      </c>
      <c r="H58" s="228"/>
      <c r="I58" s="444"/>
      <c r="J58" s="367"/>
      <c r="K58" s="311"/>
      <c r="L58" s="302"/>
      <c r="M58" s="398"/>
      <c r="N58" s="503"/>
    </row>
    <row r="59" spans="2:14" ht="17.45" customHeight="1" thickBot="1" x14ac:dyDescent="0.35">
      <c r="B59" s="306"/>
      <c r="C59" s="323"/>
      <c r="D59" s="324"/>
      <c r="E59" s="371"/>
      <c r="F59" s="360"/>
      <c r="G59" s="66">
        <v>8</v>
      </c>
      <c r="H59" s="229"/>
      <c r="I59" s="444"/>
      <c r="J59" s="367"/>
      <c r="K59" s="311"/>
      <c r="L59" s="302"/>
      <c r="M59" s="398"/>
      <c r="N59" s="503"/>
    </row>
    <row r="60" spans="2:14" ht="17.45" customHeight="1" thickBot="1" x14ac:dyDescent="0.35">
      <c r="B60" s="495"/>
      <c r="C60" s="495" t="s">
        <v>429</v>
      </c>
      <c r="D60" s="496" t="s">
        <v>8</v>
      </c>
      <c r="E60" s="506" t="s">
        <v>114</v>
      </c>
      <c r="F60" s="507" t="s">
        <v>294</v>
      </c>
      <c r="G60" s="505" t="s">
        <v>116</v>
      </c>
      <c r="H60" s="505"/>
      <c r="I60" s="505"/>
      <c r="J60" s="507" t="s">
        <v>295</v>
      </c>
      <c r="K60" s="508" t="s">
        <v>167</v>
      </c>
      <c r="L60" s="410"/>
      <c r="M60" s="410"/>
      <c r="N60" s="504"/>
    </row>
    <row r="61" spans="2:14" ht="17.45" customHeight="1" x14ac:dyDescent="0.3">
      <c r="B61" s="495"/>
      <c r="C61" s="495"/>
      <c r="D61" s="496"/>
      <c r="E61" s="506"/>
      <c r="F61" s="507"/>
      <c r="G61" s="505" t="s">
        <v>13</v>
      </c>
      <c r="H61" s="496" t="s">
        <v>15</v>
      </c>
      <c r="I61" s="496" t="s">
        <v>416</v>
      </c>
      <c r="J61" s="507"/>
      <c r="K61" s="508"/>
      <c r="L61" s="410"/>
      <c r="M61" s="410"/>
      <c r="N61" s="504"/>
    </row>
    <row r="62" spans="2:14" ht="17.45" customHeight="1" thickBot="1" x14ac:dyDescent="0.35">
      <c r="B62" s="495"/>
      <c r="C62" s="495"/>
      <c r="D62" s="496"/>
      <c r="E62" s="506"/>
      <c r="F62" s="507"/>
      <c r="G62" s="505"/>
      <c r="H62" s="496"/>
      <c r="I62" s="496"/>
      <c r="J62" s="507"/>
      <c r="K62" s="508"/>
      <c r="L62" s="410"/>
      <c r="M62" s="410"/>
      <c r="N62" s="504"/>
    </row>
    <row r="63" spans="2:14" ht="17.45" customHeight="1" thickBot="1" x14ac:dyDescent="0.35">
      <c r="B63" s="306" t="str">
        <f>+LEFT(C63,5)</f>
        <v xml:space="preserve">17.1 </v>
      </c>
      <c r="C63" s="323" t="s">
        <v>430</v>
      </c>
      <c r="D63" s="324" t="s">
        <v>329</v>
      </c>
      <c r="E63" s="412" t="s">
        <v>431</v>
      </c>
      <c r="F63" s="360">
        <v>3</v>
      </c>
      <c r="G63" s="68">
        <v>1</v>
      </c>
      <c r="H63" s="227" t="s">
        <v>435</v>
      </c>
      <c r="I63" s="370" t="s">
        <v>738</v>
      </c>
      <c r="J63" s="367">
        <v>3</v>
      </c>
      <c r="K63" s="311" t="str">
        <f>+IF(OR(ISBLANK(F63),ISBLANK(J63)),"",IF(OR(AND(F63=1,J63=1),AND(F63=1,J63=2),AND(F63=1,J63=3)),"Deficiencia de control mayor (diseño y ejecución)",IF(OR(AND(F63=2,J63=2),AND(F63=3,J63=1),AND(F63=3,J63=2),AND(F63=2,J63=1)),"Deficiencia de control (diseño o ejecución)",IF(AND(F63=2,J63=3),"Oportunidad de mejora","Mantenimiento del control"))))</f>
        <v>Mantenimiento del control</v>
      </c>
      <c r="L63" s="302">
        <f>+IF(K63="",312,IF(K63="Deficiencia de control mayor (diseño y ejecución)",320,IF(K63="Deficiencia de control (diseño o ejecución)",340,IF(K63="Oportunidad de mejora",360,380))))</f>
        <v>380</v>
      </c>
      <c r="M63" s="398">
        <v>6.3258000000000001</v>
      </c>
      <c r="N63" s="503">
        <f>+L63+M63</f>
        <v>386.32580000000002</v>
      </c>
    </row>
    <row r="64" spans="2:14" ht="17.45" customHeight="1" thickBot="1" x14ac:dyDescent="0.35">
      <c r="B64" s="306"/>
      <c r="C64" s="323"/>
      <c r="D64" s="324"/>
      <c r="E64" s="371"/>
      <c r="F64" s="360"/>
      <c r="G64" s="60">
        <v>2</v>
      </c>
      <c r="H64" s="227" t="s">
        <v>171</v>
      </c>
      <c r="I64" s="370"/>
      <c r="J64" s="367"/>
      <c r="K64" s="311"/>
      <c r="L64" s="302"/>
      <c r="M64" s="398"/>
      <c r="N64" s="503"/>
    </row>
    <row r="65" spans="2:14" ht="17.45" customHeight="1" thickBot="1" x14ac:dyDescent="0.35">
      <c r="B65" s="306"/>
      <c r="C65" s="323"/>
      <c r="D65" s="324"/>
      <c r="E65" s="371"/>
      <c r="F65" s="360"/>
      <c r="G65" s="60">
        <v>3</v>
      </c>
      <c r="H65" s="215" t="s">
        <v>436</v>
      </c>
      <c r="I65" s="370"/>
      <c r="J65" s="367"/>
      <c r="K65" s="311"/>
      <c r="L65" s="302"/>
      <c r="M65" s="398"/>
      <c r="N65" s="503"/>
    </row>
    <row r="66" spans="2:14" ht="17.45" customHeight="1" thickBot="1" x14ac:dyDescent="0.35">
      <c r="B66" s="306"/>
      <c r="C66" s="323"/>
      <c r="D66" s="324"/>
      <c r="E66" s="371"/>
      <c r="F66" s="360"/>
      <c r="G66" s="60">
        <v>4</v>
      </c>
      <c r="H66" s="227"/>
      <c r="I66" s="370"/>
      <c r="J66" s="367"/>
      <c r="K66" s="311"/>
      <c r="L66" s="302"/>
      <c r="M66" s="398"/>
      <c r="N66" s="503"/>
    </row>
    <row r="67" spans="2:14" ht="17.45" customHeight="1" thickBot="1" x14ac:dyDescent="0.35">
      <c r="B67" s="306"/>
      <c r="C67" s="323"/>
      <c r="D67" s="324"/>
      <c r="E67" s="371"/>
      <c r="F67" s="360"/>
      <c r="G67" s="60">
        <v>5</v>
      </c>
      <c r="H67" s="228"/>
      <c r="I67" s="370"/>
      <c r="J67" s="367"/>
      <c r="K67" s="311"/>
      <c r="L67" s="302"/>
      <c r="M67" s="398"/>
      <c r="N67" s="503"/>
    </row>
    <row r="68" spans="2:14" ht="17.45" customHeight="1" thickBot="1" x14ac:dyDescent="0.35">
      <c r="B68" s="306"/>
      <c r="C68" s="323"/>
      <c r="D68" s="324"/>
      <c r="E68" s="371"/>
      <c r="F68" s="360"/>
      <c r="G68" s="60">
        <v>6</v>
      </c>
      <c r="H68" s="228"/>
      <c r="I68" s="370"/>
      <c r="J68" s="367"/>
      <c r="K68" s="311"/>
      <c r="L68" s="302"/>
      <c r="M68" s="398"/>
      <c r="N68" s="503"/>
    </row>
    <row r="69" spans="2:14" ht="17.45" customHeight="1" thickBot="1" x14ac:dyDescent="0.35">
      <c r="B69" s="306"/>
      <c r="C69" s="323"/>
      <c r="D69" s="324"/>
      <c r="E69" s="371"/>
      <c r="F69" s="360"/>
      <c r="G69" s="60">
        <v>7</v>
      </c>
      <c r="H69" s="228"/>
      <c r="I69" s="370"/>
      <c r="J69" s="367"/>
      <c r="K69" s="311"/>
      <c r="L69" s="302"/>
      <c r="M69" s="398"/>
      <c r="N69" s="503"/>
    </row>
    <row r="70" spans="2:14" ht="17.45" customHeight="1" thickBot="1" x14ac:dyDescent="0.35">
      <c r="B70" s="306"/>
      <c r="C70" s="323"/>
      <c r="D70" s="324"/>
      <c r="E70" s="371"/>
      <c r="F70" s="360"/>
      <c r="G70" s="66">
        <v>8</v>
      </c>
      <c r="H70" s="229"/>
      <c r="I70" s="370"/>
      <c r="J70" s="367"/>
      <c r="K70" s="311"/>
      <c r="L70" s="302"/>
      <c r="M70" s="398"/>
      <c r="N70" s="503"/>
    </row>
    <row r="71" spans="2:14" ht="17.45" customHeight="1" thickBot="1" x14ac:dyDescent="0.35">
      <c r="B71" s="306" t="str">
        <f>+LEFT(C71,5)</f>
        <v xml:space="preserve">17.2 </v>
      </c>
      <c r="C71" s="509" t="s">
        <v>432</v>
      </c>
      <c r="D71" s="324" t="s">
        <v>329</v>
      </c>
      <c r="E71" s="371" t="s">
        <v>428</v>
      </c>
      <c r="F71" s="360">
        <v>3</v>
      </c>
      <c r="G71" s="68">
        <v>1</v>
      </c>
      <c r="H71" s="215" t="s">
        <v>739</v>
      </c>
      <c r="I71" s="444" t="s">
        <v>740</v>
      </c>
      <c r="J71" s="367">
        <v>3</v>
      </c>
      <c r="K71" s="311" t="str">
        <f>+IF(OR(ISBLANK(F71),ISBLANK(J71)),"",IF(OR(AND(F71=1,J71=1),AND(F71=1,J71=2),AND(F71=1,J71=3)),"Deficiencia de control mayor (diseño y ejecución)",IF(OR(AND(F71=2,J71=2),AND(F71=3,J71=1),AND(F71=3,J71=2),AND(F71=2,J71=1)),"Deficiencia de control (diseño o ejecución)",IF(AND(F71=2,J71=3),"Oportunidad de mejora","Mantenimiento del control"))))</f>
        <v>Mantenimiento del control</v>
      </c>
      <c r="L71" s="302">
        <f>+IF(K71="",312,IF(K71="Deficiencia de control mayor (diseño y ejecución)",320,IF(K71="Deficiencia de control (diseño o ejecución)",340,IF(K71="Oportunidad de mejora",360,380))))</f>
        <v>380</v>
      </c>
      <c r="M71" s="398">
        <v>6.4569000000000001</v>
      </c>
      <c r="N71" s="503">
        <f>+L71+M71</f>
        <v>386.45690000000002</v>
      </c>
    </row>
    <row r="72" spans="2:14" ht="17.45" customHeight="1" thickBot="1" x14ac:dyDescent="0.35">
      <c r="B72" s="306"/>
      <c r="C72" s="509"/>
      <c r="D72" s="324"/>
      <c r="E72" s="371"/>
      <c r="F72" s="360"/>
      <c r="G72" s="60">
        <v>2</v>
      </c>
      <c r="H72" s="227"/>
      <c r="I72" s="444"/>
      <c r="J72" s="367"/>
      <c r="K72" s="311"/>
      <c r="L72" s="302"/>
      <c r="M72" s="398"/>
      <c r="N72" s="503"/>
    </row>
    <row r="73" spans="2:14" ht="17.45" customHeight="1" thickBot="1" x14ac:dyDescent="0.35">
      <c r="B73" s="306"/>
      <c r="C73" s="509"/>
      <c r="D73" s="324"/>
      <c r="E73" s="371"/>
      <c r="F73" s="360"/>
      <c r="G73" s="60">
        <v>3</v>
      </c>
      <c r="H73" s="227"/>
      <c r="I73" s="444"/>
      <c r="J73" s="367"/>
      <c r="K73" s="311"/>
      <c r="L73" s="302"/>
      <c r="M73" s="398"/>
      <c r="N73" s="503"/>
    </row>
    <row r="74" spans="2:14" ht="17.45" customHeight="1" thickBot="1" x14ac:dyDescent="0.35">
      <c r="B74" s="306"/>
      <c r="C74" s="509"/>
      <c r="D74" s="324"/>
      <c r="E74" s="371"/>
      <c r="F74" s="360"/>
      <c r="G74" s="60">
        <v>4</v>
      </c>
      <c r="H74" s="227"/>
      <c r="I74" s="444"/>
      <c r="J74" s="367"/>
      <c r="K74" s="311"/>
      <c r="L74" s="302"/>
      <c r="M74" s="398"/>
      <c r="N74" s="503"/>
    </row>
    <row r="75" spans="2:14" ht="17.45" customHeight="1" thickBot="1" x14ac:dyDescent="0.35">
      <c r="B75" s="306"/>
      <c r="C75" s="509"/>
      <c r="D75" s="324"/>
      <c r="E75" s="371"/>
      <c r="F75" s="360"/>
      <c r="G75" s="60">
        <v>5</v>
      </c>
      <c r="H75" s="227"/>
      <c r="I75" s="444"/>
      <c r="J75" s="367"/>
      <c r="K75" s="311"/>
      <c r="L75" s="302"/>
      <c r="M75" s="398"/>
      <c r="N75" s="503"/>
    </row>
    <row r="76" spans="2:14" ht="17.45" customHeight="1" thickBot="1" x14ac:dyDescent="0.35">
      <c r="B76" s="306"/>
      <c r="C76" s="509"/>
      <c r="D76" s="324"/>
      <c r="E76" s="371"/>
      <c r="F76" s="360"/>
      <c r="G76" s="60">
        <v>6</v>
      </c>
      <c r="H76" s="228"/>
      <c r="I76" s="444"/>
      <c r="J76" s="367"/>
      <c r="K76" s="311"/>
      <c r="L76" s="302"/>
      <c r="M76" s="398"/>
      <c r="N76" s="503"/>
    </row>
    <row r="77" spans="2:14" ht="17.45" customHeight="1" thickBot="1" x14ac:dyDescent="0.35">
      <c r="B77" s="306"/>
      <c r="C77" s="509"/>
      <c r="D77" s="324"/>
      <c r="E77" s="371"/>
      <c r="F77" s="360"/>
      <c r="G77" s="60">
        <v>7</v>
      </c>
      <c r="H77" s="228"/>
      <c r="I77" s="444"/>
      <c r="J77" s="367"/>
      <c r="K77" s="311"/>
      <c r="L77" s="302"/>
      <c r="M77" s="398"/>
      <c r="N77" s="503"/>
    </row>
    <row r="78" spans="2:14" ht="17.45" customHeight="1" thickBot="1" x14ac:dyDescent="0.35">
      <c r="B78" s="306"/>
      <c r="C78" s="509"/>
      <c r="D78" s="324"/>
      <c r="E78" s="371"/>
      <c r="F78" s="360"/>
      <c r="G78" s="66">
        <v>8</v>
      </c>
      <c r="H78" s="229"/>
      <c r="I78" s="444"/>
      <c r="J78" s="367"/>
      <c r="K78" s="311"/>
      <c r="L78" s="302"/>
      <c r="M78" s="398"/>
      <c r="N78" s="503"/>
    </row>
    <row r="79" spans="2:14" ht="17.45" customHeight="1" thickBot="1" x14ac:dyDescent="0.35">
      <c r="B79" s="306" t="str">
        <f>+LEFT(C79,5)</f>
        <v xml:space="preserve">17.3 </v>
      </c>
      <c r="C79" s="323" t="s">
        <v>433</v>
      </c>
      <c r="D79" s="324" t="s">
        <v>329</v>
      </c>
      <c r="E79" s="378" t="s">
        <v>434</v>
      </c>
      <c r="F79" s="360">
        <v>3</v>
      </c>
      <c r="G79" s="68">
        <v>1</v>
      </c>
      <c r="H79" s="215" t="s">
        <v>440</v>
      </c>
      <c r="I79" s="468" t="s">
        <v>741</v>
      </c>
      <c r="J79" s="367">
        <v>3</v>
      </c>
      <c r="K79" s="311" t="str">
        <f>+IF(OR(ISBLANK(F79),ISBLANK(J79)),"",IF(OR(AND(F79=1,J79=1),AND(F79=1,J79=2),AND(F79=1,J79=3)),"Deficiencia de control mayor (diseño y ejecución)",IF(OR(AND(F79=2,J79=2),AND(F79=3,J79=1),AND(F79=3,J79=2),AND(F79=2,J79=1)),"Deficiencia de control (diseño o ejecución)",IF(AND(F79=2,J79=3),"Oportunidad de mejora","Mantenimiento del control"))))</f>
        <v>Mantenimiento del control</v>
      </c>
      <c r="L79" s="302">
        <f>+IF(K79="",312,IF(K79="Deficiencia de control mayor (diseño y ejecución)",320,IF(K79="Deficiencia de control (diseño o ejecución)",340,IF(K79="Oportunidad de mejora",360,380))))</f>
        <v>380</v>
      </c>
      <c r="M79" s="398">
        <v>6.5632000000000001</v>
      </c>
      <c r="N79" s="503">
        <f>+L79+M79</f>
        <v>386.56319999999999</v>
      </c>
    </row>
    <row r="80" spans="2:14" ht="17.45" customHeight="1" thickBot="1" x14ac:dyDescent="0.35">
      <c r="B80" s="306"/>
      <c r="C80" s="323"/>
      <c r="D80" s="324"/>
      <c r="E80" s="378"/>
      <c r="F80" s="360"/>
      <c r="G80" s="60">
        <v>2</v>
      </c>
      <c r="H80" s="228"/>
      <c r="I80" s="468"/>
      <c r="J80" s="367"/>
      <c r="K80" s="311"/>
      <c r="L80" s="302"/>
      <c r="M80" s="398"/>
      <c r="N80" s="503"/>
    </row>
    <row r="81" spans="2:14" ht="17.45" customHeight="1" thickBot="1" x14ac:dyDescent="0.35">
      <c r="B81" s="306"/>
      <c r="C81" s="323"/>
      <c r="D81" s="324"/>
      <c r="E81" s="378"/>
      <c r="F81" s="360"/>
      <c r="G81" s="60">
        <v>3</v>
      </c>
      <c r="H81" s="228"/>
      <c r="I81" s="468"/>
      <c r="J81" s="367"/>
      <c r="K81" s="311"/>
      <c r="L81" s="302"/>
      <c r="M81" s="398"/>
      <c r="N81" s="503"/>
    </row>
    <row r="82" spans="2:14" ht="17.45" customHeight="1" thickBot="1" x14ac:dyDescent="0.35">
      <c r="B82" s="306"/>
      <c r="C82" s="323"/>
      <c r="D82" s="324"/>
      <c r="E82" s="378"/>
      <c r="F82" s="360"/>
      <c r="G82" s="60">
        <v>4</v>
      </c>
      <c r="H82" s="228"/>
      <c r="I82" s="468"/>
      <c r="J82" s="367"/>
      <c r="K82" s="311"/>
      <c r="L82" s="302"/>
      <c r="M82" s="398"/>
      <c r="N82" s="503"/>
    </row>
    <row r="83" spans="2:14" ht="17.45" customHeight="1" thickBot="1" x14ac:dyDescent="0.35">
      <c r="B83" s="306"/>
      <c r="C83" s="323"/>
      <c r="D83" s="324"/>
      <c r="E83" s="378"/>
      <c r="F83" s="360"/>
      <c r="G83" s="60">
        <v>5</v>
      </c>
      <c r="H83" s="228"/>
      <c r="I83" s="468"/>
      <c r="J83" s="367"/>
      <c r="K83" s="311"/>
      <c r="L83" s="302"/>
      <c r="M83" s="398"/>
      <c r="N83" s="503"/>
    </row>
    <row r="84" spans="2:14" ht="17.45" customHeight="1" thickBot="1" x14ac:dyDescent="0.35">
      <c r="B84" s="306"/>
      <c r="C84" s="323"/>
      <c r="D84" s="324"/>
      <c r="E84" s="378"/>
      <c r="F84" s="360"/>
      <c r="G84" s="60">
        <v>6</v>
      </c>
      <c r="H84" s="228"/>
      <c r="I84" s="468"/>
      <c r="J84" s="367"/>
      <c r="K84" s="311"/>
      <c r="L84" s="302"/>
      <c r="M84" s="398"/>
      <c r="N84" s="503"/>
    </row>
    <row r="85" spans="2:14" ht="17.45" customHeight="1" thickBot="1" x14ac:dyDescent="0.35">
      <c r="B85" s="306"/>
      <c r="C85" s="323"/>
      <c r="D85" s="324"/>
      <c r="E85" s="378"/>
      <c r="F85" s="360"/>
      <c r="G85" s="60">
        <v>7</v>
      </c>
      <c r="H85" s="228"/>
      <c r="I85" s="468"/>
      <c r="J85" s="367"/>
      <c r="K85" s="311"/>
      <c r="L85" s="302"/>
      <c r="M85" s="398"/>
      <c r="N85" s="503"/>
    </row>
    <row r="86" spans="2:14" ht="17.45" customHeight="1" thickBot="1" x14ac:dyDescent="0.35">
      <c r="B86" s="306"/>
      <c r="C86" s="323"/>
      <c r="D86" s="324"/>
      <c r="E86" s="378"/>
      <c r="F86" s="360"/>
      <c r="G86" s="66">
        <v>8</v>
      </c>
      <c r="H86" s="229"/>
      <c r="I86" s="468"/>
      <c r="J86" s="367"/>
      <c r="K86" s="311"/>
      <c r="L86" s="302"/>
      <c r="M86" s="398"/>
      <c r="N86" s="503"/>
    </row>
    <row r="87" spans="2:14" ht="17.45" customHeight="1" thickBot="1" x14ac:dyDescent="0.35">
      <c r="B87" s="306" t="str">
        <f>+LEFT(C87,5)</f>
        <v xml:space="preserve">17.4 </v>
      </c>
      <c r="C87" s="323" t="s">
        <v>437</v>
      </c>
      <c r="D87" s="324" t="s">
        <v>329</v>
      </c>
      <c r="E87" s="412" t="s">
        <v>438</v>
      </c>
      <c r="F87" s="360">
        <v>3</v>
      </c>
      <c r="G87" s="68">
        <v>1</v>
      </c>
      <c r="H87" s="215" t="s">
        <v>444</v>
      </c>
      <c r="I87" s="345" t="s">
        <v>742</v>
      </c>
      <c r="J87" s="367">
        <v>3</v>
      </c>
      <c r="K87" s="311" t="str">
        <f>+IF(OR(ISBLANK(F87),ISBLANK(J87)),"",IF(OR(AND(F87=1,J87=1),AND(F87=1,J87=2),AND(F87=1,J87=3)),"Deficiencia de control mayor (diseño y ejecución)",IF(OR(AND(F87=2,J87=2),AND(F87=3,J87=1),AND(F87=3,J87=2),AND(F87=2,J87=1)),"Deficiencia de control (diseño o ejecución)",IF(AND(F87=2,J87=3),"Oportunidad de mejora","Mantenimiento del control"))))</f>
        <v>Mantenimiento del control</v>
      </c>
      <c r="L87" s="302">
        <f>+IF(K87="",312,IF(K87="Deficiencia de control mayor (diseño y ejecución)",320,IF(K87="Deficiencia de control (diseño o ejecución)",340,IF(K87="Oportunidad de mejora",360,380))))</f>
        <v>380</v>
      </c>
      <c r="M87" s="398">
        <v>6.7854000000000001</v>
      </c>
      <c r="N87" s="503">
        <f>+L87+M87</f>
        <v>386.78539999999998</v>
      </c>
    </row>
    <row r="88" spans="2:14" ht="17.45" customHeight="1" thickBot="1" x14ac:dyDescent="0.35">
      <c r="B88" s="306"/>
      <c r="C88" s="323"/>
      <c r="D88" s="324"/>
      <c r="E88" s="371"/>
      <c r="F88" s="360"/>
      <c r="G88" s="60">
        <v>2</v>
      </c>
      <c r="H88" s="215" t="s">
        <v>743</v>
      </c>
      <c r="I88" s="345"/>
      <c r="J88" s="367"/>
      <c r="K88" s="311"/>
      <c r="L88" s="302"/>
      <c r="M88" s="398"/>
      <c r="N88" s="503"/>
    </row>
    <row r="89" spans="2:14" ht="17.45" customHeight="1" thickBot="1" x14ac:dyDescent="0.35">
      <c r="B89" s="306"/>
      <c r="C89" s="323"/>
      <c r="D89" s="324"/>
      <c r="E89" s="371"/>
      <c r="F89" s="360"/>
      <c r="G89" s="60">
        <v>3</v>
      </c>
      <c r="H89" s="215" t="s">
        <v>744</v>
      </c>
      <c r="I89" s="345"/>
      <c r="J89" s="367"/>
      <c r="K89" s="311"/>
      <c r="L89" s="302"/>
      <c r="M89" s="398"/>
      <c r="N89" s="503"/>
    </row>
    <row r="90" spans="2:14" ht="17.45" customHeight="1" thickBot="1" x14ac:dyDescent="0.35">
      <c r="B90" s="306"/>
      <c r="C90" s="323"/>
      <c r="D90" s="324"/>
      <c r="E90" s="371"/>
      <c r="F90" s="360"/>
      <c r="G90" s="60">
        <v>4</v>
      </c>
      <c r="H90" s="210" t="s">
        <v>658</v>
      </c>
      <c r="I90" s="345"/>
      <c r="J90" s="367"/>
      <c r="K90" s="311"/>
      <c r="L90" s="302"/>
      <c r="M90" s="398"/>
      <c r="N90" s="503"/>
    </row>
    <row r="91" spans="2:14" ht="17.45" customHeight="1" thickBot="1" x14ac:dyDescent="0.35">
      <c r="B91" s="306"/>
      <c r="C91" s="323"/>
      <c r="D91" s="324"/>
      <c r="E91" s="371"/>
      <c r="F91" s="360"/>
      <c r="G91" s="60">
        <v>5</v>
      </c>
      <c r="H91" s="210" t="s">
        <v>165</v>
      </c>
      <c r="I91" s="345"/>
      <c r="J91" s="367"/>
      <c r="K91" s="311"/>
      <c r="L91" s="302"/>
      <c r="M91" s="398"/>
      <c r="N91" s="503"/>
    </row>
    <row r="92" spans="2:14" ht="17.45" customHeight="1" thickBot="1" x14ac:dyDescent="0.35">
      <c r="B92" s="306"/>
      <c r="C92" s="323"/>
      <c r="D92" s="324"/>
      <c r="E92" s="371"/>
      <c r="F92" s="360"/>
      <c r="G92" s="60">
        <v>6</v>
      </c>
      <c r="H92" s="210" t="s">
        <v>745</v>
      </c>
      <c r="I92" s="345"/>
      <c r="J92" s="367"/>
      <c r="K92" s="311"/>
      <c r="L92" s="302"/>
      <c r="M92" s="398"/>
      <c r="N92" s="503"/>
    </row>
    <row r="93" spans="2:14" ht="17.45" customHeight="1" thickBot="1" x14ac:dyDescent="0.35">
      <c r="B93" s="306"/>
      <c r="C93" s="323"/>
      <c r="D93" s="324"/>
      <c r="E93" s="371"/>
      <c r="F93" s="360"/>
      <c r="G93" s="60">
        <v>7</v>
      </c>
      <c r="H93" s="210" t="s">
        <v>746</v>
      </c>
      <c r="I93" s="345"/>
      <c r="J93" s="367"/>
      <c r="K93" s="311"/>
      <c r="L93" s="302"/>
      <c r="M93" s="398"/>
      <c r="N93" s="503"/>
    </row>
    <row r="94" spans="2:14" ht="17.45" customHeight="1" thickBot="1" x14ac:dyDescent="0.35">
      <c r="B94" s="306"/>
      <c r="C94" s="323"/>
      <c r="D94" s="324"/>
      <c r="E94" s="371"/>
      <c r="F94" s="360"/>
      <c r="G94" s="66">
        <v>8</v>
      </c>
      <c r="H94" s="229"/>
      <c r="I94" s="345"/>
      <c r="J94" s="367"/>
      <c r="K94" s="311"/>
      <c r="L94" s="302"/>
      <c r="M94" s="398"/>
      <c r="N94" s="503"/>
    </row>
    <row r="95" spans="2:14" ht="17.45" customHeight="1" thickBot="1" x14ac:dyDescent="0.35">
      <c r="B95" s="306" t="str">
        <f>+LEFT(C95,5)</f>
        <v xml:space="preserve">17.5 </v>
      </c>
      <c r="C95" s="318" t="s">
        <v>439</v>
      </c>
      <c r="D95" s="307" t="s">
        <v>329</v>
      </c>
      <c r="E95" s="345" t="s">
        <v>737</v>
      </c>
      <c r="F95" s="360">
        <v>3</v>
      </c>
      <c r="G95" s="68">
        <v>1</v>
      </c>
      <c r="H95" s="215" t="s">
        <v>448</v>
      </c>
      <c r="I95" s="434" t="s">
        <v>747</v>
      </c>
      <c r="J95" s="367">
        <v>2</v>
      </c>
      <c r="K95" s="311" t="str">
        <f>+IF(OR(ISBLANK(F95),ISBLANK(J95)),"",IF(OR(AND(F95=1,J95=1),AND(F95=1,J95=2),AND(F95=1,J95=3)),"Deficiencia de control mayor (diseño y ejecución)",IF(OR(AND(F95=2,J95=2),AND(F95=3,J95=1),AND(F95=3,J95=2),AND(F95=2,J95=1)),"Deficiencia de control (diseño o ejecución)",IF(AND(F95=2,J95=3),"Oportunidad de mejora","Mantenimiento del control"))))</f>
        <v>Deficiencia de control (diseño o ejecución)</v>
      </c>
      <c r="L95" s="302">
        <f>+IF(K95="",312,IF(K95="Deficiencia de control mayor (diseño y ejecución)",320,IF(K95="Deficiencia de control (diseño o ejecución)",340,IF(K95="Oportunidad de mejora",360,380))))</f>
        <v>340</v>
      </c>
      <c r="M95" s="398">
        <v>6.8745000000000003</v>
      </c>
      <c r="N95" s="503">
        <f>+L95+M95</f>
        <v>346.87450000000001</v>
      </c>
    </row>
    <row r="96" spans="2:14" ht="17.45" customHeight="1" thickBot="1" x14ac:dyDescent="0.35">
      <c r="B96" s="306"/>
      <c r="C96" s="318"/>
      <c r="D96" s="307"/>
      <c r="E96" s="345"/>
      <c r="F96" s="360"/>
      <c r="G96" s="60">
        <v>2</v>
      </c>
      <c r="H96" s="215" t="s">
        <v>748</v>
      </c>
      <c r="I96" s="434"/>
      <c r="J96" s="367"/>
      <c r="K96" s="311"/>
      <c r="L96" s="302"/>
      <c r="M96" s="398"/>
      <c r="N96" s="503"/>
    </row>
    <row r="97" spans="2:14" ht="17.45" customHeight="1" thickBot="1" x14ac:dyDescent="0.35">
      <c r="B97" s="306"/>
      <c r="C97" s="318"/>
      <c r="D97" s="307"/>
      <c r="E97" s="345"/>
      <c r="F97" s="360"/>
      <c r="G97" s="60">
        <v>3</v>
      </c>
      <c r="H97" s="230" t="s">
        <v>749</v>
      </c>
      <c r="I97" s="434"/>
      <c r="J97" s="367"/>
      <c r="K97" s="311"/>
      <c r="L97" s="302"/>
      <c r="M97" s="398"/>
      <c r="N97" s="503"/>
    </row>
    <row r="98" spans="2:14" ht="17.45" customHeight="1" thickBot="1" x14ac:dyDescent="0.35">
      <c r="B98" s="306"/>
      <c r="C98" s="318"/>
      <c r="D98" s="307"/>
      <c r="E98" s="345"/>
      <c r="F98" s="360"/>
      <c r="G98" s="60">
        <v>4</v>
      </c>
      <c r="H98" s="230" t="s">
        <v>750</v>
      </c>
      <c r="I98" s="434"/>
      <c r="J98" s="367"/>
      <c r="K98" s="311"/>
      <c r="L98" s="302"/>
      <c r="M98" s="398"/>
      <c r="N98" s="503"/>
    </row>
    <row r="99" spans="2:14" ht="17.45" customHeight="1" thickBot="1" x14ac:dyDescent="0.35">
      <c r="B99" s="306"/>
      <c r="C99" s="318"/>
      <c r="D99" s="307"/>
      <c r="E99" s="345"/>
      <c r="F99" s="360"/>
      <c r="G99" s="60">
        <v>5</v>
      </c>
      <c r="H99" s="228"/>
      <c r="I99" s="434"/>
      <c r="J99" s="367"/>
      <c r="K99" s="311"/>
      <c r="L99" s="302"/>
      <c r="M99" s="398"/>
      <c r="N99" s="503"/>
    </row>
    <row r="100" spans="2:14" ht="17.45" customHeight="1" thickBot="1" x14ac:dyDescent="0.35">
      <c r="B100" s="306"/>
      <c r="C100" s="318"/>
      <c r="D100" s="307"/>
      <c r="E100" s="345"/>
      <c r="F100" s="360"/>
      <c r="G100" s="60">
        <v>6</v>
      </c>
      <c r="H100" s="228"/>
      <c r="I100" s="434"/>
      <c r="J100" s="367"/>
      <c r="K100" s="311"/>
      <c r="L100" s="302"/>
      <c r="M100" s="398"/>
      <c r="N100" s="503"/>
    </row>
    <row r="101" spans="2:14" ht="17.45" customHeight="1" thickBot="1" x14ac:dyDescent="0.35">
      <c r="B101" s="306"/>
      <c r="C101" s="318"/>
      <c r="D101" s="307"/>
      <c r="E101" s="345"/>
      <c r="F101" s="360"/>
      <c r="G101" s="60">
        <v>7</v>
      </c>
      <c r="H101" s="228"/>
      <c r="I101" s="434"/>
      <c r="J101" s="367"/>
      <c r="K101" s="311"/>
      <c r="L101" s="302"/>
      <c r="M101" s="398"/>
      <c r="N101" s="503"/>
    </row>
    <row r="102" spans="2:14" ht="17.45" customHeight="1" thickBot="1" x14ac:dyDescent="0.35">
      <c r="B102" s="306"/>
      <c r="C102" s="318"/>
      <c r="D102" s="307"/>
      <c r="E102" s="345"/>
      <c r="F102" s="360"/>
      <c r="G102" s="66">
        <v>8</v>
      </c>
      <c r="H102" s="229"/>
      <c r="I102" s="434"/>
      <c r="J102" s="367"/>
      <c r="K102" s="311"/>
      <c r="L102" s="302"/>
      <c r="M102" s="398"/>
      <c r="N102" s="503"/>
    </row>
    <row r="103" spans="2:14" ht="17.45" customHeight="1" thickBot="1" x14ac:dyDescent="0.35">
      <c r="B103" s="306" t="str">
        <f>+LEFT(C103,5)</f>
        <v xml:space="preserve">17.6 </v>
      </c>
      <c r="C103" s="323" t="s">
        <v>441</v>
      </c>
      <c r="D103" s="324" t="s">
        <v>442</v>
      </c>
      <c r="E103" s="370" t="s">
        <v>443</v>
      </c>
      <c r="F103" s="360">
        <v>3</v>
      </c>
      <c r="G103" s="68">
        <v>1</v>
      </c>
      <c r="H103" s="230" t="s">
        <v>709</v>
      </c>
      <c r="I103" s="345" t="s">
        <v>751</v>
      </c>
      <c r="J103" s="367">
        <v>3</v>
      </c>
      <c r="K103" s="311" t="str">
        <f>+IF(OR(ISBLANK(F103),ISBLANK(J103)),"",IF(OR(AND(F103=1,J103=1),AND(F103=1,J103=2),AND(F103=1,J103=3)),"Deficiencia de control mayor (diseño y ejecución)",IF(OR(AND(F103=2,J103=2),AND(F103=3,J103=1),AND(F103=3,J103=2),AND(F103=2,J103=1)),"Deficiencia de control (diseño o ejecución)",IF(AND(F103=2,J103=3),"Oportunidad de mejora","Mantenimiento del control"))))</f>
        <v>Mantenimiento del control</v>
      </c>
      <c r="L103" s="302">
        <f>+IF(K103="",312,IF(K103="Deficiencia de control mayor (diseño y ejecución)",320,IF(K103="Deficiencia de control (diseño o ejecución)",340,IF(K103="Oportunidad de mejora",360,380))))</f>
        <v>380</v>
      </c>
      <c r="M103" s="398">
        <v>6.9874000000000001</v>
      </c>
      <c r="N103" s="503">
        <f>+L103+M103</f>
        <v>386.98739999999998</v>
      </c>
    </row>
    <row r="104" spans="2:14" ht="17.45" customHeight="1" thickBot="1" x14ac:dyDescent="0.35">
      <c r="B104" s="306"/>
      <c r="C104" s="323"/>
      <c r="D104" s="324"/>
      <c r="E104" s="370"/>
      <c r="F104" s="360"/>
      <c r="G104" s="60">
        <v>2</v>
      </c>
      <c r="H104" s="230" t="s">
        <v>727</v>
      </c>
      <c r="I104" s="345"/>
      <c r="J104" s="367"/>
      <c r="K104" s="311"/>
      <c r="L104" s="302"/>
      <c r="M104" s="398"/>
      <c r="N104" s="503"/>
    </row>
    <row r="105" spans="2:14" ht="17.45" customHeight="1" thickBot="1" x14ac:dyDescent="0.35">
      <c r="B105" s="306"/>
      <c r="C105" s="323"/>
      <c r="D105" s="324"/>
      <c r="E105" s="370"/>
      <c r="F105" s="360"/>
      <c r="G105" s="60">
        <v>3</v>
      </c>
      <c r="H105" s="230"/>
      <c r="I105" s="345"/>
      <c r="J105" s="367"/>
      <c r="K105" s="311"/>
      <c r="L105" s="302"/>
      <c r="M105" s="398"/>
      <c r="N105" s="503"/>
    </row>
    <row r="106" spans="2:14" ht="17.45" customHeight="1" thickBot="1" x14ac:dyDescent="0.35">
      <c r="B106" s="306"/>
      <c r="C106" s="323"/>
      <c r="D106" s="324"/>
      <c r="E106" s="370"/>
      <c r="F106" s="360"/>
      <c r="G106" s="60">
        <v>4</v>
      </c>
      <c r="H106" s="228"/>
      <c r="I106" s="345"/>
      <c r="J106" s="367"/>
      <c r="K106" s="311"/>
      <c r="L106" s="302"/>
      <c r="M106" s="398"/>
      <c r="N106" s="503"/>
    </row>
    <row r="107" spans="2:14" ht="17.45" customHeight="1" thickBot="1" x14ac:dyDescent="0.35">
      <c r="B107" s="306"/>
      <c r="C107" s="323"/>
      <c r="D107" s="324"/>
      <c r="E107" s="370"/>
      <c r="F107" s="360"/>
      <c r="G107" s="60">
        <v>5</v>
      </c>
      <c r="H107" s="228"/>
      <c r="I107" s="345"/>
      <c r="J107" s="367"/>
      <c r="K107" s="311"/>
      <c r="L107" s="302"/>
      <c r="M107" s="398"/>
      <c r="N107" s="503"/>
    </row>
    <row r="108" spans="2:14" ht="17.45" customHeight="1" thickBot="1" x14ac:dyDescent="0.35">
      <c r="B108" s="306"/>
      <c r="C108" s="323"/>
      <c r="D108" s="324"/>
      <c r="E108" s="370"/>
      <c r="F108" s="360"/>
      <c r="G108" s="60">
        <v>6</v>
      </c>
      <c r="H108" s="228"/>
      <c r="I108" s="345"/>
      <c r="J108" s="367"/>
      <c r="K108" s="311"/>
      <c r="L108" s="302"/>
      <c r="M108" s="398"/>
      <c r="N108" s="503"/>
    </row>
    <row r="109" spans="2:14" ht="17.45" customHeight="1" thickBot="1" x14ac:dyDescent="0.35">
      <c r="B109" s="306"/>
      <c r="C109" s="323"/>
      <c r="D109" s="324"/>
      <c r="E109" s="370"/>
      <c r="F109" s="360"/>
      <c r="G109" s="60">
        <v>7</v>
      </c>
      <c r="H109" s="228"/>
      <c r="I109" s="345"/>
      <c r="J109" s="367"/>
      <c r="K109" s="311"/>
      <c r="L109" s="302"/>
      <c r="M109" s="398"/>
      <c r="N109" s="503"/>
    </row>
    <row r="110" spans="2:14" ht="17.45" customHeight="1" thickBot="1" x14ac:dyDescent="0.35">
      <c r="B110" s="306"/>
      <c r="C110" s="323"/>
      <c r="D110" s="324"/>
      <c r="E110" s="370"/>
      <c r="F110" s="360"/>
      <c r="G110" s="66">
        <v>8</v>
      </c>
      <c r="H110" s="229"/>
      <c r="I110" s="345"/>
      <c r="J110" s="367"/>
      <c r="K110" s="311"/>
      <c r="L110" s="302"/>
      <c r="M110" s="398"/>
      <c r="N110" s="503"/>
    </row>
    <row r="111" spans="2:14" ht="17.45" customHeight="1" thickBot="1" x14ac:dyDescent="0.35">
      <c r="B111" s="306" t="str">
        <f>+LEFT(C111,5)</f>
        <v xml:space="preserve">17.7 </v>
      </c>
      <c r="C111" s="354" t="s">
        <v>445</v>
      </c>
      <c r="D111" s="324" t="s">
        <v>446</v>
      </c>
      <c r="E111" s="378" t="s">
        <v>447</v>
      </c>
      <c r="F111" s="360">
        <v>3</v>
      </c>
      <c r="G111" s="68">
        <v>1</v>
      </c>
      <c r="H111" s="230" t="s">
        <v>752</v>
      </c>
      <c r="I111" s="444" t="s">
        <v>753</v>
      </c>
      <c r="J111" s="367">
        <v>2</v>
      </c>
      <c r="K111" s="311" t="str">
        <f>+IF(OR(ISBLANK(F111),ISBLANK(J111)),"",IF(OR(AND(F111=1,J111=1),AND(F111=1,J111=2),AND(F111=1,J111=3)),"Deficiencia de control mayor (diseño y ejecución)",IF(OR(AND(F111=2,J111=2),AND(F111=3,J111=1),AND(F111=3,J111=2),AND(F111=2,J111=1)),"Deficiencia de control (diseño o ejecución)",IF(AND(F111=2,J111=3),"Oportunidad de mejora","Mantenimiento del control"))))</f>
        <v>Deficiencia de control (diseño o ejecución)</v>
      </c>
      <c r="L111" s="302">
        <f>+IF(K111="",312,IF(K111="Deficiencia de control mayor (diseño y ejecución)",320,IF(K111="Deficiencia de control (diseño o ejecución)",340,IF(K111="Oportunidad de mejora",360,380))))</f>
        <v>340</v>
      </c>
      <c r="M111" s="398">
        <v>6.9874499999999999</v>
      </c>
      <c r="N111" s="503">
        <f>+L111+M111</f>
        <v>346.98745000000002</v>
      </c>
    </row>
    <row r="112" spans="2:14" ht="17.45" customHeight="1" thickBot="1" x14ac:dyDescent="0.35">
      <c r="B112" s="306"/>
      <c r="C112" s="354"/>
      <c r="D112" s="324"/>
      <c r="E112" s="378"/>
      <c r="F112" s="360"/>
      <c r="G112" s="60">
        <v>2</v>
      </c>
      <c r="H112" s="227"/>
      <c r="I112" s="444"/>
      <c r="J112" s="367"/>
      <c r="K112" s="311"/>
      <c r="L112" s="302"/>
      <c r="M112" s="398"/>
      <c r="N112" s="503"/>
    </row>
    <row r="113" spans="2:14" ht="17.45" customHeight="1" thickBot="1" x14ac:dyDescent="0.35">
      <c r="B113" s="306"/>
      <c r="C113" s="354"/>
      <c r="D113" s="324"/>
      <c r="E113" s="378"/>
      <c r="F113" s="360"/>
      <c r="G113" s="60">
        <v>3</v>
      </c>
      <c r="H113" s="227"/>
      <c r="I113" s="444"/>
      <c r="J113" s="367"/>
      <c r="K113" s="311"/>
      <c r="L113" s="302"/>
      <c r="M113" s="398"/>
      <c r="N113" s="503"/>
    </row>
    <row r="114" spans="2:14" ht="17.45" customHeight="1" thickBot="1" x14ac:dyDescent="0.35">
      <c r="B114" s="306"/>
      <c r="C114" s="354"/>
      <c r="D114" s="324"/>
      <c r="E114" s="378"/>
      <c r="F114" s="360"/>
      <c r="G114" s="60">
        <v>4</v>
      </c>
      <c r="H114" s="227"/>
      <c r="I114" s="444"/>
      <c r="J114" s="367"/>
      <c r="K114" s="311"/>
      <c r="L114" s="302"/>
      <c r="M114" s="398"/>
      <c r="N114" s="503"/>
    </row>
    <row r="115" spans="2:14" ht="17.45" customHeight="1" thickBot="1" x14ac:dyDescent="0.35">
      <c r="B115" s="306"/>
      <c r="C115" s="354"/>
      <c r="D115" s="324"/>
      <c r="E115" s="378"/>
      <c r="F115" s="360"/>
      <c r="G115" s="60">
        <v>5</v>
      </c>
      <c r="H115" s="228"/>
      <c r="I115" s="444"/>
      <c r="J115" s="367"/>
      <c r="K115" s="311"/>
      <c r="L115" s="302"/>
      <c r="M115" s="398"/>
      <c r="N115" s="503"/>
    </row>
    <row r="116" spans="2:14" ht="17.45" customHeight="1" thickBot="1" x14ac:dyDescent="0.35">
      <c r="B116" s="306"/>
      <c r="C116" s="354"/>
      <c r="D116" s="324"/>
      <c r="E116" s="378"/>
      <c r="F116" s="360"/>
      <c r="G116" s="60">
        <v>6</v>
      </c>
      <c r="H116" s="228"/>
      <c r="I116" s="444"/>
      <c r="J116" s="367"/>
      <c r="K116" s="311"/>
      <c r="L116" s="302"/>
      <c r="M116" s="398"/>
      <c r="N116" s="503"/>
    </row>
    <row r="117" spans="2:14" ht="17.45" customHeight="1" thickBot="1" x14ac:dyDescent="0.35">
      <c r="B117" s="306"/>
      <c r="C117" s="354"/>
      <c r="D117" s="324"/>
      <c r="E117" s="378"/>
      <c r="F117" s="360"/>
      <c r="G117" s="60">
        <v>7</v>
      </c>
      <c r="H117" s="228"/>
      <c r="I117" s="444"/>
      <c r="J117" s="367"/>
      <c r="K117" s="311"/>
      <c r="L117" s="302"/>
      <c r="M117" s="398"/>
      <c r="N117" s="503"/>
    </row>
    <row r="118" spans="2:14" ht="17.45" customHeight="1" thickBot="1" x14ac:dyDescent="0.35">
      <c r="B118" s="306"/>
      <c r="C118" s="354"/>
      <c r="D118" s="324"/>
      <c r="E118" s="378"/>
      <c r="F118" s="360"/>
      <c r="G118" s="66">
        <v>8</v>
      </c>
      <c r="H118" s="229"/>
      <c r="I118" s="444"/>
      <c r="J118" s="367"/>
      <c r="K118" s="311"/>
      <c r="L118" s="302"/>
      <c r="M118" s="398"/>
      <c r="N118" s="503"/>
    </row>
    <row r="119" spans="2:14" ht="17.45" customHeight="1" thickBot="1" x14ac:dyDescent="0.35">
      <c r="B119" s="306" t="str">
        <f>+LEFT(C119,5)</f>
        <v xml:space="preserve">17.8 </v>
      </c>
      <c r="C119" s="323" t="s">
        <v>449</v>
      </c>
      <c r="D119" s="324" t="s">
        <v>446</v>
      </c>
      <c r="E119" s="370" t="s">
        <v>450</v>
      </c>
      <c r="F119" s="360">
        <v>3</v>
      </c>
      <c r="G119" s="58">
        <v>1</v>
      </c>
      <c r="H119" s="59"/>
      <c r="I119" s="510"/>
      <c r="J119" s="367">
        <v>3</v>
      </c>
      <c r="K119" s="311" t="str">
        <f>+IF(OR(ISBLANK(F119),ISBLANK(J119)),"",IF(OR(AND(F119=1,J119=1),AND(F119=1,J119=2),AND(F119=1,J119=3)),"Deficiencia de control mayor (diseño y ejecución)",IF(OR(AND(F119=2,J119=2),AND(F119=3,J119=1),AND(F119=3,J119=2),AND(F119=2,J119=1)),"Deficiencia de control (diseño o ejecución)",IF(AND(F119=2,J119=3),"Oportunidad de mejora","Mantenimiento del control"))))</f>
        <v>Mantenimiento del control</v>
      </c>
      <c r="L119" s="302">
        <f>+IF(K119="",312,IF(K119="Deficiencia de control mayor (diseño y ejecución)",320,IF(K119="Deficiencia de control (diseño o ejecución)",340,IF(K119="Oportunidad de mejora",360,380))))</f>
        <v>380</v>
      </c>
      <c r="M119" s="398">
        <v>6.9874559999999999</v>
      </c>
      <c r="N119" s="503">
        <f>+L119+M119</f>
        <v>386.98745600000001</v>
      </c>
    </row>
    <row r="120" spans="2:14" ht="17.45" customHeight="1" thickBot="1" x14ac:dyDescent="0.35">
      <c r="B120" s="306"/>
      <c r="C120" s="323"/>
      <c r="D120" s="324"/>
      <c r="E120" s="370"/>
      <c r="F120" s="360"/>
      <c r="G120" s="60">
        <v>2</v>
      </c>
      <c r="H120" s="59"/>
      <c r="I120" s="510"/>
      <c r="J120" s="367"/>
      <c r="K120" s="311"/>
      <c r="L120" s="302"/>
      <c r="M120" s="398"/>
      <c r="N120" s="503"/>
    </row>
    <row r="121" spans="2:14" ht="17.45" customHeight="1" thickBot="1" x14ac:dyDescent="0.35">
      <c r="B121" s="306"/>
      <c r="C121" s="323"/>
      <c r="D121" s="324"/>
      <c r="E121" s="370"/>
      <c r="F121" s="360"/>
      <c r="G121" s="60">
        <v>3</v>
      </c>
      <c r="H121" s="60"/>
      <c r="I121" s="510"/>
      <c r="J121" s="367"/>
      <c r="K121" s="311"/>
      <c r="L121" s="302"/>
      <c r="M121" s="398"/>
      <c r="N121" s="503"/>
    </row>
    <row r="122" spans="2:14" ht="17.45" customHeight="1" thickBot="1" x14ac:dyDescent="0.35">
      <c r="B122" s="306"/>
      <c r="C122" s="323"/>
      <c r="D122" s="324"/>
      <c r="E122" s="370"/>
      <c r="F122" s="360"/>
      <c r="G122" s="60">
        <v>4</v>
      </c>
      <c r="H122" s="60"/>
      <c r="I122" s="510"/>
      <c r="J122" s="367"/>
      <c r="K122" s="311"/>
      <c r="L122" s="302"/>
      <c r="M122" s="398"/>
      <c r="N122" s="503"/>
    </row>
    <row r="123" spans="2:14" ht="17.45" customHeight="1" thickBot="1" x14ac:dyDescent="0.35">
      <c r="B123" s="306"/>
      <c r="C123" s="323"/>
      <c r="D123" s="324"/>
      <c r="E123" s="370"/>
      <c r="F123" s="360"/>
      <c r="G123" s="60">
        <v>5</v>
      </c>
      <c r="H123" s="60"/>
      <c r="I123" s="510"/>
      <c r="J123" s="367"/>
      <c r="K123" s="311"/>
      <c r="L123" s="302"/>
      <c r="M123" s="398"/>
      <c r="N123" s="503"/>
    </row>
    <row r="124" spans="2:14" ht="17.45" customHeight="1" thickBot="1" x14ac:dyDescent="0.35">
      <c r="B124" s="306"/>
      <c r="C124" s="323"/>
      <c r="D124" s="324"/>
      <c r="E124" s="370"/>
      <c r="F124" s="360"/>
      <c r="G124" s="60">
        <v>6</v>
      </c>
      <c r="H124" s="60"/>
      <c r="I124" s="510"/>
      <c r="J124" s="367"/>
      <c r="K124" s="311"/>
      <c r="L124" s="302"/>
      <c r="M124" s="398"/>
      <c r="N124" s="503"/>
    </row>
    <row r="125" spans="2:14" ht="17.45" customHeight="1" thickBot="1" x14ac:dyDescent="0.35">
      <c r="B125" s="306"/>
      <c r="C125" s="323"/>
      <c r="D125" s="324"/>
      <c r="E125" s="370"/>
      <c r="F125" s="360"/>
      <c r="G125" s="60">
        <v>7</v>
      </c>
      <c r="H125" s="60"/>
      <c r="I125" s="510"/>
      <c r="J125" s="367"/>
      <c r="K125" s="311"/>
      <c r="L125" s="302"/>
      <c r="M125" s="398"/>
      <c r="N125" s="503"/>
    </row>
    <row r="126" spans="2:14" ht="17.45" customHeight="1" thickBot="1" x14ac:dyDescent="0.35">
      <c r="B126" s="306"/>
      <c r="C126" s="323"/>
      <c r="D126" s="324"/>
      <c r="E126" s="370"/>
      <c r="F126" s="360"/>
      <c r="G126" s="66">
        <v>8</v>
      </c>
      <c r="H126" s="66"/>
      <c r="I126" s="510"/>
      <c r="J126" s="367"/>
      <c r="K126" s="311"/>
      <c r="L126" s="302"/>
      <c r="M126" s="398"/>
      <c r="N126" s="503"/>
    </row>
    <row r="127" spans="2:14" ht="17.45" customHeight="1" thickBot="1" x14ac:dyDescent="0.35">
      <c r="B127" s="306" t="str">
        <f>+LEFT(C127,5)</f>
        <v xml:space="preserve">17.9 </v>
      </c>
      <c r="C127" s="323" t="s">
        <v>451</v>
      </c>
      <c r="D127" s="324" t="s">
        <v>446</v>
      </c>
      <c r="E127" s="371" t="s">
        <v>452</v>
      </c>
      <c r="F127" s="360">
        <v>3</v>
      </c>
      <c r="G127" s="68">
        <v>1</v>
      </c>
      <c r="H127" s="82"/>
      <c r="I127" s="346"/>
      <c r="J127" s="367">
        <v>3</v>
      </c>
      <c r="K127" s="311" t="str">
        <f>+IF(OR(ISBLANK(F127),ISBLANK(J127)),"",IF(OR(AND(F127=1,J127=1),AND(F127=1,J127=2),AND(F127=1,J127=3)),"Deficiencia de control mayor (diseño y ejecución)",IF(OR(AND(F127=2,J127=2),AND(F127=3,J127=1),AND(F127=3,J127=2),AND(F127=2,J127=1)),"Deficiencia de control (diseño o ejecución)",IF(AND(F127=2,J127=3),"Oportunidad de mejora","Mantenimiento del control"))))</f>
        <v>Mantenimiento del control</v>
      </c>
      <c r="L127" s="302">
        <f>+IF(K127="",312,IF(K127="Deficiencia de control mayor (diseño y ejecución)",320,IF(K127="Deficiencia de control (diseño o ejecución)",340,IF(K127="Oportunidad de mejora",360,380))))</f>
        <v>380</v>
      </c>
      <c r="M127" s="398">
        <v>7.0122999999999998</v>
      </c>
      <c r="N127" s="503">
        <f>+L127+M127</f>
        <v>387.01229999999998</v>
      </c>
    </row>
    <row r="128" spans="2:14" ht="17.45" customHeight="1" thickBot="1" x14ac:dyDescent="0.35">
      <c r="B128" s="306"/>
      <c r="C128" s="323"/>
      <c r="D128" s="324"/>
      <c r="E128" s="371"/>
      <c r="F128" s="360"/>
      <c r="G128" s="60">
        <v>2</v>
      </c>
      <c r="H128" s="82"/>
      <c r="I128" s="346"/>
      <c r="J128" s="367"/>
      <c r="K128" s="311"/>
      <c r="L128" s="302"/>
      <c r="M128" s="398"/>
      <c r="N128" s="503"/>
    </row>
    <row r="129" spans="2:14" ht="17.45" customHeight="1" thickBot="1" x14ac:dyDescent="0.35">
      <c r="B129" s="306"/>
      <c r="C129" s="323"/>
      <c r="D129" s="324"/>
      <c r="E129" s="371"/>
      <c r="F129" s="360"/>
      <c r="G129" s="60">
        <v>3</v>
      </c>
      <c r="H129" s="82"/>
      <c r="I129" s="346"/>
      <c r="J129" s="367"/>
      <c r="K129" s="311"/>
      <c r="L129" s="302"/>
      <c r="M129" s="398"/>
      <c r="N129" s="503"/>
    </row>
    <row r="130" spans="2:14" ht="17.45" customHeight="1" thickBot="1" x14ac:dyDescent="0.35">
      <c r="B130" s="306"/>
      <c r="C130" s="323"/>
      <c r="D130" s="324"/>
      <c r="E130" s="371"/>
      <c r="F130" s="360"/>
      <c r="G130" s="60">
        <v>4</v>
      </c>
      <c r="H130" s="82"/>
      <c r="I130" s="346"/>
      <c r="J130" s="367"/>
      <c r="K130" s="311"/>
      <c r="L130" s="302"/>
      <c r="M130" s="398"/>
      <c r="N130" s="503"/>
    </row>
    <row r="131" spans="2:14" ht="17.45" customHeight="1" thickBot="1" x14ac:dyDescent="0.35">
      <c r="B131" s="306"/>
      <c r="C131" s="323"/>
      <c r="D131" s="324"/>
      <c r="E131" s="371"/>
      <c r="F131" s="360"/>
      <c r="G131" s="60">
        <v>5</v>
      </c>
      <c r="H131" s="60"/>
      <c r="I131" s="346"/>
      <c r="J131" s="367"/>
      <c r="K131" s="311"/>
      <c r="L131" s="302"/>
      <c r="M131" s="398"/>
      <c r="N131" s="503"/>
    </row>
    <row r="132" spans="2:14" ht="17.45" customHeight="1" thickBot="1" x14ac:dyDescent="0.35">
      <c r="B132" s="306"/>
      <c r="C132" s="323"/>
      <c r="D132" s="324"/>
      <c r="E132" s="371"/>
      <c r="F132" s="360"/>
      <c r="G132" s="60">
        <v>6</v>
      </c>
      <c r="H132" s="60"/>
      <c r="I132" s="346"/>
      <c r="J132" s="367"/>
      <c r="K132" s="311"/>
      <c r="L132" s="302"/>
      <c r="M132" s="398"/>
      <c r="N132" s="503"/>
    </row>
    <row r="133" spans="2:14" ht="17.45" customHeight="1" thickBot="1" x14ac:dyDescent="0.35">
      <c r="B133" s="306"/>
      <c r="C133" s="323"/>
      <c r="D133" s="324"/>
      <c r="E133" s="371"/>
      <c r="F133" s="360"/>
      <c r="G133" s="60">
        <v>7</v>
      </c>
      <c r="H133" s="60"/>
      <c r="I133" s="346"/>
      <c r="J133" s="367"/>
      <c r="K133" s="311"/>
      <c r="L133" s="302"/>
      <c r="M133" s="398"/>
      <c r="N133" s="503"/>
    </row>
    <row r="134" spans="2:14" ht="17.45" customHeight="1" thickBot="1" x14ac:dyDescent="0.35">
      <c r="B134" s="306"/>
      <c r="C134" s="323"/>
      <c r="D134" s="324"/>
      <c r="E134" s="371"/>
      <c r="F134" s="360"/>
      <c r="G134" s="66">
        <v>8</v>
      </c>
      <c r="H134" s="66"/>
      <c r="I134" s="346"/>
      <c r="J134" s="367"/>
      <c r="K134" s="311"/>
      <c r="L134" s="302"/>
      <c r="M134" s="398"/>
      <c r="N134" s="503"/>
    </row>
  </sheetData>
  <sheetProtection algorithmName="SHA-512" hashValue="/tR0gKwhLUIcI41yyV/9oHtI8OFb9GS6nBTWkL/cEQd+nJxyYqlDCIi7nBBZ1npnuwPsuGxD7EEQrWa0+uFnFg==" saltValue="rXYnqHjtiEc5Az5h9Unf3A==" spinCount="100000" sheet="1" objects="1" scenarios="1" formatCells="0" formatColumns="0" formatRows="0"/>
  <mergeCells count="184">
    <mergeCell ref="M119:M126"/>
    <mergeCell ref="N119:N126"/>
    <mergeCell ref="B127:B134"/>
    <mergeCell ref="C127:C134"/>
    <mergeCell ref="D127:D134"/>
    <mergeCell ref="E127:E134"/>
    <mergeCell ref="F127:F134"/>
    <mergeCell ref="I127:I134"/>
    <mergeCell ref="J127:J134"/>
    <mergeCell ref="K127:K134"/>
    <mergeCell ref="L127:L134"/>
    <mergeCell ref="M127:M134"/>
    <mergeCell ref="N127:N134"/>
    <mergeCell ref="B119:B126"/>
    <mergeCell ref="C119:C126"/>
    <mergeCell ref="D119:D126"/>
    <mergeCell ref="E119:E126"/>
    <mergeCell ref="F119:F126"/>
    <mergeCell ref="I119:I126"/>
    <mergeCell ref="J119:J126"/>
    <mergeCell ref="K119:K126"/>
    <mergeCell ref="L119:L126"/>
    <mergeCell ref="M103:M110"/>
    <mergeCell ref="N103:N110"/>
    <mergeCell ref="B111:B118"/>
    <mergeCell ref="C111:C118"/>
    <mergeCell ref="D111:D118"/>
    <mergeCell ref="E111:E118"/>
    <mergeCell ref="F111:F118"/>
    <mergeCell ref="I111:I118"/>
    <mergeCell ref="J111:J118"/>
    <mergeCell ref="K111:K118"/>
    <mergeCell ref="L111:L118"/>
    <mergeCell ref="M111:M118"/>
    <mergeCell ref="N111:N118"/>
    <mergeCell ref="B103:B110"/>
    <mergeCell ref="C103:C110"/>
    <mergeCell ref="D103:D110"/>
    <mergeCell ref="E103:E110"/>
    <mergeCell ref="F103:F110"/>
    <mergeCell ref="I103:I110"/>
    <mergeCell ref="J103:J110"/>
    <mergeCell ref="K103:K110"/>
    <mergeCell ref="L103:L110"/>
    <mergeCell ref="M87:M94"/>
    <mergeCell ref="N87:N94"/>
    <mergeCell ref="B95:B102"/>
    <mergeCell ref="C95:C102"/>
    <mergeCell ref="D95:D102"/>
    <mergeCell ref="E95:E102"/>
    <mergeCell ref="F95:F102"/>
    <mergeCell ref="I95:I102"/>
    <mergeCell ref="J95:J102"/>
    <mergeCell ref="K95:K102"/>
    <mergeCell ref="L95:L102"/>
    <mergeCell ref="M95:M102"/>
    <mergeCell ref="N95:N102"/>
    <mergeCell ref="B87:B94"/>
    <mergeCell ref="C87:C94"/>
    <mergeCell ref="D87:D94"/>
    <mergeCell ref="E87:E94"/>
    <mergeCell ref="F87:F94"/>
    <mergeCell ref="I87:I94"/>
    <mergeCell ref="J87:J94"/>
    <mergeCell ref="K87:K94"/>
    <mergeCell ref="L87:L94"/>
    <mergeCell ref="M71:M78"/>
    <mergeCell ref="N71:N78"/>
    <mergeCell ref="B79:B86"/>
    <mergeCell ref="C79:C86"/>
    <mergeCell ref="D79:D86"/>
    <mergeCell ref="E79:E86"/>
    <mergeCell ref="F79:F86"/>
    <mergeCell ref="I79:I86"/>
    <mergeCell ref="J79:J86"/>
    <mergeCell ref="K79:K86"/>
    <mergeCell ref="L79:L86"/>
    <mergeCell ref="M79:M86"/>
    <mergeCell ref="N79:N86"/>
    <mergeCell ref="B71:B78"/>
    <mergeCell ref="C71:C78"/>
    <mergeCell ref="D71:D78"/>
    <mergeCell ref="E71:E78"/>
    <mergeCell ref="F71:F78"/>
    <mergeCell ref="I71:I78"/>
    <mergeCell ref="J71:J78"/>
    <mergeCell ref="K71:K78"/>
    <mergeCell ref="L71:L78"/>
    <mergeCell ref="N60:N62"/>
    <mergeCell ref="G61:G62"/>
    <mergeCell ref="H61:H62"/>
    <mergeCell ref="I61:I62"/>
    <mergeCell ref="B63:B70"/>
    <mergeCell ref="C63:C70"/>
    <mergeCell ref="D63:D70"/>
    <mergeCell ref="E63:E70"/>
    <mergeCell ref="F63:F70"/>
    <mergeCell ref="I63:I70"/>
    <mergeCell ref="J63:J70"/>
    <mergeCell ref="K63:K70"/>
    <mergeCell ref="L63:L70"/>
    <mergeCell ref="M63:M70"/>
    <mergeCell ref="N63:N70"/>
    <mergeCell ref="B60:B62"/>
    <mergeCell ref="C60:C62"/>
    <mergeCell ref="D60:D62"/>
    <mergeCell ref="E60:E62"/>
    <mergeCell ref="F60:F62"/>
    <mergeCell ref="G60:I60"/>
    <mergeCell ref="J60:J62"/>
    <mergeCell ref="K60:K62"/>
    <mergeCell ref="L60:L62"/>
    <mergeCell ref="N44:N51"/>
    <mergeCell ref="B52:B59"/>
    <mergeCell ref="C52:C59"/>
    <mergeCell ref="D52:D59"/>
    <mergeCell ref="E52:E59"/>
    <mergeCell ref="F52:F59"/>
    <mergeCell ref="I52:I59"/>
    <mergeCell ref="J52:J59"/>
    <mergeCell ref="K52:K59"/>
    <mergeCell ref="L52:L59"/>
    <mergeCell ref="M52:M59"/>
    <mergeCell ref="N52:N59"/>
    <mergeCell ref="B44:B51"/>
    <mergeCell ref="C44:C51"/>
    <mergeCell ref="D44:D51"/>
    <mergeCell ref="E44:E51"/>
    <mergeCell ref="F44:F51"/>
    <mergeCell ref="I44:I51"/>
    <mergeCell ref="J44:J51"/>
    <mergeCell ref="K44:K51"/>
    <mergeCell ref="L44:L51"/>
    <mergeCell ref="M60:M62"/>
    <mergeCell ref="M28:M35"/>
    <mergeCell ref="N28:N35"/>
    <mergeCell ref="B36:B43"/>
    <mergeCell ref="C36:C43"/>
    <mergeCell ref="D36:D43"/>
    <mergeCell ref="E36:E43"/>
    <mergeCell ref="F36:F43"/>
    <mergeCell ref="I36:I43"/>
    <mergeCell ref="J36:J43"/>
    <mergeCell ref="K36:K43"/>
    <mergeCell ref="L36:L43"/>
    <mergeCell ref="M36:M43"/>
    <mergeCell ref="N36:N43"/>
    <mergeCell ref="B28:B35"/>
    <mergeCell ref="C28:C35"/>
    <mergeCell ref="D28:D35"/>
    <mergeCell ref="E28:E35"/>
    <mergeCell ref="F28:F35"/>
    <mergeCell ref="I28:I35"/>
    <mergeCell ref="J28:J35"/>
    <mergeCell ref="K28:K35"/>
    <mergeCell ref="L28:L35"/>
    <mergeCell ref="M44:M51"/>
    <mergeCell ref="L17:L19"/>
    <mergeCell ref="M17:M19"/>
    <mergeCell ref="N17:N19"/>
    <mergeCell ref="G18:G19"/>
    <mergeCell ref="H18:H19"/>
    <mergeCell ref="I18:I19"/>
    <mergeCell ref="B20:B27"/>
    <mergeCell ref="C20:C27"/>
    <mergeCell ref="D20:D27"/>
    <mergeCell ref="E20:E27"/>
    <mergeCell ref="F20:F27"/>
    <mergeCell ref="I20:I27"/>
    <mergeCell ref="J20:J27"/>
    <mergeCell ref="K20:K27"/>
    <mergeCell ref="L20:L27"/>
    <mergeCell ref="M20:M27"/>
    <mergeCell ref="N20:N27"/>
    <mergeCell ref="C14:K14"/>
    <mergeCell ref="C15:K15"/>
    <mergeCell ref="B17:B19"/>
    <mergeCell ref="C17:C19"/>
    <mergeCell ref="D17:D19"/>
    <mergeCell ref="E17:E19"/>
    <mergeCell ref="F17:F19"/>
    <mergeCell ref="G17:I17"/>
    <mergeCell ref="J17:J19"/>
    <mergeCell ref="K17:K19"/>
  </mergeCells>
  <dataValidations disablePrompts="1" count="1">
    <dataValidation type="list" allowBlank="1" showInputMessage="1" showErrorMessage="1" sqref="F20:F59 J20:J59 F63:F134 J63:J134" xr:uid="{00000000-0002-0000-0700-000000000000}">
      <formula1>"1,2,3"</formula1>
      <formula2>0</formula2>
    </dataValidation>
  </dataValidations>
  <pageMargins left="0.7" right="0.7" top="0.75" bottom="0.75" header="0.51180555555555496" footer="0.51180555555555496"/>
  <pageSetup firstPageNumber="0"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AMJ37"/>
  <sheetViews>
    <sheetView tabSelected="1" zoomScale="50" zoomScaleNormal="50" workbookViewId="0">
      <selection activeCell="F21" sqref="F21:M21"/>
    </sheetView>
  </sheetViews>
  <sheetFormatPr baseColWidth="10" defaultColWidth="11.42578125" defaultRowHeight="12.75" x14ac:dyDescent="0.2"/>
  <cols>
    <col min="1" max="1" width="3.140625" style="135" customWidth="1"/>
    <col min="2" max="2" width="3.42578125" style="135" customWidth="1"/>
    <col min="3" max="3" width="35.5703125" style="135" customWidth="1"/>
    <col min="4" max="4" width="2.5703125" style="135" customWidth="1"/>
    <col min="5" max="5" width="38.7109375" style="135" customWidth="1"/>
    <col min="6" max="6" width="10.85546875" style="135" customWidth="1"/>
    <col min="7" max="7" width="23.42578125" style="135" customWidth="1"/>
    <col min="8" max="8" width="7.5703125" style="135" customWidth="1"/>
    <col min="9" max="9" width="244.28515625" style="135" hidden="1" customWidth="1"/>
    <col min="10" max="10" width="5.85546875" style="135" customWidth="1"/>
    <col min="11" max="11" width="28.140625" style="135" customWidth="1"/>
    <col min="12" max="12" width="4.28515625" style="135" customWidth="1"/>
    <col min="13" max="13" width="200.140625" style="135" customWidth="1"/>
    <col min="14" max="14" width="5.85546875" style="135" customWidth="1"/>
    <col min="15" max="15" width="24.85546875" style="135" customWidth="1"/>
    <col min="16" max="16" width="7" style="135" customWidth="1"/>
    <col min="17" max="1024" width="11.42578125" style="135"/>
  </cols>
  <sheetData>
    <row r="2" spans="2:16" ht="18" customHeight="1" x14ac:dyDescent="0.2">
      <c r="B2" s="136"/>
      <c r="C2" s="137"/>
      <c r="D2" s="137"/>
      <c r="E2" s="137"/>
      <c r="F2" s="137"/>
      <c r="G2" s="137"/>
      <c r="H2" s="137"/>
      <c r="I2" s="137"/>
      <c r="J2" s="137"/>
      <c r="K2" s="137"/>
      <c r="L2" s="137"/>
      <c r="M2" s="137"/>
      <c r="N2" s="137"/>
      <c r="O2" s="137"/>
      <c r="P2" s="138"/>
    </row>
    <row r="3" spans="2:16" ht="18" customHeight="1" x14ac:dyDescent="0.3">
      <c r="B3" s="139"/>
      <c r="C3" s="140"/>
      <c r="D3" s="140"/>
      <c r="E3" s="511" t="s">
        <v>495</v>
      </c>
      <c r="F3" s="512" t="s">
        <v>496</v>
      </c>
      <c r="G3" s="512"/>
      <c r="H3" s="512"/>
      <c r="I3" s="512"/>
      <c r="J3" s="512"/>
      <c r="K3" s="512"/>
      <c r="L3" s="512"/>
      <c r="M3" s="512"/>
      <c r="N3" s="48"/>
      <c r="O3" s="48"/>
      <c r="P3" s="141"/>
    </row>
    <row r="4" spans="2:16" ht="18" customHeight="1" x14ac:dyDescent="0.3">
      <c r="B4" s="139"/>
      <c r="C4" s="140"/>
      <c r="D4" s="140"/>
      <c r="E4" s="511"/>
      <c r="F4" s="512"/>
      <c r="G4" s="512"/>
      <c r="H4" s="512"/>
      <c r="I4" s="512"/>
      <c r="J4" s="512"/>
      <c r="K4" s="512"/>
      <c r="L4" s="512"/>
      <c r="M4" s="512"/>
      <c r="N4" s="48"/>
      <c r="O4" s="48"/>
      <c r="P4" s="141"/>
    </row>
    <row r="5" spans="2:16" ht="41.25" customHeight="1" x14ac:dyDescent="0.3">
      <c r="B5" s="139"/>
      <c r="C5" s="140"/>
      <c r="D5" s="140"/>
      <c r="E5" s="142" t="s">
        <v>497</v>
      </c>
      <c r="F5" s="513" t="s">
        <v>498</v>
      </c>
      <c r="G5" s="513"/>
      <c r="H5" s="513"/>
      <c r="I5" s="513"/>
      <c r="J5" s="513"/>
      <c r="K5" s="513"/>
      <c r="L5" s="513"/>
      <c r="M5" s="513"/>
      <c r="N5" s="50"/>
      <c r="O5" s="50"/>
      <c r="P5" s="141"/>
    </row>
    <row r="6" spans="2:16" ht="18" customHeight="1" x14ac:dyDescent="0.3">
      <c r="B6" s="139"/>
      <c r="C6" s="140"/>
      <c r="D6" s="140"/>
      <c r="E6" s="143"/>
      <c r="F6" s="50"/>
      <c r="G6" s="50"/>
      <c r="H6" s="50"/>
      <c r="I6" s="50"/>
      <c r="J6" s="50"/>
      <c r="K6" s="50"/>
      <c r="L6" s="50"/>
      <c r="M6" s="140"/>
      <c r="N6" s="140"/>
      <c r="O6" s="140"/>
      <c r="P6" s="141"/>
    </row>
    <row r="7" spans="2:16" ht="93" customHeight="1" x14ac:dyDescent="0.4">
      <c r="B7" s="139"/>
      <c r="C7" s="140"/>
      <c r="D7" s="140"/>
      <c r="E7" s="140"/>
      <c r="F7" s="140"/>
      <c r="G7" s="140"/>
      <c r="H7" s="140"/>
      <c r="I7" s="514" t="s">
        <v>499</v>
      </c>
      <c r="J7" s="514"/>
      <c r="K7" s="514"/>
      <c r="L7" s="140"/>
      <c r="M7" s="258">
        <f>+AVERAGE(G25,G27,G29,G31,G33)</f>
        <v>0.90028011204481795</v>
      </c>
      <c r="N7" s="144"/>
      <c r="O7" s="144"/>
      <c r="P7" s="141"/>
    </row>
    <row r="8" spans="2:16" ht="18" customHeight="1" x14ac:dyDescent="0.25">
      <c r="B8" s="139"/>
      <c r="C8" s="140"/>
      <c r="D8" s="140"/>
      <c r="E8" s="140"/>
      <c r="F8" s="140"/>
      <c r="G8" s="140"/>
      <c r="H8" s="140"/>
      <c r="I8" s="140"/>
      <c r="J8" s="140"/>
      <c r="K8" s="140"/>
      <c r="L8" s="140"/>
      <c r="M8" s="145"/>
      <c r="N8" s="145"/>
      <c r="O8" s="145"/>
      <c r="P8" s="141"/>
    </row>
    <row r="9" spans="2:16" ht="18" customHeight="1" x14ac:dyDescent="0.2">
      <c r="B9" s="139"/>
      <c r="C9" s="140"/>
      <c r="D9" s="140"/>
      <c r="E9" s="140"/>
      <c r="F9" s="140"/>
      <c r="G9" s="140"/>
      <c r="H9" s="140"/>
      <c r="I9" s="140"/>
      <c r="J9" s="140"/>
      <c r="K9" s="140"/>
      <c r="L9" s="140"/>
      <c r="M9" s="140"/>
      <c r="N9" s="140"/>
      <c r="O9" s="140"/>
      <c r="P9" s="141"/>
    </row>
    <row r="10" spans="2:16" x14ac:dyDescent="0.2">
      <c r="B10" s="139"/>
      <c r="C10" s="140"/>
      <c r="D10" s="140"/>
      <c r="E10" s="140"/>
      <c r="F10" s="140"/>
      <c r="G10" s="140"/>
      <c r="H10" s="140"/>
      <c r="I10" s="140"/>
      <c r="J10" s="140"/>
      <c r="K10" s="140"/>
      <c r="L10" s="140"/>
      <c r="M10" s="140"/>
      <c r="N10" s="140"/>
      <c r="O10" s="140"/>
      <c r="P10" s="141"/>
    </row>
    <row r="11" spans="2:16" x14ac:dyDescent="0.2">
      <c r="B11" s="139"/>
      <c r="C11" s="140"/>
      <c r="D11" s="140"/>
      <c r="E11" s="140"/>
      <c r="F11" s="140"/>
      <c r="G11" s="140"/>
      <c r="H11" s="140"/>
      <c r="I11" s="140"/>
      <c r="J11" s="140"/>
      <c r="K11" s="140"/>
      <c r="L11" s="140"/>
      <c r="M11" s="140"/>
      <c r="N11" s="140"/>
      <c r="O11" s="140"/>
      <c r="P11" s="141"/>
    </row>
    <row r="12" spans="2:16" x14ac:dyDescent="0.2">
      <c r="B12" s="139"/>
      <c r="C12" s="140"/>
      <c r="D12" s="140"/>
      <c r="E12" s="140"/>
      <c r="F12" s="140"/>
      <c r="G12" s="140"/>
      <c r="H12" s="140"/>
      <c r="I12" s="140"/>
      <c r="J12" s="140"/>
      <c r="K12" s="140"/>
      <c r="L12" s="140"/>
      <c r="M12" s="140"/>
      <c r="N12" s="140"/>
      <c r="O12" s="140"/>
      <c r="P12" s="141"/>
    </row>
    <row r="13" spans="2:16" x14ac:dyDescent="0.2">
      <c r="B13" s="139"/>
      <c r="C13" s="140"/>
      <c r="D13" s="140"/>
      <c r="E13" s="140"/>
      <c r="F13" s="140"/>
      <c r="G13" s="140"/>
      <c r="H13" s="140"/>
      <c r="I13" s="140"/>
      <c r="J13" s="140"/>
      <c r="K13" s="140"/>
      <c r="L13" s="140"/>
      <c r="M13" s="140"/>
      <c r="N13" s="140"/>
      <c r="O13" s="140"/>
      <c r="P13" s="141"/>
    </row>
    <row r="14" spans="2:16" x14ac:dyDescent="0.2">
      <c r="B14" s="139"/>
      <c r="C14" s="140"/>
      <c r="D14" s="140"/>
      <c r="E14" s="140"/>
      <c r="F14" s="140"/>
      <c r="G14" s="140"/>
      <c r="H14" s="140"/>
      <c r="I14" s="140"/>
      <c r="J14" s="140"/>
      <c r="K14" s="140"/>
      <c r="L14" s="140"/>
      <c r="M14" s="140"/>
      <c r="N14" s="140"/>
      <c r="O14" s="140"/>
      <c r="P14" s="141"/>
    </row>
    <row r="15" spans="2:16" x14ac:dyDescent="0.2">
      <c r="B15" s="139"/>
      <c r="C15" s="140"/>
      <c r="D15" s="140"/>
      <c r="E15" s="140"/>
      <c r="F15" s="140"/>
      <c r="G15" s="140"/>
      <c r="H15" s="140"/>
      <c r="I15" s="140"/>
      <c r="J15" s="140"/>
      <c r="K15" s="140"/>
      <c r="L15" s="140"/>
      <c r="M15" s="140"/>
      <c r="N15" s="140"/>
      <c r="O15" s="140"/>
      <c r="P15" s="141"/>
    </row>
    <row r="16" spans="2:16" x14ac:dyDescent="0.2">
      <c r="B16" s="139"/>
      <c r="C16" s="140"/>
      <c r="D16" s="140"/>
      <c r="E16" s="140"/>
      <c r="F16" s="140"/>
      <c r="G16" s="140"/>
      <c r="H16" s="140"/>
      <c r="I16" s="140"/>
      <c r="J16" s="140"/>
      <c r="K16" s="140"/>
      <c r="L16" s="140"/>
      <c r="M16" s="257"/>
      <c r="N16" s="140"/>
      <c r="O16" s="140"/>
      <c r="P16" s="141"/>
    </row>
    <row r="17" spans="2:22" ht="23.25" x14ac:dyDescent="0.2">
      <c r="B17" s="139"/>
      <c r="C17" s="515" t="s">
        <v>500</v>
      </c>
      <c r="D17" s="515"/>
      <c r="E17" s="515"/>
      <c r="F17" s="515"/>
      <c r="G17" s="515"/>
      <c r="H17" s="515"/>
      <c r="I17" s="515"/>
      <c r="J17" s="515"/>
      <c r="K17" s="515"/>
      <c r="L17" s="515"/>
      <c r="M17" s="515"/>
      <c r="N17" s="146"/>
      <c r="O17" s="146"/>
      <c r="P17" s="141"/>
    </row>
    <row r="18" spans="2:22" ht="15.75" customHeight="1" x14ac:dyDescent="0.2">
      <c r="B18" s="139"/>
      <c r="C18" s="147"/>
      <c r="D18" s="147"/>
      <c r="E18" s="147"/>
      <c r="F18" s="147"/>
      <c r="G18" s="147"/>
      <c r="H18" s="147"/>
      <c r="I18" s="147"/>
      <c r="J18" s="147"/>
      <c r="K18" s="147"/>
      <c r="L18" s="147"/>
      <c r="M18" s="147"/>
      <c r="N18" s="148"/>
      <c r="O18" s="148"/>
      <c r="P18" s="141"/>
    </row>
    <row r="19" spans="2:22" ht="403.5" customHeight="1" x14ac:dyDescent="0.2">
      <c r="B19" s="139"/>
      <c r="C19" s="516" t="s">
        <v>501</v>
      </c>
      <c r="D19" s="516"/>
      <c r="E19" s="149" t="s">
        <v>502</v>
      </c>
      <c r="F19" s="517" t="s">
        <v>503</v>
      </c>
      <c r="G19" s="517"/>
      <c r="H19" s="517"/>
      <c r="I19" s="517"/>
      <c r="J19" s="517"/>
      <c r="K19" s="517"/>
      <c r="L19" s="517"/>
      <c r="M19" s="517"/>
      <c r="N19" s="150"/>
      <c r="O19" s="150"/>
      <c r="P19" s="141"/>
    </row>
    <row r="20" spans="2:22" ht="90.75" customHeight="1" x14ac:dyDescent="0.2">
      <c r="B20" s="139"/>
      <c r="C20" s="516" t="s">
        <v>504</v>
      </c>
      <c r="D20" s="516"/>
      <c r="E20" s="149" t="s">
        <v>502</v>
      </c>
      <c r="F20" s="517" t="s">
        <v>505</v>
      </c>
      <c r="G20" s="517"/>
      <c r="H20" s="517"/>
      <c r="I20" s="517"/>
      <c r="J20" s="517"/>
      <c r="K20" s="517"/>
      <c r="L20" s="517"/>
      <c r="M20" s="517"/>
      <c r="N20" s="150"/>
      <c r="O20" s="150"/>
      <c r="P20" s="141"/>
    </row>
    <row r="21" spans="2:22" ht="84.75" customHeight="1" x14ac:dyDescent="0.2">
      <c r="B21" s="139"/>
      <c r="C21" s="518" t="s">
        <v>506</v>
      </c>
      <c r="D21" s="518"/>
      <c r="E21" s="149" t="s">
        <v>502</v>
      </c>
      <c r="F21" s="517" t="s">
        <v>507</v>
      </c>
      <c r="G21" s="517"/>
      <c r="H21" s="517"/>
      <c r="I21" s="517"/>
      <c r="J21" s="517"/>
      <c r="K21" s="517"/>
      <c r="L21" s="517"/>
      <c r="M21" s="517"/>
      <c r="N21" s="150"/>
      <c r="O21" s="150"/>
      <c r="P21" s="141"/>
    </row>
    <row r="22" spans="2:22" ht="28.5" customHeight="1" x14ac:dyDescent="0.2">
      <c r="B22" s="139"/>
      <c r="C22" s="140"/>
      <c r="D22" s="140"/>
      <c r="E22" s="140"/>
      <c r="F22" s="140"/>
      <c r="G22" s="151"/>
      <c r="H22" s="140"/>
      <c r="I22" s="140"/>
      <c r="J22" s="140"/>
      <c r="K22" s="140"/>
      <c r="L22" s="140"/>
      <c r="M22" s="140"/>
      <c r="N22" s="140"/>
      <c r="O22" s="140"/>
      <c r="P22" s="141"/>
    </row>
    <row r="23" spans="2:22" ht="102.75" customHeight="1" x14ac:dyDescent="0.2">
      <c r="B23" s="139"/>
      <c r="C23" s="152" t="s">
        <v>50</v>
      </c>
      <c r="D23" s="153"/>
      <c r="E23" s="154" t="s">
        <v>508</v>
      </c>
      <c r="F23" s="153"/>
      <c r="G23" s="154" t="s">
        <v>509</v>
      </c>
      <c r="H23" s="153"/>
      <c r="I23" s="155" t="s">
        <v>510</v>
      </c>
      <c r="J23" s="156"/>
      <c r="K23" s="157" t="s">
        <v>511</v>
      </c>
      <c r="L23" s="156"/>
      <c r="M23" s="158" t="s">
        <v>512</v>
      </c>
      <c r="N23" s="156"/>
      <c r="O23" s="159" t="s">
        <v>513</v>
      </c>
      <c r="P23" s="141"/>
      <c r="Q23" s="160"/>
    </row>
    <row r="24" spans="2:22" ht="6.75" customHeight="1" x14ac:dyDescent="0.35">
      <c r="B24" s="139"/>
      <c r="C24" s="161"/>
      <c r="D24" s="162"/>
      <c r="E24" s="162"/>
      <c r="F24" s="162"/>
      <c r="G24" s="162"/>
      <c r="H24" s="162"/>
      <c r="I24" s="163"/>
      <c r="J24" s="162"/>
      <c r="K24" s="163"/>
      <c r="L24" s="162"/>
      <c r="M24" s="162"/>
      <c r="N24" s="162"/>
      <c r="O24" s="162"/>
      <c r="P24" s="141"/>
    </row>
    <row r="25" spans="2:22" ht="409.6" customHeight="1" x14ac:dyDescent="0.2">
      <c r="B25" s="139"/>
      <c r="C25" s="164" t="s">
        <v>44</v>
      </c>
      <c r="D25" s="165"/>
      <c r="E25" s="166" t="str">
        <f>+IF(Hoja1!$N$2&gt;=0.5,"Si","No")</f>
        <v>Si</v>
      </c>
      <c r="F25" s="167"/>
      <c r="G25" s="168">
        <f>+Hoja1!N2</f>
        <v>0.91666666666666663</v>
      </c>
      <c r="H25" s="167"/>
      <c r="I25" s="169" t="s">
        <v>514</v>
      </c>
      <c r="J25" s="170"/>
      <c r="K25" s="171">
        <v>0.94</v>
      </c>
      <c r="L25" s="172"/>
      <c r="M25" s="173" t="s">
        <v>637</v>
      </c>
      <c r="N25" s="174"/>
      <c r="O25" s="175">
        <f>G25-K25</f>
        <v>-2.3333333333333317E-2</v>
      </c>
      <c r="P25" s="176"/>
      <c r="Q25" s="177"/>
      <c r="R25" s="177"/>
      <c r="S25" s="177"/>
      <c r="T25" s="177"/>
      <c r="U25" s="177"/>
      <c r="V25" s="177"/>
    </row>
    <row r="26" spans="2:22" ht="6.75" customHeight="1" x14ac:dyDescent="0.35">
      <c r="B26" s="139"/>
      <c r="C26" s="161"/>
      <c r="D26" s="178"/>
      <c r="E26" s="179"/>
      <c r="F26" s="162"/>
      <c r="G26" s="259"/>
      <c r="H26" s="162"/>
      <c r="I26" s="181"/>
      <c r="J26" s="162"/>
      <c r="K26" s="260"/>
      <c r="L26" s="162"/>
      <c r="M26" s="182"/>
      <c r="N26" s="182"/>
      <c r="O26" s="183"/>
      <c r="P26" s="141"/>
    </row>
    <row r="27" spans="2:22" ht="335.25" customHeight="1" x14ac:dyDescent="0.2">
      <c r="B27" s="139"/>
      <c r="C27" s="184" t="s">
        <v>515</v>
      </c>
      <c r="D27" s="165"/>
      <c r="E27" s="166" t="str">
        <f>+IF(Hoja1!$N$26&gt;=0.5,"Si","No")</f>
        <v>Si</v>
      </c>
      <c r="F27" s="162"/>
      <c r="G27" s="168">
        <f>+Hoja1!N26</f>
        <v>0.88235294117647056</v>
      </c>
      <c r="H27" s="162"/>
      <c r="I27" s="169" t="s">
        <v>516</v>
      </c>
      <c r="J27" s="162"/>
      <c r="K27" s="171">
        <v>0.91</v>
      </c>
      <c r="L27" s="185"/>
      <c r="M27" s="173" t="s">
        <v>638</v>
      </c>
      <c r="N27" s="174"/>
      <c r="O27" s="175">
        <f>G27-K27</f>
        <v>-2.7647058823529469E-2</v>
      </c>
      <c r="P27" s="141"/>
    </row>
    <row r="28" spans="2:22" ht="6.75" customHeight="1" x14ac:dyDescent="0.35">
      <c r="B28" s="139"/>
      <c r="C28" s="161"/>
      <c r="D28" s="178"/>
      <c r="E28" s="179"/>
      <c r="F28" s="162"/>
      <c r="G28" s="259"/>
      <c r="H28" s="162"/>
      <c r="I28" s="181"/>
      <c r="J28" s="162"/>
      <c r="K28" s="260"/>
      <c r="L28" s="162"/>
      <c r="M28" s="182"/>
      <c r="N28" s="182"/>
      <c r="O28" s="183"/>
      <c r="P28" s="141"/>
    </row>
    <row r="29" spans="2:22" ht="184.9" customHeight="1" x14ac:dyDescent="0.2">
      <c r="B29" s="139"/>
      <c r="C29" s="186" t="s">
        <v>517</v>
      </c>
      <c r="D29" s="165"/>
      <c r="E29" s="166" t="str">
        <f>+IF(Hoja1!$N$43&gt;=0.5,"Si","No")</f>
        <v>Si</v>
      </c>
      <c r="F29" s="162"/>
      <c r="G29" s="168">
        <f>+Hoja1!N43</f>
        <v>0.91666666666666663</v>
      </c>
      <c r="H29" s="162"/>
      <c r="I29" s="169" t="s">
        <v>518</v>
      </c>
      <c r="J29" s="162"/>
      <c r="K29" s="171">
        <v>0.92</v>
      </c>
      <c r="L29" s="185"/>
      <c r="M29" s="173" t="s">
        <v>639</v>
      </c>
      <c r="N29" s="174"/>
      <c r="O29" s="175">
        <f>G29-K29</f>
        <v>-3.3333333333334103E-3</v>
      </c>
      <c r="P29" s="141"/>
    </row>
    <row r="30" spans="2:22" ht="6.75" customHeight="1" x14ac:dyDescent="0.35">
      <c r="B30" s="139"/>
      <c r="C30" s="161"/>
      <c r="D30" s="178"/>
      <c r="E30" s="179"/>
      <c r="F30" s="162"/>
      <c r="G30" s="259"/>
      <c r="H30" s="162"/>
      <c r="I30" s="181"/>
      <c r="J30" s="162"/>
      <c r="K30" s="260"/>
      <c r="L30" s="162"/>
      <c r="M30" s="182"/>
      <c r="N30" s="182"/>
      <c r="O30" s="183"/>
      <c r="P30" s="141"/>
    </row>
    <row r="31" spans="2:22" ht="211.15" customHeight="1" x14ac:dyDescent="0.2">
      <c r="B31" s="139"/>
      <c r="C31" s="187" t="s">
        <v>519</v>
      </c>
      <c r="D31" s="165"/>
      <c r="E31" s="166" t="str">
        <f>+IF(Hoja1!$N$55&gt;=0.5,"Si","No")</f>
        <v>Si</v>
      </c>
      <c r="F31" s="162"/>
      <c r="G31" s="168">
        <f>+Hoja1!N55</f>
        <v>0.8571428571428571</v>
      </c>
      <c r="H31" s="162"/>
      <c r="I31" s="169" t="s">
        <v>520</v>
      </c>
      <c r="J31" s="162"/>
      <c r="K31" s="171">
        <v>0.88</v>
      </c>
      <c r="L31" s="185"/>
      <c r="M31" s="173" t="s">
        <v>640</v>
      </c>
      <c r="N31" s="174"/>
      <c r="O31" s="175">
        <f>G31-K31</f>
        <v>-2.2857142857142909E-2</v>
      </c>
      <c r="P31" s="141"/>
    </row>
    <row r="32" spans="2:22" ht="6.75" customHeight="1" x14ac:dyDescent="0.35">
      <c r="B32" s="139"/>
      <c r="C32" s="161"/>
      <c r="D32" s="178"/>
      <c r="E32" s="179"/>
      <c r="F32" s="162"/>
      <c r="G32" s="259"/>
      <c r="H32" s="162"/>
      <c r="I32" s="181"/>
      <c r="J32" s="162"/>
      <c r="K32" s="260"/>
      <c r="L32" s="162"/>
      <c r="M32" s="182"/>
      <c r="N32" s="182"/>
      <c r="O32" s="183"/>
      <c r="P32" s="141"/>
    </row>
    <row r="33" spans="2:16" ht="340.5" customHeight="1" x14ac:dyDescent="0.2">
      <c r="B33" s="139"/>
      <c r="C33" s="188" t="s">
        <v>521</v>
      </c>
      <c r="D33" s="165"/>
      <c r="E33" s="166" t="str">
        <f>+IF(Hoja1!$N$69&gt;=0.5,"Si","No")</f>
        <v>Si</v>
      </c>
      <c r="F33" s="162"/>
      <c r="G33" s="168">
        <f>+Hoja1!N69</f>
        <v>0.9285714285714286</v>
      </c>
      <c r="H33" s="162"/>
      <c r="I33" s="169" t="s">
        <v>522</v>
      </c>
      <c r="J33" s="162"/>
      <c r="K33" s="171">
        <v>0.93</v>
      </c>
      <c r="L33" s="185"/>
      <c r="M33" s="173" t="s">
        <v>641</v>
      </c>
      <c r="N33" s="174"/>
      <c r="O33" s="175">
        <f>G33-K33</f>
        <v>-1.4285714285714457E-3</v>
      </c>
      <c r="P33" s="141"/>
    </row>
    <row r="34" spans="2:16" ht="15.75" x14ac:dyDescent="0.2">
      <c r="B34" s="139"/>
      <c r="C34" s="189"/>
      <c r="D34" s="189"/>
      <c r="E34" s="148"/>
      <c r="F34" s="140"/>
      <c r="G34" s="140"/>
      <c r="H34" s="140"/>
      <c r="I34" s="140"/>
      <c r="J34" s="140"/>
      <c r="K34" s="140"/>
      <c r="L34" s="140"/>
      <c r="M34" s="190"/>
      <c r="N34" s="190"/>
      <c r="O34" s="190"/>
      <c r="P34" s="141"/>
    </row>
    <row r="35" spans="2:16" ht="15.75" x14ac:dyDescent="0.2">
      <c r="B35" s="139"/>
      <c r="C35" s="191"/>
      <c r="D35" s="189"/>
      <c r="E35" s="148"/>
      <c r="F35" s="140"/>
      <c r="G35" s="140"/>
      <c r="H35" s="140"/>
      <c r="I35" s="140"/>
      <c r="J35" s="140"/>
      <c r="K35" s="140"/>
      <c r="L35" s="140"/>
      <c r="M35" s="190"/>
      <c r="N35" s="190"/>
      <c r="O35" s="190"/>
      <c r="P35" s="141"/>
    </row>
    <row r="36" spans="2:16" x14ac:dyDescent="0.2">
      <c r="B36" s="139"/>
      <c r="C36" s="192"/>
      <c r="D36" s="140"/>
      <c r="E36" s="140"/>
      <c r="F36" s="140"/>
      <c r="G36" s="140"/>
      <c r="H36" s="140"/>
      <c r="I36" s="140"/>
      <c r="J36" s="140"/>
      <c r="K36" s="140"/>
      <c r="L36" s="140"/>
      <c r="M36" s="140"/>
      <c r="N36" s="140"/>
      <c r="O36" s="140"/>
      <c r="P36" s="141"/>
    </row>
    <row r="37" spans="2:16" x14ac:dyDescent="0.2">
      <c r="B37" s="193"/>
      <c r="C37" s="194"/>
      <c r="D37" s="194"/>
      <c r="E37" s="194"/>
      <c r="F37" s="194"/>
      <c r="G37" s="194"/>
      <c r="H37" s="194"/>
      <c r="I37" s="194"/>
      <c r="J37" s="194"/>
      <c r="K37" s="194"/>
      <c r="L37" s="194"/>
      <c r="M37" s="194"/>
      <c r="N37" s="194"/>
      <c r="O37" s="194"/>
      <c r="P37" s="195"/>
    </row>
  </sheetData>
  <sheetProtection password="D72A" sheet="1" objects="1" scenarios="1" formatCells="0" formatColumns="0" formatRows="0"/>
  <mergeCells count="11">
    <mergeCell ref="C19:D19"/>
    <mergeCell ref="F19:M19"/>
    <mergeCell ref="C20:D20"/>
    <mergeCell ref="F20:M20"/>
    <mergeCell ref="C21:D21"/>
    <mergeCell ref="F21:M21"/>
    <mergeCell ref="E3:E4"/>
    <mergeCell ref="F3:M4"/>
    <mergeCell ref="F5:M5"/>
    <mergeCell ref="I7:K7"/>
    <mergeCell ref="C17:M17"/>
  </mergeCells>
  <conditionalFormatting sqref="G25 G27 G29 G31 G33">
    <cfRule type="cellIs" dxfId="47" priority="2" operator="between">
      <formula>0.76</formula>
      <formula>1</formula>
    </cfRule>
    <cfRule type="cellIs" dxfId="46" priority="3" operator="between">
      <formula>0.51</formula>
      <formula>0.75</formula>
    </cfRule>
    <cfRule type="cellIs" dxfId="45" priority="4" operator="between">
      <formula>0.26</formula>
      <formula>0.5</formula>
    </cfRule>
  </conditionalFormatting>
  <conditionalFormatting sqref="M7">
    <cfRule type="cellIs" dxfId="44" priority="7" operator="between">
      <formula>0.76</formula>
      <formula>1</formula>
    </cfRule>
    <cfRule type="cellIs" dxfId="43" priority="8" operator="between">
      <formula>0.51</formula>
      <formula>0.75</formula>
    </cfRule>
    <cfRule type="cellIs" dxfId="42" priority="9" operator="between">
      <formula>0.26</formula>
      <formula>0.5</formula>
    </cfRule>
    <cfRule type="cellIs" dxfId="41" priority="10" operator="between">
      <formula>0</formula>
      <formula>0.25</formula>
    </cfRule>
  </conditionalFormatting>
  <conditionalFormatting sqref="K25">
    <cfRule type="cellIs" dxfId="40" priority="11" operator="between">
      <formula>0.76</formula>
      <formula>1</formula>
    </cfRule>
    <cfRule type="cellIs" dxfId="39" priority="12" operator="between">
      <formula>0.51</formula>
      <formula>0.75</formula>
    </cfRule>
    <cfRule type="cellIs" dxfId="38" priority="13" operator="between">
      <formula>0.26</formula>
      <formula>0.5</formula>
    </cfRule>
  </conditionalFormatting>
  <conditionalFormatting sqref="K27">
    <cfRule type="cellIs" dxfId="37" priority="16" operator="between">
      <formula>0.76</formula>
      <formula>1</formula>
    </cfRule>
    <cfRule type="cellIs" dxfId="36" priority="17" operator="between">
      <formula>0.51</formula>
      <formula>0.75</formula>
    </cfRule>
    <cfRule type="cellIs" dxfId="35" priority="18" operator="between">
      <formula>0.26</formula>
      <formula>0.5</formula>
    </cfRule>
  </conditionalFormatting>
  <conditionalFormatting sqref="K29">
    <cfRule type="cellIs" dxfId="34" priority="21" operator="between">
      <formula>0.76</formula>
      <formula>1</formula>
    </cfRule>
    <cfRule type="cellIs" dxfId="33" priority="22" operator="between">
      <formula>0.51</formula>
      <formula>0.75</formula>
    </cfRule>
    <cfRule type="cellIs" dxfId="32" priority="23" operator="between">
      <formula>0.26</formula>
      <formula>0.5</formula>
    </cfRule>
  </conditionalFormatting>
  <conditionalFormatting sqref="K31">
    <cfRule type="cellIs" dxfId="31" priority="26" operator="between">
      <formula>0.76</formula>
      <formula>1</formula>
    </cfRule>
    <cfRule type="cellIs" dxfId="30" priority="27" operator="between">
      <formula>0.51</formula>
      <formula>0.75</formula>
    </cfRule>
    <cfRule type="cellIs" dxfId="29" priority="28" operator="between">
      <formula>0.26</formula>
      <formula>0.5</formula>
    </cfRule>
  </conditionalFormatting>
  <conditionalFormatting sqref="K33">
    <cfRule type="cellIs" dxfId="28" priority="31" operator="between">
      <formula>0.76</formula>
      <formula>1</formula>
    </cfRule>
    <cfRule type="cellIs" dxfId="27" priority="32" operator="between">
      <formula>0.51</formula>
      <formula>0.75</formula>
    </cfRule>
    <cfRule type="cellIs" dxfId="26" priority="33" operator="between">
      <formula>0.26</formula>
      <formula>0.5</formula>
    </cfRule>
  </conditionalFormatting>
  <conditionalFormatting sqref="G25 G27 G29 G31 G33">
    <cfRule type="cellIs" dxfId="25" priority="5" operator="between">
      <formula>0</formula>
    </cfRule>
  </conditionalFormatting>
  <conditionalFormatting sqref="K25">
    <cfRule type="cellIs" dxfId="24" priority="14" operator="between">
      <formula>0</formula>
    </cfRule>
  </conditionalFormatting>
  <conditionalFormatting sqref="K27">
    <cfRule type="cellIs" dxfId="23" priority="19" operator="between">
      <formula>0</formula>
    </cfRule>
  </conditionalFormatting>
  <conditionalFormatting sqref="K29">
    <cfRule type="cellIs" dxfId="22" priority="24" operator="between">
      <formula>0</formula>
    </cfRule>
  </conditionalFormatting>
  <conditionalFormatting sqref="K31">
    <cfRule type="cellIs" dxfId="21" priority="29" operator="between">
      <formula>0</formula>
    </cfRule>
  </conditionalFormatting>
  <conditionalFormatting sqref="K33">
    <cfRule type="cellIs" dxfId="20" priority="34" operator="between">
      <formula>0</formula>
    </cfRule>
  </conditionalFormatting>
  <dataValidations count="3">
    <dataValidation allowBlank="1" showInputMessage="1" showErrorMessage="1" prompt="Celda formulada, información proveniente de la pestaña de deficiencias." sqref="E23" xr:uid="{00000000-0002-0000-0800-000000000000}">
      <formula1>0</formula1>
      <formula2>0</formula2>
    </dataValidation>
    <dataValidation type="list" allowBlank="1" showInputMessage="1" showErrorMessage="1" sqref="E20:E21 N19:O20" xr:uid="{00000000-0002-0000-0800-000001000000}">
      <formula1>"Si,No"</formula1>
      <formula2>0</formula2>
    </dataValidation>
    <dataValidation type="list" allowBlank="1" showInputMessage="1" showErrorMessage="1" sqref="E19" xr:uid="{00000000-0002-0000-0800-000002000000}">
      <formula1>"Si,No,En proceso"</formula1>
      <formula2>0</formula2>
    </dataValidation>
  </dataValidations>
  <pageMargins left="0.7" right="0.7" top="0.75" bottom="0.75" header="0.51180555555555496" footer="0.51180555555555496"/>
  <pageSetup firstPageNumber="0" orientation="portrait" horizontalDpi="300" verticalDpi="300" r:id="rId1"/>
  <drawing r:id="rId2"/>
  <extLst>
    <ext xmlns:x14="http://schemas.microsoft.com/office/spreadsheetml/2009/9/main" uri="{78C0D931-6437-407d-A8EE-F0AAD7539E65}">
      <x14:conditionalFormattings>
        <x14:conditionalFormatting xmlns:xm="http://schemas.microsoft.com/office/excel/2006/main">
          <x14:cfRule type="cellIs" priority="6" operator="between" id="{D0DBAEDE-86C7-42F9-A04C-D1BCAF243354}">
            <xm:f>'Analisis de Resultados'!$I$10</xm:f>
            <x14:dxf>
              <font>
                <color rgb="FF000000"/>
                <name val="Arial"/>
              </font>
              <alignment horizontal="general" vertical="bottom" textRotation="0" wrapText="0" indent="0" shrinkToFit="0"/>
            </x14:dxf>
          </x14:cfRule>
          <xm:sqref>G25 G27 G29 G31 G33</xm:sqref>
        </x14:conditionalFormatting>
        <x14:conditionalFormatting xmlns:xm="http://schemas.microsoft.com/office/excel/2006/main">
          <x14:cfRule type="cellIs" priority="15" operator="between" id="{DE17478A-FCC0-4DA8-ABFF-C0BA83E4713A}">
            <xm:f>'Analisis de Resultados'!$I$10</xm:f>
            <x14:dxf>
              <font>
                <color rgb="FF000000"/>
                <name val="Arial"/>
              </font>
              <alignment horizontal="general" vertical="bottom" textRotation="0" wrapText="0" indent="0" shrinkToFit="0"/>
            </x14:dxf>
          </x14:cfRule>
          <xm:sqref>K25</xm:sqref>
        </x14:conditionalFormatting>
        <x14:conditionalFormatting xmlns:xm="http://schemas.microsoft.com/office/excel/2006/main">
          <x14:cfRule type="cellIs" priority="20" operator="between" id="{A49165DC-A5FB-47C7-8A11-90C080A6DECF}">
            <xm:f>'Analisis de Resultados'!$I$10</xm:f>
            <x14:dxf>
              <font>
                <color rgb="FF000000"/>
                <name val="Arial"/>
              </font>
              <alignment horizontal="general" vertical="bottom" textRotation="0" wrapText="0" indent="0" shrinkToFit="0"/>
            </x14:dxf>
          </x14:cfRule>
          <xm:sqref>K27</xm:sqref>
        </x14:conditionalFormatting>
        <x14:conditionalFormatting xmlns:xm="http://schemas.microsoft.com/office/excel/2006/main">
          <x14:cfRule type="cellIs" priority="25" operator="between" id="{4D3390AB-F0DB-402A-9266-D0475AF463C0}">
            <xm:f>'Analisis de Resultados'!$I$10</xm:f>
            <x14:dxf>
              <font>
                <color rgb="FF000000"/>
                <name val="Arial"/>
              </font>
              <alignment horizontal="general" vertical="bottom" textRotation="0" wrapText="0" indent="0" shrinkToFit="0"/>
            </x14:dxf>
          </x14:cfRule>
          <xm:sqref>K29</xm:sqref>
        </x14:conditionalFormatting>
        <x14:conditionalFormatting xmlns:xm="http://schemas.microsoft.com/office/excel/2006/main">
          <x14:cfRule type="cellIs" priority="30" operator="between" id="{1B6047C5-20DD-48F7-8CAB-21E095B42BC8}">
            <xm:f>'Analisis de Resultados'!$I$10</xm:f>
            <x14:dxf>
              <font>
                <color rgb="FF000000"/>
                <name val="Arial"/>
              </font>
              <alignment horizontal="general" vertical="bottom" textRotation="0" wrapText="0" indent="0" shrinkToFit="0"/>
            </x14:dxf>
          </x14:cfRule>
          <xm:sqref>K31</xm:sqref>
        </x14:conditionalFormatting>
        <x14:conditionalFormatting xmlns:xm="http://schemas.microsoft.com/office/excel/2006/main">
          <x14:cfRule type="cellIs" priority="35" operator="between" id="{39284478-9D88-43A4-B0E0-FFC419A3E048}">
            <xm:f>'Analisis de Resultados'!$I$10</xm:f>
            <x14:dxf>
              <font>
                <color rgb="FF000000"/>
                <name val="Arial"/>
              </font>
              <alignment horizontal="general" vertical="bottom" textRotation="0" wrapText="0" indent="0" shrinkToFit="0"/>
            </x14:dxf>
          </x14:cfRule>
          <xm:sqref>K33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emplate/>
  <TotalTime>6</TotalTime>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vt:i4>
      </vt:variant>
    </vt:vector>
  </HeadingPairs>
  <TitlesOfParts>
    <vt:vector size="13" baseType="lpstr">
      <vt:lpstr>Instructivo</vt:lpstr>
      <vt:lpstr>Definiciones</vt:lpstr>
      <vt:lpstr>1. AC</vt:lpstr>
      <vt:lpstr>Ambiente de Control</vt:lpstr>
      <vt:lpstr>Evaluación de riesgos</vt:lpstr>
      <vt:lpstr>Actividades de control</vt:lpstr>
      <vt:lpstr>Info y Comunicación</vt:lpstr>
      <vt:lpstr>Actividades de Monitoreo</vt:lpstr>
      <vt:lpstr>Conclusiones</vt:lpstr>
      <vt:lpstr>Analisis de Resultados</vt:lpstr>
      <vt:lpstr>tabla resumen</vt:lpstr>
      <vt:lpstr>Hoja1</vt:lpstr>
      <vt:lpstr>'Evaluación de riesgos'!_FilterDatabase</vt:lpstr>
    </vt:vector>
  </TitlesOfParts>
  <Company>Ernst &amp; Young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Gomez</dc:creator>
  <dc:description/>
  <cp:lastModifiedBy>MARCELA.REYES</cp:lastModifiedBy>
  <cp:revision>3</cp:revision>
  <dcterms:created xsi:type="dcterms:W3CDTF">2010-10-04T16:34:45Z</dcterms:created>
  <dcterms:modified xsi:type="dcterms:W3CDTF">2021-09-02T20:18:53Z</dcterms:modified>
  <dc:language>es-CO</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Company">
    <vt:lpwstr>Ernst &amp; Young</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