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tabRatio="373" activeTab="0"/>
  </bookViews>
  <sheets>
    <sheet name="GESTIÓN" sheetId="1" r:id="rId1"/>
    <sheet name="INVERSIÓN" sheetId="2" r:id="rId2"/>
    <sheet name="ACTIVIDADES " sheetId="3" state="hidden" r:id="rId3"/>
    <sheet name="Hoja1" sheetId="4" state="hidden" r:id="rId4"/>
    <sheet name="Hoja2" sheetId="5" state="hidden" r:id="rId5"/>
    <sheet name="Hoja3" sheetId="6" state="hidden" r:id="rId6"/>
    <sheet name="ACTIVIDADES" sheetId="7" r:id="rId7"/>
    <sheet name="TERRITORIALIZACIÓN" sheetId="8" r:id="rId8"/>
  </sheets>
  <externalReferences>
    <externalReference r:id="rId11"/>
    <externalReference r:id="rId12"/>
  </externalReferences>
  <definedNames>
    <definedName name="_xlnm.Print_Area" localSheetId="2">'ACTIVIDADES '!$C$1:$N$67</definedName>
    <definedName name="_xlnm.Print_Area" localSheetId="0">'GESTIÓN'!$A$1:$AW$15</definedName>
    <definedName name="_xlnm.Print_Area" localSheetId="1">'INVERSIÓN'!$A$1:$AU$60</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fullCalcOnLoad="1" iterate="1" iterateCount="100" iterateDelta="0.001"/>
</workbook>
</file>

<file path=xl/comments8.xml><?xml version="1.0" encoding="utf-8"?>
<comments xmlns="http://schemas.openxmlformats.org/spreadsheetml/2006/main">
  <authors>
    <author>PAOLA.RODRIGUEZ</author>
  </authors>
  <commentList>
    <comment ref="R15" authorId="0">
      <text>
        <r>
          <rPr>
            <b/>
            <sz val="9"/>
            <rFont val="Tahoma"/>
            <family val="2"/>
          </rPr>
          <t>PAOLA.RODRIGUEZ:</t>
        </r>
        <r>
          <rPr>
            <sz val="9"/>
            <rFont val="Tahoma"/>
            <family val="2"/>
          </rPr>
          <t xml:space="preserve">
En que medida esta esta infomración?</t>
        </r>
      </text>
    </comment>
  </commentList>
</comments>
</file>

<file path=xl/sharedStrings.xml><?xml version="1.0" encoding="utf-8"?>
<sst xmlns="http://schemas.openxmlformats.org/spreadsheetml/2006/main" count="1192" uniqueCount="410">
  <si>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</si>
  <si>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</si>
  <si>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</si>
  <si>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</si>
  <si>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</si>
  <si>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</si>
  <si>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</si>
  <si>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</si>
  <si>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</si>
  <si>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</si>
  <si>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</si>
  <si>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</si>
  <si>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</si>
  <si>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</si>
  <si>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</si>
  <si>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</si>
  <si>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</si>
  <si>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Jun</t>
  </si>
  <si>
    <t>Sep</t>
  </si>
  <si>
    <t>Dic</t>
  </si>
  <si>
    <t>Total</t>
  </si>
  <si>
    <t>Programado</t>
  </si>
  <si>
    <t>Ejecutado</t>
  </si>
  <si>
    <t>TOTAL PONDERACIÓN</t>
  </si>
  <si>
    <t>EJECUTADO</t>
  </si>
  <si>
    <t>Barrios Unidos</t>
  </si>
  <si>
    <t>Teusaquillo</t>
  </si>
  <si>
    <t>Antonio Nariño</t>
  </si>
  <si>
    <t>Puente Aranda</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</si>
  <si>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</si>
  <si>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</si>
  <si>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</si>
  <si>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</si>
  <si>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</si>
  <si>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</si>
  <si>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</si>
  <si>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</si>
  <si>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</si>
  <si>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</si>
  <si>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</si>
  <si>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</si>
  <si>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</si>
  <si>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</si>
  <si>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</si>
  <si>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</si>
  <si>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</si>
  <si>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</si>
  <si>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</si>
  <si>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</si>
  <si>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</si>
  <si>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</si>
  <si>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</si>
  <si>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</si>
  <si>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</si>
  <si>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</si>
  <si>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</si>
  <si>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</si>
  <si>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</si>
  <si>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</si>
  <si>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</si>
  <si>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</si>
  <si>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</si>
  <si>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</si>
  <si>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</si>
  <si>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</si>
  <si>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</si>
  <si>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</si>
  <si>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</si>
  <si>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</si>
  <si>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</si>
  <si>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</si>
  <si>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</si>
  <si>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</si>
  <si>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</si>
  <si>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</si>
  <si>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</si>
  <si>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Línea de acción (1.3): Sistema de Alertas Ambientales de Bogotá en su componente aire, SATAB-aire</t>
  </si>
  <si>
    <t>Realizar 51 informes de calidad del aire, resultado de la operación de la red.</t>
  </si>
  <si>
    <t>Elaborar un Plan Estratégico ambiental para la ciudad, con horizonte al año 2040</t>
  </si>
  <si>
    <t>Implementar 100% de la red de ruido</t>
  </si>
  <si>
    <t>Implementar 100% del componente aire del Sistema de Alertas Tempranas Ambientales de Bogotá</t>
  </si>
  <si>
    <t>Nombre de la estación</t>
  </si>
  <si>
    <t>Localidad</t>
  </si>
  <si>
    <t>UPZ</t>
  </si>
  <si>
    <t>Dirección</t>
  </si>
  <si>
    <t xml:space="preserve">Carvajal  </t>
  </si>
  <si>
    <t>Kennedy</t>
  </si>
  <si>
    <t>45 Carvajal</t>
  </si>
  <si>
    <t>Autopista Sur # 63-40</t>
  </si>
  <si>
    <t xml:space="preserve">Guaymaral </t>
  </si>
  <si>
    <t>Suba</t>
  </si>
  <si>
    <t>3 Guaymaral</t>
  </si>
  <si>
    <t>Autopista Norte # 205-59</t>
  </si>
  <si>
    <t>47 Kennedy Central</t>
  </si>
  <si>
    <t>Carrera 80 # 40-55 sur</t>
  </si>
  <si>
    <t xml:space="preserve">Parque Simon Bolivar </t>
  </si>
  <si>
    <t xml:space="preserve">Barrios
Unidos </t>
  </si>
  <si>
    <t>22 doce de octubre</t>
  </si>
  <si>
    <t>Calle 63 # 59A-06</t>
  </si>
  <si>
    <t>Puente
Aranda</t>
  </si>
  <si>
    <t>111 Puente Aranda</t>
  </si>
  <si>
    <t>Calle 10 # 65-28</t>
  </si>
  <si>
    <t xml:space="preserve">Las Ferias </t>
  </si>
  <si>
    <t xml:space="preserve">Engativá </t>
  </si>
  <si>
    <t>26 Las Ferias</t>
  </si>
  <si>
    <t>Avenida Calle 80 # 69Q-50</t>
  </si>
  <si>
    <t xml:space="preserve">Suba </t>
  </si>
  <si>
    <t>27 suba</t>
  </si>
  <si>
    <t>Carrera 111 # 159A-61</t>
  </si>
  <si>
    <t>San Cristóbal</t>
  </si>
  <si>
    <t>San
Cristóbal</t>
  </si>
  <si>
    <t>32 San Blas</t>
  </si>
  <si>
    <t>Carrera 2 Este # 12-78 sur</t>
  </si>
  <si>
    <t>Tunal</t>
  </si>
  <si>
    <t>Tunjuelito</t>
  </si>
  <si>
    <t>42 Venecia</t>
  </si>
  <si>
    <t>Carrera 24 # 49-86 sur</t>
  </si>
  <si>
    <t xml:space="preserve">Usaquén </t>
  </si>
  <si>
    <t>14 usaquén</t>
  </si>
  <si>
    <t>Carrera 7B Bis # 132-11</t>
  </si>
  <si>
    <t xml:space="preserve">Fontibón </t>
  </si>
  <si>
    <t>Fontibón</t>
  </si>
  <si>
    <t>75 Fontibón</t>
  </si>
  <si>
    <t>Carrera 96G # 17B-49</t>
  </si>
  <si>
    <t>Bolivia</t>
  </si>
  <si>
    <t>72 Bolivia</t>
  </si>
  <si>
    <t>Avenida Calle 80 # 121-98</t>
  </si>
  <si>
    <t>Sagrado Corazón</t>
  </si>
  <si>
    <t>Santa Fe</t>
  </si>
  <si>
    <t>91 Sagrado Corazón</t>
  </si>
  <si>
    <t>Calle 37 # 8-40</t>
  </si>
  <si>
    <t>KENNEDY</t>
  </si>
  <si>
    <t>PUENTE ARANDA</t>
  </si>
  <si>
    <t>SUBA</t>
  </si>
  <si>
    <t>USAQUÉN</t>
  </si>
  <si>
    <t>FONTIBÓN</t>
  </si>
  <si>
    <t xml:space="preserve">TOTAL </t>
  </si>
  <si>
    <t>SANTA FE</t>
  </si>
  <si>
    <t>calidad</t>
  </si>
  <si>
    <t>Total (ha)</t>
  </si>
  <si>
    <t>Urbano (ha)</t>
  </si>
  <si>
    <t>Usaquen</t>
  </si>
  <si>
    <t>Chapinero</t>
  </si>
  <si>
    <t>Usme</t>
  </si>
  <si>
    <t>Bosa</t>
  </si>
  <si>
    <t>Engativá</t>
  </si>
  <si>
    <t>Los Mártires</t>
  </si>
  <si>
    <t>La Candelaria</t>
  </si>
  <si>
    <t>Rafael Uribe Uribe</t>
  </si>
  <si>
    <t>Ciudad Bolivar</t>
  </si>
  <si>
    <t>Sumapaz</t>
  </si>
  <si>
    <t>TOTAL BOGOTÁ</t>
  </si>
  <si>
    <t>N.A</t>
  </si>
  <si>
    <t>CHAPINERO</t>
  </si>
  <si>
    <t>SAN CRISTÓBAL</t>
  </si>
  <si>
    <t>USME</t>
  </si>
  <si>
    <t>TUNJUELITO</t>
  </si>
  <si>
    <t>BOSA</t>
  </si>
  <si>
    <t>ENGATIVÁ</t>
  </si>
  <si>
    <t>BARRIOS UNIDOS</t>
  </si>
  <si>
    <t>TEUSAQUILLO</t>
  </si>
  <si>
    <t>LOS MÁRTIRES</t>
  </si>
  <si>
    <t>ANTONIO NARIÑO</t>
  </si>
  <si>
    <t>LA CANDELARIA</t>
  </si>
  <si>
    <t>RAFAEL URIBE URIBE</t>
  </si>
  <si>
    <t>CIUDAD BOLÍVAR</t>
  </si>
  <si>
    <t>SUMAPAZ</t>
  </si>
  <si>
    <t>SUMA</t>
  </si>
  <si>
    <t xml:space="preserve"> 978 - Centro de Información y Modelamiento Ambiental</t>
  </si>
  <si>
    <t>DIRECCIÓN DE CONTROL AMBIENTAL</t>
  </si>
  <si>
    <t>Sistemas de información para una política pública eficiente</t>
  </si>
  <si>
    <t>Un centro de información y modelamiento ambiental diseñado y construido</t>
  </si>
  <si>
    <t>Centro de información ambiental</t>
  </si>
  <si>
    <t>Diseñar y construir un centro de información y modelamiento ambiental de Bogotá D.C (Producto)</t>
  </si>
  <si>
    <t>Creciente</t>
  </si>
  <si>
    <t>07-Eje transversal Gobierno legítimo, fortalecimiento local y eficiencia</t>
  </si>
  <si>
    <t>44 - Gobierno y ciudadanía digital</t>
  </si>
  <si>
    <t>CRECIENTE</t>
  </si>
  <si>
    <t>Implementar 100 % la red de calidad de ruido</t>
  </si>
  <si>
    <t>Implementar 100 % del componente aire del Sistema de Alertas Tempranas Ambientales de Bogotá.</t>
  </si>
  <si>
    <t>Generar 4 informes anualizados de la calidad hídrica superficial.</t>
  </si>
  <si>
    <t>Implementar 100 % la red de aguas subterráneas.</t>
  </si>
  <si>
    <t>Establecer 1 centro de información y modelamiento.</t>
  </si>
  <si>
    <t>Elaborar 1 plan estratégico ambiental para la ciudad, al año 2040.</t>
  </si>
  <si>
    <t>Generar 4 informes anualizados sobre los factores de presión sobre los recursos.</t>
  </si>
  <si>
    <t>FORMATO DE  ACTUALIZACIÓN Y SEGUIMIENTO A LA TERRITORIALIZACIÓN DE LA INVERSIÓN</t>
  </si>
  <si>
    <t>PROYECTO:</t>
  </si>
  <si>
    <t>PERIODO:</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</si>
  <si>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</si>
  <si>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</si>
  <si>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</si>
  <si>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</si>
  <si>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</si>
  <si>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</si>
  <si>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</si>
  <si>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</si>
  <si>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</si>
  <si>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</si>
  <si>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</si>
  <si>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</si>
  <si>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</si>
  <si>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</si>
  <si>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</si>
  <si>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</si>
  <si>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</si>
  <si>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</si>
  <si>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</si>
  <si>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</si>
  <si>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</si>
  <si>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</si>
  <si>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</si>
  <si>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</si>
  <si>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</si>
  <si>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</si>
  <si>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</si>
  <si>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Magnitud Vigencia</t>
  </si>
  <si>
    <t>Recursos Vigencia</t>
  </si>
  <si>
    <t>Magnitud Reservas</t>
  </si>
  <si>
    <t>Reservas Presupuestales</t>
  </si>
  <si>
    <t>Total Meta 1</t>
  </si>
  <si>
    <t>TODOS</t>
  </si>
  <si>
    <t xml:space="preserve">COMUNIDAD EN GENERAL </t>
  </si>
  <si>
    <t>Total Meta 4</t>
  </si>
  <si>
    <t>TOTALES - PROYECTO</t>
  </si>
  <si>
    <t xml:space="preserve">Total </t>
  </si>
  <si>
    <t>1, PRIMERA CATEGORIA</t>
  </si>
  <si>
    <t>PROGRAMA</t>
  </si>
  <si>
    <t>1.2 PROYECTO</t>
  </si>
  <si>
    <t>PROGRAMACIÓN INICIAL CUATRIENIO</t>
  </si>
  <si>
    <t>REPROGRAMACIÓN VIGENCIA</t>
  </si>
  <si>
    <t>PROGR. ANUAL CORTE  SEPT</t>
  </si>
  <si>
    <t>PROGR. ANUAL CORTE DIC</t>
  </si>
  <si>
    <t>PROGR. ANUAL CORTE  MAR</t>
  </si>
  <si>
    <t>PROGR. ANUAL CORTE  JUN</t>
  </si>
  <si>
    <t>126PG01-PR02-F-2-V10.0</t>
  </si>
  <si>
    <t>4, COD. META PROYECTO PRIORITARIO O ESTRATÉGICO</t>
  </si>
  <si>
    <t>6, , MAGNITUD PD INCIAL CUATRIENIO</t>
  </si>
  <si>
    <t>PROGRAMACIÓN ANUAL</t>
  </si>
  <si>
    <t>PROGR. ANUAL CORTE  DIC</t>
  </si>
  <si>
    <t>Red de Monitoreo de Calidad del Aire de Bogotá D.C. (RMCAB</t>
  </si>
  <si>
    <t xml:space="preserve"> Red de Ruido</t>
  </si>
  <si>
    <t>Sistema de Alertas Ambientales de Bogotá en su componente aire, SATAB-aire</t>
  </si>
  <si>
    <t>Red de Calidad Hídrica de Bogotá RCHB, la Red de monitoreo aguas subterráneas y la captura de la información secundaria compilada mediante el reporte de terceros interesados o usuarios del recurso Hídrico.</t>
  </si>
  <si>
    <t xml:space="preserve"> Red de Monitoreo de Aguas Subterráneas RMAS (R+).</t>
  </si>
  <si>
    <t>Centro de Información y Modelamiento Ambiental.</t>
  </si>
  <si>
    <t>Generación de Información multipropósito</t>
  </si>
  <si>
    <t>3, Nombre -Punto de inversión (Escala: Localidad, Especial, Distrital)
Breve descripción del punto de inversión.</t>
  </si>
  <si>
    <t xml:space="preserve">NUMERO INTERSEXUAL </t>
  </si>
  <si>
    <t>Línea de acción (3) Generación de Información multipropósito</t>
  </si>
  <si>
    <t>Línea de acción (1.4): Red de Calidad Hídrica de Bogotá RCHB, la Red de monitoreo aguas subterráneas y la captura de la información secundaria compilada mediante el reporte de terceros interesados o usuarios del recurso Hídrico.</t>
  </si>
  <si>
    <t>Línea de acción (1.5): Red de Monitoreo de Aguas Subterráneas RMAS (R+).</t>
  </si>
  <si>
    <t>Línea de acción (1.2): Red de Ruido</t>
  </si>
  <si>
    <t>Línea de acción (1.1): Red de Monitoreo de Calidad del Aire de Bogotá D.C. (RMCAB)</t>
  </si>
  <si>
    <t>Aire de Bogota.</t>
  </si>
  <si>
    <t>DISTRITO
Descripción:  Centro de informacion y modelamiento ambiental del Distrito Capital.</t>
  </si>
  <si>
    <t>DISTRITO
Descripción:  Proyectos del Plan Decenal de Descontaminacion del Aire de Bogota.</t>
  </si>
  <si>
    <t>No discrimina</t>
  </si>
  <si>
    <t>Total Meta 2</t>
  </si>
  <si>
    <t>Total Meta 3</t>
  </si>
  <si>
    <t>Total meta 6</t>
  </si>
  <si>
    <t>Total meta 8</t>
  </si>
  <si>
    <t>Total meta 10</t>
  </si>
  <si>
    <t>La localización se determina de acuerdo con el estado de calidad del recurso hidrico urbano y saneamiento de las subcuencas Torca, Salitre, Fucha y Tunjuelo.</t>
  </si>
  <si>
    <t>Total meta 11</t>
  </si>
  <si>
    <t>DISTRITO 
Localización y cobertura de la Red de Aguas Subterraneas de las subcuencas Torca, Salitre, Fucha y Tunjuelo.</t>
  </si>
  <si>
    <t>5, PONDERACIÓN HORIZONTAL AÑO: 2018</t>
  </si>
  <si>
    <t>X</t>
  </si>
  <si>
    <t>1, Realizar mantenimientos preventivos y correctivos en los equipos de la RMCAB</t>
  </si>
  <si>
    <t>2, Elaborar y publicar en la pagina de la entidad los informes de calidad del aire</t>
  </si>
  <si>
    <t>3, Modelar los escenarios de calidad del aire y generar los reportes correspondientes</t>
  </si>
  <si>
    <t xml:space="preserve">4, Seleccionar los lugares para la instalación de las estaciones de monitoreo de niveles de presión sonora fijas adquiridas </t>
  </si>
  <si>
    <t>5, Realizar la instalacion y prueba de las estaciones de monitoreo de niveles de presión sonora adquiridas teniendo en cuanta la conectividad y reporte de datos</t>
  </si>
  <si>
    <t>6, Socializar los mapas de ruido en las 19 localidades, como resultado del contrato No. 20161244 - Mapas Estrategicos de Ruido</t>
  </si>
  <si>
    <t xml:space="preserve">7, Desarrollar las estrategias para la implementación del Sistema de Alertas Tempranas Ambientales de Bogota basado en contaminantes criterio
</t>
  </si>
  <si>
    <t>8, Implementar la Red Distrital de Monitoreo de black carbon para fortalecer el Sistema de Alertas Tempranas Ambientales de Bogota</t>
  </si>
  <si>
    <t>9,Realizar y entregar los informes de estado de Calidad de los Rios Urbanos - Indicador WQI 2017 - 2018</t>
  </si>
  <si>
    <t>11, Diseñar y formular el Plan de Monitoreo de la Red de Calidad Hidrica de Bogotá 2017-2018</t>
  </si>
  <si>
    <t>10, Validar, verificar y revisar la operacion del monitoreo de la Red de la Calidad del Recurso Hídrico</t>
  </si>
  <si>
    <t>12, Desarrollar el proceso de contratación del Plan de Monitoreo de la Red de Calidad Hidrica de Bogota 2017-2018</t>
  </si>
  <si>
    <t>13, Desarrollar la toma de los niveles de agua subterranea en los puntos previamente determinados utilizando los cinco (5) driver`s disponibles.</t>
  </si>
  <si>
    <t xml:space="preserve">14, Estructurar el informe de avance de la vigencia 2018 sobre la red de monitoreo del modelo del acuífero somero </t>
  </si>
  <si>
    <t>16, Realizar el informe de ejecucion y resultados sobre el monitoreo de los factores de presión al recurso hídrico 2018</t>
  </si>
  <si>
    <t>17, Diseñar y formular la fase XV del Programa de Monitoreo de los factores de presión al recurso hídrico 2018</t>
  </si>
  <si>
    <t>19, Desarrollar el proceso de contratacion de la fase XV del Programa de Monitoreo de los factores de presion al recurso hídrico 2018</t>
  </si>
  <si>
    <t>20,Diseñar y formular la plataforma del programa de autorregulacion ambiental para el sector transporte en el marco del  fortalecimiento a la Gestion de la Calidad del Aire en Bogota</t>
  </si>
  <si>
    <t>21, Adquirir la plataforma del programa de autorregulacion ambiental para el sector transporte en el marco del  fortalecimiento a la Gestion de la Calidad del Aire en Bogota</t>
  </si>
  <si>
    <t>22, Diseñar y formular la primera fase para el desarrollo de una plataforma para el seguimiento y control de las emisiones atmosféricas provenientes de las industrias con fuentes fijas</t>
  </si>
  <si>
    <t>23, Seguimiento a la ejecucion de medicion de particulas y gases mediante el uso de sensores remotos, para definir la viabilidad del monitoreo a emisiones del transporte automotor de la ciudad</t>
  </si>
  <si>
    <t>24,Elaborar los informes de los analisis integrales de los recursos naturales. (3 informes)</t>
  </si>
  <si>
    <t>25,Realizar la adquisición de tecnologia para almacenamiento de datos y desarrollo de aplicaciones.</t>
  </si>
  <si>
    <t>26, Priorizar los analisis integrales de los recursos naturales.</t>
  </si>
  <si>
    <t>Dar a conocer a la ciudadanía el comportamiento y medición de las condiciones climáticas y atmosféricas de la ciudad, así como establecer puntos críticos de contaminación en la ciudad.</t>
  </si>
  <si>
    <t xml:space="preserve">En el sitio Web http://201.245.192.252:81/  Información Ambiental, Red de Monitoreo de Calidad del Aire  </t>
  </si>
  <si>
    <t>N/A</t>
  </si>
  <si>
    <t>Informar a la ciudad, entidades y tomadores de decisiones, mediciones de ruido ambiental ocasionado por diferentes fuentes, con el fin de conjuntamente, tomar decisiones que permita beneficiar a la población en cuanto al impacto generado por la presión acústica</t>
  </si>
  <si>
    <t>Dar a conocer a la ciudad de manera masiva los estados de alerta por contaminación atmosférica y establecer el mecanismo, protocolos y reacción ante eventuales episodios por parte de las entidades que hacen parte del sistema.</t>
  </si>
  <si>
    <t>IBOCA, el cual está disponible a través del link oficial http://iboca.ambientebogota.gov.co/. pronóstico del IBOCA a través del siguiente link: 
http://biblioteca.saludcapital.gov.co/img_upload/8091b853a4dfbdf5c477a01ca21b2cd9/pronostico-iboca-bogota-prima.html</t>
  </si>
  <si>
    <t>Contar con la herramienta para el control y seguimiento de la calidad del recurso hídrico de la Ciudad de Bogotá.</t>
  </si>
  <si>
    <t>El Centro de Información Ambiental permite la realización de modelos bien sea para dar explicación o realizar un pronóstico. En cualquiera de los casos, afecta la comprensión que los seres humanos tenemos de lo que hacemos con los recursos ambientales y de lo que podría pasar si lo continuamos realizando.</t>
  </si>
  <si>
    <t>Mar</t>
  </si>
  <si>
    <t>29, FORMULAR Y PRIORIZAR PROYECTOS DE ACTUALIZACIÓN DEL PLAN DECENAL DE DESCONTAMINACION DEL AIRE DE BGTA Y ESTABLECER LOS INDICADORES DE SEGUIMIENTO  DE ACUERDO CON LAS LÍNEAS ESTRATÉGICAS HORIZONTE BGTA</t>
  </si>
  <si>
    <t>Autopista
Norte # 205-59</t>
  </si>
  <si>
    <t xml:space="preserve"> N.A</t>
  </si>
  <si>
    <t>USAQUEN</t>
  </si>
  <si>
    <t>Carrera 7B
Bis # 132-11</t>
  </si>
  <si>
    <t>ENGATIVA</t>
  </si>
  <si>
    <t>Avenida Calle
80 
# 121-98</t>
  </si>
  <si>
    <t xml:space="preserve">BARRIOS UNIDOS </t>
  </si>
  <si>
    <t>SANTAFE</t>
  </si>
  <si>
    <t>Autopista Sur
# 63-40</t>
  </si>
  <si>
    <t xml:space="preserve">SAN CRISTOBAL </t>
  </si>
  <si>
    <t>Carrera 2
Est # 12-78 sur</t>
  </si>
  <si>
    <t xml:space="preserve">DISTRITO </t>
  </si>
  <si>
    <t>DISTRITO</t>
  </si>
  <si>
    <t xml:space="preserve">TODAS LAS LOCALIDADES </t>
  </si>
  <si>
    <t xml:space="preserve">POLIGONO </t>
  </si>
  <si>
    <t xml:space="preserve">163.000 Hectareas </t>
  </si>
  <si>
    <r>
      <t xml:space="preserve">DISTRITO: La localización de las estaciones será definida de acuerdo con los mapas de ruido. 
</t>
    </r>
    <r>
      <rPr>
        <i/>
        <sz val="9"/>
        <rFont val="Arial"/>
        <family val="2"/>
      </rPr>
      <t>Descripción:  Monitoreo de ruido en la ciudad.  Informacion de las estaciones de monitoreo de ruido.</t>
    </r>
  </si>
  <si>
    <r>
      <t xml:space="preserve">DISTRITO: se seleccionaran las localidades críticas para instalar los analizadores de contaminantes
</t>
    </r>
    <r>
      <rPr>
        <i/>
        <sz val="9"/>
        <rFont val="Arial"/>
        <family val="2"/>
      </rPr>
      <t>Descripción:   Implementación del Sistema de Alertas Tempranas Ambientales de Bogotá basado en contaminantes.</t>
    </r>
  </si>
  <si>
    <r>
      <t xml:space="preserve">DISTRITO
SE REPORTARA POR PUNTOS ESPECIFICOS DONDE SE REALICEN LAS EVALUACIONES SOBRE LOS RECURSOS AIRE E HIDRICO </t>
    </r>
    <r>
      <rPr>
        <sz val="9"/>
        <color indexed="10"/>
        <rFont val="Arial"/>
        <family val="2"/>
      </rPr>
      <t xml:space="preserve">
</t>
    </r>
    <r>
      <rPr>
        <sz val="9"/>
        <rFont val="Arial"/>
        <family val="2"/>
      </rPr>
      <t>Descripción:  Proyectos del Plan Decenal de Descontaminacion del Aire de Bogota.</t>
    </r>
  </si>
  <si>
    <t>7. OBSERVACIONES AVANCE 1ER TRIMESTRE 2018</t>
  </si>
  <si>
    <t>626954 Ha.</t>
  </si>
  <si>
    <t>220965 Ha.</t>
  </si>
  <si>
    <t>424898 Ha.</t>
  </si>
  <si>
    <t>136457 Ha.</t>
  </si>
  <si>
    <t>47419 Ha.</t>
  </si>
  <si>
    <t>109029 Ha.</t>
  </si>
  <si>
    <t>600824 Ha.</t>
  </si>
  <si>
    <t>92442 Ha.</t>
  </si>
  <si>
    <t>190493 Ha.</t>
  </si>
  <si>
    <t>5429302 Ha.</t>
  </si>
  <si>
    <t>163.000 Ha.</t>
  </si>
  <si>
    <t xml:space="preserve">Publicación  del informe de mayo  para el mes de julio
</t>
  </si>
  <si>
    <t>Publicación de informe de calidad del aire correspondiente al mes de mayo</t>
  </si>
  <si>
    <t xml:space="preserve">No se ha realizado la socialización del los MER en la Localidad de Usaquén  </t>
  </si>
  <si>
    <t>La socialización será programada para realizarse el mes agosto de 2018.</t>
  </si>
  <si>
    <t>No se ha podido realizar la importación de los equipos de black carbon</t>
  </si>
  <si>
    <t>Establecer medidas de comunicación con directivos del ANLA con el fin de agilizar el trámite.</t>
  </si>
  <si>
    <t>Durante los primeros 6 meses del año del 2018 las estaciones de  la Red de Monitoreo de Calidad del Aire opero  de forma continua.
De acuerdo con el reporte de operatividad de cada una de las estaciones se obtiene un porcentaje de  datos válidos y para los 5 primeros meses del año correspondiente a 90,6%, dando cumplimiento a lo establecido en el Protocolo para el monitoreo de calidad del aire.
Durante el primer semestre se han realizado mantenimientos preventivos y correctivos a los equipos de la Red de Monitoreo de Calidad del Aire.
Adicionalmente se realizó la ejecución del contrato No. 20171338, suscrito entre la Secretaría Distrital de Ambiente - SDA y SANAMBIENTE S.A.S. con el fin de realizar la actualización por parte de la SDA de los sistemas envista ARM, envista WEB, envidas y adquisición de los dataloggers para el funcionamiento de las estaciones que conforman la red de monitoreo de calidad del aire de Bogotá-RMCAB</t>
  </si>
  <si>
    <t xml:space="preserve">Durante el primer semestre de 2018 se realizaron las siguientes actividades:
1. Desarrollo de pronósticos diarios del Índice de Calidad del Aire con predicción de 24 y 48 horas.
2. Simulación de la calidad del aire a 24 y 48 horas del Índice Bogotano de Calidad del Aire para la alerta amarilla declarada durante el mes de marzo de 2018.
3. Simulación de la calidad del aire del Día sin Carro del mes de febrero. 
4. Definición de los escenarios de simulación de las estrategias del Plan de Descontaminación del Aire a realizar durante el 2018.
5. Diseño y formulación del protocolo de modelación de calidad del aire para el Sistema de Gestión de Calidad, con respecto a objetivos, definiciones, flujograma, normativa aplicable y principales responsables
6. Entrega del capítulo de validación mensual de los modelos meteorológicos WRF y fotoquímico CMAQ, para hacer parte integral del reporte mensual de la operación de la Red de Monitoreo de Calidad del Aire de Bogotá. 
link del informe https://docs.google.com/document/d/10FGjOLGJdNHWPeFk1SRH8mACktKr6DW_WvExvYPzI7I/edit?usp=sharing
</t>
  </si>
  <si>
    <t xml:space="preserve">Para el  primer semestre  del año 2018, la Red de Monitoreo de Calidad del Aire de Bogotá, realiza la toma de datos, procesamiento y divulgación de resultados de la calidad del aire de la ciudad, para ello a través del sitio web, http://201.245.192.252:81. se publicaron los siguientes informes:
Enero: Informe mensual de calidad del aire diciembre 2017. Fecha de publicación  29/01/2018.
Febrero: Informe mensual de calidad del aire enero. Fecha de publicación 13/02/2018
Marzo: Informe mensual de calidad del aire febrero. Fecha de publicación   27/03/2018
Abril:Informe mensual de calidad del aire marzo. Fecha de publicación 30/04/2017
Mayo:Informe mensual de calidad del aire abril. Fecha de publicación 04/06/2018
Junio: Informe anual calidad del aire 2017 Fecha de Publicación 03/07/2018
</t>
  </si>
  <si>
    <t xml:space="preserve">Durante el primer semestre del 2018, se identificaron dieciséis (16) Zonas de Especial Atención (ZEA) con la con la finalidad de llevar a cabo la instalación y funcionamiento de estaciones fijas de monitoreo de ruido que compondrán la  Red de Ruido Urbana del distrito”. Los predios seleccionados  fueron analizados por los ingenieros del Área Técnica de Ruido de la SCAAV, con la premisa de determinar la viabilidad técnica y logística de cada espacio visitado.
Durante el primer semestre de 2018 se presentó el contrato de conectividad de todas las estaciones de monitoreo de Ruido de la Red Urbana con el proveedor ETB, el cual fue aprobado en el comité de TICs del día 25 de Mayo de 2018. </t>
  </si>
  <si>
    <t xml:space="preserve">La SDA se encuentra ejecutando el contrato SDA-LP-20171381 "Adquirir un sistema para el monitoreo de niveles de presión sonora urbana y de seguimiento a las trayectorias de vuelo, asociadas al tráfico de operaciones aéreas, como parte de la red de ruido urbana en Bogotá"" firmado con la empresa consultora TEKCEN S.A.S., llevando a cabo las siguientes actividades:
1. Solicitud de infraestructura tecnológica al grupo de DPSIA- SDA para las pruebas de monitoreo de la red de ruido.  
2. Citación para Notificación Auto No. 2994 del 14 de junio de 2018 del proceso de exclusión de IVA ante la ANLA.
3. Se realizó la evaluación preliminar del diseño estructura estaciones Red de Ruido Urbana.
</t>
  </si>
  <si>
    <t xml:space="preserve">Durante el primer semestre de 2018 se socializaron los MER en 19 Localidades y tres entidades distritales de la siguiente manera (Total programado 22 escenarios de socialización):  
Enero - se proyectaron y revisaron las invitaciones para socializar los MER en las diecinueve (19) alcaldías locales, y en tres (3) entidades distritales
Febrero - se radicaron las veintiún (22) invitaciones para socializar los MER en las diecinueve (19) localidades, y en tres (3) entidades distritales
Marzo - se realizaron cuatro (4) socializaciones de los resultados de los MER así: locales en las Alcaldías locales de Tunjuelito y Antonio Nariño, y las entidades Distritales de Transmilenio S.A  y  el instituto Distrital para las Artes IDARTES
Abril -  se realizó la socialización en siete (7) localidades así: el 10 de abril en las localidades de Suba y Puente Aranda, El 12 de abril en la localidad  la Candelaria,  el 18 de abril la Localidad de San Cristóbal, el día 19 de abril en la Localidad de Barrios Unidos, el 25 de abril en la Localidad de Teusaquillo y el día 27 de abril en la localidad de Chapinero
Mayo - se realizó la socialización en (7) localidades así: el 02 de mayo en la localidad Ciudad Bolívar, El 10 de mayo en la localidad de Kennedy,  el 15 de mayo la Localidad de Rafael Uribe, el día 16 de mayo en la Localidad de Mártires, el 17 de mayo en la Localidad de Fontibón, el día 29 de mayo en la localidad de Engativá  y el día 30 de mayo en la localidad de Santa Fe.
Junio - se realizo socialización de los MER en tres (3) escenarios: el 06 de junio en la localidad de Bosa, 19 de junio Localidad Usme, el 26 de junio en el Instituto de desarrollo Urbano (IDU). 
Anexo No 6. Socializaciones MER_SDA_Alc_Ent"
</t>
  </si>
  <si>
    <t xml:space="preserve">El avance de esta actividad se detalla a continuación:
1. Con relación a los protocolos actuación ante alerta y atención a emergencia por contaminación atmosférica en Bogotá se desarrollaron los documentos relacionados a continuación:
- Informe técnico "Generación de polígonos de priorización para barrido en vías" para la implementación de protocolos con la UAESP. Anexo. Informe técnico 998 de 2018
- Versión final de los protocolo de actuación ante alerta  por contaminación atmosférica en Bogotá. Anexo.Protocolo aire alertas
- Se llevo a cabo la convocatoria para realizar en el mes de agosto y septiembre la socialización del protocolo de actuación ante alertas por contaminación atmosférica a las entidades: SDS, IDIGER, UAESP, SDHT, SDE, SIS Y SDM. Anexo. Oficios de remisión de protocolos
- Documento versión 4 de la Zonificación previa para la aplicación del protocolo de actuación y respuesta ante alertas y emergencias por contaminación atmosférica en Bogotá. Anexo. Estructura zonificación de técnicas de interpolación 
2. En cuanto al seguimiento permanente a la calidad del aire identificando episodios y eventos de contaminación atmosferita (1 informe mensual) se realizó:
-Informe de seguimiento a la calidad del aire de la ciudad durante el mes de mayo. Anexo. Seguimiento de la calidad del aire en mayo de 2018
-Documento de metodología de implementación de técnicas de interpolación de datos de calidad del aire. Anexo. Metodología de implementación de técnicas de interpolación
3. En cuanto a la estrategia de comunicación y estudio técnico ambiental, se realizaron las siguientes acciones:
- Se formuló el documento "Lineamiento para el desarrollo del estudio técnico ambiental y de vigilancia epidemiológica". Esta versión contiene: 1. Relación calidad del aire y salud ambiental a nivel internacional, nacional y distrital. 2. Estudio técnico ambiental y de vigilancia epidemiológica: i. Estudio de DNP ii. Estudio de la Salle iii. Estudio de Carga de la enfermedad SDS. Anexo. Lineamiento para el desarrollo técnico ambiental y  de vigilancia epidemiológica.
 - Se realizó el documento "Estrategias para la Socialización y divulgación del Índice Bogotano de Calidad del Aire –IBOCA-". Esta Versión incluye la caracterización de actores principales y más influyentes en el tema de calidad del aire de la ciudad y del país. Anexo. Implementación del EPCI
 - Se realizó el informe del seguimiento al comportamiento en redes sociales acerca del tema de la calidad del aire en la ciudad. Anexo. Seguimiento a redes - Calidad del Aire
</t>
  </si>
  <si>
    <t>Se continua con el seguimiento al  Radicado de inicio de tramite de exención del IVA ante el ANLA N.º 2018014250-1-000 del 13 de febrero de 2018, con el fin de poder importar los equipos de blac carbon para conformación de la red.</t>
  </si>
  <si>
    <t>Para el segundo trimestre del año 2018, no se tienen contempladas acciones a realizar para el cumplimiento global de esta actividad, por cuanto la entrega de Informe de estado de Calidad de los Ríos Urbanos - Indicador WQI 2017 - 2018 se tiene prevista para el mes de agosto de 2018.</t>
  </si>
  <si>
    <t>Durante el primer semestre de 2018 se realizó el diseño de planes de monitoreo ambiental del recurso hídrico superficial y de sus factores contaminantes en el perímetro urbano del Distrito Capital, para la Red de Calidad Hídrica de Bogotá 2018-2019, el programa de monitoreo de Afluentes y Efluentes Fase XV y el componente de monitoreo de espejos de agua de la subdirección de Ecosistemas y ruralidad, por medio de la determinación de los parámetros y cantidades para la vigencia 2018.</t>
  </si>
  <si>
    <t>Desarrollo del proceso precontractual que tendrá por objeto "Prestar los servicios de toma de muestras y análisis de laboratorio para el monitoreo de calidad y cantidad del recurso hídrico de la ciudad de Bogotá y sus factores de impacto", por medio del proceso No. 3655 del Sistema de Información para la Sistema de Información para la Programación, Seguimiento y Evaluación de la Gestión Institucional (SIPSE).</t>
  </si>
  <si>
    <t>Desarrollar trámites administrativos y la gestión institucional tendiente a la reducción de los tiempos de revisión de las dependencias y estaciones con injerencia del proceso de contratación.</t>
  </si>
  <si>
    <t>Revisión del proceso SIPSE No. 3655 por las dependencias responsables de la validación de la información precontractual</t>
  </si>
  <si>
    <t>Proceso SIPSE No. 3655</t>
  </si>
  <si>
    <t>Durante el primer semestre de 2018 se realizó la captura de la información y el procesamiento de los datos de los 5 divers ubicados en pozos del distrito, con la cual se actualizó la información de medición de niveles piezométricos y temperatura, completando casi un año de datos en cada piezómetro.</t>
  </si>
  <si>
    <t xml:space="preserve">1. Diseñar plan de monitoreo de aguas subterráneas: 
• Elaboración del concepto técnico con la evaluación y la actualización de los puntos planteados para constituir la red de monitoreo del distrito que estaba estipulada en la resolución 076 de 2017 de la SDA. 
• Evaluación de estos puntos de la red de monitoreo de acuerdo con los criterios en el contrato de consultoría 241 (Geodata), se cruzó con información de datos de recarga (natural y artificial por infiltración) el modelo geológico 3D con el que cuenta el distrito. 
• Consolidación de los registros de volúmenes consumidos y reportados por los usuarios desde 2016 (según información disponible) y se estimó que la demanda de agua subterránea en el distrito es de aproximadamente 101 l/s y se realizaron análisis por uso de agua y por pozo.  
2. En el marco del convenio de asociación No. SDA-CV 20161264 celebrado entre la Secretaría Distrital de Ambiente y la Pontificia Universidad Javeriana que tiene como objeto “Aunar esfuerzos técnicos, financieros y administrativos para desarrollar el modelo hidrogeológico conceptual del acuífero subsuperficial o somero en el perímetro urbano del distrito capital”, el 22 de junio se realizaron los dos sondeos magnetotelúricos, en el parque metropolitano Zona Franca con personal de la SDA y PUJ. 
</t>
  </si>
  <si>
    <t xml:space="preserve">El avance de esta actividad durante el primer semestre de 2018 corresponde a la ejecución de 242 monitoreos en la Red de Calidad Hídrica de Bogotá y 242 resultados de laboratorio presentados por el Laboratorio Analquim y a la consolidación de los informes de los monitoreos realizados. La segunda campaña de la Red de Calidad Hídrica de Bogotá 2018 se ejecutará durante el segundo semestre del 2018.
</t>
  </si>
  <si>
    <t>15, Ejecutar la Fase XV del Programa de Monitoreo de los factores de presion al recurso hidrico</t>
  </si>
  <si>
    <t>La ejecución de esta actividad se replanteo y se entrega en un 100% al final de la vigencia 2018.</t>
  </si>
  <si>
    <t>Durante el primer semestre de 2018 se ha realizado la recopilación y análisis de la información para estructurar el informe de avance de la vigencia 2018 sobre los resultados del monitoreo de los factores de presión al recurso hídrico.</t>
  </si>
  <si>
    <t>18,Elaborar los estudios previos en el marco del proceso precontractual de la fase XV del Programa de Monitoreo de los factores de presión al recurso hidrico 2018</t>
  </si>
  <si>
    <t>Durante el primer semestre del año 2018 se dio inicio al proceso precontractual sin embargo no se presenta avance en la contratación.</t>
  </si>
  <si>
    <t>Estas actividades no se encuentran programadas para ser ejecutadas durante el primer semestre de 2018.</t>
  </si>
  <si>
    <t>Para el segundo trimestre del año 2018, no se realizaron acciones para el cumplimiento global de esta actividad, por cuanto el inicio de las actividades tendientes al diseño y formulación de la fase siguiente del Programa de Monitoreo de los factores de presión al recurso hídrico 2019 se ha replanteado para el mes de septiembre de 2018.</t>
  </si>
  <si>
    <t>El avance de esta actividad durante el primes semestre de 2018 corresponde a la ejecución del Contrato entre la Secretaria Distrital de Ambiente y Solumek S.A. sobre el proyecto de sensores remotos, donde se encuentra: 1. Descripción del funcionamiento y operatividad del equipo de medición por sensores remotos (aplicaciones, capacidad de operación, parámetros de operación, especificaciones de precisión, , normatividad y metodología), caracterización de la flota vehicular y 2. Plan de medición en vía con sensores remotos, junto con los requerimientos logísticos, la definición de los puntos idóneos para la instalación y monitoreo en Bogotá.</t>
  </si>
  <si>
    <t xml:space="preserve">El avance de esta actividad corresponde a:
Inicio del proceso precontractual, revisión y aprobación de los estudios previos por parte de la Dirección de Control Ambiental y la revisión y verificación por parte de la Subdirección de Proyectos.
Desarrollo de las actividades para el proceso precontractual correspondientes a viabilidad técnica, suscripción de los estudios previos, conformación de la carpeta del contrato y expedición del CDP.
</t>
  </si>
  <si>
    <t>Servidor de la SDA Carpeta SCAAV 
Proceso SIPSE No. 3655</t>
  </si>
  <si>
    <t>Contar con una herramienta para el control y seguimiento de los factores de presión de los recursos hídrico y aire en la Ciudad de Bogotá.</t>
  </si>
  <si>
    <t>No se ha dado inicio a la perforación del pozo profundo exploratorio de 700m, pues los trámites y los permisos han sido largos.</t>
  </si>
  <si>
    <t>Se replanteo la perforación en el parque metropolitano Zona Franca, pues el IDRD ha dado la autorización para realizarlo. Se prevé que los trabajos de perforación inicien el 16 de julio y tengan una duración aproximada de 3 meses, para ello se ha tramitado una prórroga del convenio No. SDA-CV 20161264 con la PUJ para lograr terminar los trabajos.</t>
  </si>
  <si>
    <t>Contar con información sobre los parámetros fisicoquímicos, microbiológicos, isotopos y profundidad del nivel piezométrico de las aguas subterraneas del distrito.
Además los resultados actualizados del modelo hidrogeológico conceptual (incluyendo los resultados de la perforación exploratoria de 700m), permitirán evaluar los pozos seleccionados en la resolución 076 de 2017 y así tener certeza de los acuíferos a monitorear.</t>
  </si>
  <si>
    <t>1. Concepto técnico en elaboración del  diagnostico de los pozos de la resolución 076 de 2017. 
2. Hoja de cálculo de la estimación de la demanda de agua de los pozos concesionados en el distrito por parte de la SDA. 
3. Shapes de la información geográfica generada a partir de este análisis.
4. Coordenadas de los pozos de la red de monitoreo 
5. Informe Técnico con proceso Forest 4107808 análsis de la información de los divers instalados por la SDA</t>
  </si>
  <si>
    <t>Se han adelantado mesas de trabajo y exposiciones con proveedores expertos para así encontrar la solución en términos de infraestructura tecnológica que mejor soporte la infraestructura informática.</t>
  </si>
  <si>
    <t>Se han adelantado análisis integrales de los cuales ha derivado la construcción de servicios web de carácter geográfico.
Estos análisis integrales incluyen:
Gestión del control sobre contaminación acústica
Evaluación del censo de vertimientos del sector industrial</t>
  </si>
  <si>
    <t>Proyectar escenarios de comportamiento ambiental, para la definición de la relación hombre-naturaleza en Bogotá.</t>
  </si>
  <si>
    <t>Archivo de la  DCA</t>
  </si>
  <si>
    <t>Servidor de la SDA Carpeta SCAAV. Archivo de la DCA</t>
  </si>
  <si>
    <t xml:space="preserve">Disponer de modelos para explicar el comportamiento de los recursos y/o realizar el pronóstico de los mismos. Dichos modelos pueden afectar la comprensión que los seres humanos tienen del manejo de los recursos ambientales y permitir el fortalecimiento de las relaciones sostenibles entre el individuo y el entorno.
El manejo de los datos y la información de los recursos naturales en el CIMAB orienta las decisiones del Distrito hacia una ciudad consiente del adecuado manejo de los recursos ambientales.
</t>
  </si>
  <si>
    <t>Pese a que se tiene la validación de la infraestructura de tecnologías que soporta la infraestructura informática del CIMAB no se ha realizado la adquisición de las mismas ya que la misma depende de la concertación de las necesidades tecnológicas con las Subdirecciones que necesitan almacenar y procesar información sobre los recursos ambientales.</t>
  </si>
  <si>
    <t xml:space="preserve">Se definió la infraestructura informática prevista para el "aplicativo CIMAB", la cual se ha venido construyendo y actualizando conforme se especifica el soporte tecnológico que se espera adquirir.
Respecto al soporte tecnológico, se han definido las necesidades desde el CIMAB para la adquisición tecnológica. El proceso de adquisición se encuentra en fase de validación de la tecnología a adquirir.
</t>
  </si>
  <si>
    <t>27, Ejecutar los ejercicios de análisis y modelamiento ambiental.</t>
  </si>
  <si>
    <t>28, Actualizar periódicamente (por vigencia) el plan estratégico de información y modelamiento ambiental Bogotá – 2040 con base en la información de las redes de monitoreo ambiental</t>
  </si>
  <si>
    <t xml:space="preserve">30,Realizar los informes de seguimiento a las estrategias que hacen parte de la actualización del PDDAB. </t>
  </si>
  <si>
    <t>Durante el segundo trimestre se realizó la compilación del diagnóstico de información ambiental asociada al estado de los recursos hídrico, suelo, diversidad biológica y aire, y de los análisis y ejercicios de modelación que se realizado con dicha información, se ha elaborado un primer documento preliminar asociado al estado del medio ambiente. 
Así mismo se han especificado nuevos análisis particulares a desarrollar para continuar con la elaboración del diagnóstico ambiental integral.</t>
  </si>
  <si>
    <t>Durante el segundo trimestre se han adelantado variados ejercicios de análisis y modelamiento de información ambiental para efectos de alimentar el diagnóstico ambiental. Dentro de estos análisis figuran la caracterización de las aguas subterráneas, la diversidad y abundancia de fauna y flora; análisis que reposan en el documento preliminar asociado al estado del medio ambiente.</t>
  </si>
  <si>
    <t>Durante el primer semestre no se han desarrollado acciones para el avance de esta actividad.</t>
  </si>
  <si>
    <t xml:space="preserve">Durante el primer semestre de 2018 el avance de esta actividad corresponde a:
Estructuración del informe técnico correspondiente a la información de soporte sobre el desarrollo e implementación de las etapas II y III definidas en el Decreto 335 de 2017, el cual contiene: 1. definición inicial del grupo de proyectos de reducción de emisiones, desarrollo de mesas de trabajo con sectores emisores y entidades identificadas, aplicación de la metodología para priorización y evaluación, y 2. definición de indicadores de seguimiento y reglamentación de proyectos de reducción de emisiones y revisión de las metas generales del PDDAB (Decreto 098 de 2011).
</t>
  </si>
  <si>
    <t xml:space="preserve">Durante el primer semestre de 2018 el avance de esta actividad corresponde a:
1. Estructuración de la estrategia de movilidad sostenible, desarrollo en el contenido del procedimiento correspondiente al Programa de Autorregulación Ambiental – PAA para Fuentes móviles con código No 126PM04-PR10
2. Gestión Integral de la Energía: en cuanto al sector industrial se llevo a cabo la configuración en la plataforma web con enlace desde la página de la SDA: http://www.ambientebogota.gov.co/inventario-de-fuentes-fijas-industriales y enlace http://emisiones.dyndns.org/emisiones/#!/ para el diligenciamiento de la encuesta, además de encontrarse en proceso de levantamiento de requisitos técnicos como son indicadores, alertas y presentación de reporte por parte de dicho sector.
3. Infraestructura Urbana: Estructuración del Informe técnico No 0998 de 2018 sobre la generación de polígonos de priorización para barridos de vías, el cual fue remitido a la UAESP con el objeto de presentar las zonas en los cuales se requiere el aumento de la frecuencia de barrido de vías pavimentadas acordado en reuniones técnicas y así contribuir a la reducción de emisiones y a la disminución del impacto negativo sobre la calidad del aire de la ciudad.
4. Fortalecimiento institucional y del marco normativo: Desarrollo y aporte técnico en la estructuración normativa regulatoria a la circulación, ascenso tecnológico, alternativas de prácticas técnicas, entre otras contenidas en las propuestas: Proyecto de Decreto del Programa de Autorregulación Ambiental – PAA, proyecto de decreto para la modificación de los decretos 520 y 690 de 2013 y el proyecto de resolución por la cual se reglamentan los niveles permisibles de emisiones de contaminantes que deberán cumplir las fuentes móviles terrestres, se reglamenta el artículo 2.2.5.1.8.2 del Decreto 1076 de 2015 y se adoptan otras disposiciones
5. Investigación e información de calidad del aire: Estructuración de la metodología para la evaluación, ajuste y actualización del inventario de emisiones de fuentes móviles mediante una serie de reuniones entre la SDA, Elaboración en la actualización del inventario de emisiones de fuentes fijas industriales.
</t>
  </si>
  <si>
    <t xml:space="preserve">El avance de esta meta durante el primer semestre de 2018 se detalla a continuación:
Determinación del crecimiento informático previsto para el CIMAB para el año 2018 en función del diagnóstico del tránsito de información y la estructuración de tecnología actual del CIMAB.
Realización de los análisis integrales y construcción de los servicios web de carácter geográfico correspondientes a:
• Gestión del control sobre contaminación acústica
• Evaluación del censo de vertimientos del sector industrial
Definición de la infraestructura de tecnologías que soporta la infraestructura informática del CIMAB.
Validación del soporte tecnológico del aplicativo CIMAB.
</t>
  </si>
  <si>
    <t xml:space="preserve">El avance de esta meta durante el primer semestre de 2018 está relacionado con:
Inicio del proceso precontractual, revisión y aprobación de los estudios previos por parte de la Dirección de Control Ambiental y la revisión y verificación por parte de la Subdirección de Proyectos del proceso de contratación que tendrá por objeto "Prestar los servicios de toma de muestras y análisis de laboratorio para el monitoreo de calidad y cantidad del recurso hídrico de la ciudad de Bogotá y sus factores de impacto".
Desarrollo de las actividades para el proceso precontractual correspondientes a viabilidad técnica, suscripción de los estudios previos, conformación de la carpeta del contrato y expedición del CDP.
Ejecución del Contrato entre la SDA y Solumek S.A. sobre el proyecto de sensores remotos, donde se encuentra: 1. Descripción del funcionamiento y operatividad del equipo de medición por sensores remotos (aplicaciones, capacidad de operación, parámetros de operación, especificaciones de precisión, , normatividad y metodología), caracterización de la flota vehicular y 2. Plan de medición en vía con sensores remotos, junto con los requerimientos logísticos, la definición de los puntos idóneos para la instalación y monitoreo en Bogotá.
</t>
  </si>
  <si>
    <t xml:space="preserve">Durante la vigencia 2018 el avance de esta meta se desarrolla a través de las estrategias descritas a continuación:
1. Identificación de dieciséis (16) Zonas de Especial Atención (ZEA) con la con la finalidad de llevar a cabo la instalación y funcionamiento de estaciones fijas de monitoreo de ruido que compondrán la Red de Ruido Urbana del distrito”. Los predios seleccionados fueron analizados por los ingenieros del Área Técnica de Ruido de la SCAAV, con la premisa de determinar la viabilidad técnica y logística de cada espacio visitado. 
2. Presentación del contrato de conectividad de todas las estaciones de monitoreo de Ruido de la Red Urbana con el proveedor ETB, el cual fue aprobado en el comité de TICs del día 25 de mayo de 2018. 
3. Evaluación preliminar del diseño estructura estaciones de la Red de Ruido Urbana.
4. Socialización de los Mapas Estratégicos de Ruido (MER) en 21 escenarios correspondientes a 18 localidades y 3 entidades distritales.
El avance correspondiente al presupuesto de la reserva está determinado por la ejecución del contrato SDA-LP-20171381 "Adquirir un sistema para el monitoreo de niveles de presión sonora urbana y de seguimiento a las trayectorias de vuelo, asociadas al tráfico de operaciones aéreas, como parte de la red de ruido urbana en Bogotá" firmado con la empresa consultora TEKCEN S.A.S. y la SCAAV-SDA.
</t>
  </si>
  <si>
    <t xml:space="preserve">Durante la vigencia 2018 el avance de esta meta se desarrolla a través de las estrategias descritas a continuación:
1. Estrategias de implementación del SATAB: 
• Estructuración de la versión final de los protocolos de actuación ante alerta y atención a emergencia por contaminación atmosférica en Bogotá.
• Seguimiento permanente a la calidad del aire identificando episodios y eventos de contaminación atmosférica.
• Convocatoria para realizar la socialización del protocolo de actuación ante alertas por contaminación atmosférica a entidades del distrito.
• Elaboración del documento versión 4 de la Zonificación previa para la aplicación del protocolo de actuación y respuesta ante alertas y emergencias por contaminación atmosférica en Bogotá. 
• Elaboración del documento de metodología de implementación de técnicas de interpolación de datos de calidad del aire
• Elaboración del documento "Estrategias para la Socialización y divulgación del Índice Bogotano de Calidad del Aire –IBOCA-". Esta Versión incluye la caracterización de actores principales y más influyentes en el tema de calidad del aire de la ciudad y del país. 
• Estructuración del informe del seguimiento al comportamiento en redes sociales acerca del tema de la calidad del aire en la ciudad. 
2. Red de Black carbón: Se continua con el seguimiento al trámite de exención del IVA ante el ANLA Nº 2018014250-1-000 del 13 de febrero de 2018.
</t>
  </si>
  <si>
    <t xml:space="preserve">Durante la vigencia 2018 el avance de esta meta se detalla a continuación:
Realizar 242 monitoreos en la Red de Calidad Hídrica de Bogotá.
Diseñar los planes de monitoreo ambiental del recurso hídrico superficial y de sus factores contaminantes en el perímetro urbano del Distrito Capital, para la Red de Calidad Hídrica de Bogotá 2018-2019, el programa de monitoreo de Afluentes y Efluentes Fase XV y el componente de monitoreo de espejos de agua de la subdirección de Ecosistemas y ruralidad, por medio de la determinación de los parámetros y cantidades para la vigencia 2018.
Desarrollar el proceso precontractual que tendrá por objeto "Prestar los servicios de toma de muestras y análisis de laboratorio para el monitoreo de calidad y cantidad del recurso hídrico de la ciudad de Bogotá y sus factores de impacto", por medio del proceso No. 3655 del Sistema de Información para la Sistema de Información para la Programación, Seguimiento y Evaluación de la Gestión Institucional (SIPSE).
</t>
  </si>
  <si>
    <t xml:space="preserve">Durante la vigencia 2018 el avance de esta meta ha sido el siguiente:
1. Elaborar los informes de calidad del aire correspondientes a los meses de enero, febrero, marzo, abril del año 2018, y un (1) informe anual correspondiente a la consolidación de 2017 para un total de cinco (5) Informes con recursos de la vigencia y el informe de diciembre de 2017 con recursos de la reserva.
2. Realizar los mantenimientos preventivos y correctivos de acuerdo con la programación emitida por el software gestor asegurando la continua operación de las diferentes estaciones de monitoreo de Calidad del aire en la ciudad.
3. Desarrollar 89 pronósticos diarios del Índice de Calidad del Aire con predicción de 24 y 48 horas. Se realizó la simulación de la calidad del aire a 24 y 48 horas del Índice Bogotá de Calidad del Aire para la alerta amarilla declarada durante el mes de marzo de 2018 y se realizó la simulación de la calidad del aire del Día sin Carro del mes de febrero, para realizar la modelación de calidad del aire de Bogotá.
En cuanto a la ejecución de la reserva, se realizó el informe de calidad del aire correspondiente al mes de diciembre de 2017, dicho informe se encuentra publicado en la página de la entidad
</t>
  </si>
  <si>
    <t xml:space="preserve">El avance en la ejecución de esta meta para el primer semestre de 2018 se detalla a continuación:
1. Diseñar plan de monitoreo de aguas subterráneas: 
• Elaboración del concepto técnico con la evaluación y la actualización de los puntos planteados para constituir la red de monitoreo del distrito que estaba estipulada en la resolución 076 de 2017 de la SDA. 
• Evaluación de estos puntos de la red de monitoreo de acuerdo con los criterios en el contrato de consultoría 241 (Geodata), se cruzó con información de datos de recarga (natural y artificial por infiltración) el modelo geológico 3D con el que cuenta el distrito. 
• Consolidación de los registros de volúmenes consumidos y reportados por los usuarios desde 2016 (según información disponible) y se estimó que la demanda de agua subterránea en el distrito es de aproximadamente 101 l/s y se realizaron análisis por uso de agua y por pozo.  
2. En el marco del convenio de asociación No. SDA-CV 20161264 celebrado entre la Secretaría Distrital de Ambiente y la Pontificia Universidad Javeriana que tiene como objeto “Aunar esfuerzos técnicos, financieros y administrativos para desarrollar el modelo hidrogeológico conceptual del acuífero subsuperficial o somero en el perímetro urbano del distrito capital”, el 22 de junio se realizaron los dos sondeos magnetotelúricos.
3. Recopilación de la información de los divers instalados por los usuarios en sus pozos. 
4. Elaboración del informe técnico del análisis de la información de los divers instalados por la SDA
</t>
  </si>
  <si>
    <t xml:space="preserve">Para el primer semestre de 2018 el avance del Plan Estratégico Ambiental corresponde a:
1. Estructuración del informe técnico correspondiente a la información de soporte sobre el desarrollo e implementación de las etapas II y III definidas en el Decreto 335 de 2017 "por el cual se adopta la estrategia para la actualización del Plan Decenal de Descontaminación", el cual contiene: 
• Definición inicial del grupo de proyectos de reducción de emisiones.
• Desarrollo de mesas de trabajo con sectores emisores y entidades identificadas.
• Aplicación de la metodología para priorización y evaluación y definición de indicadores de seguimiento y reglamentación de proyectos de reducción de emisiones y revisión de las metas generales del Plan Decenal de Descontaminación del Aire de Bogotá (Decreto 098 de 2011). 
2. Desarrollo de la Estrategia de movilidad sostenible, Gestión Integral de la Energía, Infraestructura Urbana, Fortalecimiento institucional y del marco normativo, Investigación e información de calidad del aire.
3. Compilación del diagnóstico de información ambiental asociada al estado de los recursos hídrico, suelo, diversidad biológica y aire.
4. Análisis y ejercicios de modelación basados en la información ambiental asociada al estado de los recursos hídrico, suelo, diversidad biológica y aire.
5. Elaboración del documento preliminar asociado al estado del medio ambiente en el Distrito de Bogotá.
6. Consolidación del diseño de la metodología del plan estratégico de información y modelamiento ambiental distrital 2040.
7. Elaboración del diagnóstico la relación individuo – entorno del sector ambiente en Bogotá que incluya los factores de deterioro e incertidumbre que pueden incidir sobre el estado de los recursos, estructurando el documento preliminar asociado al estado del medio ambiente en cuanto a los recursos hídrico, suelo, diversidad biológica y aire.
8. Elaboración de los análisis y ejercicios de modelación que se realizado con dicha información de los recursos ambientales.
</t>
  </si>
  <si>
    <t>Los soportes de la gestión realizada se encuentran disponibles en el servidor de la SDA.</t>
  </si>
  <si>
    <t xml:space="preserve">En el marco de la ejecución de la meta de gestión para el primer semestre de 2018 el avance es:
Se determino el crecimiento informático para el Centro de Información y Modelamiento Ambiental -CIMAB en función del diagnóstico del tránsito de información y la estructuración de tecnología actual.
Se realizaron los análisis integrales y construcción de los servicios web de carácter geográfico correspondientes a: Gestión del control sobre contaminación acústica y Evaluación del censo de vertimientos del sector industrial.
Se definió la infraestructura de tecnologías que soporta la infraestructura informática y validación del soporte tecnológico del aplicativo CIMAB.
Se estructuro el informe técnico correspondiente a la información de soporte sobre el desarrollo e implementación de las etapas II y III definidas en el Decreto 335 de 2017.
Se desarrollo la Estrategia de movilidad sostenible, Gestión Integral de la Energía, Infraestructura Urbana, Fortalecimiento institucional y del marco normativo, Investigación e información de calidad del aire.
Se estructuro el diagnóstico de información ambiental asociada al estado de los recursos hídrico, suelo, diversidad biológica y aire y estructurar el documento preliminar.
Se consolido el diseño de la metodología del plan estratégico de información y modelamiento ambiental distrital 2040.
Se elaboraron los informes de calidad del aire de los meses de enero, febrero, marzo, abril del año 2018, el informe de diciembre de 2017 y el informe anual de 2017.
Se desarrollaron 89 pronósticos diarios del Índice de Calidad del Aire con predicción de 24 y 48 horas. 
Se socializaron los Mapas Estratégicos de Ruido (MER) en 21 escenarios correspondientes a 18 localidades y 3 entidades distritales.
Se estructuro la versión final de los protocolos de actuación ante alerta y atención a emergencia por contaminación atmosférica en Bogotá.
Se elaboraron los documentos: Versión 4 de la Zonificación previa para la aplicación del protocolo de actuación y respuesta ante alertas y emergencias por contaminación atmosférica en Bogotá, metodología de implementación de técnicas de interpolación de datos de calidad del aire, estrategias para la socialización y divulgación del Índice Bogotano de Calidad del Aire –IBOCA-. 
Se estructuro el informe del seguimiento al comportamiento en redes sociales acerca del tema de la calidad del aire en la ciudad. 
Se realizaron 242 monitoreos en la Red de Calidad Hídrica de Bogotá.
Se diseñaron los planes de monitoreo ambiental del recurso hídrico superficial y de sus factores contaminantes en el perímetro urbano del Distrito Capital, para la Red de Calidad Hídrica de Bogotá 2018-2019, el programa de monitoreo de Afluentes y Efluentes Fase XV y el componente de monitoreo de espejos de agua de la subdirección de Ecosistemas y ruralidad.
Se diseño plan de monitoreo de aguas subterráneas.
Se recopilo la información de los divers instalados por los usuarios en sus pozos para el monitoreo de aguas subterráneas y elaborar el informe técnico correspondiente.
</t>
  </si>
  <si>
    <t>PUNTO: Guaymaral
(Escuela de
Ingeniería) Estación de monitoreo de calidad del aire  unicada en Autopista
Norte # 205-59</t>
  </si>
  <si>
    <t>PUNTO: Suba
(Corpas) Estación de monitoreo de calidad del aire  unicada en Carrera 111 # 159A-61</t>
  </si>
  <si>
    <t>PUNTO: Usaquén
(Bosque)  Estación de monitoreo de calidad del aire  unicada en Carrera 7B
Bis # 132-11</t>
  </si>
  <si>
    <t>PUNTO: Bolivia Carrera  Estación de monitoreo de calidad del aire  unicada en Avenida Calle
80 
# 121-98</t>
  </si>
  <si>
    <t>PUNTO: Las Ferias
(Carrefour
Calle 80) Estación de monitoreo de calidad del aire  unicada en Avenida Calle
80 # 69Q-50</t>
  </si>
  <si>
    <t>PUNTO: C. de Alto
Rendimiento
(Parque Simón
Bolivar / IDRD) Estación de monitoreo de calidad del aire  unicada en Calle 63 # 59A-06</t>
  </si>
  <si>
    <t>PUNTO: Min.
Ambiente
(Sagrado
Corazón) Estación de monitoreo de calidad del aire  unicada en Calle 37 # 8-40</t>
  </si>
  <si>
    <t>PUNTO: PUENTE ARANDA Estación de monitoreo de calidad del aire  unicada en Calle 10 # 65-28</t>
  </si>
  <si>
    <t>PUNTO: Kennedy Estación de monitoreo de calidad del aire  unicada en Carrera 80 # 40-55 sur</t>
  </si>
  <si>
    <t>PUNTO: Carvajal - Sevillana 
Estación de monitoreo de calidad del aire  unicada en Autopista Sur
# 63-40</t>
  </si>
  <si>
    <t>PUNTO: TunaL Estación de monitoreo de calidad del aire  unicada en Carrera 2
Est # 12-78 sur</t>
  </si>
  <si>
    <t>PUNTO: SAN CRISTOBAL Estación de monitoreo de calidad del aire  unicada en Carrera 2
Est # 12-78 sur</t>
  </si>
  <si>
    <t xml:space="preserve">
Avenida Calle
80 # 69Q-50</t>
  </si>
  <si>
    <t>7. OBSERVACIONES AVANCE 2 do TRIMESTRE 2018</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</si>
</sst>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_-* #,##0.00\ _€_-;\-* #,##0.00\ _€_-;_-* &quot;-&quot;??\ _€_-;_-@_-"/>
    <numFmt numFmtId="180" formatCode="_ &quot;$&quot;\ * #,##0.00_ ;_ &quot;$&quot;\ * \-#,##0.00_ ;_ &quot;$&quot;\ * &quot;-&quot;??_ ;_ @_ "/>
    <numFmt numFmtId="181" formatCode="_ * #,##0.00_ ;_ * \-#,##0.00_ ;_ * &quot;-&quot;??_ ;_ @_ "/>
    <numFmt numFmtId="182" formatCode="_([$$-240A]\ * #,##0_);_([$$-240A]\ * \(#,##0\);_([$$-240A]\ * &quot;-&quot;??_);_(@_)"/>
    <numFmt numFmtId="183" formatCode="0.0%"/>
    <numFmt numFmtId="184" formatCode="_ * #,##0_ ;_ * \-#,##0_ ;_ * &quot;-&quot;??_ ;_ @_ "/>
    <numFmt numFmtId="185" formatCode="_(&quot;$&quot;* #,##0.00_);_(&quot;$&quot;* \(#,##0.00\);_(&quot;$&quot;* &quot;-&quot;??_);_(@_)"/>
    <numFmt numFmtId="186" formatCode="_-* #,##0\ _€_-;\-* #,##0\ _€_-;_-* &quot;-&quot;??\ _€_-;_-@_-"/>
    <numFmt numFmtId="187" formatCode="0.0"/>
    <numFmt numFmtId="188" formatCode="#,##0.0"/>
    <numFmt numFmtId="189" formatCode="#,##0.0_);\(#,##0.0\)"/>
    <numFmt numFmtId="190" formatCode="_(* #,##0.0_);_(* \(#,##0.0\);_(* &quot;-&quot;_);_(@_)"/>
    <numFmt numFmtId="191" formatCode="_(* #,##0.000_);_(* \(#,##0.000\);_(* &quot;-&quot;_);_(@_)"/>
    <numFmt numFmtId="192" formatCode="_-* #,##0.0\ _€_-;\-* #,##0.0\ _€_-;_-* &quot;-&quot;??\ _€_-;_-@_-"/>
    <numFmt numFmtId="193" formatCode="[$$-240A]\ #,##0"/>
    <numFmt numFmtId="194" formatCode="#,##0.000"/>
    <numFmt numFmtId="195" formatCode="0.000"/>
    <numFmt numFmtId="196" formatCode="#,##0.000\ _€;\-#,##0.000\ _€"/>
    <numFmt numFmtId="197" formatCode="_-* #,##0.000\ _€_-;\-* #,##0.000\ _€_-;_-* &quot;-&quot;??\ _€_-;_-@_-"/>
    <numFmt numFmtId="198" formatCode="#,##0.0;\-#,##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quot;$&quot;* #,##0_);_(&quot;$&quot;* \(#,##0\);_(&quot;$&quot;* &quot;-&quot;??_);_(@_)"/>
    <numFmt numFmtId="204" formatCode="&quot;$&quot;\ #,##0.00"/>
    <numFmt numFmtId="205" formatCode="#,##0.0\ _€;\-#,##0.0\ _€"/>
    <numFmt numFmtId="206" formatCode="0.000%"/>
  </numFmts>
  <fonts count="104">
    <font>
      <sz val="11"/>
      <color theme="1"/>
      <name val="Calibri"/>
      <family val="2"/>
    </font>
    <font>
      <sz val="11"/>
      <color indexed="8"/>
      <name val="Calibri"/>
      <family val="2"/>
    </font>
    <font>
      <b/>
      <sz val="10"/>
      <name val="Arial"/>
      <family val="2"/>
    </font>
    <font>
      <sz val="10"/>
      <name val="Arial"/>
      <family val="2"/>
    </font>
    <font>
      <sz val="12"/>
      <name val="Arial"/>
      <family val="2"/>
    </font>
    <font>
      <sz val="12"/>
      <color indexed="8"/>
      <name val="Arial"/>
      <family val="2"/>
    </font>
    <font>
      <sz val="8"/>
      <name val="Calibri"/>
      <family val="2"/>
    </font>
    <font>
      <b/>
      <sz val="14"/>
      <name val="Arial"/>
      <family val="2"/>
    </font>
    <font>
      <sz val="8"/>
      <name val="Arial"/>
      <family val="2"/>
    </font>
    <font>
      <sz val="7"/>
      <name val="Arial"/>
      <family val="2"/>
    </font>
    <font>
      <b/>
      <sz val="12"/>
      <name val="Tahoma"/>
      <family val="2"/>
    </font>
    <font>
      <b/>
      <sz val="10"/>
      <color indexed="8"/>
      <name val="Arial"/>
      <family val="2"/>
    </font>
    <font>
      <sz val="10"/>
      <color indexed="8"/>
      <name val="Arial"/>
      <family val="2"/>
    </font>
    <font>
      <sz val="10"/>
      <color indexed="8"/>
      <name val="Tahoma"/>
      <family val="2"/>
    </font>
    <font>
      <sz val="11"/>
      <name val="Tahoma"/>
      <family val="2"/>
    </font>
    <font>
      <b/>
      <sz val="10"/>
      <color indexed="8"/>
      <name val="Tahoma"/>
      <family val="2"/>
    </font>
    <font>
      <sz val="10"/>
      <name val="Tahoma"/>
      <family val="2"/>
    </font>
    <font>
      <sz val="9"/>
      <name val="Tahoma"/>
      <family val="2"/>
    </font>
    <font>
      <b/>
      <sz val="9"/>
      <name val="Tahoma"/>
      <family val="2"/>
    </font>
    <font>
      <b/>
      <sz val="11"/>
      <name val="Tahoma"/>
      <family val="2"/>
    </font>
    <font>
      <b/>
      <sz val="11"/>
      <name val="Arial"/>
      <family val="2"/>
    </font>
    <font>
      <b/>
      <sz val="7"/>
      <name val="Arial"/>
      <family val="2"/>
    </font>
    <font>
      <sz val="7"/>
      <name val="Tahoma"/>
      <family val="2"/>
    </font>
    <font>
      <b/>
      <sz val="9"/>
      <color indexed="8"/>
      <name val="Arial"/>
      <family val="2"/>
    </font>
    <font>
      <i/>
      <sz val="9"/>
      <color indexed="8"/>
      <name val="Arial"/>
      <family val="2"/>
    </font>
    <font>
      <sz val="9"/>
      <color indexed="8"/>
      <name val="Arial"/>
      <family val="2"/>
    </font>
    <font>
      <sz val="9"/>
      <name val="Arial"/>
      <family val="2"/>
    </font>
    <font>
      <b/>
      <sz val="9"/>
      <name val="Arial"/>
      <family val="2"/>
    </font>
    <font>
      <i/>
      <sz val="9"/>
      <name val="Arial"/>
      <family val="2"/>
    </font>
    <font>
      <sz val="9"/>
      <color indexed="10"/>
      <name val="Arial"/>
      <family val="2"/>
    </font>
    <font>
      <sz val="12"/>
      <color indexed="8"/>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9"/>
      <color indexed="8"/>
      <name val="Calibri"/>
      <family val="2"/>
    </font>
    <font>
      <sz val="9"/>
      <color indexed="8"/>
      <name val="Inherit"/>
      <family val="0"/>
    </font>
    <font>
      <b/>
      <sz val="8"/>
      <color indexed="8"/>
      <name val="Arial"/>
      <family val="2"/>
    </font>
    <font>
      <sz val="9"/>
      <color indexed="8"/>
      <name val="Tahoma"/>
      <family val="2"/>
    </font>
    <font>
      <b/>
      <sz val="9"/>
      <color indexed="8"/>
      <name val="Tahoma"/>
      <family val="2"/>
    </font>
    <font>
      <sz val="10"/>
      <color indexed="8"/>
      <name val="Calibri"/>
      <family val="2"/>
    </font>
    <font>
      <sz val="10"/>
      <color indexed="8"/>
      <name val="Arial Narrow"/>
      <family val="2"/>
    </font>
    <font>
      <sz val="11"/>
      <color indexed="8"/>
      <name val="Tahoma"/>
      <family val="2"/>
    </font>
    <font>
      <sz val="12"/>
      <color indexed="8"/>
      <name val="Calibri"/>
      <family val="2"/>
    </font>
    <font>
      <sz val="11"/>
      <color indexed="8"/>
      <name val="Arial"/>
      <family val="2"/>
    </font>
    <font>
      <b/>
      <sz val="9"/>
      <color indexed="8"/>
      <name val="Trebuchet MS"/>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12"/>
      <color theme="1"/>
      <name val="Arial"/>
      <family val="2"/>
    </font>
    <font>
      <sz val="9"/>
      <color theme="1"/>
      <name val="Calibri"/>
      <family val="2"/>
    </font>
    <font>
      <sz val="9"/>
      <color rgb="FF000000"/>
      <name val="Inherit"/>
      <family val="0"/>
    </font>
    <font>
      <b/>
      <sz val="8"/>
      <color rgb="FF000000"/>
      <name val="Arial"/>
      <family val="2"/>
    </font>
    <font>
      <b/>
      <sz val="10"/>
      <color rgb="FF000000"/>
      <name val="Arial"/>
      <family val="2"/>
    </font>
    <font>
      <sz val="10"/>
      <color theme="1"/>
      <name val="Arial"/>
      <family val="2"/>
    </font>
    <font>
      <sz val="10"/>
      <color theme="1"/>
      <name val="Tahoma"/>
      <family val="2"/>
    </font>
    <font>
      <sz val="9"/>
      <color theme="1"/>
      <name val="Tahoma"/>
      <family val="2"/>
    </font>
    <font>
      <sz val="10"/>
      <color rgb="FF000000"/>
      <name val="Arial"/>
      <family val="2"/>
    </font>
    <font>
      <b/>
      <sz val="10"/>
      <color theme="1"/>
      <name val="Arial"/>
      <family val="2"/>
    </font>
    <font>
      <b/>
      <sz val="9"/>
      <color theme="1"/>
      <name val="Tahoma"/>
      <family val="2"/>
    </font>
    <font>
      <sz val="10"/>
      <color theme="1"/>
      <name val="Calibri"/>
      <family val="2"/>
    </font>
    <font>
      <sz val="10"/>
      <color theme="1"/>
      <name val="Arial Narrow"/>
      <family val="2"/>
    </font>
    <font>
      <sz val="11"/>
      <color theme="1"/>
      <name val="Tahoma"/>
      <family val="2"/>
    </font>
    <font>
      <sz val="9"/>
      <color theme="1"/>
      <name val="Arial"/>
      <family val="2"/>
    </font>
    <font>
      <b/>
      <sz val="9"/>
      <color theme="1"/>
      <name val="Arial"/>
      <family val="2"/>
    </font>
    <font>
      <b/>
      <sz val="9"/>
      <color rgb="FF000000"/>
      <name val="Arial"/>
      <family val="2"/>
    </font>
    <font>
      <sz val="9"/>
      <color rgb="FF000000"/>
      <name val="Arial"/>
      <family val="2"/>
    </font>
    <font>
      <sz val="10"/>
      <color rgb="FF000000"/>
      <name val="Tahoma"/>
      <family val="2"/>
    </font>
    <font>
      <b/>
      <sz val="10"/>
      <color theme="1"/>
      <name val="Tahoma"/>
      <family val="2"/>
    </font>
    <font>
      <sz val="12"/>
      <color theme="1"/>
      <name val="Calibri"/>
      <family val="2"/>
    </font>
    <font>
      <sz val="11"/>
      <color theme="1"/>
      <name val="Arial"/>
      <family val="2"/>
    </font>
    <font>
      <b/>
      <sz val="9"/>
      <color rgb="FF000000"/>
      <name val="Trebuchet MS"/>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thin"/>
      <right style="thin"/>
      <top style="thin"/>
      <bottom style="medium"/>
    </border>
    <border>
      <left style="thin"/>
      <right style="thin"/>
      <top style="thin"/>
      <bottom style="thin"/>
    </border>
    <border>
      <left style="hair">
        <color theme="3" tint="0.5999600291252136"/>
      </left>
      <right style="hair">
        <color theme="3" tint="0.5999600291252136"/>
      </right>
      <top style="hair">
        <color theme="3" tint="0.5999600291252136"/>
      </top>
      <bottom style="hair">
        <color theme="3" tint="0.5999600291252136"/>
      </bottom>
    </border>
    <border>
      <left style="thin"/>
      <right style="thin"/>
      <top style="medium"/>
      <bottom style="thin"/>
    </border>
    <border>
      <left style="thin"/>
      <right style="thin"/>
      <top style="thin"/>
      <bottom/>
    </border>
    <border>
      <left style="thin"/>
      <right style="thin"/>
      <top/>
      <bottom style="thin"/>
    </border>
    <border>
      <left/>
      <right style="thin"/>
      <top style="thin"/>
      <bottom style="thin"/>
    </border>
    <border>
      <left style="medium"/>
      <right style="medium"/>
      <top/>
      <bottom style="medium"/>
    </border>
    <border>
      <left style="thin"/>
      <right style="thin"/>
      <top/>
      <bottom style="medium"/>
    </border>
    <border>
      <left/>
      <right/>
      <top/>
      <bottom style="thin"/>
    </border>
    <border>
      <left style="thin"/>
      <right/>
      <top/>
      <bottom style="medium"/>
    </border>
    <border>
      <left style="thin"/>
      <right style="medium"/>
      <top style="thin"/>
      <bottom style="medium"/>
    </border>
    <border>
      <left style="medium"/>
      <right style="medium"/>
      <top style="medium"/>
      <bottom style="thin"/>
    </border>
    <border>
      <left/>
      <right style="medium"/>
      <top/>
      <bottom style="thin"/>
    </border>
    <border>
      <left/>
      <right style="thin"/>
      <top style="medium"/>
      <bottom style="thin"/>
    </border>
    <border>
      <left style="thin"/>
      <right style="thin"/>
      <top style="medium"/>
      <bottom style="medium"/>
    </border>
    <border>
      <left style="thin"/>
      <right style="medium"/>
      <top style="medium"/>
      <bottom style="medium"/>
    </border>
    <border>
      <left style="thin"/>
      <right/>
      <top style="thin"/>
      <bottom style="thin"/>
    </border>
    <border>
      <left/>
      <right/>
      <top style="thin"/>
      <bottom style="thin"/>
    </border>
    <border>
      <left style="thin"/>
      <right style="medium"/>
      <top style="thin"/>
      <bottom style="thin"/>
    </border>
    <border>
      <left style="thin"/>
      <right style="medium"/>
      <top style="medium"/>
      <bottom style="thin"/>
    </border>
    <border>
      <left/>
      <right/>
      <top style="thin"/>
      <bottom style="medium"/>
    </border>
    <border>
      <left/>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top style="medium"/>
      <bottom style="medium"/>
    </border>
    <border>
      <left/>
      <right/>
      <top style="medium"/>
      <bottom style="medium"/>
    </border>
    <border>
      <left/>
      <right style="thin"/>
      <top style="medium"/>
      <bottom style="medium"/>
    </border>
    <border>
      <left style="thin"/>
      <right/>
      <top>
        <color indexed="63"/>
      </top>
      <bottom style="thin"/>
    </border>
    <border>
      <left/>
      <right style="thin"/>
      <top/>
      <bottom style="thin"/>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thin"/>
      <right style="thin"/>
      <top style="medium"/>
      <bottom/>
    </border>
    <border>
      <left style="thin"/>
      <right style="thin"/>
      <top/>
      <bottom/>
    </border>
    <border>
      <left style="medium"/>
      <right style="thin"/>
      <top style="medium"/>
      <bottom style="thin"/>
    </border>
    <border>
      <left style="medium"/>
      <right style="thin"/>
      <top style="thin"/>
      <bottom/>
    </border>
    <border>
      <left style="thin"/>
      <right style="medium"/>
      <top style="medium"/>
      <bottom/>
    </border>
    <border>
      <left style="thin"/>
      <right style="medium"/>
      <top/>
      <bottom/>
    </border>
    <border>
      <left style="thin"/>
      <right style="medium"/>
      <top/>
      <bottom style="medium"/>
    </border>
    <border>
      <left style="thin"/>
      <right style="medium"/>
      <top style="thin"/>
      <bottom/>
    </border>
    <border>
      <left/>
      <right style="medium"/>
      <top style="thin"/>
      <bottom style="thin"/>
    </border>
    <border>
      <left style="thin"/>
      <right/>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border>
    <border>
      <left style="thin"/>
      <right>
        <color indexed="63"/>
      </right>
      <top style="medium"/>
      <bottom/>
    </border>
    <border>
      <left style="thin"/>
      <right/>
      <top style="thin"/>
      <bottom>
        <color indexed="63"/>
      </bottom>
    </border>
    <border>
      <left style="medium"/>
      <right style="thin"/>
      <top style="medium"/>
      <bottom/>
    </border>
    <border>
      <left style="medium"/>
      <right style="thin"/>
      <top/>
      <bottom/>
    </border>
    <border>
      <left style="medium"/>
      <right style="thin"/>
      <top/>
      <bottom style="medium"/>
    </border>
    <border>
      <left style="thin"/>
      <right>
        <color indexed="63"/>
      </right>
      <top/>
      <bottom/>
    </border>
    <border>
      <left/>
      <right/>
      <top style="medium"/>
      <bottom/>
    </border>
    <border>
      <left style="medium"/>
      <right/>
      <top style="medium"/>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181" fontId="3" fillId="0" borderId="0" applyFont="0" applyFill="0" applyBorder="0" applyAlignment="0" applyProtection="0"/>
    <xf numFmtId="181" fontId="3" fillId="0" borderId="0" applyFont="0" applyFill="0" applyBorder="0" applyAlignment="0" applyProtection="0"/>
    <xf numFmtId="0" fontId="65" fillId="0" borderId="4" applyNumberFormat="0" applyFill="0" applyAlignment="0" applyProtection="0"/>
    <xf numFmtId="0" fontId="66"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9" fontId="1"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8" fontId="3"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42" fontId="0" fillId="0" borderId="0" applyFont="0" applyFill="0" applyBorder="0" applyAlignment="0" applyProtection="0"/>
    <xf numFmtId="178" fontId="1" fillId="0" borderId="0" applyFont="0" applyFill="0" applyBorder="0" applyAlignment="0" applyProtection="0"/>
    <xf numFmtId="180" fontId="3" fillId="0" borderId="0" applyFont="0" applyFill="0" applyBorder="0" applyAlignment="0" applyProtection="0"/>
    <xf numFmtId="184"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5"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8" fontId="1" fillId="0" borderId="0" applyFont="0" applyFill="0" applyBorder="0" applyAlignment="0" applyProtection="0"/>
    <xf numFmtId="0" fontId="7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6" fillId="0" borderId="8" applyNumberFormat="0" applyFill="0" applyAlignment="0" applyProtection="0"/>
    <xf numFmtId="0" fontId="78" fillId="0" borderId="9" applyNumberFormat="0" applyFill="0" applyAlignment="0" applyProtection="0"/>
  </cellStyleXfs>
  <cellXfs count="868">
    <xf numFmtId="0" fontId="0" fillId="0" borderId="0" xfId="0" applyFont="1" applyAlignment="1">
      <alignment/>
    </xf>
    <xf numFmtId="0" fontId="0" fillId="0" borderId="0" xfId="0" applyFill="1" applyAlignment="1">
      <alignment/>
    </xf>
    <xf numFmtId="0" fontId="4" fillId="0" borderId="0" xfId="72" applyFont="1" applyBorder="1" applyAlignment="1">
      <alignment vertical="center"/>
      <protection/>
    </xf>
    <xf numFmtId="0" fontId="5" fillId="0" borderId="0" xfId="0" applyFont="1" applyAlignment="1">
      <alignment/>
    </xf>
    <xf numFmtId="0" fontId="0" fillId="33" borderId="0" xfId="0" applyFill="1" applyAlignment="1">
      <alignment/>
    </xf>
    <xf numFmtId="0" fontId="0" fillId="0" borderId="0" xfId="0" applyFill="1" applyAlignment="1">
      <alignment horizontal="center" vertical="center"/>
    </xf>
    <xf numFmtId="0" fontId="3" fillId="0" borderId="0" xfId="0" applyFont="1" applyFill="1" applyAlignment="1">
      <alignment/>
    </xf>
    <xf numFmtId="0" fontId="4" fillId="0" borderId="0" xfId="0" applyFont="1" applyFill="1" applyAlignment="1">
      <alignment horizontal="center"/>
    </xf>
    <xf numFmtId="0" fontId="0" fillId="33" borderId="0" xfId="0" applyFill="1" applyAlignment="1">
      <alignment horizontal="center"/>
    </xf>
    <xf numFmtId="0" fontId="0" fillId="0" borderId="0" xfId="0" applyFill="1" applyAlignment="1">
      <alignment horizontal="center"/>
    </xf>
    <xf numFmtId="0" fontId="8" fillId="0" borderId="0" xfId="0" applyFont="1" applyFill="1" applyAlignment="1">
      <alignment/>
    </xf>
    <xf numFmtId="186"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79" fillId="0" borderId="0" xfId="0" applyFont="1" applyFill="1" applyAlignment="1">
      <alignment horizontal="center" vertical="center"/>
    </xf>
    <xf numFmtId="0" fontId="80" fillId="33" borderId="0" xfId="0" applyFont="1" applyFill="1" applyBorder="1" applyAlignment="1">
      <alignment/>
    </xf>
    <xf numFmtId="0" fontId="80" fillId="33" borderId="0" xfId="0" applyFont="1" applyFill="1" applyBorder="1" applyAlignment="1">
      <alignment horizontal="center"/>
    </xf>
    <xf numFmtId="0" fontId="80" fillId="33" borderId="10" xfId="0" applyFont="1" applyFill="1" applyBorder="1" applyAlignment="1">
      <alignment/>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0" borderId="0" xfId="0" applyFont="1" applyFill="1" applyAlignment="1">
      <alignment horizontal="center" vertical="center"/>
    </xf>
    <xf numFmtId="186" fontId="0" fillId="0" borderId="0" xfId="51" applyNumberFormat="1" applyFont="1" applyAlignment="1">
      <alignment/>
    </xf>
    <xf numFmtId="187" fontId="0" fillId="0" borderId="0" xfId="0" applyNumberFormat="1" applyAlignment="1">
      <alignment/>
    </xf>
    <xf numFmtId="186" fontId="0" fillId="0" borderId="0" xfId="0" applyNumberFormat="1" applyAlignment="1">
      <alignment/>
    </xf>
    <xf numFmtId="0" fontId="0" fillId="35" borderId="0" xfId="0" applyFill="1" applyAlignment="1">
      <alignment/>
    </xf>
    <xf numFmtId="186" fontId="0" fillId="35" borderId="0" xfId="51" applyNumberFormat="1" applyFont="1" applyFill="1" applyAlignment="1">
      <alignment/>
    </xf>
    <xf numFmtId="0" fontId="0" fillId="35" borderId="0" xfId="0" applyFill="1" applyAlignment="1">
      <alignment horizontal="center"/>
    </xf>
    <xf numFmtId="186" fontId="0" fillId="35" borderId="0" xfId="51" applyNumberFormat="1" applyFont="1" applyFill="1" applyAlignment="1">
      <alignment horizontal="center"/>
    </xf>
    <xf numFmtId="0" fontId="0" fillId="33" borderId="0" xfId="0" applyFill="1" applyAlignment="1">
      <alignment wrapText="1"/>
    </xf>
    <xf numFmtId="0" fontId="81" fillId="33" borderId="12" xfId="0" applyFont="1" applyFill="1" applyBorder="1" applyAlignment="1">
      <alignment/>
    </xf>
    <xf numFmtId="0" fontId="82" fillId="33" borderId="12" xfId="0" applyFont="1" applyFill="1" applyBorder="1" applyAlignment="1">
      <alignment horizontal="center" vertical="center" wrapText="1"/>
    </xf>
    <xf numFmtId="0" fontId="82" fillId="33" borderId="12" xfId="0" applyFont="1" applyFill="1" applyBorder="1" applyAlignment="1">
      <alignment horizontal="right" vertical="center" wrapText="1"/>
    </xf>
    <xf numFmtId="0" fontId="82" fillId="33" borderId="12" xfId="0" applyFont="1" applyFill="1" applyBorder="1" applyAlignment="1">
      <alignment horizontal="left" vertical="center" wrapText="1"/>
    </xf>
    <xf numFmtId="4" fontId="82" fillId="33" borderId="12" xfId="0" applyNumberFormat="1" applyFont="1" applyFill="1" applyBorder="1" applyAlignment="1">
      <alignment horizontal="right" vertical="center" wrapText="1"/>
    </xf>
    <xf numFmtId="0" fontId="82" fillId="35" borderId="12" xfId="0" applyFont="1" applyFill="1" applyBorder="1" applyAlignment="1">
      <alignment horizontal="left" vertical="center" wrapText="1"/>
    </xf>
    <xf numFmtId="4" fontId="82" fillId="35" borderId="12" xfId="0" applyNumberFormat="1" applyFont="1" applyFill="1" applyBorder="1" applyAlignment="1">
      <alignment horizontal="right" vertical="center" wrapText="1"/>
    </xf>
    <xf numFmtId="4" fontId="0" fillId="0" borderId="0" xfId="0" applyNumberFormat="1" applyAlignment="1">
      <alignment/>
    </xf>
    <xf numFmtId="0" fontId="83" fillId="0" borderId="13" xfId="0" applyFont="1" applyFill="1" applyBorder="1" applyAlignment="1">
      <alignment horizontal="left" vertical="center"/>
    </xf>
    <xf numFmtId="3" fontId="78" fillId="0" borderId="13" xfId="0" applyNumberFormat="1" applyFont="1" applyBorder="1" applyAlignment="1">
      <alignment horizontal="center" vertical="center"/>
    </xf>
    <xf numFmtId="3" fontId="84" fillId="36" borderId="13" xfId="0" applyNumberFormat="1" applyFont="1" applyFill="1" applyBorder="1" applyAlignment="1">
      <alignment vertical="center"/>
    </xf>
    <xf numFmtId="3" fontId="84" fillId="36" borderId="13" xfId="0" applyNumberFormat="1" applyFont="1" applyFill="1" applyBorder="1" applyAlignment="1">
      <alignment horizontal="center" vertical="center"/>
    </xf>
    <xf numFmtId="3" fontId="84" fillId="35" borderId="13" xfId="0" applyNumberFormat="1" applyFont="1" applyFill="1" applyBorder="1" applyAlignment="1">
      <alignment horizontal="center" vertical="center"/>
    </xf>
    <xf numFmtId="3" fontId="78" fillId="0" borderId="0" xfId="0" applyNumberFormat="1" applyFont="1" applyFill="1" applyBorder="1" applyAlignment="1">
      <alignment horizontal="center" vertical="center"/>
    </xf>
    <xf numFmtId="3" fontId="0" fillId="0" borderId="0" xfId="0" applyNumberFormat="1" applyAlignment="1">
      <alignment/>
    </xf>
    <xf numFmtId="0" fontId="83" fillId="35" borderId="13" xfId="0" applyFont="1" applyFill="1" applyBorder="1" applyAlignment="1">
      <alignment horizontal="left" vertical="center"/>
    </xf>
    <xf numFmtId="3" fontId="78" fillId="35" borderId="13" xfId="0" applyNumberFormat="1" applyFont="1" applyFill="1" applyBorder="1" applyAlignment="1">
      <alignment horizontal="center" vertical="center"/>
    </xf>
    <xf numFmtId="179" fontId="0" fillId="35" borderId="0" xfId="51" applyFont="1" applyFill="1" applyAlignment="1">
      <alignment/>
    </xf>
    <xf numFmtId="3" fontId="3" fillId="33" borderId="14"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37" fontId="12" fillId="33" borderId="12" xfId="58" applyNumberFormat="1"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2" xfId="0" applyFont="1" applyFill="1" applyBorder="1" applyAlignment="1">
      <alignment horizontal="right" vertical="center"/>
    </xf>
    <xf numFmtId="37" fontId="11" fillId="33" borderId="15" xfId="58" applyNumberFormat="1" applyFont="1" applyFill="1" applyBorder="1" applyAlignment="1">
      <alignment horizontal="center" vertical="center"/>
    </xf>
    <xf numFmtId="37" fontId="12" fillId="33" borderId="14" xfId="58" applyNumberFormat="1" applyFont="1" applyFill="1" applyBorder="1" applyAlignment="1">
      <alignment horizontal="center" vertical="center"/>
    </xf>
    <xf numFmtId="37" fontId="11" fillId="33" borderId="11" xfId="58" applyNumberFormat="1" applyFont="1" applyFill="1" applyBorder="1" applyAlignment="1">
      <alignment horizontal="center" vertical="center"/>
    </xf>
    <xf numFmtId="37" fontId="12" fillId="33" borderId="16" xfId="58" applyNumberFormat="1" applyFont="1" applyFill="1" applyBorder="1" applyAlignment="1">
      <alignment horizontal="center" vertical="center"/>
    </xf>
    <xf numFmtId="39" fontId="12" fillId="33" borderId="14" xfId="58" applyNumberFormat="1" applyFont="1" applyFill="1" applyBorder="1" applyAlignment="1">
      <alignment horizontal="center" vertical="center"/>
    </xf>
    <xf numFmtId="189" fontId="12" fillId="33" borderId="14" xfId="58" applyNumberFormat="1" applyFont="1" applyFill="1" applyBorder="1" applyAlignment="1">
      <alignment horizontal="center" vertical="center"/>
    </xf>
    <xf numFmtId="0" fontId="85" fillId="33" borderId="12" xfId="0" applyFont="1" applyFill="1" applyBorder="1" applyAlignment="1">
      <alignment horizontal="center" vertical="center"/>
    </xf>
    <xf numFmtId="189" fontId="12" fillId="33" borderId="12" xfId="58" applyNumberFormat="1" applyFont="1" applyFill="1" applyBorder="1" applyAlignment="1">
      <alignment horizontal="center" vertical="center"/>
    </xf>
    <xf numFmtId="0" fontId="85" fillId="33" borderId="14" xfId="0" applyFont="1" applyFill="1" applyBorder="1" applyAlignment="1">
      <alignment horizontal="center" vertical="center"/>
    </xf>
    <xf numFmtId="9" fontId="85" fillId="33" borderId="14" xfId="79" applyFont="1" applyFill="1" applyBorder="1" applyAlignment="1">
      <alignment horizontal="center" vertical="center"/>
    </xf>
    <xf numFmtId="9" fontId="85" fillId="33" borderId="12" xfId="79" applyFont="1" applyFill="1" applyBorder="1" applyAlignment="1">
      <alignment horizontal="center" vertical="center"/>
    </xf>
    <xf numFmtId="183" fontId="85" fillId="33" borderId="12" xfId="79" applyNumberFormat="1" applyFont="1" applyFill="1" applyBorder="1" applyAlignment="1">
      <alignment horizontal="center" vertical="center"/>
    </xf>
    <xf numFmtId="2" fontId="85" fillId="33" borderId="12" xfId="0" applyNumberFormat="1" applyFont="1" applyFill="1" applyBorder="1" applyAlignment="1">
      <alignment horizontal="center" vertical="center"/>
    </xf>
    <xf numFmtId="9" fontId="12" fillId="33" borderId="16" xfId="79" applyFont="1" applyFill="1" applyBorder="1" applyAlignment="1">
      <alignment horizontal="center" vertical="center"/>
    </xf>
    <xf numFmtId="10" fontId="12" fillId="33" borderId="16" xfId="79" applyNumberFormat="1" applyFont="1" applyFill="1" applyBorder="1" applyAlignment="1">
      <alignment horizontal="center" vertical="center"/>
    </xf>
    <xf numFmtId="9" fontId="12" fillId="33" borderId="12" xfId="79" applyFont="1" applyFill="1" applyBorder="1" applyAlignment="1">
      <alignment horizontal="center" vertical="center"/>
    </xf>
    <xf numFmtId="10" fontId="12" fillId="33" borderId="12" xfId="79" applyNumberFormat="1" applyFont="1" applyFill="1" applyBorder="1" applyAlignment="1">
      <alignment horizontal="center" vertical="center"/>
    </xf>
    <xf numFmtId="9" fontId="12" fillId="33" borderId="12" xfId="79" applyNumberFormat="1" applyFont="1" applyFill="1" applyBorder="1" applyAlignment="1">
      <alignment horizontal="center" vertical="center"/>
    </xf>
    <xf numFmtId="39" fontId="12" fillId="33" borderId="12" xfId="58" applyNumberFormat="1" applyFont="1" applyFill="1" applyBorder="1" applyAlignment="1">
      <alignment horizontal="center" vertical="center"/>
    </xf>
    <xf numFmtId="0" fontId="3" fillId="0" borderId="0" xfId="75" applyBorder="1">
      <alignment/>
      <protection/>
    </xf>
    <xf numFmtId="0" fontId="3" fillId="0" borderId="0" xfId="75">
      <alignment/>
      <protection/>
    </xf>
    <xf numFmtId="0" fontId="4" fillId="34" borderId="11" xfId="0" applyFont="1" applyFill="1" applyBorder="1" applyAlignment="1">
      <alignment horizontal="center" vertical="center" wrapText="1"/>
    </xf>
    <xf numFmtId="0" fontId="4" fillId="34" borderId="17" xfId="0" applyFont="1" applyFill="1" applyBorder="1" applyAlignment="1">
      <alignment horizontal="center" vertical="center"/>
    </xf>
    <xf numFmtId="37" fontId="13" fillId="33" borderId="12" xfId="60" applyNumberFormat="1" applyFont="1" applyFill="1" applyBorder="1" applyAlignment="1">
      <alignment horizontal="center" vertical="center"/>
    </xf>
    <xf numFmtId="0" fontId="13" fillId="33" borderId="12" xfId="0" applyFont="1" applyFill="1" applyBorder="1" applyAlignment="1">
      <alignment horizontal="center" vertical="center"/>
    </xf>
    <xf numFmtId="0" fontId="86" fillId="33" borderId="12" xfId="0" applyFont="1" applyFill="1" applyBorder="1" applyAlignment="1">
      <alignment horizontal="center" vertical="center"/>
    </xf>
    <xf numFmtId="183" fontId="85" fillId="33" borderId="14" xfId="79" applyNumberFormat="1" applyFont="1" applyFill="1" applyBorder="1" applyAlignment="1">
      <alignment horizontal="center" vertical="center"/>
    </xf>
    <xf numFmtId="0" fontId="87" fillId="0" borderId="0" xfId="0" applyFont="1" applyAlignment="1">
      <alignment/>
    </xf>
    <xf numFmtId="0" fontId="17" fillId="37" borderId="0" xfId="72" applyFont="1" applyFill="1" applyAlignment="1">
      <alignment vertical="center"/>
      <protection/>
    </xf>
    <xf numFmtId="0" fontId="18" fillId="38" borderId="18" xfId="72" applyFont="1" applyFill="1" applyBorder="1" applyAlignment="1">
      <alignment horizontal="center" vertical="center" wrapText="1"/>
      <protection/>
    </xf>
    <xf numFmtId="9" fontId="18" fillId="38" borderId="19" xfId="72" applyNumberFormat="1" applyFont="1" applyFill="1" applyBorder="1" applyAlignment="1">
      <alignment horizontal="center" vertical="center" wrapText="1"/>
      <protection/>
    </xf>
    <xf numFmtId="183" fontId="87" fillId="0" borderId="0" xfId="0" applyNumberFormat="1" applyFont="1" applyAlignment="1">
      <alignment/>
    </xf>
    <xf numFmtId="10" fontId="87" fillId="0" borderId="0" xfId="0" applyNumberFormat="1" applyFont="1" applyAlignment="1">
      <alignment/>
    </xf>
    <xf numFmtId="0" fontId="18" fillId="38" borderId="15" xfId="72" applyFont="1" applyFill="1" applyBorder="1" applyAlignment="1">
      <alignment horizontal="center" vertical="center" wrapText="1"/>
      <protection/>
    </xf>
    <xf numFmtId="10" fontId="18" fillId="38" borderId="15" xfId="72" applyNumberFormat="1" applyFont="1" applyFill="1" applyBorder="1" applyAlignment="1">
      <alignment horizontal="center" vertical="center" wrapText="1"/>
      <protection/>
    </xf>
    <xf numFmtId="0" fontId="18" fillId="38" borderId="15" xfId="72" applyFont="1" applyFill="1" applyBorder="1" applyAlignment="1">
      <alignment horizontal="center" vertical="center" textRotation="180" wrapText="1"/>
      <protection/>
    </xf>
    <xf numFmtId="0" fontId="17" fillId="0" borderId="0" xfId="72" applyFont="1" applyBorder="1" applyAlignment="1">
      <alignment vertical="center"/>
      <protection/>
    </xf>
    <xf numFmtId="10" fontId="17" fillId="0" borderId="0" xfId="72" applyNumberFormat="1" applyFont="1" applyAlignment="1">
      <alignment vertical="center"/>
      <protection/>
    </xf>
    <xf numFmtId="0" fontId="17" fillId="0" borderId="0" xfId="72" applyFont="1" applyAlignment="1">
      <alignment vertical="center"/>
      <protection/>
    </xf>
    <xf numFmtId="0" fontId="17" fillId="0" borderId="0" xfId="72" applyFont="1" applyFill="1" applyAlignment="1">
      <alignment horizontal="left" vertical="center"/>
      <protection/>
    </xf>
    <xf numFmtId="0" fontId="18" fillId="0" borderId="0" xfId="72" applyFont="1" applyAlignment="1">
      <alignment vertical="center"/>
      <protection/>
    </xf>
    <xf numFmtId="0" fontId="18" fillId="38" borderId="11" xfId="72" applyFont="1" applyFill="1" applyBorder="1" applyAlignment="1">
      <alignment horizontal="left" vertical="center" wrapText="1"/>
      <protection/>
    </xf>
    <xf numFmtId="0" fontId="18" fillId="38" borderId="12" xfId="72" applyFont="1" applyFill="1" applyBorder="1" applyAlignment="1">
      <alignment horizontal="left" vertical="center" wrapText="1"/>
      <protection/>
    </xf>
    <xf numFmtId="3" fontId="16" fillId="33" borderId="14" xfId="0" applyNumberFormat="1" applyFont="1" applyFill="1" applyBorder="1" applyAlignment="1">
      <alignment horizontal="center" vertical="center" wrapText="1"/>
    </xf>
    <xf numFmtId="3" fontId="16" fillId="33" borderId="12" xfId="0" applyNumberFormat="1" applyFont="1" applyFill="1" applyBorder="1" applyAlignment="1">
      <alignment horizontal="center" vertical="center" wrapText="1"/>
    </xf>
    <xf numFmtId="9" fontId="13" fillId="33" borderId="12" xfId="80" applyFont="1" applyFill="1" applyBorder="1" applyAlignment="1">
      <alignment horizontal="center" vertical="center"/>
    </xf>
    <xf numFmtId="2" fontId="86" fillId="33" borderId="12" xfId="0" applyNumberFormat="1" applyFont="1" applyFill="1" applyBorder="1" applyAlignment="1">
      <alignment horizontal="center" vertical="center"/>
    </xf>
    <xf numFmtId="9" fontId="13" fillId="33" borderId="16" xfId="80" applyFont="1" applyFill="1" applyBorder="1" applyAlignment="1">
      <alignment horizontal="center" vertical="center"/>
    </xf>
    <xf numFmtId="9" fontId="3" fillId="33" borderId="16" xfId="79" applyFont="1" applyFill="1" applyBorder="1" applyAlignment="1">
      <alignment horizontal="center" vertical="center" wrapText="1"/>
    </xf>
    <xf numFmtId="0" fontId="85" fillId="33" borderId="16" xfId="0" applyFont="1" applyFill="1" applyBorder="1" applyAlignment="1">
      <alignment horizontal="center" vertical="center"/>
    </xf>
    <xf numFmtId="4" fontId="16" fillId="33" borderId="14" xfId="0" applyNumberFormat="1" applyFont="1" applyFill="1" applyBorder="1" applyAlignment="1">
      <alignment horizontal="center" vertical="center" wrapText="1"/>
    </xf>
    <xf numFmtId="37" fontId="11" fillId="33" borderId="11" xfId="58" applyNumberFormat="1" applyFont="1" applyFill="1" applyBorder="1" applyAlignment="1">
      <alignment horizontal="center" vertical="center" wrapText="1"/>
    </xf>
    <xf numFmtId="179" fontId="4" fillId="0" borderId="0" xfId="51" applyFont="1" applyFill="1" applyAlignment="1">
      <alignment horizontal="center"/>
    </xf>
    <xf numFmtId="0" fontId="9" fillId="33" borderId="14" xfId="0" applyFont="1" applyFill="1" applyBorder="1" applyAlignment="1" applyProtection="1">
      <alignment horizontal="left" vertical="center" wrapText="1"/>
      <protection locked="0"/>
    </xf>
    <xf numFmtId="0" fontId="9" fillId="33" borderId="12" xfId="0" applyFont="1" applyFill="1" applyBorder="1" applyAlignment="1" applyProtection="1">
      <alignment horizontal="left" vertical="center" wrapText="1"/>
      <protection locked="0"/>
    </xf>
    <xf numFmtId="37" fontId="86" fillId="33" borderId="12" xfId="0" applyNumberFormat="1" applyFont="1" applyFill="1" applyBorder="1" applyAlignment="1">
      <alignment horizontal="center" vertical="center"/>
    </xf>
    <xf numFmtId="37" fontId="3" fillId="33" borderId="12" xfId="60" applyNumberFormat="1" applyFont="1" applyFill="1" applyBorder="1" applyAlignment="1">
      <alignment horizontal="center" vertical="center"/>
    </xf>
    <xf numFmtId="0" fontId="3" fillId="33" borderId="12" xfId="0" applyFont="1" applyFill="1" applyBorder="1" applyAlignment="1">
      <alignment horizontal="center" vertical="center"/>
    </xf>
    <xf numFmtId="186" fontId="86" fillId="33" borderId="12" xfId="0" applyNumberFormat="1" applyFont="1" applyFill="1" applyBorder="1" applyAlignment="1">
      <alignment horizontal="center" vertical="center"/>
    </xf>
    <xf numFmtId="37" fontId="3" fillId="33" borderId="12" xfId="58" applyNumberFormat="1" applyFont="1" applyFill="1" applyBorder="1" applyAlignment="1">
      <alignment horizontal="center" vertical="center"/>
    </xf>
    <xf numFmtId="0" fontId="9" fillId="33" borderId="16" xfId="0" applyFont="1" applyFill="1" applyBorder="1" applyAlignment="1" applyProtection="1">
      <alignment horizontal="center" vertical="center" wrapText="1"/>
      <protection locked="0"/>
    </xf>
    <xf numFmtId="186" fontId="86" fillId="33" borderId="12" xfId="54" applyNumberFormat="1" applyFont="1" applyFill="1" applyBorder="1" applyAlignment="1">
      <alignment horizontal="center" vertical="center"/>
    </xf>
    <xf numFmtId="0" fontId="9" fillId="33" borderId="16" xfId="0" applyFont="1" applyFill="1" applyBorder="1" applyAlignment="1" applyProtection="1">
      <alignment horizontal="left" vertical="center" wrapText="1"/>
      <protection locked="0"/>
    </xf>
    <xf numFmtId="10" fontId="86" fillId="33" borderId="12" xfId="80" applyNumberFormat="1" applyFont="1" applyFill="1" applyBorder="1" applyAlignment="1">
      <alignment horizontal="center" vertical="center"/>
    </xf>
    <xf numFmtId="0" fontId="9" fillId="33" borderId="14" xfId="0" applyFont="1" applyFill="1" applyBorder="1" applyAlignment="1" applyProtection="1">
      <alignment horizontal="center" vertical="center" wrapText="1"/>
      <protection locked="0"/>
    </xf>
    <xf numFmtId="10" fontId="85" fillId="33" borderId="14" xfId="79" applyNumberFormat="1" applyFont="1" applyFill="1" applyBorder="1" applyAlignment="1">
      <alignment horizontal="center" vertical="center"/>
    </xf>
    <xf numFmtId="10" fontId="86" fillId="33" borderId="14" xfId="80" applyNumberFormat="1" applyFont="1" applyFill="1" applyBorder="1" applyAlignment="1">
      <alignment horizontal="center" vertical="center"/>
    </xf>
    <xf numFmtId="10" fontId="86" fillId="33" borderId="14" xfId="0" applyNumberFormat="1" applyFont="1" applyFill="1" applyBorder="1" applyAlignment="1">
      <alignment horizontal="center" vertical="center"/>
    </xf>
    <xf numFmtId="9" fontId="3" fillId="33" borderId="14" xfId="0" applyNumberFormat="1" applyFont="1" applyFill="1" applyBorder="1" applyAlignment="1">
      <alignment horizontal="center" vertical="center"/>
    </xf>
    <xf numFmtId="41" fontId="85" fillId="33" borderId="12" xfId="63" applyNumberFormat="1" applyFont="1" applyFill="1" applyBorder="1" applyAlignment="1">
      <alignment horizontal="center" vertical="center"/>
    </xf>
    <xf numFmtId="0" fontId="88" fillId="33" borderId="12" xfId="0" applyFont="1" applyFill="1" applyBorder="1" applyAlignment="1">
      <alignment horizontal="center" vertical="center" wrapText="1"/>
    </xf>
    <xf numFmtId="10" fontId="85" fillId="33" borderId="12" xfId="79" applyNumberFormat="1" applyFont="1" applyFill="1" applyBorder="1" applyAlignment="1">
      <alignment horizontal="center" vertical="center"/>
    </xf>
    <xf numFmtId="3" fontId="85" fillId="33" borderId="12" xfId="0" applyNumberFormat="1" applyFont="1" applyFill="1" applyBorder="1" applyAlignment="1">
      <alignment horizontal="center" vertical="center"/>
    </xf>
    <xf numFmtId="41" fontId="89" fillId="33" borderId="15" xfId="0" applyNumberFormat="1" applyFont="1" applyFill="1" applyBorder="1" applyAlignment="1">
      <alignment horizontal="center" vertical="center" wrapText="1"/>
    </xf>
    <xf numFmtId="41" fontId="89" fillId="33" borderId="15" xfId="63" applyNumberFormat="1" applyFont="1" applyFill="1" applyBorder="1" applyAlignment="1">
      <alignment horizontal="center" vertical="center" wrapText="1"/>
    </xf>
    <xf numFmtId="9" fontId="85" fillId="33" borderId="14" xfId="79" applyNumberFormat="1" applyFont="1" applyFill="1" applyBorder="1" applyAlignment="1">
      <alignment horizontal="center" vertical="center"/>
    </xf>
    <xf numFmtId="10" fontId="86" fillId="33" borderId="14" xfId="54" applyNumberFormat="1" applyFont="1" applyFill="1" applyBorder="1" applyAlignment="1">
      <alignment horizontal="center" vertical="center"/>
    </xf>
    <xf numFmtId="186" fontId="16" fillId="33" borderId="12" xfId="54" applyNumberFormat="1" applyFont="1" applyFill="1" applyBorder="1" applyAlignment="1">
      <alignment horizontal="center" vertical="center"/>
    </xf>
    <xf numFmtId="9" fontId="85" fillId="33" borderId="12" xfId="79" applyNumberFormat="1" applyFont="1" applyFill="1" applyBorder="1" applyAlignment="1">
      <alignment horizontal="center" vertical="center"/>
    </xf>
    <xf numFmtId="41" fontId="89" fillId="33" borderId="11" xfId="0" applyNumberFormat="1" applyFont="1" applyFill="1" applyBorder="1" applyAlignment="1">
      <alignment horizontal="center" vertical="center" wrapText="1"/>
    </xf>
    <xf numFmtId="41" fontId="89" fillId="33" borderId="11" xfId="63" applyNumberFormat="1" applyFont="1" applyFill="1" applyBorder="1" applyAlignment="1">
      <alignment horizontal="center" vertical="center" wrapText="1"/>
    </xf>
    <xf numFmtId="2" fontId="3" fillId="33" borderId="16" xfId="79" applyNumberFormat="1" applyFont="1" applyFill="1" applyBorder="1" applyAlignment="1">
      <alignment horizontal="center" vertical="center" wrapText="1"/>
    </xf>
    <xf numFmtId="2" fontId="16" fillId="33" borderId="16" xfId="80" applyNumberFormat="1" applyFont="1" applyFill="1" applyBorder="1" applyAlignment="1">
      <alignment horizontal="center" vertical="center" wrapText="1"/>
    </xf>
    <xf numFmtId="9" fontId="85" fillId="33" borderId="12" xfId="0" applyNumberFormat="1" applyFont="1" applyFill="1" applyBorder="1" applyAlignment="1">
      <alignment horizontal="center"/>
    </xf>
    <xf numFmtId="188" fontId="3" fillId="33" borderId="14" xfId="0" applyNumberFormat="1" applyFont="1" applyFill="1" applyBorder="1" applyAlignment="1">
      <alignment horizontal="center" vertical="center" wrapText="1"/>
    </xf>
    <xf numFmtId="4" fontId="3" fillId="33" borderId="14" xfId="0" applyNumberFormat="1" applyFont="1" applyFill="1" applyBorder="1" applyAlignment="1">
      <alignment horizontal="center" vertical="center" wrapText="1"/>
    </xf>
    <xf numFmtId="3" fontId="85" fillId="33" borderId="14" xfId="0" applyNumberFormat="1" applyFont="1" applyFill="1" applyBorder="1" applyAlignment="1">
      <alignment horizontal="center" vertical="center"/>
    </xf>
    <xf numFmtId="3" fontId="86" fillId="33" borderId="14" xfId="0" applyNumberFormat="1" applyFont="1" applyFill="1" applyBorder="1" applyAlignment="1">
      <alignment horizontal="center" vertical="center"/>
    </xf>
    <xf numFmtId="3" fontId="86" fillId="33" borderId="12" xfId="0" applyNumberFormat="1" applyFont="1" applyFill="1" applyBorder="1" applyAlignment="1">
      <alignment horizontal="center" vertical="center"/>
    </xf>
    <xf numFmtId="37" fontId="13" fillId="33" borderId="14" xfId="60" applyNumberFormat="1" applyFont="1" applyFill="1" applyBorder="1" applyAlignment="1">
      <alignment horizontal="center" vertical="center"/>
    </xf>
    <xf numFmtId="186" fontId="5" fillId="33" borderId="12" xfId="51" applyNumberFormat="1" applyFont="1" applyFill="1" applyBorder="1" applyAlignment="1">
      <alignment horizontal="center" vertical="center"/>
    </xf>
    <xf numFmtId="0" fontId="5" fillId="33" borderId="12" xfId="0" applyFont="1" applyFill="1" applyBorder="1" applyAlignment="1">
      <alignment horizontal="center" vertical="center" wrapText="1"/>
    </xf>
    <xf numFmtId="37" fontId="15" fillId="0" borderId="11" xfId="60" applyNumberFormat="1" applyFont="1" applyFill="1" applyBorder="1" applyAlignment="1">
      <alignment horizontal="center" vertical="center"/>
    </xf>
    <xf numFmtId="183" fontId="8" fillId="39" borderId="14" xfId="0" applyNumberFormat="1" applyFont="1" applyFill="1" applyBorder="1" applyAlignment="1">
      <alignment horizontal="center" vertical="center"/>
    </xf>
    <xf numFmtId="183" fontId="18" fillId="39" borderId="14" xfId="0" applyNumberFormat="1" applyFont="1" applyFill="1" applyBorder="1" applyAlignment="1">
      <alignment horizontal="center" vertical="center"/>
    </xf>
    <xf numFmtId="183" fontId="8" fillId="34" borderId="12" xfId="0" applyNumberFormat="1" applyFont="1" applyFill="1" applyBorder="1" applyAlignment="1">
      <alignment horizontal="center" vertical="center"/>
    </xf>
    <xf numFmtId="183" fontId="17" fillId="34" borderId="12" xfId="0" applyNumberFormat="1" applyFont="1" applyFill="1" applyBorder="1" applyAlignment="1">
      <alignment horizontal="center" vertical="center"/>
    </xf>
    <xf numFmtId="41" fontId="89" fillId="33" borderId="15" xfId="0" applyNumberFormat="1" applyFont="1" applyFill="1" applyBorder="1" applyAlignment="1">
      <alignment vertical="center"/>
    </xf>
    <xf numFmtId="0" fontId="90" fillId="0" borderId="0" xfId="0" applyFont="1" applyAlignment="1">
      <alignment/>
    </xf>
    <xf numFmtId="0" fontId="78" fillId="0" borderId="0" xfId="0" applyFont="1" applyAlignment="1">
      <alignment/>
    </xf>
    <xf numFmtId="183" fontId="8" fillId="34" borderId="16" xfId="0" applyNumberFormat="1" applyFont="1" applyFill="1" applyBorder="1" applyAlignment="1">
      <alignment horizontal="center" vertical="center"/>
    </xf>
    <xf numFmtId="0" fontId="91" fillId="0" borderId="20" xfId="0" applyFont="1" applyFill="1" applyBorder="1" applyAlignment="1">
      <alignment/>
    </xf>
    <xf numFmtId="0" fontId="0" fillId="0" borderId="20" xfId="0" applyFill="1" applyBorder="1" applyAlignment="1">
      <alignment/>
    </xf>
    <xf numFmtId="0" fontId="3" fillId="34" borderId="15" xfId="0" applyFont="1" applyFill="1" applyBorder="1" applyAlignment="1">
      <alignment horizontal="center" vertical="center" wrapText="1"/>
    </xf>
    <xf numFmtId="0" fontId="92" fillId="0" borderId="0" xfId="0" applyFont="1" applyFill="1" applyAlignment="1">
      <alignment horizontal="center" vertical="center"/>
    </xf>
    <xf numFmtId="0" fontId="21" fillId="33" borderId="11" xfId="0" applyFont="1" applyFill="1" applyBorder="1" applyAlignment="1" applyProtection="1">
      <alignment horizontal="left" vertical="center" wrapText="1"/>
      <protection locked="0"/>
    </xf>
    <xf numFmtId="0" fontId="78" fillId="0" borderId="0" xfId="0" applyFont="1" applyFill="1" applyAlignment="1">
      <alignment horizontal="center" vertical="center"/>
    </xf>
    <xf numFmtId="0" fontId="21" fillId="33" borderId="15" xfId="0" applyFont="1" applyFill="1" applyBorder="1" applyAlignment="1" applyProtection="1">
      <alignment horizontal="left" vertical="center" wrapText="1"/>
      <protection locked="0"/>
    </xf>
    <xf numFmtId="183" fontId="85" fillId="33" borderId="16" xfId="79" applyNumberFormat="1" applyFont="1" applyFill="1" applyBorder="1" applyAlignment="1">
      <alignment horizontal="center" vertical="center"/>
    </xf>
    <xf numFmtId="1" fontId="3" fillId="33" borderId="16" xfId="79" applyNumberFormat="1" applyFont="1" applyFill="1" applyBorder="1" applyAlignment="1">
      <alignment horizontal="center" vertical="center" wrapText="1"/>
    </xf>
    <xf numFmtId="1" fontId="85" fillId="33" borderId="12" xfId="0" applyNumberFormat="1" applyFont="1" applyFill="1" applyBorder="1" applyAlignment="1">
      <alignment horizontal="center" vertical="center"/>
    </xf>
    <xf numFmtId="0" fontId="22" fillId="33" borderId="12" xfId="0" applyFont="1" applyFill="1" applyBorder="1" applyAlignment="1" applyProtection="1">
      <alignment horizontal="left" vertical="center" wrapText="1"/>
      <protection locked="0"/>
    </xf>
    <xf numFmtId="3" fontId="16" fillId="33" borderId="12" xfId="60" applyNumberFormat="1" applyFont="1" applyFill="1" applyBorder="1" applyAlignment="1">
      <alignment horizontal="center" vertical="center" wrapText="1"/>
    </xf>
    <xf numFmtId="4" fontId="16" fillId="33" borderId="12" xfId="60" applyNumberFormat="1" applyFont="1" applyFill="1" applyBorder="1" applyAlignment="1">
      <alignment horizontal="center" vertical="center" wrapText="1"/>
    </xf>
    <xf numFmtId="2" fontId="87" fillId="33" borderId="12" xfId="79" applyNumberFormat="1" applyFont="1" applyFill="1" applyBorder="1" applyAlignment="1">
      <alignment horizontal="center" vertical="center"/>
    </xf>
    <xf numFmtId="0" fontId="93" fillId="0" borderId="0" xfId="0" applyFont="1" applyFill="1" applyAlignment="1">
      <alignment horizontal="center" vertical="center"/>
    </xf>
    <xf numFmtId="2" fontId="86" fillId="33" borderId="12" xfId="79" applyNumberFormat="1" applyFont="1" applyFill="1" applyBorder="1" applyAlignment="1">
      <alignment horizontal="center" vertical="center"/>
    </xf>
    <xf numFmtId="0" fontId="86" fillId="0" borderId="0" xfId="0" applyFont="1" applyFill="1" applyAlignment="1">
      <alignment horizontal="center" vertical="center"/>
    </xf>
    <xf numFmtId="189" fontId="13" fillId="33" borderId="12" xfId="58" applyNumberFormat="1" applyFont="1" applyFill="1" applyBorder="1" applyAlignment="1">
      <alignment horizontal="center" vertical="center"/>
    </xf>
    <xf numFmtId="3" fontId="3" fillId="33" borderId="16" xfId="60" applyNumberFormat="1" applyFont="1" applyFill="1" applyBorder="1" applyAlignment="1">
      <alignment horizontal="center" vertical="center" wrapText="1"/>
    </xf>
    <xf numFmtId="3" fontId="0" fillId="0" borderId="0" xfId="0" applyNumberFormat="1" applyFill="1" applyAlignment="1">
      <alignment horizontal="center" vertical="center"/>
    </xf>
    <xf numFmtId="10" fontId="18" fillId="38" borderId="21" xfId="80" applyNumberFormat="1" applyFont="1" applyFill="1" applyBorder="1" applyAlignment="1">
      <alignment horizontal="center" vertical="center" wrapText="1"/>
    </xf>
    <xf numFmtId="10" fontId="18" fillId="39" borderId="14" xfId="0" applyNumberFormat="1" applyFont="1" applyFill="1" applyBorder="1" applyAlignment="1">
      <alignment horizontal="center" vertical="center"/>
    </xf>
    <xf numFmtId="10" fontId="17" fillId="34" borderId="12" xfId="0" applyNumberFormat="1" applyFont="1" applyFill="1" applyBorder="1" applyAlignment="1">
      <alignment horizontal="center" vertical="center"/>
    </xf>
    <xf numFmtId="10" fontId="17" fillId="34" borderId="16" xfId="0" applyNumberFormat="1"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justify" vertical="center" wrapText="1"/>
    </xf>
    <xf numFmtId="9" fontId="5" fillId="33" borderId="12" xfId="79" applyFont="1" applyFill="1" applyBorder="1" applyAlignment="1">
      <alignment horizontal="center" vertical="center"/>
    </xf>
    <xf numFmtId="2" fontId="5" fillId="33" borderId="12" xfId="79" applyNumberFormat="1" applyFont="1" applyFill="1" applyBorder="1" applyAlignment="1">
      <alignment horizontal="center" vertical="center"/>
    </xf>
    <xf numFmtId="192" fontId="5" fillId="33" borderId="12" xfId="51" applyNumberFormat="1" applyFont="1" applyFill="1" applyBorder="1" applyAlignment="1">
      <alignment horizontal="center" vertical="center"/>
    </xf>
    <xf numFmtId="179" fontId="5" fillId="33" borderId="12" xfId="51" applyNumberFormat="1" applyFont="1" applyFill="1" applyBorder="1" applyAlignment="1">
      <alignment horizontal="center" vertical="center"/>
    </xf>
    <xf numFmtId="0" fontId="0" fillId="0" borderId="0" xfId="0" applyFont="1" applyFill="1" applyAlignment="1">
      <alignment/>
    </xf>
    <xf numFmtId="0" fontId="0" fillId="0" borderId="0" xfId="0" applyFill="1" applyAlignment="1">
      <alignment horizontal="center"/>
    </xf>
    <xf numFmtId="3" fontId="3" fillId="0" borderId="14" xfId="0" applyNumberFormat="1" applyFont="1" applyFill="1" applyBorder="1" applyAlignment="1">
      <alignment horizontal="center" vertical="center" wrapText="1"/>
    </xf>
    <xf numFmtId="9" fontId="16" fillId="0" borderId="16" xfId="80" applyFont="1" applyFill="1" applyBorder="1" applyAlignment="1">
      <alignment horizontal="center" vertical="center"/>
    </xf>
    <xf numFmtId="9" fontId="3" fillId="0" borderId="16" xfId="79" applyFont="1" applyFill="1" applyBorder="1" applyAlignment="1">
      <alignment horizontal="center" vertical="center"/>
    </xf>
    <xf numFmtId="41" fontId="89" fillId="33" borderId="11" xfId="63" applyNumberFormat="1" applyFont="1" applyFill="1" applyBorder="1" applyAlignment="1">
      <alignment horizontal="center" vertical="center"/>
    </xf>
    <xf numFmtId="196" fontId="16" fillId="0" borderId="14" xfId="60" applyNumberFormat="1" applyFont="1" applyFill="1" applyBorder="1" applyAlignment="1">
      <alignment horizontal="center" vertical="center" wrapText="1"/>
    </xf>
    <xf numFmtId="179" fontId="3" fillId="0" borderId="14" xfId="54" applyNumberFormat="1" applyFont="1" applyFill="1" applyBorder="1" applyAlignment="1">
      <alignment horizontal="center" vertical="center"/>
    </xf>
    <xf numFmtId="2" fontId="5" fillId="0" borderId="12" xfId="79" applyNumberFormat="1" applyFont="1" applyFill="1" applyBorder="1" applyAlignment="1">
      <alignment horizontal="center" vertical="center"/>
    </xf>
    <xf numFmtId="186" fontId="5" fillId="0" borderId="12" xfId="51" applyNumberFormat="1" applyFont="1" applyFill="1" applyBorder="1" applyAlignment="1">
      <alignment horizontal="center" vertical="center"/>
    </xf>
    <xf numFmtId="0" fontId="5" fillId="0" borderId="12" xfId="0" applyFont="1" applyFill="1" applyBorder="1" applyAlignment="1">
      <alignment horizontal="center"/>
    </xf>
    <xf numFmtId="186" fontId="5" fillId="0" borderId="12" xfId="51" applyNumberFormat="1" applyFont="1" applyFill="1" applyBorder="1" applyAlignment="1">
      <alignment horizontal="left" vertical="center"/>
    </xf>
    <xf numFmtId="0" fontId="5" fillId="0" borderId="12" xfId="0" applyFont="1" applyFill="1" applyBorder="1" applyAlignment="1">
      <alignment/>
    </xf>
    <xf numFmtId="186" fontId="5" fillId="0" borderId="12" xfId="51" applyNumberFormat="1" applyFont="1" applyFill="1" applyBorder="1" applyAlignment="1">
      <alignment vertical="center"/>
    </xf>
    <xf numFmtId="192" fontId="5" fillId="0" borderId="12" xfId="51" applyNumberFormat="1" applyFont="1" applyFill="1" applyBorder="1" applyAlignment="1">
      <alignment horizontal="center" vertical="center"/>
    </xf>
    <xf numFmtId="0" fontId="5" fillId="33" borderId="14" xfId="0" applyFont="1" applyFill="1" applyBorder="1" applyAlignment="1">
      <alignment horizontal="center" vertical="center" wrapText="1"/>
    </xf>
    <xf numFmtId="0" fontId="26" fillId="0" borderId="0" xfId="75" applyFont="1" applyBorder="1">
      <alignment/>
      <protection/>
    </xf>
    <xf numFmtId="0" fontId="94" fillId="0" borderId="0" xfId="0" applyFont="1" applyAlignment="1">
      <alignment/>
    </xf>
    <xf numFmtId="0" fontId="81" fillId="0" borderId="0" xfId="0" applyFont="1" applyAlignment="1">
      <alignment/>
    </xf>
    <xf numFmtId="0" fontId="27" fillId="38" borderId="11" xfId="75" applyFont="1" applyFill="1" applyBorder="1" applyAlignment="1">
      <alignment horizontal="center" vertical="center"/>
      <protection/>
    </xf>
    <xf numFmtId="0" fontId="27" fillId="38" borderId="22" xfId="75" applyFont="1" applyFill="1" applyBorder="1" applyAlignment="1">
      <alignment horizontal="center" vertical="center" wrapText="1"/>
      <protection/>
    </xf>
    <xf numFmtId="0" fontId="25" fillId="33" borderId="14" xfId="75" applyNumberFormat="1" applyFont="1" applyFill="1" applyBorder="1" applyAlignment="1">
      <alignment horizontal="center" vertical="center" wrapText="1"/>
      <protection/>
    </xf>
    <xf numFmtId="9" fontId="25" fillId="33" borderId="14" xfId="79" applyFont="1" applyFill="1" applyBorder="1" applyAlignment="1">
      <alignment horizontal="center" vertical="center"/>
    </xf>
    <xf numFmtId="9" fontId="25" fillId="33" borderId="14" xfId="79" applyFont="1" applyFill="1" applyBorder="1" applyAlignment="1">
      <alignment horizontal="center" vertical="center" wrapText="1"/>
    </xf>
    <xf numFmtId="10" fontId="26" fillId="33" borderId="14" xfId="0" applyNumberFormat="1" applyFont="1" applyFill="1" applyBorder="1" applyAlignment="1">
      <alignment horizontal="center" vertical="center"/>
    </xf>
    <xf numFmtId="10" fontId="25" fillId="33" borderId="14" xfId="75" applyNumberFormat="1" applyFont="1" applyFill="1" applyBorder="1" applyAlignment="1">
      <alignment horizontal="center" vertical="center" wrapText="1"/>
      <protection/>
    </xf>
    <xf numFmtId="193" fontId="23" fillId="33" borderId="12" xfId="75" applyNumberFormat="1" applyFont="1" applyFill="1" applyBorder="1" applyAlignment="1">
      <alignment horizontal="center" vertical="center" wrapText="1"/>
      <protection/>
    </xf>
    <xf numFmtId="41" fontId="25" fillId="33" borderId="12" xfId="52" applyFont="1" applyFill="1" applyBorder="1" applyAlignment="1">
      <alignment vertical="center" wrapText="1"/>
    </xf>
    <xf numFmtId="37" fontId="25" fillId="33" borderId="12" xfId="58" applyNumberFormat="1" applyFont="1" applyFill="1" applyBorder="1" applyAlignment="1">
      <alignment horizontal="center" vertical="center"/>
    </xf>
    <xf numFmtId="3" fontId="25" fillId="33" borderId="12" xfId="75" applyNumberFormat="1" applyFont="1" applyFill="1" applyBorder="1" applyAlignment="1">
      <alignment horizontal="center" vertical="center" wrapText="1"/>
      <protection/>
    </xf>
    <xf numFmtId="37" fontId="25" fillId="0" borderId="12" xfId="58" applyNumberFormat="1" applyFont="1" applyFill="1" applyBorder="1" applyAlignment="1">
      <alignment horizontal="center" vertical="center"/>
    </xf>
    <xf numFmtId="0" fontId="25" fillId="33" borderId="12" xfId="75" applyNumberFormat="1" applyFont="1" applyFill="1" applyBorder="1" applyAlignment="1">
      <alignment horizontal="center" vertical="center" wrapText="1"/>
      <protection/>
    </xf>
    <xf numFmtId="0" fontId="94" fillId="33" borderId="12" xfId="0" applyFont="1" applyFill="1" applyBorder="1" applyAlignment="1">
      <alignment horizontal="center" vertical="center"/>
    </xf>
    <xf numFmtId="193" fontId="23" fillId="33" borderId="11" xfId="75" applyNumberFormat="1" applyFont="1" applyFill="1" applyBorder="1" applyAlignment="1">
      <alignment horizontal="center" vertical="center" wrapText="1"/>
      <protection/>
    </xf>
    <xf numFmtId="37" fontId="25" fillId="33" borderId="11" xfId="58" applyNumberFormat="1" applyFont="1" applyFill="1" applyBorder="1" applyAlignment="1">
      <alignment horizontal="center" vertical="center"/>
    </xf>
    <xf numFmtId="0" fontId="25" fillId="0" borderId="14" xfId="75" applyNumberFormat="1" applyFont="1" applyFill="1" applyBorder="1" applyAlignment="1">
      <alignment horizontal="center" vertical="center" wrapText="1"/>
      <protection/>
    </xf>
    <xf numFmtId="41" fontId="25" fillId="33" borderId="12" xfId="52" applyFont="1" applyFill="1" applyBorder="1" applyAlignment="1">
      <alignment horizontal="center" vertical="center" wrapText="1"/>
    </xf>
    <xf numFmtId="0" fontId="25" fillId="0" borderId="12" xfId="75" applyNumberFormat="1" applyFont="1" applyFill="1" applyBorder="1" applyAlignment="1">
      <alignment horizontal="center" vertical="center" wrapText="1"/>
      <protection/>
    </xf>
    <xf numFmtId="3" fontId="25" fillId="33" borderId="14" xfId="75" applyNumberFormat="1" applyFont="1" applyFill="1" applyBorder="1" applyAlignment="1">
      <alignment horizontal="center" vertical="center" wrapText="1"/>
      <protection/>
    </xf>
    <xf numFmtId="10" fontId="23" fillId="33" borderId="12" xfId="75" applyNumberFormat="1" applyFont="1" applyFill="1" applyBorder="1" applyAlignment="1">
      <alignment horizontal="center" vertical="center" wrapText="1"/>
      <protection/>
    </xf>
    <xf numFmtId="37" fontId="23" fillId="33" borderId="12" xfId="58" applyNumberFormat="1" applyFont="1" applyFill="1" applyBorder="1" applyAlignment="1">
      <alignment horizontal="center" vertical="center"/>
    </xf>
    <xf numFmtId="3" fontId="23" fillId="33" borderId="12" xfId="75" applyNumberFormat="1" applyFont="1" applyFill="1" applyBorder="1" applyAlignment="1">
      <alignment horizontal="center" vertical="center" wrapText="1"/>
      <protection/>
    </xf>
    <xf numFmtId="0" fontId="95" fillId="33" borderId="12" xfId="0" applyFont="1" applyFill="1" applyBorder="1" applyAlignment="1">
      <alignment horizontal="center" vertical="center"/>
    </xf>
    <xf numFmtId="3" fontId="23" fillId="33" borderId="11" xfId="75" applyNumberFormat="1" applyFont="1" applyFill="1" applyBorder="1" applyAlignment="1">
      <alignment horizontal="center" vertical="center" wrapText="1"/>
      <protection/>
    </xf>
    <xf numFmtId="37" fontId="23" fillId="33" borderId="11" xfId="58" applyNumberFormat="1" applyFont="1" applyFill="1" applyBorder="1" applyAlignment="1">
      <alignment horizontal="center" vertical="center"/>
    </xf>
    <xf numFmtId="9" fontId="26" fillId="33" borderId="14" xfId="79" applyFont="1" applyFill="1" applyBorder="1" applyAlignment="1">
      <alignment horizontal="center" vertical="center"/>
    </xf>
    <xf numFmtId="10" fontId="26" fillId="33" borderId="12" xfId="0" applyNumberFormat="1" applyFont="1" applyFill="1" applyBorder="1" applyAlignment="1">
      <alignment horizontal="center" vertical="center"/>
    </xf>
    <xf numFmtId="37" fontId="25" fillId="33" borderId="12" xfId="60" applyNumberFormat="1" applyFont="1" applyFill="1" applyBorder="1" applyAlignment="1">
      <alignment horizontal="center" vertical="center"/>
    </xf>
    <xf numFmtId="9" fontId="27" fillId="33" borderId="12" xfId="0" applyNumberFormat="1" applyFont="1" applyFill="1" applyBorder="1" applyAlignment="1">
      <alignment horizontal="center" vertical="center"/>
    </xf>
    <xf numFmtId="0" fontId="27" fillId="33" borderId="12" xfId="0" applyFont="1" applyFill="1" applyBorder="1" applyAlignment="1">
      <alignment horizontal="center" vertical="center"/>
    </xf>
    <xf numFmtId="37" fontId="23" fillId="33" borderId="12" xfId="60" applyNumberFormat="1" applyFont="1" applyFill="1" applyBorder="1" applyAlignment="1">
      <alignment horizontal="center" vertical="center"/>
    </xf>
    <xf numFmtId="10" fontId="94" fillId="33" borderId="14" xfId="79" applyNumberFormat="1" applyFont="1" applyFill="1" applyBorder="1" applyAlignment="1">
      <alignment horizontal="center" vertical="center"/>
    </xf>
    <xf numFmtId="9" fontId="26" fillId="33" borderId="14" xfId="79" applyNumberFormat="1" applyFont="1" applyFill="1" applyBorder="1" applyAlignment="1">
      <alignment horizontal="center" vertical="center"/>
    </xf>
    <xf numFmtId="193" fontId="25" fillId="33" borderId="12" xfId="75" applyNumberFormat="1" applyFont="1" applyFill="1" applyBorder="1" applyAlignment="1">
      <alignment horizontal="center" vertical="center" wrapText="1"/>
      <protection/>
    </xf>
    <xf numFmtId="9" fontId="25" fillId="33" borderId="12" xfId="80" applyFont="1" applyFill="1" applyBorder="1" applyAlignment="1">
      <alignment horizontal="center" vertical="center"/>
    </xf>
    <xf numFmtId="0" fontId="25" fillId="33" borderId="12" xfId="79" applyNumberFormat="1" applyFont="1" applyFill="1" applyBorder="1" applyAlignment="1">
      <alignment horizontal="center" vertical="center"/>
    </xf>
    <xf numFmtId="1" fontId="25" fillId="33" borderId="12" xfId="75" applyNumberFormat="1" applyFont="1" applyFill="1" applyBorder="1" applyAlignment="1">
      <alignment horizontal="center" vertical="center" wrapText="1"/>
      <protection/>
    </xf>
    <xf numFmtId="193" fontId="25" fillId="33" borderId="11" xfId="75" applyNumberFormat="1" applyFont="1" applyFill="1" applyBorder="1" applyAlignment="1">
      <alignment horizontal="left" vertical="center" wrapText="1"/>
      <protection/>
    </xf>
    <xf numFmtId="193" fontId="25" fillId="33" borderId="11" xfId="75" applyNumberFormat="1" applyFont="1" applyFill="1" applyBorder="1" applyAlignment="1">
      <alignment horizontal="center" vertical="center" wrapText="1"/>
      <protection/>
    </xf>
    <xf numFmtId="9" fontId="23" fillId="33" borderId="12" xfId="80" applyFont="1" applyFill="1" applyBorder="1" applyAlignment="1">
      <alignment horizontal="center" vertical="center"/>
    </xf>
    <xf numFmtId="0" fontId="23" fillId="33" borderId="12" xfId="79" applyNumberFormat="1" applyFont="1" applyFill="1" applyBorder="1" applyAlignment="1">
      <alignment horizontal="center" vertical="center"/>
    </xf>
    <xf numFmtId="37" fontId="23" fillId="33" borderId="11" xfId="60" applyNumberFormat="1" applyFont="1" applyFill="1" applyBorder="1" applyAlignment="1">
      <alignment horizontal="center" vertical="center"/>
    </xf>
    <xf numFmtId="0" fontId="26" fillId="33" borderId="14" xfId="75" applyFont="1" applyFill="1" applyBorder="1" applyAlignment="1">
      <alignment horizontal="left" vertical="center" wrapText="1"/>
      <protection/>
    </xf>
    <xf numFmtId="37" fontId="25" fillId="33" borderId="14" xfId="60" applyNumberFormat="1" applyFont="1" applyFill="1" applyBorder="1" applyAlignment="1">
      <alignment horizontal="center" vertical="center"/>
    </xf>
    <xf numFmtId="4" fontId="25" fillId="33" borderId="14" xfId="75" applyNumberFormat="1" applyFont="1" applyFill="1" applyBorder="1" applyAlignment="1">
      <alignment horizontal="center" vertical="center" wrapText="1"/>
      <protection/>
    </xf>
    <xf numFmtId="194" fontId="25" fillId="33" borderId="14" xfId="75" applyNumberFormat="1" applyFont="1" applyFill="1" applyBorder="1" applyAlignment="1">
      <alignment horizontal="center" vertical="center" wrapText="1"/>
      <protection/>
    </xf>
    <xf numFmtId="195" fontId="25" fillId="33" borderId="14" xfId="75" applyNumberFormat="1" applyFont="1" applyFill="1" applyBorder="1" applyAlignment="1">
      <alignment horizontal="center" vertical="center" wrapText="1"/>
      <protection/>
    </xf>
    <xf numFmtId="193" fontId="26" fillId="33" borderId="12" xfId="75" applyNumberFormat="1" applyFont="1" applyFill="1" applyBorder="1" applyAlignment="1">
      <alignment horizontal="left" vertical="center" wrapText="1"/>
      <protection/>
    </xf>
    <xf numFmtId="182" fontId="25" fillId="33" borderId="12" xfId="60" applyNumberFormat="1" applyFont="1" applyFill="1" applyBorder="1" applyAlignment="1">
      <alignment horizontal="center" vertical="center" wrapText="1"/>
    </xf>
    <xf numFmtId="193" fontId="26" fillId="33" borderId="12" xfId="75" applyNumberFormat="1" applyFont="1" applyFill="1" applyBorder="1" applyAlignment="1">
      <alignment vertical="center" wrapText="1"/>
      <protection/>
    </xf>
    <xf numFmtId="193" fontId="23" fillId="33" borderId="12" xfId="75" applyNumberFormat="1" applyFont="1" applyFill="1" applyBorder="1" applyAlignment="1">
      <alignment horizontal="left" vertical="center" wrapText="1"/>
      <protection/>
    </xf>
    <xf numFmtId="41" fontId="95" fillId="33" borderId="12" xfId="63" applyNumberFormat="1" applyFont="1" applyFill="1" applyBorder="1" applyAlignment="1">
      <alignment horizontal="center" vertical="center"/>
    </xf>
    <xf numFmtId="182" fontId="23" fillId="33" borderId="12" xfId="60" applyNumberFormat="1" applyFont="1" applyFill="1" applyBorder="1" applyAlignment="1">
      <alignment horizontal="center" vertical="center" wrapText="1"/>
    </xf>
    <xf numFmtId="0" fontId="96" fillId="33" borderId="12" xfId="0" applyFont="1" applyFill="1" applyBorder="1" applyAlignment="1">
      <alignment horizontal="center" vertical="center" wrapText="1"/>
    </xf>
    <xf numFmtId="193" fontId="23" fillId="33" borderId="11" xfId="75" applyNumberFormat="1" applyFont="1" applyFill="1" applyBorder="1" applyAlignment="1">
      <alignment horizontal="left" vertical="center" wrapText="1"/>
      <protection/>
    </xf>
    <xf numFmtId="4" fontId="26" fillId="33" borderId="14" xfId="75" applyNumberFormat="1" applyFont="1" applyFill="1" applyBorder="1" applyAlignment="1">
      <alignment horizontal="center" vertical="center" wrapText="1"/>
      <protection/>
    </xf>
    <xf numFmtId="4" fontId="26" fillId="33" borderId="12" xfId="75" applyNumberFormat="1" applyFont="1" applyFill="1" applyBorder="1" applyAlignment="1">
      <alignment horizontal="center" vertical="center" wrapText="1"/>
      <protection/>
    </xf>
    <xf numFmtId="9" fontId="26" fillId="33" borderId="12" xfId="79" applyFont="1" applyFill="1" applyBorder="1" applyAlignment="1">
      <alignment horizontal="center" vertical="center" wrapText="1"/>
    </xf>
    <xf numFmtId="4" fontId="27" fillId="33" borderId="12" xfId="75" applyNumberFormat="1" applyFont="1" applyFill="1" applyBorder="1" applyAlignment="1">
      <alignment horizontal="center" vertical="center" wrapText="1"/>
      <protection/>
    </xf>
    <xf numFmtId="186" fontId="23" fillId="33" borderId="12" xfId="51" applyNumberFormat="1" applyFont="1" applyFill="1" applyBorder="1" applyAlignment="1">
      <alignment horizontal="center" vertical="center" wrapText="1"/>
    </xf>
    <xf numFmtId="9" fontId="95" fillId="33" borderId="12" xfId="79" applyFont="1" applyFill="1" applyBorder="1" applyAlignment="1">
      <alignment horizontal="center" vertical="center"/>
    </xf>
    <xf numFmtId="0" fontId="23" fillId="33" borderId="12" xfId="75" applyNumberFormat="1" applyFont="1" applyFill="1" applyBorder="1" applyAlignment="1">
      <alignment horizontal="center" vertical="center" wrapText="1"/>
      <protection/>
    </xf>
    <xf numFmtId="4" fontId="27" fillId="33" borderId="11" xfId="75" applyNumberFormat="1" applyFont="1" applyFill="1" applyBorder="1" applyAlignment="1">
      <alignment horizontal="center" vertical="center" wrapText="1"/>
      <protection/>
    </xf>
    <xf numFmtId="2" fontId="26" fillId="33" borderId="14" xfId="79" applyNumberFormat="1" applyFont="1" applyFill="1" applyBorder="1" applyAlignment="1">
      <alignment horizontal="center" vertical="center" wrapText="1"/>
    </xf>
    <xf numFmtId="188" fontId="25" fillId="33" borderId="14" xfId="75" applyNumberFormat="1" applyFont="1" applyFill="1" applyBorder="1" applyAlignment="1">
      <alignment horizontal="center" vertical="center" wrapText="1"/>
      <protection/>
    </xf>
    <xf numFmtId="179" fontId="25" fillId="33" borderId="12" xfId="51" applyFont="1" applyFill="1" applyBorder="1" applyAlignment="1">
      <alignment horizontal="center" vertical="center" wrapText="1"/>
    </xf>
    <xf numFmtId="0" fontId="25" fillId="33" borderId="12" xfId="0" applyFont="1" applyFill="1" applyBorder="1" applyAlignment="1">
      <alignment horizontal="center" vertical="center"/>
    </xf>
    <xf numFmtId="0" fontId="25" fillId="33" borderId="12" xfId="0" applyFont="1" applyFill="1" applyBorder="1" applyAlignment="1">
      <alignment horizontal="right" vertical="center"/>
    </xf>
    <xf numFmtId="9" fontId="94" fillId="33" borderId="12" xfId="79" applyFont="1" applyFill="1" applyBorder="1" applyAlignment="1">
      <alignment horizontal="center" vertical="center"/>
    </xf>
    <xf numFmtId="0" fontId="23" fillId="33" borderId="12" xfId="0" applyFont="1" applyFill="1" applyBorder="1" applyAlignment="1">
      <alignment horizontal="center" vertical="center"/>
    </xf>
    <xf numFmtId="9" fontId="95" fillId="33" borderId="12" xfId="0" applyNumberFormat="1" applyFont="1" applyFill="1" applyBorder="1" applyAlignment="1">
      <alignment horizontal="center" vertical="center"/>
    </xf>
    <xf numFmtId="4" fontId="26" fillId="33" borderId="14" xfId="0" applyNumberFormat="1" applyFont="1" applyFill="1" applyBorder="1" applyAlignment="1">
      <alignment horizontal="center" vertical="center" wrapText="1"/>
    </xf>
    <xf numFmtId="10" fontId="26" fillId="33" borderId="14" xfId="79" applyNumberFormat="1" applyFont="1" applyFill="1" applyBorder="1" applyAlignment="1">
      <alignment horizontal="center" vertical="center"/>
    </xf>
    <xf numFmtId="186" fontId="25" fillId="33" borderId="12" xfId="51" applyNumberFormat="1" applyFont="1" applyFill="1" applyBorder="1" applyAlignment="1">
      <alignment horizontal="center" vertical="center" wrapText="1"/>
    </xf>
    <xf numFmtId="9" fontId="23" fillId="33" borderId="12" xfId="79" applyFont="1" applyFill="1" applyBorder="1" applyAlignment="1">
      <alignment horizontal="center" vertical="center" wrapText="1"/>
    </xf>
    <xf numFmtId="3" fontId="94" fillId="33" borderId="14" xfId="0" applyNumberFormat="1" applyFont="1" applyFill="1" applyBorder="1" applyAlignment="1">
      <alignment horizontal="center" vertical="center"/>
    </xf>
    <xf numFmtId="0" fontId="94" fillId="33" borderId="14" xfId="63" applyNumberFormat="1" applyFont="1" applyFill="1" applyBorder="1" applyAlignment="1">
      <alignment horizontal="center" vertical="center"/>
    </xf>
    <xf numFmtId="3" fontId="23" fillId="33" borderId="11" xfId="0" applyNumberFormat="1" applyFont="1" applyFill="1" applyBorder="1" applyAlignment="1">
      <alignment horizontal="center" vertical="center"/>
    </xf>
    <xf numFmtId="186" fontId="23" fillId="33" borderId="11" xfId="51" applyNumberFormat="1" applyFont="1" applyFill="1" applyBorder="1" applyAlignment="1">
      <alignment horizontal="center" vertical="center" wrapText="1"/>
    </xf>
    <xf numFmtId="193" fontId="23" fillId="34" borderId="12" xfId="75" applyNumberFormat="1" applyFont="1" applyFill="1" applyBorder="1" applyAlignment="1">
      <alignment horizontal="center" vertical="center" wrapText="1"/>
      <protection/>
    </xf>
    <xf numFmtId="3" fontId="26" fillId="34" borderId="12" xfId="75" applyNumberFormat="1" applyFont="1" applyFill="1" applyBorder="1" applyAlignment="1">
      <alignment horizontal="center" vertical="center"/>
      <protection/>
    </xf>
    <xf numFmtId="0" fontId="94" fillId="0" borderId="0" xfId="0" applyFont="1" applyAlignment="1">
      <alignment horizontal="center"/>
    </xf>
    <xf numFmtId="0" fontId="95" fillId="0" borderId="0" xfId="0" applyFont="1" applyAlignment="1">
      <alignment horizontal="center"/>
    </xf>
    <xf numFmtId="193" fontId="25" fillId="33" borderId="12" xfId="75" applyNumberFormat="1" applyFont="1" applyFill="1" applyBorder="1" applyAlignment="1">
      <alignment horizontal="left" vertical="center" wrapText="1"/>
      <protection/>
    </xf>
    <xf numFmtId="193" fontId="25" fillId="34" borderId="16" xfId="75" applyNumberFormat="1" applyFont="1" applyFill="1" applyBorder="1" applyAlignment="1">
      <alignment horizontal="center" vertical="center" wrapText="1"/>
      <protection/>
    </xf>
    <xf numFmtId="193" fontId="25" fillId="34" borderId="12" xfId="75" applyNumberFormat="1" applyFont="1" applyFill="1" applyBorder="1" applyAlignment="1">
      <alignment horizontal="center" vertical="center" wrapText="1"/>
      <protection/>
    </xf>
    <xf numFmtId="0" fontId="4" fillId="33" borderId="0" xfId="0" applyFont="1" applyFill="1" applyAlignment="1">
      <alignment horizontal="center"/>
    </xf>
    <xf numFmtId="9" fontId="85" fillId="0" borderId="12" xfId="79" applyFont="1" applyFill="1" applyBorder="1" applyAlignment="1">
      <alignment horizontal="center" vertical="center"/>
    </xf>
    <xf numFmtId="0" fontId="5" fillId="0" borderId="23" xfId="0" applyFont="1" applyFill="1" applyBorder="1" applyAlignment="1">
      <alignment horizontal="center" vertical="center" wrapText="1"/>
    </xf>
    <xf numFmtId="0" fontId="3" fillId="33" borderId="12" xfId="0" applyFont="1" applyFill="1" applyBorder="1" applyAlignment="1">
      <alignment horizontal="center" vertical="center" wrapText="1"/>
    </xf>
    <xf numFmtId="2" fontId="94" fillId="33" borderId="12" xfId="79" applyNumberFormat="1" applyFont="1" applyFill="1" applyBorder="1" applyAlignment="1">
      <alignment horizontal="center" vertical="center"/>
    </xf>
    <xf numFmtId="10" fontId="3" fillId="33" borderId="14" xfId="0" applyNumberFormat="1" applyFont="1" applyFill="1" applyBorder="1" applyAlignment="1">
      <alignment horizontal="center" vertical="center"/>
    </xf>
    <xf numFmtId="183" fontId="18" fillId="33" borderId="14" xfId="0" applyNumberFormat="1" applyFont="1" applyFill="1" applyBorder="1" applyAlignment="1">
      <alignment horizontal="center" vertical="center"/>
    </xf>
    <xf numFmtId="183" fontId="17" fillId="33" borderId="12" xfId="0" applyNumberFormat="1" applyFont="1" applyFill="1" applyBorder="1" applyAlignment="1">
      <alignment horizontal="center" vertical="center"/>
    </xf>
    <xf numFmtId="10" fontId="18" fillId="33" borderId="14" xfId="0" applyNumberFormat="1" applyFont="1" applyFill="1" applyBorder="1" applyAlignment="1">
      <alignment horizontal="center" vertical="center"/>
    </xf>
    <xf numFmtId="10" fontId="17" fillId="33" borderId="12" xfId="0" applyNumberFormat="1" applyFont="1" applyFill="1" applyBorder="1" applyAlignment="1">
      <alignment horizontal="center" vertical="center"/>
    </xf>
    <xf numFmtId="10" fontId="17" fillId="33" borderId="16" xfId="0" applyNumberFormat="1" applyFont="1" applyFill="1" applyBorder="1" applyAlignment="1">
      <alignment horizontal="center" vertical="center"/>
    </xf>
    <xf numFmtId="0" fontId="23" fillId="33" borderId="12" xfId="75" applyFont="1" applyFill="1" applyBorder="1" applyAlignment="1">
      <alignment horizontal="center" vertical="center" wrapText="1"/>
      <protection/>
    </xf>
    <xf numFmtId="193" fontId="23" fillId="34" borderId="16" xfId="75" applyNumberFormat="1" applyFont="1" applyFill="1" applyBorder="1" applyAlignment="1">
      <alignment horizontal="center" vertical="center" wrapText="1"/>
      <protection/>
    </xf>
    <xf numFmtId="3" fontId="85" fillId="33" borderId="14" xfId="0" applyNumberFormat="1" applyFont="1" applyFill="1" applyBorder="1" applyAlignment="1">
      <alignment horizontal="center" vertical="center" wrapText="1"/>
    </xf>
    <xf numFmtId="10" fontId="94" fillId="33" borderId="12" xfId="79" applyNumberFormat="1" applyFont="1" applyFill="1" applyBorder="1" applyAlignment="1">
      <alignment horizontal="center" vertical="center"/>
    </xf>
    <xf numFmtId="2" fontId="85" fillId="33" borderId="16" xfId="79" applyNumberFormat="1" applyFont="1" applyFill="1" applyBorder="1" applyAlignment="1">
      <alignment horizontal="center" vertical="center"/>
    </xf>
    <xf numFmtId="0" fontId="0" fillId="33" borderId="0" xfId="0" applyFont="1" applyFill="1" applyAlignment="1">
      <alignment horizontal="center" vertical="center"/>
    </xf>
    <xf numFmtId="39" fontId="5" fillId="33" borderId="12" xfId="51" applyNumberFormat="1" applyFont="1" applyFill="1" applyBorder="1" applyAlignment="1">
      <alignment vertical="center"/>
    </xf>
    <xf numFmtId="0" fontId="26" fillId="33" borderId="0" xfId="75" applyFont="1" applyFill="1" applyBorder="1">
      <alignment/>
      <protection/>
    </xf>
    <xf numFmtId="0" fontId="94" fillId="33" borderId="0" xfId="0" applyFont="1" applyFill="1" applyAlignment="1">
      <alignment/>
    </xf>
    <xf numFmtId="0" fontId="81" fillId="33" borderId="0" xfId="0" applyFont="1" applyFill="1" applyAlignment="1">
      <alignment/>
    </xf>
    <xf numFmtId="41" fontId="25" fillId="0" borderId="12" xfId="52" applyFont="1" applyFill="1" applyBorder="1" applyAlignment="1">
      <alignment vertical="center" wrapText="1"/>
    </xf>
    <xf numFmtId="37" fontId="25" fillId="0" borderId="12" xfId="60" applyNumberFormat="1" applyFont="1" applyFill="1" applyBorder="1" applyAlignment="1">
      <alignment horizontal="center" vertical="center"/>
    </xf>
    <xf numFmtId="41" fontId="25" fillId="0" borderId="12" xfId="52" applyFont="1" applyFill="1" applyBorder="1" applyAlignment="1">
      <alignment horizontal="center" vertical="center" wrapText="1"/>
    </xf>
    <xf numFmtId="3" fontId="27" fillId="33" borderId="12"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37" fontId="23" fillId="0" borderId="12" xfId="58" applyNumberFormat="1" applyFont="1" applyFill="1" applyBorder="1" applyAlignment="1">
      <alignment horizontal="center" vertical="center"/>
    </xf>
    <xf numFmtId="3" fontId="23" fillId="0" borderId="12" xfId="75" applyNumberFormat="1" applyFont="1" applyFill="1" applyBorder="1" applyAlignment="1">
      <alignment horizontal="center" vertical="center" wrapText="1"/>
      <protection/>
    </xf>
    <xf numFmtId="3" fontId="23" fillId="0" borderId="11" xfId="75" applyNumberFormat="1" applyFont="1" applyFill="1" applyBorder="1" applyAlignment="1">
      <alignment horizontal="center" vertical="center" wrapText="1"/>
      <protection/>
    </xf>
    <xf numFmtId="9" fontId="25" fillId="33" borderId="14" xfId="80" applyFont="1" applyFill="1" applyBorder="1" applyAlignment="1">
      <alignment horizontal="center" vertical="center"/>
    </xf>
    <xf numFmtId="9" fontId="25" fillId="0" borderId="14" xfId="80" applyFont="1" applyFill="1" applyBorder="1" applyAlignment="1">
      <alignment horizontal="center" vertical="center"/>
    </xf>
    <xf numFmtId="9" fontId="23" fillId="0" borderId="12" xfId="80" applyFont="1" applyFill="1" applyBorder="1" applyAlignment="1">
      <alignment horizontal="center" vertical="center"/>
    </xf>
    <xf numFmtId="37" fontId="23" fillId="0" borderId="12" xfId="60" applyNumberFormat="1" applyFont="1" applyFill="1" applyBorder="1" applyAlignment="1">
      <alignment horizontal="center" vertical="center"/>
    </xf>
    <xf numFmtId="37" fontId="23" fillId="0" borderId="11" xfId="60" applyNumberFormat="1" applyFont="1" applyFill="1" applyBorder="1" applyAlignment="1">
      <alignment horizontal="center" vertical="center"/>
    </xf>
    <xf numFmtId="10" fontId="25" fillId="0" borderId="14" xfId="75" applyNumberFormat="1" applyFont="1" applyFill="1" applyBorder="1" applyAlignment="1">
      <alignment horizontal="center" vertical="center" wrapText="1"/>
      <protection/>
    </xf>
    <xf numFmtId="9" fontId="25" fillId="0" borderId="12" xfId="80" applyFont="1" applyFill="1" applyBorder="1" applyAlignment="1">
      <alignment horizontal="center" vertical="center"/>
    </xf>
    <xf numFmtId="10" fontId="23" fillId="0" borderId="12" xfId="75" applyNumberFormat="1" applyFont="1" applyFill="1" applyBorder="1" applyAlignment="1">
      <alignment horizontal="center" vertical="center" wrapText="1"/>
      <protection/>
    </xf>
    <xf numFmtId="9" fontId="27" fillId="33" borderId="12" xfId="79" applyNumberFormat="1" applyFont="1" applyFill="1" applyBorder="1" applyAlignment="1">
      <alignment horizontal="center" vertical="center"/>
    </xf>
    <xf numFmtId="0" fontId="25" fillId="33" borderId="12" xfId="75" applyFont="1" applyFill="1" applyBorder="1" applyAlignment="1">
      <alignment horizontal="left" vertical="center" wrapText="1"/>
      <protection/>
    </xf>
    <xf numFmtId="4" fontId="23" fillId="33" borderId="12" xfId="75" applyNumberFormat="1" applyFont="1" applyFill="1" applyBorder="1" applyAlignment="1">
      <alignment horizontal="center" vertical="center" wrapText="1"/>
      <protection/>
    </xf>
    <xf numFmtId="205" fontId="27" fillId="33" borderId="12" xfId="60" applyNumberFormat="1" applyFont="1" applyFill="1" applyBorder="1" applyAlignment="1">
      <alignment horizontal="center" vertical="center" wrapText="1"/>
    </xf>
    <xf numFmtId="0" fontId="27" fillId="33" borderId="12" xfId="0" applyNumberFormat="1" applyFont="1" applyFill="1" applyBorder="1" applyAlignment="1">
      <alignment horizontal="center" vertical="center"/>
    </xf>
    <xf numFmtId="195" fontId="23" fillId="33" borderId="12" xfId="75" applyNumberFormat="1" applyFont="1" applyFill="1" applyBorder="1" applyAlignment="1">
      <alignment horizontal="center" vertical="center" wrapText="1"/>
      <protection/>
    </xf>
    <xf numFmtId="0" fontId="26" fillId="33" borderId="0" xfId="77" applyFont="1" applyFill="1" applyBorder="1" applyAlignment="1">
      <alignment vertical="center" wrapText="1"/>
      <protection/>
    </xf>
    <xf numFmtId="0" fontId="26" fillId="33" borderId="0" xfId="75" applyFont="1" applyFill="1" applyBorder="1" applyAlignment="1">
      <alignment vertical="center" wrapText="1"/>
      <protection/>
    </xf>
    <xf numFmtId="0" fontId="8" fillId="33" borderId="0" xfId="75" applyFont="1" applyFill="1" applyBorder="1" applyAlignment="1">
      <alignment vertical="center" wrapText="1"/>
      <protection/>
    </xf>
    <xf numFmtId="0" fontId="3" fillId="33" borderId="0" xfId="75" applyFill="1" applyBorder="1" applyAlignment="1">
      <alignment wrapText="1"/>
      <protection/>
    </xf>
    <xf numFmtId="0" fontId="3" fillId="33" borderId="0" xfId="75" applyFill="1" applyBorder="1">
      <alignment/>
      <protection/>
    </xf>
    <xf numFmtId="41" fontId="95" fillId="33" borderId="11" xfId="63" applyNumberFormat="1" applyFont="1" applyFill="1" applyBorder="1" applyAlignment="1">
      <alignment horizontal="center" vertical="center"/>
    </xf>
    <xf numFmtId="9" fontId="25" fillId="33" borderId="14" xfId="58" applyNumberFormat="1" applyFont="1" applyFill="1" applyBorder="1" applyAlignment="1">
      <alignment horizontal="center" vertical="center"/>
    </xf>
    <xf numFmtId="10" fontId="25" fillId="33" borderId="14" xfId="58" applyNumberFormat="1" applyFont="1" applyFill="1" applyBorder="1" applyAlignment="1">
      <alignment horizontal="center" vertical="center"/>
    </xf>
    <xf numFmtId="193" fontId="25" fillId="33" borderId="14" xfId="75" applyNumberFormat="1" applyFont="1" applyFill="1" applyBorder="1" applyAlignment="1">
      <alignment horizontal="center" vertical="center" wrapText="1"/>
      <protection/>
    </xf>
    <xf numFmtId="183" fontId="95" fillId="33" borderId="12" xfId="0" applyNumberFormat="1" applyFont="1" applyFill="1" applyBorder="1" applyAlignment="1">
      <alignment horizontal="center" vertical="center"/>
    </xf>
    <xf numFmtId="10" fontId="27" fillId="33" borderId="12" xfId="0" applyNumberFormat="1" applyFont="1" applyFill="1" applyBorder="1" applyAlignment="1">
      <alignment horizontal="center" vertical="center"/>
    </xf>
    <xf numFmtId="2" fontId="26" fillId="33" borderId="14" xfId="80" applyNumberFormat="1" applyFont="1" applyFill="1" applyBorder="1" applyAlignment="1">
      <alignment horizontal="center" vertical="center" wrapText="1"/>
    </xf>
    <xf numFmtId="3" fontId="97" fillId="33" borderId="12" xfId="0" applyNumberFormat="1" applyFont="1" applyFill="1" applyBorder="1" applyAlignment="1">
      <alignment horizontal="center" vertical="center" wrapText="1"/>
    </xf>
    <xf numFmtId="2" fontId="27" fillId="33" borderId="12" xfId="80" applyNumberFormat="1" applyFont="1" applyFill="1" applyBorder="1" applyAlignment="1">
      <alignment horizontal="center" vertical="center" wrapText="1"/>
    </xf>
    <xf numFmtId="4" fontId="27" fillId="33" borderId="12" xfId="0" applyNumberFormat="1" applyFont="1" applyFill="1" applyBorder="1" applyAlignment="1">
      <alignment horizontal="center" vertical="center" wrapText="1"/>
    </xf>
    <xf numFmtId="3" fontId="95" fillId="33" borderId="12" xfId="0" applyNumberFormat="1" applyFont="1" applyFill="1" applyBorder="1" applyAlignment="1">
      <alignment horizontal="center" vertical="center"/>
    </xf>
    <xf numFmtId="193" fontId="25" fillId="34" borderId="11" xfId="75" applyNumberFormat="1" applyFont="1" applyFill="1" applyBorder="1" applyAlignment="1">
      <alignment horizontal="center" vertical="center" wrapText="1"/>
      <protection/>
    </xf>
    <xf numFmtId="193" fontId="23" fillId="34" borderId="11" xfId="75" applyNumberFormat="1" applyFont="1" applyFill="1" applyBorder="1" applyAlignment="1">
      <alignment horizontal="center" vertical="center" wrapText="1"/>
      <protection/>
    </xf>
    <xf numFmtId="0" fontId="26" fillId="33" borderId="0" xfId="75" applyFont="1" applyFill="1">
      <alignment/>
      <protection/>
    </xf>
    <xf numFmtId="0" fontId="26" fillId="33" borderId="0" xfId="75" applyFont="1" applyFill="1" applyAlignment="1">
      <alignment horizontal="center"/>
      <protection/>
    </xf>
    <xf numFmtId="203" fontId="27" fillId="33" borderId="0" xfId="75" applyNumberFormat="1" applyFont="1" applyFill="1" applyAlignment="1">
      <alignment horizontal="center"/>
      <protection/>
    </xf>
    <xf numFmtId="203" fontId="26" fillId="33" borderId="0" xfId="75" applyNumberFormat="1" applyFont="1" applyFill="1">
      <alignment/>
      <protection/>
    </xf>
    <xf numFmtId="0" fontId="27" fillId="33" borderId="0" xfId="75" applyFont="1" applyFill="1" applyBorder="1" applyAlignment="1">
      <alignment horizontal="center" vertical="center"/>
      <protection/>
    </xf>
    <xf numFmtId="0" fontId="94" fillId="33" borderId="0" xfId="0" applyFont="1" applyFill="1" applyAlignment="1">
      <alignment horizontal="center"/>
    </xf>
    <xf numFmtId="0" fontId="95" fillId="33" borderId="0" xfId="0" applyFont="1" applyFill="1" applyAlignment="1">
      <alignment horizontal="center"/>
    </xf>
    <xf numFmtId="3" fontId="3" fillId="35" borderId="14" xfId="0" applyNumberFormat="1" applyFont="1" applyFill="1" applyBorder="1" applyAlignment="1">
      <alignment horizontal="center" vertical="center" wrapText="1"/>
    </xf>
    <xf numFmtId="0" fontId="86" fillId="35" borderId="14" xfId="0" applyFont="1" applyFill="1" applyBorder="1" applyAlignment="1">
      <alignment horizontal="center" vertical="center"/>
    </xf>
    <xf numFmtId="2" fontId="94" fillId="35" borderId="12" xfId="79" applyNumberFormat="1" applyFont="1" applyFill="1" applyBorder="1" applyAlignment="1">
      <alignment horizontal="center" vertical="center"/>
    </xf>
    <xf numFmtId="183" fontId="17" fillId="35" borderId="12" xfId="0" applyNumberFormat="1" applyFont="1" applyFill="1" applyBorder="1" applyAlignment="1">
      <alignment horizontal="center" vertical="center"/>
    </xf>
    <xf numFmtId="10" fontId="17" fillId="35" borderId="12" xfId="0" applyNumberFormat="1" applyFont="1" applyFill="1" applyBorder="1" applyAlignment="1">
      <alignment horizontal="center" vertical="center"/>
    </xf>
    <xf numFmtId="196" fontId="16" fillId="35" borderId="14" xfId="60" applyNumberFormat="1" applyFont="1" applyFill="1" applyBorder="1" applyAlignment="1">
      <alignment horizontal="center" vertical="center" wrapText="1"/>
    </xf>
    <xf numFmtId="198" fontId="3" fillId="35" borderId="14" xfId="58" applyNumberFormat="1" applyFont="1" applyFill="1" applyBorder="1" applyAlignment="1">
      <alignment horizontal="center" vertical="center"/>
    </xf>
    <xf numFmtId="0" fontId="86" fillId="35" borderId="16" xfId="80" applyNumberFormat="1" applyFont="1" applyFill="1" applyBorder="1" applyAlignment="1">
      <alignment horizontal="center" vertical="center"/>
    </xf>
    <xf numFmtId="179" fontId="4" fillId="35" borderId="16" xfId="54" applyFont="1" applyFill="1" applyBorder="1" applyAlignment="1">
      <alignment horizontal="center" vertical="center"/>
    </xf>
    <xf numFmtId="4" fontId="3" fillId="35" borderId="14" xfId="0" applyNumberFormat="1" applyFont="1" applyFill="1" applyBorder="1" applyAlignment="1">
      <alignment horizontal="center" vertical="center" wrapText="1"/>
    </xf>
    <xf numFmtId="2" fontId="87" fillId="35" borderId="12" xfId="79" applyNumberFormat="1" applyFont="1" applyFill="1" applyBorder="1" applyAlignment="1">
      <alignment horizontal="center" vertical="center"/>
    </xf>
    <xf numFmtId="10" fontId="17" fillId="35" borderId="16" xfId="0" applyNumberFormat="1" applyFont="1" applyFill="1" applyBorder="1" applyAlignment="1">
      <alignment horizontal="center" vertical="center"/>
    </xf>
    <xf numFmtId="0" fontId="18" fillId="38" borderId="15" xfId="72" applyFont="1" applyFill="1" applyBorder="1" applyAlignment="1">
      <alignment horizontal="center" vertical="center" wrapText="1"/>
      <protection/>
    </xf>
    <xf numFmtId="37" fontId="12" fillId="0" borderId="12" xfId="58" applyNumberFormat="1" applyFont="1" applyFill="1" applyBorder="1" applyAlignment="1">
      <alignment horizontal="center" vertical="center"/>
    </xf>
    <xf numFmtId="186" fontId="85" fillId="0" borderId="12" xfId="51" applyNumberFormat="1" applyFont="1" applyFill="1" applyBorder="1" applyAlignment="1">
      <alignment horizontal="center" vertical="center"/>
    </xf>
    <xf numFmtId="0" fontId="12" fillId="0" borderId="12" xfId="0" applyFont="1" applyFill="1" applyBorder="1" applyAlignment="1">
      <alignment horizontal="center" vertical="center"/>
    </xf>
    <xf numFmtId="1" fontId="94" fillId="0" borderId="12" xfId="79" applyNumberFormat="1" applyFont="1" applyFill="1" applyBorder="1" applyAlignment="1">
      <alignment horizontal="center" vertical="center"/>
    </xf>
    <xf numFmtId="183" fontId="12" fillId="0" borderId="14" xfId="79" applyNumberFormat="1" applyFont="1" applyFill="1" applyBorder="1" applyAlignment="1">
      <alignment horizontal="center" vertical="center"/>
    </xf>
    <xf numFmtId="183" fontId="94" fillId="0" borderId="12" xfId="79" applyNumberFormat="1" applyFont="1" applyFill="1" applyBorder="1" applyAlignment="1">
      <alignment horizontal="center" vertical="center"/>
    </xf>
    <xf numFmtId="10" fontId="12" fillId="0" borderId="14" xfId="58" applyNumberFormat="1" applyFont="1" applyFill="1" applyBorder="1" applyAlignment="1">
      <alignment horizontal="center" vertical="center"/>
    </xf>
    <xf numFmtId="0" fontId="85" fillId="0" borderId="14" xfId="0" applyFont="1" applyFill="1" applyBorder="1" applyAlignment="1">
      <alignment horizontal="center" vertical="center"/>
    </xf>
    <xf numFmtId="37" fontId="13" fillId="0" borderId="12" xfId="60" applyNumberFormat="1" applyFont="1" applyFill="1" applyBorder="1" applyAlignment="1">
      <alignment horizontal="center" vertical="center"/>
    </xf>
    <xf numFmtId="0" fontId="85" fillId="0" borderId="12" xfId="0" applyFont="1" applyFill="1" applyBorder="1" applyAlignment="1">
      <alignment horizontal="center" vertical="center"/>
    </xf>
    <xf numFmtId="2" fontId="94" fillId="0" borderId="12" xfId="79" applyNumberFormat="1" applyFont="1" applyFill="1" applyBorder="1" applyAlignment="1">
      <alignment horizontal="center" vertical="center"/>
    </xf>
    <xf numFmtId="183" fontId="12" fillId="0" borderId="16" xfId="79" applyNumberFormat="1" applyFont="1" applyFill="1" applyBorder="1" applyAlignment="1">
      <alignment horizontal="center" vertical="center"/>
    </xf>
    <xf numFmtId="9" fontId="12" fillId="0" borderId="14" xfId="79" applyNumberFormat="1" applyFont="1" applyFill="1" applyBorder="1" applyAlignment="1">
      <alignment horizontal="center" vertical="center"/>
    </xf>
    <xf numFmtId="9" fontId="12" fillId="0" borderId="12" xfId="79" applyFont="1" applyFill="1" applyBorder="1" applyAlignment="1">
      <alignment horizontal="center" vertical="center"/>
    </xf>
    <xf numFmtId="9" fontId="12" fillId="0" borderId="12" xfId="79" applyNumberFormat="1" applyFont="1" applyFill="1" applyBorder="1" applyAlignment="1">
      <alignment horizontal="center" vertical="center"/>
    </xf>
    <xf numFmtId="39" fontId="12" fillId="0" borderId="14" xfId="58" applyNumberFormat="1" applyFont="1" applyFill="1" applyBorder="1" applyAlignment="1">
      <alignment horizontal="center" vertical="center"/>
    </xf>
    <xf numFmtId="186" fontId="86" fillId="0" borderId="12" xfId="54" applyNumberFormat="1" applyFont="1" applyFill="1" applyBorder="1" applyAlignment="1">
      <alignment horizontal="center" vertical="center"/>
    </xf>
    <xf numFmtId="183" fontId="85" fillId="0" borderId="14" xfId="79" applyNumberFormat="1" applyFont="1" applyFill="1" applyBorder="1" applyAlignment="1">
      <alignment horizontal="center" vertical="center"/>
    </xf>
    <xf numFmtId="0" fontId="86" fillId="0" borderId="12" xfId="0" applyFont="1" applyFill="1" applyBorder="1" applyAlignment="1">
      <alignment horizontal="center" vertical="center"/>
    </xf>
    <xf numFmtId="9" fontId="85" fillId="0" borderId="12" xfId="79" applyNumberFormat="1" applyFont="1" applyFill="1" applyBorder="1" applyAlignment="1">
      <alignment horizontal="center" vertical="center"/>
    </xf>
    <xf numFmtId="2" fontId="85" fillId="0" borderId="16" xfId="79" applyNumberFormat="1" applyFont="1" applyFill="1" applyBorder="1" applyAlignment="1">
      <alignment horizontal="center" vertical="center"/>
    </xf>
    <xf numFmtId="2" fontId="86" fillId="0" borderId="12" xfId="79" applyNumberFormat="1" applyFont="1" applyFill="1" applyBorder="1" applyAlignment="1">
      <alignment horizontal="center" vertical="center"/>
    </xf>
    <xf numFmtId="2" fontId="87" fillId="0" borderId="12" xfId="79" applyNumberFormat="1" applyFont="1" applyFill="1" applyBorder="1" applyAlignment="1">
      <alignment horizontal="center" vertical="center"/>
    </xf>
    <xf numFmtId="3" fontId="16" fillId="0" borderId="14" xfId="0" applyNumberFormat="1" applyFont="1" applyFill="1" applyBorder="1" applyAlignment="1">
      <alignment horizontal="center" vertical="center" wrapText="1"/>
    </xf>
    <xf numFmtId="0" fontId="13" fillId="0" borderId="12" xfId="0" applyFont="1" applyFill="1" applyBorder="1" applyAlignment="1">
      <alignment horizontal="center" vertical="center"/>
    </xf>
    <xf numFmtId="3" fontId="16" fillId="0" borderId="12" xfId="0" applyNumberFormat="1" applyFont="1" applyFill="1" applyBorder="1" applyAlignment="1">
      <alignment horizontal="center" vertical="center" wrapText="1"/>
    </xf>
    <xf numFmtId="9" fontId="13" fillId="0" borderId="16" xfId="80" applyFont="1" applyFill="1" applyBorder="1" applyAlignment="1">
      <alignment horizontal="center" vertical="center"/>
    </xf>
    <xf numFmtId="9" fontId="13" fillId="0" borderId="12" xfId="80" applyFont="1" applyFill="1" applyBorder="1" applyAlignment="1">
      <alignment horizontal="center" vertical="center"/>
    </xf>
    <xf numFmtId="10" fontId="86" fillId="0" borderId="14" xfId="80" applyNumberFormat="1" applyFont="1" applyFill="1" applyBorder="1" applyAlignment="1">
      <alignment horizontal="center" vertical="center"/>
    </xf>
    <xf numFmtId="10" fontId="86" fillId="0" borderId="12" xfId="80" applyNumberFormat="1" applyFont="1" applyFill="1" applyBorder="1" applyAlignment="1">
      <alignment horizontal="center" vertical="center"/>
    </xf>
    <xf numFmtId="37" fontId="13" fillId="0" borderId="14" xfId="60" applyNumberFormat="1" applyFont="1" applyFill="1" applyBorder="1" applyAlignment="1">
      <alignment horizontal="center" vertical="center"/>
    </xf>
    <xf numFmtId="2" fontId="16" fillId="0" borderId="16" xfId="80" applyNumberFormat="1" applyFont="1" applyFill="1" applyBorder="1" applyAlignment="1">
      <alignment horizontal="center" vertical="center" wrapText="1"/>
    </xf>
    <xf numFmtId="4" fontId="16" fillId="0" borderId="14" xfId="0" applyNumberFormat="1" applyFont="1" applyFill="1" applyBorder="1" applyAlignment="1">
      <alignment horizontal="center" vertical="center" wrapText="1"/>
    </xf>
    <xf numFmtId="2" fontId="86" fillId="0" borderId="12" xfId="0" applyNumberFormat="1" applyFont="1" applyFill="1" applyBorder="1" applyAlignment="1">
      <alignment horizontal="center" vertical="center"/>
    </xf>
    <xf numFmtId="3" fontId="86" fillId="0" borderId="14" xfId="0" applyNumberFormat="1" applyFont="1" applyFill="1" applyBorder="1" applyAlignment="1">
      <alignment horizontal="center" vertical="center"/>
    </xf>
    <xf numFmtId="3" fontId="86" fillId="0" borderId="12"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wrapText="1"/>
    </xf>
    <xf numFmtId="183" fontId="23" fillId="33" borderId="12" xfId="58" applyNumberFormat="1" applyFont="1" applyFill="1" applyBorder="1" applyAlignment="1">
      <alignment horizontal="center" vertical="center"/>
    </xf>
    <xf numFmtId="0" fontId="26" fillId="0" borderId="14" xfId="0" applyNumberFormat="1" applyFont="1" applyFill="1" applyBorder="1" applyAlignment="1">
      <alignment horizontal="center" vertical="center"/>
    </xf>
    <xf numFmtId="0" fontId="94" fillId="0" borderId="12" xfId="0" applyFont="1" applyFill="1" applyBorder="1" applyAlignment="1">
      <alignment horizontal="center" vertical="center"/>
    </xf>
    <xf numFmtId="9" fontId="85" fillId="0" borderId="14" xfId="79" applyFont="1" applyFill="1" applyBorder="1" applyAlignment="1">
      <alignment horizontal="center" vertical="center"/>
    </xf>
    <xf numFmtId="9" fontId="85" fillId="0" borderId="16" xfId="79" applyFont="1" applyFill="1" applyBorder="1" applyAlignment="1">
      <alignment horizontal="center" vertical="center"/>
    </xf>
    <xf numFmtId="10" fontId="85" fillId="0" borderId="16" xfId="79" applyNumberFormat="1" applyFont="1" applyFill="1" applyBorder="1" applyAlignment="1">
      <alignment horizontal="center" vertical="center"/>
    </xf>
    <xf numFmtId="39" fontId="5" fillId="0" borderId="12" xfId="51" applyNumberFormat="1" applyFont="1" applyFill="1" applyBorder="1" applyAlignment="1">
      <alignment vertical="center"/>
    </xf>
    <xf numFmtId="192" fontId="13" fillId="0" borderId="12" xfId="54" applyNumberFormat="1" applyFont="1" applyFill="1" applyBorder="1" applyAlignment="1">
      <alignment vertical="center"/>
    </xf>
    <xf numFmtId="179" fontId="5" fillId="0" borderId="12" xfId="51" applyNumberFormat="1" applyFont="1" applyFill="1" applyBorder="1" applyAlignment="1">
      <alignment horizontal="center" vertical="center"/>
    </xf>
    <xf numFmtId="10" fontId="5" fillId="0" borderId="12" xfId="79" applyNumberFormat="1" applyFont="1" applyFill="1" applyBorder="1" applyAlignment="1">
      <alignment horizontal="center" vertical="center"/>
    </xf>
    <xf numFmtId="183" fontId="17" fillId="0" borderId="12" xfId="0" applyNumberFormat="1" applyFont="1" applyFill="1" applyBorder="1" applyAlignment="1">
      <alignment horizontal="center" vertical="center"/>
    </xf>
    <xf numFmtId="183" fontId="18" fillId="0" borderId="14" xfId="0" applyNumberFormat="1" applyFont="1" applyFill="1" applyBorder="1" applyAlignment="1">
      <alignment horizontal="center" vertical="center"/>
    </xf>
    <xf numFmtId="10" fontId="17" fillId="0" borderId="12" xfId="0" applyNumberFormat="1" applyFont="1" applyFill="1" applyBorder="1" applyAlignment="1">
      <alignment horizontal="center" vertical="center"/>
    </xf>
    <xf numFmtId="10" fontId="18" fillId="0" borderId="14" xfId="0" applyNumberFormat="1" applyFont="1" applyFill="1" applyBorder="1" applyAlignment="1">
      <alignment horizontal="center" vertical="center"/>
    </xf>
    <xf numFmtId="10" fontId="17" fillId="0" borderId="16" xfId="0" applyNumberFormat="1" applyFont="1" applyFill="1" applyBorder="1" applyAlignment="1">
      <alignment horizontal="center" vertical="center"/>
    </xf>
    <xf numFmtId="0" fontId="12" fillId="0" borderId="12" xfId="0" applyFont="1" applyFill="1" applyBorder="1" applyAlignment="1">
      <alignment horizontal="right" vertical="center"/>
    </xf>
    <xf numFmtId="186" fontId="12" fillId="0" borderId="12" xfId="51" applyNumberFormat="1" applyFont="1" applyFill="1" applyBorder="1" applyAlignment="1">
      <alignment horizontal="center" vertical="center"/>
    </xf>
    <xf numFmtId="186" fontId="12" fillId="0" borderId="12" xfId="51" applyNumberFormat="1" applyFont="1" applyFill="1" applyBorder="1" applyAlignment="1">
      <alignment horizontal="right" vertical="center"/>
    </xf>
    <xf numFmtId="10" fontId="12" fillId="0" borderId="16" xfId="79" applyNumberFormat="1" applyFont="1" applyFill="1" applyBorder="1" applyAlignment="1">
      <alignment horizontal="center" vertical="center"/>
    </xf>
    <xf numFmtId="9" fontId="12" fillId="0" borderId="16" xfId="79" applyFont="1" applyFill="1" applyBorder="1" applyAlignment="1">
      <alignment horizontal="center" vertical="center"/>
    </xf>
    <xf numFmtId="9" fontId="85" fillId="0" borderId="12" xfId="0" applyNumberFormat="1" applyFont="1" applyFill="1" applyBorder="1" applyAlignment="1">
      <alignment horizontal="center" vertical="center"/>
    </xf>
    <xf numFmtId="10" fontId="85" fillId="0" borderId="14" xfId="79" applyNumberFormat="1" applyFont="1" applyFill="1" applyBorder="1" applyAlignment="1">
      <alignment horizontal="center" vertical="center"/>
    </xf>
    <xf numFmtId="9" fontId="85" fillId="0" borderId="14" xfId="0" applyNumberFormat="1" applyFont="1" applyFill="1" applyBorder="1" applyAlignment="1">
      <alignment horizontal="center" vertical="center"/>
    </xf>
    <xf numFmtId="41" fontId="85" fillId="0" borderId="12" xfId="63" applyNumberFormat="1" applyFont="1" applyFill="1" applyBorder="1" applyAlignment="1">
      <alignment horizontal="center" vertical="center"/>
    </xf>
    <xf numFmtId="41" fontId="86" fillId="0" borderId="12" xfId="63" applyNumberFormat="1" applyFont="1" applyFill="1" applyBorder="1" applyAlignment="1">
      <alignment horizontal="center" vertical="center"/>
    </xf>
    <xf numFmtId="0" fontId="88" fillId="0" borderId="12" xfId="0" applyFont="1" applyFill="1" applyBorder="1" applyAlignment="1">
      <alignment horizontal="center" vertical="center" wrapText="1"/>
    </xf>
    <xf numFmtId="0" fontId="98" fillId="0" borderId="12" xfId="0" applyFont="1" applyFill="1" applyBorder="1" applyAlignment="1">
      <alignment horizontal="center" vertical="center" wrapText="1"/>
    </xf>
    <xf numFmtId="183" fontId="85" fillId="0" borderId="12" xfId="79" applyNumberFormat="1" applyFont="1" applyFill="1" applyBorder="1" applyAlignment="1">
      <alignment horizontal="center" vertical="center"/>
    </xf>
    <xf numFmtId="10" fontId="85" fillId="0" borderId="12" xfId="79" applyNumberFormat="1" applyFont="1" applyFill="1" applyBorder="1" applyAlignment="1">
      <alignment horizontal="center" vertical="center"/>
    </xf>
    <xf numFmtId="10" fontId="86" fillId="0" borderId="12" xfId="0" applyNumberFormat="1" applyFont="1" applyFill="1" applyBorder="1" applyAlignment="1">
      <alignment horizontal="center" vertical="center"/>
    </xf>
    <xf numFmtId="37" fontId="12" fillId="0" borderId="14" xfId="58" applyNumberFormat="1" applyFont="1" applyFill="1" applyBorder="1" applyAlignment="1">
      <alignment horizontal="center" vertical="center"/>
    </xf>
    <xf numFmtId="39" fontId="12" fillId="0" borderId="12" xfId="58" applyNumberFormat="1" applyFont="1" applyFill="1" applyBorder="1" applyAlignment="1">
      <alignment horizontal="center" vertical="center"/>
    </xf>
    <xf numFmtId="9" fontId="86" fillId="0" borderId="14" xfId="80" applyFont="1" applyFill="1" applyBorder="1" applyAlignment="1">
      <alignment horizontal="center" vertical="center"/>
    </xf>
    <xf numFmtId="179" fontId="13" fillId="0" borderId="12" xfId="54" applyFont="1" applyFill="1" applyBorder="1" applyAlignment="1">
      <alignment horizontal="center" vertical="center"/>
    </xf>
    <xf numFmtId="9" fontId="86" fillId="0" borderId="12" xfId="0" applyNumberFormat="1" applyFont="1" applyFill="1" applyBorder="1" applyAlignment="1">
      <alignment horizontal="center" vertical="center"/>
    </xf>
    <xf numFmtId="0" fontId="85" fillId="0" borderId="16" xfId="0" applyFont="1" applyFill="1" applyBorder="1" applyAlignment="1">
      <alignment horizontal="center" vertical="center"/>
    </xf>
    <xf numFmtId="2" fontId="3" fillId="0" borderId="16" xfId="79" applyNumberFormat="1" applyFont="1" applyFill="1" applyBorder="1" applyAlignment="1">
      <alignment horizontal="center" vertical="center" wrapText="1"/>
    </xf>
    <xf numFmtId="186" fontId="12" fillId="0" borderId="12" xfId="51" applyNumberFormat="1" applyFont="1" applyFill="1" applyBorder="1" applyAlignment="1">
      <alignment vertical="center"/>
    </xf>
    <xf numFmtId="186" fontId="88" fillId="0" borderId="12" xfId="51" applyNumberFormat="1" applyFont="1" applyFill="1" applyBorder="1" applyAlignment="1">
      <alignment vertical="center" wrapText="1"/>
    </xf>
    <xf numFmtId="179" fontId="98" fillId="0" borderId="12" xfId="54" applyFont="1" applyFill="1" applyBorder="1" applyAlignment="1">
      <alignment horizontal="center" vertical="center" wrapText="1"/>
    </xf>
    <xf numFmtId="2" fontId="85" fillId="0" borderId="12" xfId="0" applyNumberFormat="1" applyFont="1" applyFill="1" applyBorder="1" applyAlignment="1">
      <alignment horizontal="center" vertical="center"/>
    </xf>
    <xf numFmtId="4" fontId="3" fillId="0" borderId="14" xfId="0" applyNumberFormat="1" applyFont="1" applyFill="1" applyBorder="1" applyAlignment="1">
      <alignment horizontal="center" vertical="center" wrapText="1"/>
    </xf>
    <xf numFmtId="2" fontId="85" fillId="0" borderId="14" xfId="0" applyNumberFormat="1" applyFont="1" applyFill="1" applyBorder="1" applyAlignment="1">
      <alignment horizontal="center" vertical="center"/>
    </xf>
    <xf numFmtId="2" fontId="3" fillId="0" borderId="14" xfId="0" applyNumberFormat="1" applyFont="1" applyFill="1" applyBorder="1" applyAlignment="1">
      <alignment horizontal="center" vertical="center" wrapText="1"/>
    </xf>
    <xf numFmtId="2" fontId="16" fillId="0" borderId="14" xfId="0" applyNumberFormat="1" applyFont="1" applyFill="1" applyBorder="1" applyAlignment="1">
      <alignment horizontal="center" vertical="center" wrapText="1"/>
    </xf>
    <xf numFmtId="179" fontId="88" fillId="0" borderId="12" xfId="0" applyNumberFormat="1" applyFont="1" applyFill="1" applyBorder="1" applyAlignment="1">
      <alignment horizontal="center" vertical="center" wrapText="1"/>
    </xf>
    <xf numFmtId="4" fontId="16" fillId="0" borderId="12" xfId="60" applyNumberFormat="1" applyFont="1" applyFill="1" applyBorder="1" applyAlignment="1">
      <alignment horizontal="center" vertical="center" wrapText="1"/>
    </xf>
    <xf numFmtId="2" fontId="16" fillId="0" borderId="12" xfId="60" applyNumberFormat="1" applyFont="1" applyFill="1" applyBorder="1" applyAlignment="1">
      <alignment horizontal="center" vertical="center" wrapText="1"/>
    </xf>
    <xf numFmtId="3" fontId="85" fillId="0" borderId="14" xfId="0" applyNumberFormat="1" applyFont="1" applyFill="1" applyBorder="1" applyAlignment="1">
      <alignment horizontal="center" vertical="center"/>
    </xf>
    <xf numFmtId="37" fontId="13" fillId="0" borderId="12" xfId="58" applyNumberFormat="1" applyFont="1" applyFill="1" applyBorder="1" applyAlignment="1">
      <alignment horizontal="center" vertical="center"/>
    </xf>
    <xf numFmtId="37" fontId="11" fillId="0" borderId="11" xfId="58" applyNumberFormat="1" applyFont="1" applyFill="1" applyBorder="1" applyAlignment="1">
      <alignment horizontal="center" vertical="center"/>
    </xf>
    <xf numFmtId="37" fontId="15" fillId="33" borderId="11" xfId="60" applyNumberFormat="1" applyFont="1" applyFill="1" applyBorder="1" applyAlignment="1">
      <alignment horizontal="center" vertical="center"/>
    </xf>
    <xf numFmtId="37" fontId="11" fillId="0" borderId="15" xfId="58" applyNumberFormat="1" applyFont="1" applyFill="1" applyBorder="1" applyAlignment="1">
      <alignment horizontal="center" vertical="center"/>
    </xf>
    <xf numFmtId="37" fontId="15" fillId="0" borderId="15" xfId="60" applyNumberFormat="1" applyFont="1" applyFill="1" applyBorder="1" applyAlignment="1">
      <alignment horizontal="center" vertical="center"/>
    </xf>
    <xf numFmtId="37" fontId="15" fillId="33" borderId="15" xfId="60" applyNumberFormat="1" applyFont="1" applyFill="1" applyBorder="1" applyAlignment="1">
      <alignment horizontal="center" vertical="center"/>
    </xf>
    <xf numFmtId="41" fontId="89" fillId="0" borderId="11" xfId="63" applyNumberFormat="1" applyFont="1" applyFill="1" applyBorder="1" applyAlignment="1">
      <alignment horizontal="center" vertical="center"/>
    </xf>
    <xf numFmtId="41" fontId="99" fillId="0" borderId="11" xfId="63" applyNumberFormat="1" applyFont="1" applyFill="1" applyBorder="1" applyAlignment="1">
      <alignment horizontal="center" vertical="center"/>
    </xf>
    <xf numFmtId="41" fontId="89" fillId="0" borderId="15" xfId="63" applyNumberFormat="1" applyFont="1" applyFill="1" applyBorder="1" applyAlignment="1">
      <alignment horizontal="center" vertical="center" wrapText="1"/>
    </xf>
    <xf numFmtId="41" fontId="89" fillId="0" borderId="15" xfId="0" applyNumberFormat="1" applyFont="1" applyFill="1" applyBorder="1" applyAlignment="1">
      <alignment horizontal="center" vertical="center" wrapText="1"/>
    </xf>
    <xf numFmtId="41" fontId="99" fillId="0" borderId="15" xfId="63" applyNumberFormat="1" applyFont="1" applyFill="1" applyBorder="1" applyAlignment="1">
      <alignment horizontal="center" vertical="center" wrapText="1"/>
    </xf>
    <xf numFmtId="37" fontId="11" fillId="0" borderId="15" xfId="58" applyNumberFormat="1" applyFont="1" applyFill="1" applyBorder="1" applyAlignment="1">
      <alignment horizontal="center" vertical="center" wrapText="1"/>
    </xf>
    <xf numFmtId="41" fontId="89" fillId="0" borderId="11" xfId="63" applyNumberFormat="1" applyFont="1" applyFill="1" applyBorder="1" applyAlignment="1">
      <alignment horizontal="center" vertical="center" wrapText="1"/>
    </xf>
    <xf numFmtId="41" fontId="89" fillId="0" borderId="11" xfId="0" applyNumberFormat="1" applyFont="1" applyFill="1" applyBorder="1" applyAlignment="1">
      <alignment horizontal="center" vertical="center" wrapText="1"/>
    </xf>
    <xf numFmtId="41" fontId="99" fillId="0" borderId="11" xfId="63" applyNumberFormat="1" applyFont="1" applyFill="1" applyBorder="1" applyAlignment="1">
      <alignment horizontal="center" vertical="center" wrapText="1"/>
    </xf>
    <xf numFmtId="37" fontId="11" fillId="0" borderId="11" xfId="58" applyNumberFormat="1" applyFont="1" applyFill="1" applyBorder="1" applyAlignment="1">
      <alignment horizontal="center" vertical="center" wrapText="1"/>
    </xf>
    <xf numFmtId="37" fontId="15" fillId="0" borderId="11" xfId="60" applyNumberFormat="1" applyFont="1" applyFill="1" applyBorder="1" applyAlignment="1">
      <alignment horizontal="center" vertical="center" wrapText="1"/>
    </xf>
    <xf numFmtId="43" fontId="88" fillId="33" borderId="12" xfId="0" applyNumberFormat="1" applyFont="1" applyFill="1" applyBorder="1" applyAlignment="1">
      <alignment horizontal="center" vertical="center" wrapText="1"/>
    </xf>
    <xf numFmtId="10" fontId="4" fillId="33" borderId="12" xfId="79" applyNumberFormat="1" applyFont="1" applyFill="1" applyBorder="1" applyAlignment="1">
      <alignment horizontal="center" vertical="center"/>
    </xf>
    <xf numFmtId="0" fontId="5" fillId="33" borderId="12" xfId="0" applyFont="1" applyFill="1" applyBorder="1" applyAlignment="1">
      <alignment horizontal="justify" vertical="top" wrapText="1"/>
    </xf>
    <xf numFmtId="0" fontId="30" fillId="33" borderId="12" xfId="0" applyFont="1" applyFill="1" applyBorder="1" applyAlignment="1">
      <alignment horizontal="justify" vertical="center" wrapText="1"/>
    </xf>
    <xf numFmtId="10" fontId="85" fillId="33" borderId="16" xfId="79" applyNumberFormat="1" applyFont="1" applyFill="1" applyBorder="1" applyAlignment="1">
      <alignment horizontal="center" vertical="center"/>
    </xf>
    <xf numFmtId="10" fontId="3" fillId="33" borderId="12" xfId="79" applyNumberFormat="1" applyFont="1" applyFill="1" applyBorder="1" applyAlignment="1">
      <alignment horizontal="center" vertical="center"/>
    </xf>
    <xf numFmtId="0" fontId="12" fillId="33" borderId="12" xfId="0" applyFont="1" applyFill="1" applyBorder="1" applyAlignment="1">
      <alignment horizontal="center"/>
    </xf>
    <xf numFmtId="10" fontId="89" fillId="33" borderId="16" xfId="79" applyNumberFormat="1" applyFont="1" applyFill="1" applyBorder="1" applyAlignment="1">
      <alignment horizontal="center" vertical="center"/>
    </xf>
    <xf numFmtId="10" fontId="89" fillId="33" borderId="11" xfId="79" applyNumberFormat="1" applyFont="1" applyFill="1" applyBorder="1" applyAlignment="1">
      <alignment horizontal="center" vertical="center"/>
    </xf>
    <xf numFmtId="10" fontId="3" fillId="33" borderId="16" xfId="79" applyNumberFormat="1" applyFont="1" applyFill="1" applyBorder="1" applyAlignment="1">
      <alignment horizontal="center" vertical="center"/>
    </xf>
    <xf numFmtId="0" fontId="25" fillId="33" borderId="14" xfId="75" applyFont="1" applyFill="1" applyBorder="1" applyAlignment="1">
      <alignment horizontal="center" vertical="center" wrapText="1"/>
      <protection/>
    </xf>
    <xf numFmtId="0" fontId="25" fillId="33" borderId="12" xfId="75" applyFont="1" applyFill="1" applyBorder="1" applyAlignment="1">
      <alignment horizontal="center" vertical="center" wrapText="1"/>
      <protection/>
    </xf>
    <xf numFmtId="0" fontId="27" fillId="38" borderId="12" xfId="75" applyFont="1" applyFill="1" applyBorder="1" applyAlignment="1">
      <alignment horizontal="center" vertical="center" wrapText="1"/>
      <protection/>
    </xf>
    <xf numFmtId="0" fontId="27" fillId="38" borderId="11" xfId="75" applyFont="1" applyFill="1" applyBorder="1" applyAlignment="1">
      <alignment horizontal="center" vertical="center" wrapText="1"/>
      <protection/>
    </xf>
    <xf numFmtId="0" fontId="27" fillId="38" borderId="11" xfId="75" applyFont="1" applyFill="1" applyBorder="1" applyAlignment="1">
      <alignment horizontal="center" vertical="center" wrapText="1"/>
      <protection/>
    </xf>
    <xf numFmtId="1" fontId="23" fillId="33" borderId="12" xfId="75" applyNumberFormat="1" applyFont="1" applyFill="1" applyBorder="1" applyAlignment="1">
      <alignment horizontal="center" vertical="center" wrapText="1"/>
      <protection/>
    </xf>
    <xf numFmtId="0" fontId="3" fillId="34" borderId="0" xfId="0" applyFont="1" applyFill="1" applyBorder="1" applyAlignment="1">
      <alignment/>
    </xf>
    <xf numFmtId="0" fontId="3" fillId="34" borderId="10" xfId="0" applyFont="1" applyFill="1" applyBorder="1" applyAlignment="1">
      <alignment/>
    </xf>
    <xf numFmtId="0" fontId="3" fillId="34" borderId="20" xfId="0" applyFont="1" applyFill="1" applyBorder="1" applyAlignment="1">
      <alignment/>
    </xf>
    <xf numFmtId="0" fontId="2" fillId="34" borderId="24" xfId="0" applyFont="1" applyFill="1" applyBorder="1" applyAlignment="1">
      <alignment horizontal="right"/>
    </xf>
    <xf numFmtId="9" fontId="26" fillId="33" borderId="14" xfId="0" applyNumberFormat="1" applyFont="1" applyFill="1" applyBorder="1" applyAlignment="1">
      <alignment horizontal="center" vertical="center"/>
    </xf>
    <xf numFmtId="0" fontId="21" fillId="34" borderId="16" xfId="0" applyFont="1" applyFill="1" applyBorder="1" applyAlignment="1" applyProtection="1">
      <alignment horizontal="left" vertical="center" wrapText="1"/>
      <protection locked="0"/>
    </xf>
    <xf numFmtId="3" fontId="2" fillId="34" borderId="16" xfId="60" applyNumberFormat="1" applyFont="1" applyFill="1" applyBorder="1" applyAlignment="1">
      <alignment horizontal="center" vertical="center" wrapText="1"/>
    </xf>
    <xf numFmtId="186" fontId="89" fillId="34" borderId="16" xfId="0" applyNumberFormat="1" applyFont="1" applyFill="1" applyBorder="1" applyAlignment="1">
      <alignment horizontal="center" vertical="center"/>
    </xf>
    <xf numFmtId="10" fontId="85" fillId="34" borderId="14" xfId="79" applyNumberFormat="1" applyFont="1" applyFill="1" applyBorder="1" applyAlignment="1">
      <alignment horizontal="center" vertical="center"/>
    </xf>
    <xf numFmtId="10" fontId="3" fillId="34" borderId="16" xfId="79" applyNumberFormat="1" applyFont="1" applyFill="1" applyBorder="1" applyAlignment="1">
      <alignment horizontal="center" vertical="center"/>
    </xf>
    <xf numFmtId="0" fontId="21" fillId="34" borderId="12" xfId="0" applyFont="1" applyFill="1" applyBorder="1" applyAlignment="1" applyProtection="1">
      <alignment horizontal="left" vertical="center" wrapText="1"/>
      <protection locked="0"/>
    </xf>
    <xf numFmtId="0" fontId="11" fillId="34" borderId="16"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12" xfId="0" applyFont="1" applyFill="1" applyBorder="1" applyAlignment="1">
      <alignment horizontal="right" vertical="center"/>
    </xf>
    <xf numFmtId="186" fontId="89" fillId="34" borderId="12" xfId="0" applyNumberFormat="1" applyFont="1" applyFill="1" applyBorder="1" applyAlignment="1">
      <alignment horizontal="center" vertical="center"/>
    </xf>
    <xf numFmtId="186" fontId="11" fillId="34" borderId="12" xfId="51" applyNumberFormat="1" applyFont="1" applyFill="1" applyBorder="1" applyAlignment="1">
      <alignment horizontal="right" vertical="center"/>
    </xf>
    <xf numFmtId="3" fontId="2" fillId="34" borderId="16" xfId="0" applyNumberFormat="1" applyFont="1" applyFill="1" applyBorder="1" applyAlignment="1">
      <alignment horizontal="center" vertical="center" wrapText="1"/>
    </xf>
    <xf numFmtId="3" fontId="2" fillId="34" borderId="12" xfId="0" applyNumberFormat="1"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4"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locked="0"/>
    </xf>
    <xf numFmtId="0" fontId="4" fillId="34" borderId="12" xfId="0" applyFont="1" applyFill="1" applyBorder="1" applyAlignment="1">
      <alignment horizontal="center" vertical="center"/>
    </xf>
    <xf numFmtId="0" fontId="4" fillId="34" borderId="26"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16" xfId="0" applyFont="1" applyFill="1" applyBorder="1" applyAlignment="1">
      <alignment horizontal="center" vertical="center"/>
    </xf>
    <xf numFmtId="0" fontId="7" fillId="34" borderId="12" xfId="0" applyFont="1" applyFill="1" applyBorder="1" applyAlignment="1">
      <alignment horizontal="center" vertical="center" wrapText="1"/>
    </xf>
    <xf numFmtId="0" fontId="4" fillId="34" borderId="28"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17" xfId="0" applyFont="1" applyFill="1" applyBorder="1" applyAlignment="1">
      <alignment horizontal="center" vertical="center"/>
    </xf>
    <xf numFmtId="0" fontId="7" fillId="34" borderId="30"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31" xfId="0" applyFont="1" applyFill="1" applyBorder="1" applyAlignment="1" applyProtection="1">
      <alignment horizontal="center" vertical="center" wrapText="1"/>
      <protection locked="0"/>
    </xf>
    <xf numFmtId="0" fontId="4" fillId="34" borderId="30" xfId="0" applyFont="1" applyFill="1" applyBorder="1" applyAlignment="1" applyProtection="1">
      <alignment horizontal="center" vertical="center" wrapText="1"/>
      <protection locked="0"/>
    </xf>
    <xf numFmtId="0" fontId="4" fillId="34" borderId="22" xfId="0" applyFont="1" applyFill="1" applyBorder="1" applyAlignment="1" applyProtection="1">
      <alignment horizontal="center" vertical="center" wrapText="1"/>
      <protection locked="0"/>
    </xf>
    <xf numFmtId="0" fontId="0" fillId="0" borderId="32" xfId="0" applyFill="1" applyBorder="1" applyAlignment="1">
      <alignment horizontal="center"/>
    </xf>
    <xf numFmtId="0" fontId="0" fillId="0" borderId="33" xfId="0" applyFill="1" applyBorder="1" applyAlignment="1">
      <alignment horizontal="center"/>
    </xf>
    <xf numFmtId="0" fontId="0" fillId="0" borderId="12" xfId="0" applyFill="1" applyBorder="1" applyAlignment="1">
      <alignment horizontal="center"/>
    </xf>
    <xf numFmtId="0" fontId="0" fillId="0" borderId="0" xfId="0" applyFill="1" applyAlignment="1">
      <alignment horizontal="center"/>
    </xf>
    <xf numFmtId="0" fontId="7" fillId="34" borderId="14" xfId="0" applyFont="1" applyFill="1" applyBorder="1" applyAlignment="1">
      <alignment horizontal="center" vertical="center" wrapText="1"/>
    </xf>
    <xf numFmtId="0" fontId="7" fillId="34" borderId="31"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0" xfId="0" applyFont="1" applyFill="1" applyBorder="1" applyAlignment="1">
      <alignment horizontal="right" vertical="center"/>
    </xf>
    <xf numFmtId="0" fontId="4" fillId="34" borderId="34"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41" xfId="0" applyFont="1" applyFill="1" applyBorder="1" applyAlignment="1">
      <alignment horizontal="center" vertical="center"/>
    </xf>
    <xf numFmtId="0" fontId="20" fillId="34" borderId="42" xfId="0" applyFont="1" applyFill="1" applyBorder="1" applyAlignment="1" applyProtection="1">
      <alignment horizontal="center" vertical="center" wrapText="1"/>
      <protection locked="0"/>
    </xf>
    <xf numFmtId="0" fontId="20" fillId="34" borderId="0" xfId="0" applyFont="1" applyFill="1" applyBorder="1" applyAlignment="1" applyProtection="1">
      <alignment horizontal="center" vertical="center" wrapText="1"/>
      <protection locked="0"/>
    </xf>
    <xf numFmtId="0" fontId="20" fillId="34" borderId="43" xfId="0" applyFont="1" applyFill="1" applyBorder="1" applyAlignment="1" applyProtection="1">
      <alignment horizontal="center" vertical="center" wrapText="1"/>
      <protection locked="0"/>
    </xf>
    <xf numFmtId="0" fontId="20" fillId="34" borderId="44" xfId="0" applyFont="1" applyFill="1" applyBorder="1" applyAlignment="1" applyProtection="1">
      <alignment horizontal="center" vertical="center" wrapText="1"/>
      <protection locked="0"/>
    </xf>
    <xf numFmtId="0" fontId="20" fillId="34" borderId="45" xfId="0" applyFont="1" applyFill="1" applyBorder="1" applyAlignment="1" applyProtection="1">
      <alignment horizontal="center" vertical="center" wrapText="1"/>
      <protection locked="0"/>
    </xf>
    <xf numFmtId="0" fontId="20" fillId="34" borderId="46" xfId="0" applyFont="1" applyFill="1" applyBorder="1" applyAlignment="1" applyProtection="1">
      <alignment horizontal="center" vertical="center" wrapText="1"/>
      <protection locked="0"/>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47" xfId="0" applyFont="1" applyFill="1" applyBorder="1" applyAlignment="1">
      <alignment horizontal="justify" vertical="top" wrapText="1"/>
    </xf>
    <xf numFmtId="0" fontId="16" fillId="0" borderId="48" xfId="0" applyFont="1" applyFill="1" applyBorder="1" applyAlignment="1">
      <alignment horizontal="justify" vertical="top" wrapText="1"/>
    </xf>
    <xf numFmtId="0" fontId="16" fillId="0" borderId="19" xfId="0" applyFont="1" applyFill="1" applyBorder="1" applyAlignment="1">
      <alignment horizontal="justify" vertical="top" wrapText="1"/>
    </xf>
    <xf numFmtId="2" fontId="16" fillId="0" borderId="12" xfId="0" applyNumberFormat="1" applyFont="1" applyFill="1" applyBorder="1" applyAlignment="1">
      <alignment horizontal="justify" vertical="center" wrapText="1"/>
    </xf>
    <xf numFmtId="0" fontId="86" fillId="0" borderId="12" xfId="0" applyFont="1" applyFill="1" applyBorder="1" applyAlignment="1">
      <alignment horizontal="justify" vertical="center" wrapText="1"/>
    </xf>
    <xf numFmtId="0" fontId="86" fillId="0" borderId="11" xfId="0" applyFont="1" applyFill="1" applyBorder="1" applyAlignment="1">
      <alignment horizontal="justify" vertical="center" wrapText="1"/>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6" fillId="0" borderId="11" xfId="0" applyFont="1" applyFill="1" applyBorder="1" applyAlignment="1">
      <alignment horizontal="center" vertical="center" wrapText="1"/>
    </xf>
    <xf numFmtId="0" fontId="86" fillId="0" borderId="14" xfId="0" applyFont="1" applyFill="1" applyBorder="1" applyAlignment="1">
      <alignment horizontal="justify" vertical="top" wrapText="1"/>
    </xf>
    <xf numFmtId="0" fontId="86" fillId="0" borderId="12" xfId="0" applyFont="1" applyFill="1" applyBorder="1" applyAlignment="1">
      <alignment horizontal="justify" vertical="top" wrapText="1"/>
    </xf>
    <xf numFmtId="0" fontId="86" fillId="0" borderId="11" xfId="0" applyFont="1" applyFill="1" applyBorder="1" applyAlignment="1">
      <alignment horizontal="justify" vertical="top" wrapText="1"/>
    </xf>
    <xf numFmtId="0" fontId="16" fillId="0" borderId="31"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3" fillId="33" borderId="49" xfId="0" applyFont="1" applyFill="1" applyBorder="1" applyAlignment="1">
      <alignment horizontal="justify" vertical="center" wrapText="1"/>
    </xf>
    <xf numFmtId="0" fontId="3" fillId="33" borderId="35" xfId="0" applyFont="1" applyFill="1" applyBorder="1" applyAlignment="1">
      <alignment horizontal="justify" vertical="center" wrapText="1"/>
    </xf>
    <xf numFmtId="0" fontId="3" fillId="33" borderId="50" xfId="0" applyFont="1" applyFill="1" applyBorder="1" applyAlignment="1">
      <alignment horizontal="justify" vertical="center" wrapText="1"/>
    </xf>
    <xf numFmtId="0" fontId="100" fillId="33" borderId="14" xfId="0" applyFont="1" applyFill="1" applyBorder="1" applyAlignment="1">
      <alignment horizontal="center" vertical="center" wrapText="1"/>
    </xf>
    <xf numFmtId="0" fontId="100" fillId="33" borderId="12" xfId="0" applyFont="1" applyFill="1" applyBorder="1" applyAlignment="1">
      <alignment horizontal="center" vertical="center" wrapText="1"/>
    </xf>
    <xf numFmtId="0" fontId="100" fillId="33" borderId="15" xfId="0" applyFont="1" applyFill="1" applyBorder="1" applyAlignment="1">
      <alignment horizontal="center" vertical="center" wrapText="1"/>
    </xf>
    <xf numFmtId="0" fontId="3" fillId="33" borderId="14" xfId="0" applyFont="1" applyFill="1" applyBorder="1" applyAlignment="1">
      <alignment horizontal="justify" vertical="center" wrapText="1"/>
    </xf>
    <xf numFmtId="0" fontId="3" fillId="33" borderId="12"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101" fillId="33" borderId="14" xfId="0" applyFont="1" applyFill="1" applyBorder="1" applyAlignment="1">
      <alignment horizontal="center" vertical="center"/>
    </xf>
    <xf numFmtId="0" fontId="101" fillId="33" borderId="12" xfId="0" applyFont="1" applyFill="1" applyBorder="1" applyAlignment="1">
      <alignment horizontal="center" vertical="center"/>
    </xf>
    <xf numFmtId="0" fontId="101" fillId="33" borderId="11" xfId="0" applyFont="1"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10" fillId="0" borderId="0" xfId="0" applyFont="1" applyFill="1" applyAlignment="1">
      <alignment horizontal="right" vertical="center"/>
    </xf>
    <xf numFmtId="0" fontId="86" fillId="0" borderId="14" xfId="0" applyFont="1" applyFill="1" applyBorder="1" applyAlignment="1">
      <alignment horizontal="justify" vertical="center" wrapText="1"/>
    </xf>
    <xf numFmtId="0" fontId="86" fillId="0" borderId="31" xfId="0" applyFont="1" applyFill="1" applyBorder="1" applyAlignment="1">
      <alignment horizontal="justify" vertical="center" wrapText="1"/>
    </xf>
    <xf numFmtId="0" fontId="86" fillId="0" borderId="30" xfId="0" applyFont="1" applyFill="1" applyBorder="1" applyAlignment="1">
      <alignment horizontal="justify" vertical="center" wrapText="1"/>
    </xf>
    <xf numFmtId="0" fontId="86" fillId="0" borderId="22" xfId="0" applyFont="1" applyFill="1" applyBorder="1" applyAlignment="1">
      <alignment horizontal="justify" vertical="center" wrapText="1"/>
    </xf>
    <xf numFmtId="0" fontId="86" fillId="0" borderId="15" xfId="0" applyFont="1" applyFill="1" applyBorder="1" applyAlignment="1">
      <alignment horizontal="justify"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49" xfId="0" applyFont="1" applyFill="1" applyBorder="1" applyAlignment="1">
      <alignment horizontal="center" vertical="center" wrapText="1"/>
    </xf>
    <xf numFmtId="0" fontId="4" fillId="34" borderId="5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54" xfId="0" applyFont="1" applyFill="1" applyBorder="1" applyAlignment="1">
      <alignment horizontal="center" vertical="center" wrapText="1"/>
    </xf>
    <xf numFmtId="0" fontId="4" fillId="34" borderId="15" xfId="0" applyFont="1" applyFill="1" applyBorder="1" applyAlignment="1">
      <alignment horizontal="center" vertical="center"/>
    </xf>
    <xf numFmtId="0" fontId="7" fillId="34" borderId="11"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55" xfId="0" applyFont="1" applyFill="1" applyBorder="1" applyAlignment="1">
      <alignment horizontal="center" vertical="center" wrapText="1"/>
    </xf>
    <xf numFmtId="0" fontId="7" fillId="34" borderId="56"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33" xfId="0" applyFont="1" applyFill="1" applyBorder="1" applyAlignment="1">
      <alignment horizontal="center" vertical="center" wrapText="1"/>
    </xf>
    <xf numFmtId="0" fontId="7" fillId="34" borderId="57"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7" fillId="34" borderId="59" xfId="0" applyFont="1" applyFill="1" applyBorder="1" applyAlignment="1">
      <alignment horizontal="center" vertical="center" wrapText="1"/>
    </xf>
    <xf numFmtId="0" fontId="0" fillId="0" borderId="49" xfId="0" applyFill="1" applyBorder="1" applyAlignment="1">
      <alignment horizontal="center"/>
    </xf>
    <xf numFmtId="0" fontId="0" fillId="0" borderId="14"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0" fillId="0" borderId="11" xfId="0" applyFill="1" applyBorder="1" applyAlignment="1">
      <alignment horizontal="center"/>
    </xf>
    <xf numFmtId="0" fontId="100" fillId="33" borderId="11" xfId="0" applyFont="1" applyFill="1" applyBorder="1" applyAlignment="1">
      <alignment horizontal="center"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wrapText="1"/>
    </xf>
    <xf numFmtId="0" fontId="100" fillId="33" borderId="16" xfId="0" applyFont="1" applyFill="1" applyBorder="1" applyAlignment="1">
      <alignment horizontal="center" vertical="center"/>
    </xf>
    <xf numFmtId="0" fontId="100" fillId="33" borderId="12" xfId="0" applyFont="1" applyFill="1" applyBorder="1" applyAlignment="1">
      <alignment horizontal="center" vertical="center"/>
    </xf>
    <xf numFmtId="0" fontId="100" fillId="33" borderId="15" xfId="0" applyFont="1" applyFill="1" applyBorder="1" applyAlignment="1">
      <alignment horizontal="center" vertical="center"/>
    </xf>
    <xf numFmtId="0" fontId="3" fillId="33" borderId="16" xfId="0" applyFont="1" applyFill="1" applyBorder="1" applyAlignment="1">
      <alignment horizontal="justify" vertical="center" wrapText="1"/>
    </xf>
    <xf numFmtId="0" fontId="100" fillId="33" borderId="14" xfId="0" applyFont="1" applyFill="1" applyBorder="1" applyAlignment="1">
      <alignment horizontal="center" vertical="center"/>
    </xf>
    <xf numFmtId="0" fontId="100" fillId="33" borderId="11" xfId="0" applyFont="1" applyFill="1" applyBorder="1" applyAlignment="1">
      <alignment horizontal="center" vertical="center"/>
    </xf>
    <xf numFmtId="0" fontId="0" fillId="33" borderId="11" xfId="0" applyFill="1" applyBorder="1" applyAlignment="1">
      <alignment horizontal="center" vertical="center"/>
    </xf>
    <xf numFmtId="0" fontId="86" fillId="0" borderId="47" xfId="0" applyFont="1" applyFill="1" applyBorder="1" applyAlignment="1">
      <alignment horizontal="justify" vertical="top" wrapText="1"/>
    </xf>
    <xf numFmtId="0" fontId="86" fillId="0" borderId="48" xfId="0" applyFont="1" applyFill="1" applyBorder="1" applyAlignment="1">
      <alignment horizontal="justify" vertical="top" wrapText="1"/>
    </xf>
    <xf numFmtId="0" fontId="86" fillId="0" borderId="19" xfId="0" applyFont="1" applyFill="1" applyBorder="1" applyAlignment="1">
      <alignment horizontal="justify" vertical="top" wrapText="1"/>
    </xf>
    <xf numFmtId="0" fontId="86" fillId="0" borderId="48" xfId="0" applyFont="1" applyFill="1" applyBorder="1" applyAlignment="1">
      <alignment horizontal="justify" vertical="center" wrapText="1"/>
    </xf>
    <xf numFmtId="0" fontId="3" fillId="33" borderId="1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86" fillId="0" borderId="16" xfId="0" applyFont="1" applyFill="1" applyBorder="1" applyAlignment="1">
      <alignment horizontal="justify" vertical="top" wrapText="1"/>
    </xf>
    <xf numFmtId="0" fontId="86" fillId="0" borderId="15" xfId="0" applyFont="1" applyFill="1" applyBorder="1" applyAlignment="1">
      <alignment horizontal="justify" vertical="top" wrapText="1"/>
    </xf>
    <xf numFmtId="0" fontId="16" fillId="0" borderId="31"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22" xfId="0" applyFont="1" applyFill="1" applyBorder="1" applyAlignment="1">
      <alignment horizontal="justify" vertical="center" wrapText="1"/>
    </xf>
    <xf numFmtId="0" fontId="101" fillId="33" borderId="15" xfId="0" applyFont="1" applyFill="1" applyBorder="1" applyAlignment="1">
      <alignment horizontal="center" vertical="center"/>
    </xf>
    <xf numFmtId="0" fontId="86" fillId="0" borderId="24" xfId="0" applyFont="1" applyFill="1" applyBorder="1" applyAlignment="1">
      <alignment horizontal="center" vertical="center" wrapText="1"/>
    </xf>
    <xf numFmtId="0" fontId="86" fillId="0" borderId="55" xfId="0" applyFont="1" applyFill="1" applyBorder="1" applyAlignment="1">
      <alignment horizontal="center" vertical="center" wrapText="1"/>
    </xf>
    <xf numFmtId="0" fontId="86" fillId="0" borderId="33" xfId="0" applyFont="1" applyFill="1" applyBorder="1" applyAlignment="1">
      <alignment horizontal="center" vertical="center" wrapText="1"/>
    </xf>
    <xf numFmtId="0" fontId="86" fillId="0" borderId="54"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16" fillId="0" borderId="12"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0" fillId="33" borderId="16" xfId="0" applyFill="1" applyBorder="1" applyAlignment="1">
      <alignment horizontal="center" vertical="center"/>
    </xf>
    <xf numFmtId="0" fontId="16" fillId="0" borderId="14" xfId="0" applyFont="1" applyFill="1" applyBorder="1" applyAlignment="1">
      <alignment horizontal="justify" vertical="top" wrapText="1"/>
    </xf>
    <xf numFmtId="0" fontId="16" fillId="0" borderId="12" xfId="0" applyFont="1" applyFill="1" applyBorder="1" applyAlignment="1">
      <alignment horizontal="justify" vertical="top" wrapText="1"/>
    </xf>
    <xf numFmtId="0" fontId="16" fillId="0" borderId="11" xfId="0" applyFont="1" applyFill="1" applyBorder="1" applyAlignment="1">
      <alignment horizontal="justify" vertical="top" wrapText="1"/>
    </xf>
    <xf numFmtId="0" fontId="101" fillId="33" borderId="48" xfId="0" applyFont="1" applyFill="1" applyBorder="1" applyAlignment="1">
      <alignment horizontal="center" vertical="center"/>
    </xf>
    <xf numFmtId="0" fontId="0" fillId="33" borderId="48" xfId="0" applyFill="1" applyBorder="1" applyAlignment="1">
      <alignment horizontal="center" vertical="center"/>
    </xf>
    <xf numFmtId="0" fontId="3" fillId="33" borderId="36" xfId="0" applyFont="1" applyFill="1" applyBorder="1" applyAlignment="1">
      <alignment horizontal="justify" vertical="center" wrapText="1"/>
    </xf>
    <xf numFmtId="0" fontId="3" fillId="33" borderId="34" xfId="0" applyFont="1" applyFill="1" applyBorder="1" applyAlignment="1">
      <alignment horizontal="justify" vertical="center" wrapText="1"/>
    </xf>
    <xf numFmtId="0" fontId="4" fillId="33" borderId="1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25" xfId="0" applyFont="1" applyFill="1" applyBorder="1" applyAlignment="1">
      <alignment horizontal="center" vertical="center"/>
    </xf>
    <xf numFmtId="0" fontId="17" fillId="0" borderId="49" xfId="72" applyFont="1" applyBorder="1">
      <alignment/>
      <protection/>
    </xf>
    <xf numFmtId="0" fontId="17" fillId="0" borderId="14" xfId="72" applyFont="1" applyBorder="1">
      <alignment/>
      <protection/>
    </xf>
    <xf numFmtId="0" fontId="17" fillId="0" borderId="35" xfId="72" applyFont="1" applyBorder="1">
      <alignment/>
      <protection/>
    </xf>
    <xf numFmtId="0" fontId="17" fillId="0" borderId="12" xfId="72" applyFont="1" applyBorder="1">
      <alignment/>
      <protection/>
    </xf>
    <xf numFmtId="0" fontId="17" fillId="0" borderId="36" xfId="72" applyFont="1" applyBorder="1">
      <alignment/>
      <protection/>
    </xf>
    <xf numFmtId="0" fontId="17" fillId="0" borderId="11" xfId="72" applyFont="1" applyBorder="1">
      <alignment/>
      <protection/>
    </xf>
    <xf numFmtId="0" fontId="18" fillId="38" borderId="14" xfId="0" applyFont="1" applyFill="1" applyBorder="1" applyAlignment="1">
      <alignment horizontal="center" vertical="center" wrapText="1"/>
    </xf>
    <xf numFmtId="0" fontId="18" fillId="38" borderId="31" xfId="0" applyFont="1" applyFill="1" applyBorder="1" applyAlignment="1">
      <alignment horizontal="center" vertical="center" wrapText="1"/>
    </xf>
    <xf numFmtId="0" fontId="18" fillId="38" borderId="12" xfId="0" applyFont="1" applyFill="1" applyBorder="1" applyAlignment="1">
      <alignment horizontal="center" vertical="center" wrapText="1"/>
    </xf>
    <xf numFmtId="0" fontId="18" fillId="38" borderId="30" xfId="0" applyFont="1" applyFill="1" applyBorder="1" applyAlignment="1">
      <alignment horizontal="center" vertical="center" wrapText="1"/>
    </xf>
    <xf numFmtId="0" fontId="17" fillId="38" borderId="12" xfId="0" applyFont="1" applyFill="1" applyBorder="1" applyAlignment="1">
      <alignment horizontal="center" vertical="center" wrapText="1"/>
    </xf>
    <xf numFmtId="0" fontId="17" fillId="38" borderId="30" xfId="0" applyFont="1" applyFill="1" applyBorder="1" applyAlignment="1">
      <alignment horizontal="center" vertical="center" wrapText="1"/>
    </xf>
    <xf numFmtId="0" fontId="17" fillId="38" borderId="11" xfId="0" applyFont="1" applyFill="1" applyBorder="1" applyAlignment="1">
      <alignment horizontal="center" vertical="center" wrapText="1"/>
    </xf>
    <xf numFmtId="0" fontId="17" fillId="38" borderId="22" xfId="0" applyFont="1" applyFill="1" applyBorder="1" applyAlignment="1">
      <alignment horizontal="center" vertical="center" wrapText="1"/>
    </xf>
    <xf numFmtId="0" fontId="18" fillId="38" borderId="60" xfId="72" applyFont="1" applyFill="1" applyBorder="1" applyAlignment="1">
      <alignment horizontal="center" vertical="center" wrapText="1"/>
      <protection/>
    </xf>
    <xf numFmtId="0" fontId="18" fillId="38" borderId="42" xfId="72" applyFont="1" applyFill="1" applyBorder="1" applyAlignment="1">
      <alignment horizontal="center" vertical="center" wrapText="1"/>
      <protection/>
    </xf>
    <xf numFmtId="0" fontId="18" fillId="38" borderId="14" xfId="72" applyFont="1" applyFill="1" applyBorder="1" applyAlignment="1">
      <alignment horizontal="center" vertical="center" wrapText="1"/>
      <protection/>
    </xf>
    <xf numFmtId="0" fontId="18" fillId="38" borderId="15" xfId="72" applyFont="1" applyFill="1" applyBorder="1" applyAlignment="1">
      <alignment horizontal="center" vertical="center" wrapText="1"/>
      <protection/>
    </xf>
    <xf numFmtId="0" fontId="18" fillId="38" borderId="47" xfId="72" applyFont="1" applyFill="1" applyBorder="1" applyAlignment="1">
      <alignment horizontal="center" vertical="center" wrapText="1"/>
      <protection/>
    </xf>
    <xf numFmtId="0" fontId="18" fillId="38" borderId="48" xfId="72" applyFont="1" applyFill="1" applyBorder="1" applyAlignment="1">
      <alignment horizontal="center" vertical="center" wrapText="1"/>
      <protection/>
    </xf>
    <xf numFmtId="0" fontId="18" fillId="38" borderId="57" xfId="72" applyFont="1" applyFill="1" applyBorder="1" applyAlignment="1">
      <alignment horizontal="center" vertical="center" wrapText="1"/>
      <protection/>
    </xf>
    <xf numFmtId="0" fontId="18" fillId="38" borderId="25" xfId="72" applyFont="1" applyFill="1" applyBorder="1" applyAlignment="1">
      <alignment horizontal="center" vertical="center" wrapText="1"/>
      <protection/>
    </xf>
    <xf numFmtId="0" fontId="18" fillId="38" borderId="31" xfId="72" applyFont="1" applyFill="1" applyBorder="1" applyAlignment="1">
      <alignment horizontal="center" vertical="center" wrapText="1"/>
      <protection/>
    </xf>
    <xf numFmtId="0" fontId="18" fillId="38" borderId="54" xfId="72" applyFont="1" applyFill="1" applyBorder="1" applyAlignment="1">
      <alignment horizontal="center" vertical="center" wrapText="1"/>
      <protection/>
    </xf>
    <xf numFmtId="0" fontId="17" fillId="0" borderId="49" xfId="72" applyFont="1" applyFill="1" applyBorder="1" applyAlignment="1">
      <alignment horizontal="center" vertical="center" wrapText="1"/>
      <protection/>
    </xf>
    <xf numFmtId="0" fontId="17" fillId="0" borderId="35" xfId="72" applyFont="1" applyFill="1" applyBorder="1" applyAlignment="1">
      <alignment horizontal="center" vertical="center" wrapText="1"/>
      <protection/>
    </xf>
    <xf numFmtId="0" fontId="17" fillId="0" borderId="36" xfId="72" applyFont="1" applyFill="1" applyBorder="1" applyAlignment="1">
      <alignment horizontal="center" vertical="center" wrapText="1"/>
      <protection/>
    </xf>
    <xf numFmtId="0" fontId="17" fillId="33" borderId="14" xfId="72" applyFont="1" applyFill="1" applyBorder="1" applyAlignment="1">
      <alignment horizontal="justify" vertical="center" wrapText="1"/>
      <protection/>
    </xf>
    <xf numFmtId="0" fontId="17" fillId="33" borderId="12" xfId="72" applyFont="1" applyFill="1" applyBorder="1" applyAlignment="1">
      <alignment horizontal="justify" vertical="center" wrapText="1"/>
      <protection/>
    </xf>
    <xf numFmtId="0" fontId="17" fillId="33" borderId="11" xfId="72" applyFont="1" applyFill="1" applyBorder="1" applyAlignment="1">
      <alignment horizontal="justify" vertical="center" wrapText="1"/>
      <protection/>
    </xf>
    <xf numFmtId="0" fontId="17" fillId="33" borderId="14" xfId="72" applyFont="1" applyFill="1" applyBorder="1" applyAlignment="1">
      <alignment horizontal="center" vertical="center" wrapText="1"/>
      <protection/>
    </xf>
    <xf numFmtId="0" fontId="17" fillId="33" borderId="12" xfId="72" applyFont="1" applyFill="1" applyBorder="1" applyAlignment="1">
      <alignment horizontal="center" vertical="center" wrapText="1"/>
      <protection/>
    </xf>
    <xf numFmtId="0" fontId="18" fillId="33" borderId="14" xfId="0" applyFont="1" applyFill="1" applyBorder="1" applyAlignment="1" applyProtection="1">
      <alignment horizontal="center" vertical="center" wrapText="1"/>
      <protection locked="0"/>
    </xf>
    <xf numFmtId="0" fontId="18" fillId="33" borderId="12" xfId="0" applyFont="1" applyFill="1" applyBorder="1" applyAlignment="1" applyProtection="1">
      <alignment horizontal="center" vertical="center" wrapText="1"/>
      <protection locked="0"/>
    </xf>
    <xf numFmtId="10" fontId="19" fillId="33" borderId="14" xfId="0" applyNumberFormat="1" applyFont="1" applyFill="1" applyBorder="1" applyAlignment="1" applyProtection="1">
      <alignment horizontal="center" vertical="center" wrapText="1"/>
      <protection locked="0"/>
    </xf>
    <xf numFmtId="10" fontId="19" fillId="33" borderId="12" xfId="0" applyNumberFormat="1" applyFont="1" applyFill="1" applyBorder="1" applyAlignment="1" applyProtection="1">
      <alignment horizontal="center" vertical="center" wrapText="1"/>
      <protection locked="0"/>
    </xf>
    <xf numFmtId="10" fontId="19" fillId="33" borderId="11" xfId="0" applyNumberFormat="1" applyFont="1" applyFill="1" applyBorder="1" applyAlignment="1" applyProtection="1">
      <alignment horizontal="center" vertical="center" wrapText="1"/>
      <protection locked="0"/>
    </xf>
    <xf numFmtId="10" fontId="14" fillId="33" borderId="61" xfId="0" applyNumberFormat="1" applyFont="1" applyFill="1" applyBorder="1" applyAlignment="1">
      <alignment horizontal="center" vertical="center"/>
    </xf>
    <xf numFmtId="10" fontId="14" fillId="33" borderId="40" xfId="0" applyNumberFormat="1" applyFont="1" applyFill="1" applyBorder="1" applyAlignment="1">
      <alignment horizontal="center" vertical="center"/>
    </xf>
    <xf numFmtId="0" fontId="87" fillId="35" borderId="12" xfId="0" applyFont="1" applyFill="1" applyBorder="1" applyAlignment="1">
      <alignment horizontal="justify" vertical="top" wrapText="1"/>
    </xf>
    <xf numFmtId="183" fontId="14" fillId="33" borderId="62" xfId="0" applyNumberFormat="1" applyFont="1" applyFill="1" applyBorder="1" applyAlignment="1">
      <alignment horizontal="center" vertical="center"/>
    </xf>
    <xf numFmtId="183" fontId="14" fillId="33" borderId="40" xfId="0" applyNumberFormat="1" applyFont="1" applyFill="1" applyBorder="1" applyAlignment="1">
      <alignment horizontal="center" vertical="center"/>
    </xf>
    <xf numFmtId="0" fontId="17" fillId="33" borderId="11" xfId="72" applyFont="1" applyFill="1" applyBorder="1" applyAlignment="1">
      <alignment horizontal="center" vertical="center" wrapText="1"/>
      <protection/>
    </xf>
    <xf numFmtId="0" fontId="18" fillId="33" borderId="11" xfId="0" applyFont="1" applyFill="1" applyBorder="1" applyAlignment="1" applyProtection="1">
      <alignment horizontal="center" vertical="center" wrapText="1"/>
      <protection locked="0"/>
    </xf>
    <xf numFmtId="10" fontId="14" fillId="33" borderId="62" xfId="0" applyNumberFormat="1" applyFont="1" applyFill="1" applyBorder="1" applyAlignment="1">
      <alignment horizontal="center" vertical="center"/>
    </xf>
    <xf numFmtId="10" fontId="14" fillId="33" borderId="21" xfId="0" applyNumberFormat="1" applyFont="1" applyFill="1" applyBorder="1" applyAlignment="1">
      <alignment horizontal="center" vertical="center"/>
    </xf>
    <xf numFmtId="183" fontId="17" fillId="35" borderId="12" xfId="0" applyNumberFormat="1" applyFont="1" applyFill="1" applyBorder="1" applyAlignment="1">
      <alignment horizontal="justify" vertical="top" wrapText="1"/>
    </xf>
    <xf numFmtId="183" fontId="14" fillId="33" borderId="61" xfId="0" applyNumberFormat="1" applyFont="1" applyFill="1" applyBorder="1" applyAlignment="1">
      <alignment horizontal="center" vertical="center"/>
    </xf>
    <xf numFmtId="0" fontId="87" fillId="35" borderId="15" xfId="72" applyFont="1" applyFill="1" applyBorder="1" applyAlignment="1">
      <alignment horizontal="justify" vertical="top" wrapText="1"/>
      <protection/>
    </xf>
    <xf numFmtId="0" fontId="87" fillId="35" borderId="16" xfId="72" applyFont="1" applyFill="1" applyBorder="1" applyAlignment="1">
      <alignment horizontal="justify" vertical="top" wrapText="1"/>
      <protection/>
    </xf>
    <xf numFmtId="0" fontId="18" fillId="33" borderId="48" xfId="0" applyFont="1" applyFill="1" applyBorder="1" applyAlignment="1" applyProtection="1">
      <alignment horizontal="center" vertical="center" wrapText="1"/>
      <protection locked="0"/>
    </xf>
    <xf numFmtId="0" fontId="18" fillId="33" borderId="19" xfId="0" applyFont="1" applyFill="1" applyBorder="1" applyAlignment="1" applyProtection="1">
      <alignment horizontal="center" vertical="center" wrapText="1"/>
      <protection locked="0"/>
    </xf>
    <xf numFmtId="183" fontId="14" fillId="33" borderId="21" xfId="0" applyNumberFormat="1" applyFont="1" applyFill="1" applyBorder="1" applyAlignment="1">
      <alignment horizontal="center" vertical="center"/>
    </xf>
    <xf numFmtId="0" fontId="17" fillId="0" borderId="63" xfId="72" applyFont="1" applyFill="1" applyBorder="1" applyAlignment="1">
      <alignment horizontal="center" vertical="center" wrapText="1"/>
      <protection/>
    </xf>
    <xf numFmtId="0" fontId="17" fillId="0" borderId="64" xfId="72" applyFont="1" applyFill="1" applyBorder="1" applyAlignment="1">
      <alignment horizontal="center" vertical="center" wrapText="1"/>
      <protection/>
    </xf>
    <xf numFmtId="0" fontId="17" fillId="0" borderId="65" xfId="72" applyFont="1" applyFill="1" applyBorder="1" applyAlignment="1">
      <alignment horizontal="center" vertical="center" wrapText="1"/>
      <protection/>
    </xf>
    <xf numFmtId="0" fontId="17" fillId="33" borderId="47" xfId="72" applyFont="1" applyFill="1" applyBorder="1" applyAlignment="1">
      <alignment horizontal="center" vertical="center" wrapText="1"/>
      <protection/>
    </xf>
    <xf numFmtId="0" fontId="17" fillId="33" borderId="48" xfId="72" applyFont="1" applyFill="1" applyBorder="1" applyAlignment="1">
      <alignment horizontal="center" vertical="center" wrapText="1"/>
      <protection/>
    </xf>
    <xf numFmtId="0" fontId="17" fillId="33" borderId="19" xfId="72" applyFont="1" applyFill="1" applyBorder="1" applyAlignment="1">
      <alignment horizontal="center" vertical="center" wrapText="1"/>
      <protection/>
    </xf>
    <xf numFmtId="0" fontId="17" fillId="33" borderId="14" xfId="72" applyFont="1" applyFill="1" applyBorder="1" applyAlignment="1">
      <alignment horizontal="center" vertical="top" wrapText="1"/>
      <protection/>
    </xf>
    <xf numFmtId="0" fontId="17" fillId="33" borderId="12" xfId="72" applyFont="1" applyFill="1" applyBorder="1" applyAlignment="1">
      <alignment horizontal="center" vertical="top" wrapText="1"/>
      <protection/>
    </xf>
    <xf numFmtId="0" fontId="18" fillId="33" borderId="47" xfId="0" applyFont="1" applyFill="1" applyBorder="1" applyAlignment="1" applyProtection="1">
      <alignment horizontal="center" vertical="center" wrapText="1"/>
      <protection locked="0"/>
    </xf>
    <xf numFmtId="10" fontId="19" fillId="33" borderId="47" xfId="0" applyNumberFormat="1" applyFont="1" applyFill="1" applyBorder="1" applyAlignment="1" applyProtection="1">
      <alignment horizontal="center" vertical="center" wrapText="1"/>
      <protection locked="0"/>
    </xf>
    <xf numFmtId="10" fontId="19" fillId="33" borderId="48" xfId="0" applyNumberFormat="1" applyFont="1" applyFill="1" applyBorder="1" applyAlignment="1" applyProtection="1">
      <alignment horizontal="center" vertical="center" wrapText="1"/>
      <protection locked="0"/>
    </xf>
    <xf numFmtId="10" fontId="19" fillId="33" borderId="19" xfId="0" applyNumberFormat="1" applyFont="1" applyFill="1" applyBorder="1" applyAlignment="1" applyProtection="1">
      <alignment horizontal="center" vertical="center" wrapText="1"/>
      <protection locked="0"/>
    </xf>
    <xf numFmtId="0" fontId="17" fillId="33" borderId="63" xfId="72" applyFont="1" applyFill="1" applyBorder="1" applyAlignment="1">
      <alignment horizontal="center" vertical="center" wrapText="1"/>
      <protection/>
    </xf>
    <xf numFmtId="0" fontId="17" fillId="33" borderId="64" xfId="72" applyFont="1" applyFill="1" applyBorder="1" applyAlignment="1">
      <alignment horizontal="center" vertical="center" wrapText="1"/>
      <protection/>
    </xf>
    <xf numFmtId="0" fontId="17" fillId="33" borderId="47"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18" fillId="33" borderId="14" xfId="0" applyFont="1" applyFill="1" applyBorder="1" applyAlignment="1">
      <alignment horizontal="center" vertical="center"/>
    </xf>
    <xf numFmtId="0" fontId="18" fillId="33" borderId="11" xfId="0" applyFont="1" applyFill="1" applyBorder="1" applyAlignment="1">
      <alignment horizontal="center" vertical="center"/>
    </xf>
    <xf numFmtId="183" fontId="17" fillId="12" borderId="12" xfId="0" applyNumberFormat="1" applyFont="1" applyFill="1" applyBorder="1" applyAlignment="1">
      <alignment horizontal="justify" vertical="center" wrapText="1"/>
    </xf>
    <xf numFmtId="183" fontId="17" fillId="12" borderId="12" xfId="0" applyNumberFormat="1" applyFont="1" applyFill="1" applyBorder="1" applyAlignment="1">
      <alignment horizontal="justify" vertical="top" wrapText="1"/>
    </xf>
    <xf numFmtId="183" fontId="17" fillId="35" borderId="12" xfId="0" applyNumberFormat="1" applyFont="1" applyFill="1" applyBorder="1" applyAlignment="1">
      <alignment horizontal="justify" vertical="center" wrapText="1"/>
    </xf>
    <xf numFmtId="183" fontId="14" fillId="33" borderId="66" xfId="0" applyNumberFormat="1" applyFont="1" applyFill="1" applyBorder="1" applyAlignment="1">
      <alignment horizontal="center" vertical="center"/>
    </xf>
    <xf numFmtId="10" fontId="19" fillId="33" borderId="47" xfId="0" applyNumberFormat="1" applyFont="1" applyFill="1" applyBorder="1" applyAlignment="1">
      <alignment horizontal="center" vertical="center"/>
    </xf>
    <xf numFmtId="10" fontId="19" fillId="33" borderId="48" xfId="0" applyNumberFormat="1" applyFont="1" applyFill="1" applyBorder="1" applyAlignment="1">
      <alignment horizontal="center" vertical="center"/>
    </xf>
    <xf numFmtId="0" fontId="17" fillId="33" borderId="35"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17" fillId="33" borderId="19" xfId="0" applyFont="1" applyFill="1" applyBorder="1" applyAlignment="1">
      <alignment horizontal="center" vertical="center" wrapText="1"/>
    </xf>
    <xf numFmtId="10" fontId="19" fillId="33" borderId="12" xfId="80" applyNumberFormat="1" applyFont="1" applyFill="1" applyBorder="1" applyAlignment="1">
      <alignment horizontal="center" vertical="center"/>
    </xf>
    <xf numFmtId="10" fontId="19" fillId="33" borderId="11" xfId="80" applyNumberFormat="1" applyFont="1" applyFill="1" applyBorder="1" applyAlignment="1">
      <alignment horizontal="center" vertical="center"/>
    </xf>
    <xf numFmtId="10" fontId="14" fillId="33" borderId="28" xfId="0" applyNumberFormat="1" applyFont="1" applyFill="1" applyBorder="1" applyAlignment="1">
      <alignment horizontal="center" vertical="center"/>
    </xf>
    <xf numFmtId="0" fontId="18" fillId="33" borderId="16" xfId="0" applyFont="1" applyFill="1" applyBorder="1" applyAlignment="1">
      <alignment horizontal="center" vertical="center"/>
    </xf>
    <xf numFmtId="10" fontId="14" fillId="33" borderId="56" xfId="0" applyNumberFormat="1" applyFont="1" applyFill="1" applyBorder="1" applyAlignment="1">
      <alignment horizontal="center" vertical="center"/>
    </xf>
    <xf numFmtId="183" fontId="87" fillId="12" borderId="12" xfId="0" applyNumberFormat="1" applyFont="1" applyFill="1" applyBorder="1" applyAlignment="1">
      <alignment horizontal="justify" vertical="center" wrapText="1"/>
    </xf>
    <xf numFmtId="0" fontId="17" fillId="33" borderId="63"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17" fillId="33" borderId="65" xfId="0" applyFont="1" applyFill="1" applyBorder="1" applyAlignment="1">
      <alignment horizontal="center" vertical="center" wrapText="1"/>
    </xf>
    <xf numFmtId="10" fontId="19" fillId="33" borderId="19" xfId="0" applyNumberFormat="1" applyFont="1" applyFill="1" applyBorder="1" applyAlignment="1">
      <alignment horizontal="center" vertical="center"/>
    </xf>
    <xf numFmtId="0" fontId="17" fillId="12" borderId="12" xfId="0" applyNumberFormat="1" applyFont="1" applyFill="1" applyBorder="1" applyAlignment="1">
      <alignment horizontal="justify" vertical="center" wrapText="1"/>
    </xf>
    <xf numFmtId="183" fontId="14" fillId="33" borderId="28" xfId="0" applyNumberFormat="1" applyFont="1" applyFill="1" applyBorder="1" applyAlignment="1">
      <alignment horizontal="center" vertical="center"/>
    </xf>
    <xf numFmtId="0" fontId="17" fillId="33" borderId="15" xfId="72" applyFont="1" applyFill="1" applyBorder="1" applyAlignment="1">
      <alignment horizontal="center" vertical="center" wrapText="1"/>
      <protection/>
    </xf>
    <xf numFmtId="0" fontId="17" fillId="33" borderId="16" xfId="72" applyFont="1" applyFill="1" applyBorder="1" applyAlignment="1">
      <alignment horizontal="center" vertical="center" wrapText="1"/>
      <protection/>
    </xf>
    <xf numFmtId="0" fontId="18" fillId="33" borderId="12" xfId="0" applyFont="1" applyFill="1" applyBorder="1" applyAlignment="1">
      <alignment horizontal="center" vertical="center"/>
    </xf>
    <xf numFmtId="0" fontId="17" fillId="0" borderId="4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33" borderId="14" xfId="0" applyFont="1" applyFill="1" applyBorder="1" applyAlignment="1">
      <alignment horizontal="center" vertical="center" wrapText="1"/>
    </xf>
    <xf numFmtId="0" fontId="17" fillId="33" borderId="12" xfId="0" applyFont="1" applyFill="1" applyBorder="1" applyAlignment="1">
      <alignment horizontal="center" vertical="center" wrapText="1"/>
    </xf>
    <xf numFmtId="10" fontId="19" fillId="33" borderId="14" xfId="0" applyNumberFormat="1" applyFont="1" applyFill="1" applyBorder="1" applyAlignment="1">
      <alignment horizontal="center" vertical="center"/>
    </xf>
    <xf numFmtId="10" fontId="19" fillId="33" borderId="12" xfId="0" applyNumberFormat="1" applyFont="1" applyFill="1" applyBorder="1" applyAlignment="1">
      <alignment horizontal="center" vertical="center"/>
    </xf>
    <xf numFmtId="0" fontId="17" fillId="0" borderId="34" xfId="72" applyFont="1" applyFill="1" applyBorder="1" applyAlignment="1">
      <alignment horizontal="center" vertical="center" wrapText="1"/>
      <protection/>
    </xf>
    <xf numFmtId="0" fontId="18" fillId="33" borderId="16" xfId="0" applyFont="1" applyFill="1" applyBorder="1" applyAlignment="1" applyProtection="1">
      <alignment horizontal="center" vertical="center" wrapText="1"/>
      <protection locked="0"/>
    </xf>
    <xf numFmtId="10" fontId="19" fillId="33" borderId="16" xfId="0" applyNumberFormat="1" applyFont="1" applyFill="1" applyBorder="1" applyAlignment="1" applyProtection="1">
      <alignment horizontal="center" vertical="center" wrapText="1"/>
      <protection locked="0"/>
    </xf>
    <xf numFmtId="0" fontId="17" fillId="33" borderId="47" xfId="72" applyFont="1" applyFill="1" applyBorder="1" applyAlignment="1">
      <alignment horizontal="center" vertical="top" wrapText="1"/>
      <protection/>
    </xf>
    <xf numFmtId="0" fontId="17" fillId="33" borderId="19" xfId="72" applyFont="1" applyFill="1" applyBorder="1" applyAlignment="1">
      <alignment horizontal="center" vertical="top" wrapText="1"/>
      <protection/>
    </xf>
    <xf numFmtId="0" fontId="87" fillId="35" borderId="12" xfId="72" applyFont="1" applyFill="1" applyBorder="1" applyAlignment="1">
      <alignment horizontal="justify" vertical="center" wrapText="1"/>
      <protection/>
    </xf>
    <xf numFmtId="0" fontId="18" fillId="38" borderId="65" xfId="72" applyFont="1" applyFill="1" applyBorder="1" applyAlignment="1">
      <alignment horizontal="center" vertical="center" wrapText="1"/>
      <protection/>
    </xf>
    <xf numFmtId="0" fontId="18" fillId="38" borderId="19" xfId="72" applyFont="1" applyFill="1" applyBorder="1" applyAlignment="1">
      <alignment horizontal="center" vertical="center" wrapText="1"/>
      <protection/>
    </xf>
    <xf numFmtId="10" fontId="18" fillId="33" borderId="67" xfId="72" applyNumberFormat="1" applyFont="1" applyFill="1" applyBorder="1" applyAlignment="1">
      <alignment horizontal="right" vertical="center"/>
      <protection/>
    </xf>
    <xf numFmtId="10" fontId="18" fillId="33" borderId="0" xfId="72" applyNumberFormat="1" applyFont="1" applyFill="1" applyBorder="1" applyAlignment="1">
      <alignment horizontal="right" vertical="center"/>
      <protection/>
    </xf>
    <xf numFmtId="0" fontId="87" fillId="35" borderId="15" xfId="72" applyFont="1" applyFill="1" applyBorder="1" applyAlignment="1">
      <alignment horizontal="justify" vertical="center" wrapText="1"/>
      <protection/>
    </xf>
    <xf numFmtId="0" fontId="87" fillId="35" borderId="16" xfId="72" applyFont="1" applyFill="1" applyBorder="1" applyAlignment="1">
      <alignment horizontal="justify" vertical="center" wrapText="1"/>
      <protection/>
    </xf>
    <xf numFmtId="183" fontId="17" fillId="35" borderId="15" xfId="0" applyNumberFormat="1" applyFont="1" applyFill="1" applyBorder="1" applyAlignment="1">
      <alignment horizontal="justify" vertical="center" wrapText="1"/>
    </xf>
    <xf numFmtId="183" fontId="17" fillId="35" borderId="48" xfId="0" applyNumberFormat="1" applyFont="1" applyFill="1" applyBorder="1" applyAlignment="1">
      <alignment horizontal="justify" vertical="center" wrapText="1"/>
    </xf>
    <xf numFmtId="183" fontId="17" fillId="35" borderId="16" xfId="0" applyNumberFormat="1" applyFont="1" applyFill="1" applyBorder="1" applyAlignment="1">
      <alignment horizontal="justify" vertical="center" wrapText="1"/>
    </xf>
    <xf numFmtId="0" fontId="102" fillId="33" borderId="12" xfId="0" applyFont="1" applyFill="1" applyBorder="1" applyAlignment="1">
      <alignment horizontal="left" vertical="center" wrapText="1"/>
    </xf>
    <xf numFmtId="0" fontId="87" fillId="0" borderId="12" xfId="72" applyFont="1" applyFill="1" applyBorder="1" applyAlignment="1">
      <alignment horizontal="justify" vertical="center" wrapText="1"/>
      <protection/>
    </xf>
    <xf numFmtId="183" fontId="17" fillId="0" borderId="12" xfId="0" applyNumberFormat="1" applyFont="1" applyFill="1" applyBorder="1" applyAlignment="1">
      <alignment horizontal="justify" vertical="center" wrapText="1"/>
    </xf>
    <xf numFmtId="183" fontId="17" fillId="0" borderId="15" xfId="0" applyNumberFormat="1" applyFont="1" applyFill="1" applyBorder="1" applyAlignment="1">
      <alignment horizontal="justify" vertical="center" wrapText="1"/>
    </xf>
    <xf numFmtId="183" fontId="17" fillId="0" borderId="48" xfId="0" applyNumberFormat="1" applyFont="1" applyFill="1" applyBorder="1" applyAlignment="1">
      <alignment horizontal="justify" vertical="center" wrapText="1"/>
    </xf>
    <xf numFmtId="183" fontId="17" fillId="0" borderId="16" xfId="0" applyNumberFormat="1" applyFont="1" applyFill="1" applyBorder="1" applyAlignment="1">
      <alignment horizontal="justify" vertical="center" wrapText="1"/>
    </xf>
    <xf numFmtId="0" fontId="17" fillId="0" borderId="12" xfId="0" applyNumberFormat="1" applyFont="1" applyFill="1" applyBorder="1" applyAlignment="1">
      <alignment horizontal="justify" vertical="center" wrapText="1"/>
    </xf>
    <xf numFmtId="183" fontId="87" fillId="0" borderId="12" xfId="0" applyNumberFormat="1" applyFont="1" applyFill="1" applyBorder="1" applyAlignment="1">
      <alignment horizontal="justify" vertical="center" wrapText="1"/>
    </xf>
    <xf numFmtId="183" fontId="17" fillId="0" borderId="12" xfId="0" applyNumberFormat="1" applyFont="1" applyFill="1" applyBorder="1" applyAlignment="1">
      <alignment horizontal="justify" vertical="top" wrapText="1"/>
    </xf>
    <xf numFmtId="0" fontId="87" fillId="0" borderId="15" xfId="72" applyFont="1" applyFill="1" applyBorder="1" applyAlignment="1">
      <alignment horizontal="justify" vertical="top" wrapText="1"/>
      <protection/>
    </xf>
    <xf numFmtId="0" fontId="87" fillId="0" borderId="16" xfId="72" applyFont="1" applyFill="1" applyBorder="1" applyAlignment="1">
      <alignment horizontal="justify" vertical="top" wrapText="1"/>
      <protection/>
    </xf>
    <xf numFmtId="0" fontId="87" fillId="0" borderId="15" xfId="72" applyFont="1" applyFill="1" applyBorder="1" applyAlignment="1">
      <alignment horizontal="justify" vertical="center" wrapText="1"/>
      <protection/>
    </xf>
    <xf numFmtId="0" fontId="87" fillId="0" borderId="16" xfId="72" applyFont="1" applyFill="1" applyBorder="1" applyAlignment="1">
      <alignment horizontal="justify" vertical="center" wrapText="1"/>
      <protection/>
    </xf>
    <xf numFmtId="0" fontId="87" fillId="0" borderId="12" xfId="0" applyFont="1" applyFill="1" applyBorder="1" applyAlignment="1">
      <alignment horizontal="justify" vertical="top" wrapText="1"/>
    </xf>
    <xf numFmtId="0" fontId="26" fillId="33" borderId="49" xfId="75" applyFont="1" applyFill="1" applyBorder="1" applyAlignment="1">
      <alignment horizontal="center"/>
      <protection/>
    </xf>
    <xf numFmtId="0" fontId="26" fillId="33" borderId="14" xfId="75" applyFont="1" applyFill="1" applyBorder="1" applyAlignment="1">
      <alignment horizontal="center"/>
      <protection/>
    </xf>
    <xf numFmtId="0" fontId="26" fillId="33" borderId="35" xfId="75" applyFont="1" applyFill="1" applyBorder="1" applyAlignment="1">
      <alignment horizontal="center"/>
      <protection/>
    </xf>
    <xf numFmtId="0" fontId="26" fillId="33" borderId="12" xfId="75" applyFont="1" applyFill="1" applyBorder="1" applyAlignment="1">
      <alignment horizontal="center"/>
      <protection/>
    </xf>
    <xf numFmtId="0" fontId="23" fillId="38" borderId="14" xfId="75" applyFont="1" applyFill="1" applyBorder="1" applyAlignment="1">
      <alignment horizontal="center" vertical="center" wrapText="1"/>
      <protection/>
    </xf>
    <xf numFmtId="0" fontId="23" fillId="38" borderId="31" xfId="75" applyFont="1" applyFill="1" applyBorder="1" applyAlignment="1">
      <alignment horizontal="center" vertical="center" wrapText="1"/>
      <protection/>
    </xf>
    <xf numFmtId="0" fontId="23" fillId="38" borderId="12" xfId="75" applyFont="1" applyFill="1" applyBorder="1" applyAlignment="1">
      <alignment horizontal="center" vertical="center" wrapText="1"/>
      <protection/>
    </xf>
    <xf numFmtId="0" fontId="23" fillId="38" borderId="30" xfId="75" applyFont="1" applyFill="1" applyBorder="1" applyAlignment="1">
      <alignment horizontal="center" vertical="center" wrapText="1"/>
      <protection/>
    </xf>
    <xf numFmtId="0" fontId="27" fillId="38" borderId="35" xfId="75" applyFont="1" applyFill="1" applyBorder="1" applyAlignment="1">
      <alignment horizontal="center" vertical="center" wrapText="1"/>
      <protection/>
    </xf>
    <xf numFmtId="0" fontId="27" fillId="38" borderId="36" xfId="75" applyFont="1" applyFill="1" applyBorder="1" applyAlignment="1">
      <alignment horizontal="center" vertical="center" wrapText="1"/>
      <protection/>
    </xf>
    <xf numFmtId="0" fontId="27" fillId="38" borderId="12" xfId="75" applyFont="1" applyFill="1" applyBorder="1" applyAlignment="1">
      <alignment horizontal="center" vertical="center" wrapText="1"/>
      <protection/>
    </xf>
    <xf numFmtId="0" fontId="27" fillId="38" borderId="11" xfId="75" applyFont="1" applyFill="1" applyBorder="1" applyAlignment="1">
      <alignment horizontal="center" vertical="center" wrapText="1"/>
      <protection/>
    </xf>
    <xf numFmtId="0" fontId="27" fillId="38" borderId="16" xfId="75" applyFont="1" applyFill="1" applyBorder="1" applyAlignment="1">
      <alignment horizontal="center" vertical="center" wrapText="1"/>
      <protection/>
    </xf>
    <xf numFmtId="0" fontId="27" fillId="38" borderId="30" xfId="75" applyFont="1" applyFill="1" applyBorder="1" applyAlignment="1">
      <alignment horizontal="center" vertical="center" wrapText="1"/>
      <protection/>
    </xf>
    <xf numFmtId="0" fontId="25" fillId="33" borderId="49" xfId="75" applyFont="1" applyFill="1" applyBorder="1" applyAlignment="1">
      <alignment horizontal="center" vertical="center" wrapText="1"/>
      <protection/>
    </xf>
    <xf numFmtId="0" fontId="25" fillId="33" borderId="35" xfId="75" applyFont="1" applyFill="1" applyBorder="1" applyAlignment="1">
      <alignment horizontal="center" vertical="center" wrapText="1"/>
      <protection/>
    </xf>
    <xf numFmtId="0" fontId="25" fillId="33" borderId="36" xfId="75" applyFont="1" applyFill="1" applyBorder="1" applyAlignment="1">
      <alignment horizontal="center" vertical="center" wrapText="1"/>
      <protection/>
    </xf>
    <xf numFmtId="0" fontId="25" fillId="0" borderId="14" xfId="75" applyFont="1" applyFill="1" applyBorder="1" applyAlignment="1">
      <alignment horizontal="center" vertical="center" wrapText="1"/>
      <protection/>
    </xf>
    <xf numFmtId="0" fontId="25" fillId="0" borderId="12" xfId="75" applyFont="1" applyFill="1" applyBorder="1" applyAlignment="1">
      <alignment horizontal="center" vertical="center" wrapText="1"/>
      <protection/>
    </xf>
    <xf numFmtId="0" fontId="25" fillId="0" borderId="11" xfId="75" applyFont="1" applyFill="1" applyBorder="1" applyAlignment="1">
      <alignment horizontal="center" vertical="center" wrapText="1"/>
      <protection/>
    </xf>
    <xf numFmtId="0" fontId="26" fillId="0" borderId="14" xfId="75" applyFont="1" applyFill="1" applyBorder="1" applyAlignment="1">
      <alignment horizontal="center" vertical="center" wrapText="1"/>
      <protection/>
    </xf>
    <xf numFmtId="0" fontId="26" fillId="0" borderId="12" xfId="75" applyFont="1" applyFill="1" applyBorder="1" applyAlignment="1">
      <alignment horizontal="center" vertical="center" wrapText="1"/>
      <protection/>
    </xf>
    <xf numFmtId="0" fontId="94" fillId="33" borderId="14" xfId="0" applyFont="1" applyFill="1" applyBorder="1" applyAlignment="1">
      <alignment horizontal="center" vertical="center" wrapText="1"/>
    </xf>
    <xf numFmtId="0" fontId="94" fillId="33" borderId="12" xfId="0" applyFont="1" applyFill="1" applyBorder="1" applyAlignment="1">
      <alignment horizontal="center" vertical="center" wrapText="1"/>
    </xf>
    <xf numFmtId="1" fontId="94" fillId="33" borderId="14" xfId="0" applyNumberFormat="1" applyFont="1" applyFill="1" applyBorder="1" applyAlignment="1">
      <alignment horizontal="center" vertical="center" wrapText="1"/>
    </xf>
    <xf numFmtId="1" fontId="94" fillId="33" borderId="12" xfId="0" applyNumberFormat="1" applyFont="1" applyFill="1" applyBorder="1" applyAlignment="1">
      <alignment horizontal="center" vertical="center" wrapText="1"/>
    </xf>
    <xf numFmtId="41" fontId="94" fillId="33" borderId="31" xfId="52" applyFont="1" applyFill="1" applyBorder="1" applyAlignment="1">
      <alignment horizontal="center" vertical="center" wrapText="1"/>
    </xf>
    <xf numFmtId="41" fontId="94" fillId="33" borderId="30" xfId="52" applyFont="1" applyFill="1" applyBorder="1" applyAlignment="1">
      <alignment horizontal="center" vertical="center" wrapText="1"/>
    </xf>
    <xf numFmtId="0" fontId="94" fillId="0" borderId="12" xfId="0" applyFont="1" applyBorder="1" applyAlignment="1">
      <alignment horizontal="center" vertical="center" wrapText="1"/>
    </xf>
    <xf numFmtId="0" fontId="26" fillId="33" borderId="12" xfId="75" applyFont="1" applyFill="1" applyBorder="1" applyAlignment="1">
      <alignment horizontal="center" vertical="center" wrapText="1"/>
      <protection/>
    </xf>
    <xf numFmtId="3" fontId="26" fillId="33" borderId="12" xfId="75" applyNumberFormat="1" applyFont="1" applyFill="1" applyBorder="1" applyAlignment="1">
      <alignment horizontal="center" vertical="center" wrapText="1"/>
      <protection/>
    </xf>
    <xf numFmtId="3" fontId="26" fillId="0" borderId="12" xfId="75" applyNumberFormat="1" applyFont="1" applyFill="1" applyBorder="1" applyAlignment="1">
      <alignment horizontal="center" vertical="center" wrapText="1"/>
      <protection/>
    </xf>
    <xf numFmtId="0" fontId="26" fillId="0" borderId="15" xfId="75" applyFont="1" applyFill="1" applyBorder="1" applyAlignment="1">
      <alignment horizontal="center" vertical="center" wrapText="1"/>
      <protection/>
    </xf>
    <xf numFmtId="0" fontId="26" fillId="0" borderId="48" xfId="75" applyFont="1" applyFill="1" applyBorder="1" applyAlignment="1">
      <alignment horizontal="center" vertical="center" wrapText="1"/>
      <protection/>
    </xf>
    <xf numFmtId="0" fontId="26" fillId="0" borderId="16" xfId="75" applyFont="1" applyFill="1" applyBorder="1" applyAlignment="1">
      <alignment horizontal="center" vertical="center" wrapText="1"/>
      <protection/>
    </xf>
    <xf numFmtId="186" fontId="26" fillId="33" borderId="30" xfId="53" applyNumberFormat="1" applyFont="1" applyFill="1" applyBorder="1" applyAlignment="1">
      <alignment horizontal="center" vertical="center" wrapText="1"/>
    </xf>
    <xf numFmtId="0" fontId="23" fillId="0" borderId="12" xfId="75" applyFont="1" applyFill="1" applyBorder="1" applyAlignment="1">
      <alignment horizontal="center" vertical="center" wrapText="1"/>
      <protection/>
    </xf>
    <xf numFmtId="0" fontId="23" fillId="0" borderId="11" xfId="75" applyFont="1" applyFill="1" applyBorder="1" applyAlignment="1">
      <alignment horizontal="center" vertical="center" wrapText="1"/>
      <protection/>
    </xf>
    <xf numFmtId="0" fontId="94" fillId="33" borderId="11" xfId="0" applyFont="1" applyFill="1" applyBorder="1" applyAlignment="1">
      <alignment horizontal="center" vertical="center" wrapText="1"/>
    </xf>
    <xf numFmtId="1" fontId="94" fillId="33" borderId="11" xfId="0" applyNumberFormat="1" applyFont="1" applyFill="1" applyBorder="1" applyAlignment="1">
      <alignment horizontal="center" vertical="center" wrapText="1"/>
    </xf>
    <xf numFmtId="3" fontId="94" fillId="33" borderId="12" xfId="0" applyNumberFormat="1" applyFont="1" applyFill="1" applyBorder="1" applyAlignment="1">
      <alignment horizontal="center" vertical="center" wrapText="1"/>
    </xf>
    <xf numFmtId="3" fontId="94" fillId="33" borderId="11" xfId="0" applyNumberFormat="1" applyFont="1" applyFill="1" applyBorder="1" applyAlignment="1">
      <alignment horizontal="center" vertical="center" wrapText="1"/>
    </xf>
    <xf numFmtId="186" fontId="26" fillId="33" borderId="12" xfId="53" applyNumberFormat="1" applyFont="1" applyFill="1" applyBorder="1" applyAlignment="1">
      <alignment horizontal="center" vertical="center" wrapText="1"/>
    </xf>
    <xf numFmtId="186" fontId="26" fillId="33" borderId="11" xfId="53" applyNumberFormat="1" applyFont="1" applyFill="1" applyBorder="1" applyAlignment="1">
      <alignment horizontal="center" vertical="center" wrapText="1"/>
    </xf>
    <xf numFmtId="186" fontId="26" fillId="33" borderId="22" xfId="53" applyNumberFormat="1" applyFont="1" applyFill="1" applyBorder="1" applyAlignment="1">
      <alignment horizontal="center" vertical="center" wrapText="1"/>
    </xf>
    <xf numFmtId="0" fontId="23" fillId="33" borderId="49" xfId="75" applyFont="1" applyFill="1" applyBorder="1" applyAlignment="1">
      <alignment horizontal="center" vertical="center" wrapText="1"/>
      <protection/>
    </xf>
    <xf numFmtId="0" fontId="23" fillId="33" borderId="35" xfId="75" applyFont="1" applyFill="1" applyBorder="1" applyAlignment="1">
      <alignment horizontal="center" vertical="center" wrapText="1"/>
      <protection/>
    </xf>
    <xf numFmtId="0" fontId="23" fillId="33" borderId="36" xfId="75" applyFont="1" applyFill="1" applyBorder="1" applyAlignment="1">
      <alignment horizontal="center" vertical="center" wrapText="1"/>
      <protection/>
    </xf>
    <xf numFmtId="0" fontId="25" fillId="33" borderId="14" xfId="75" applyFont="1" applyFill="1" applyBorder="1" applyAlignment="1">
      <alignment horizontal="center" vertical="center" wrapText="1"/>
      <protection/>
    </xf>
    <xf numFmtId="0" fontId="25" fillId="33" borderId="12" xfId="75" applyFont="1" applyFill="1" applyBorder="1" applyAlignment="1">
      <alignment horizontal="center" vertical="center" wrapText="1"/>
      <protection/>
    </xf>
    <xf numFmtId="0" fontId="25" fillId="33" borderId="11" xfId="75" applyFont="1" applyFill="1" applyBorder="1" applyAlignment="1">
      <alignment horizontal="center" vertical="center" wrapText="1"/>
      <protection/>
    </xf>
    <xf numFmtId="0" fontId="26" fillId="33" borderId="14" xfId="75" applyFont="1" applyFill="1" applyBorder="1" applyAlignment="1">
      <alignment horizontal="center" vertical="center" wrapText="1"/>
      <protection/>
    </xf>
    <xf numFmtId="3" fontId="94" fillId="33" borderId="14" xfId="0" applyNumberFormat="1" applyFont="1" applyFill="1" applyBorder="1" applyAlignment="1">
      <alignment horizontal="center" vertical="center" wrapText="1"/>
    </xf>
    <xf numFmtId="186" fontId="26" fillId="33" borderId="14" xfId="53" applyNumberFormat="1" applyFont="1" applyFill="1" applyBorder="1" applyAlignment="1">
      <alignment horizontal="center" vertical="center" wrapText="1"/>
    </xf>
    <xf numFmtId="186" fontId="26" fillId="33" borderId="31" xfId="53" applyNumberFormat="1" applyFont="1" applyFill="1" applyBorder="1" applyAlignment="1">
      <alignment horizontal="center" vertical="center" wrapText="1"/>
    </xf>
    <xf numFmtId="0" fontId="24" fillId="33" borderId="14" xfId="75" applyFont="1" applyFill="1" applyBorder="1" applyAlignment="1">
      <alignment horizontal="center" vertical="center" wrapText="1"/>
      <protection/>
    </xf>
    <xf numFmtId="0" fontId="24" fillId="33" borderId="12" xfId="75" applyFont="1" applyFill="1" applyBorder="1" applyAlignment="1">
      <alignment horizontal="center" vertical="center" wrapText="1"/>
      <protection/>
    </xf>
    <xf numFmtId="0" fontId="26" fillId="33" borderId="49" xfId="75" applyFont="1" applyFill="1" applyBorder="1" applyAlignment="1">
      <alignment horizontal="center" vertical="center" wrapText="1"/>
      <protection/>
    </xf>
    <xf numFmtId="0" fontId="26" fillId="33" borderId="35" xfId="75" applyFont="1" applyFill="1" applyBorder="1" applyAlignment="1">
      <alignment horizontal="center" vertical="center" wrapText="1"/>
      <protection/>
    </xf>
    <xf numFmtId="0" fontId="26" fillId="33" borderId="36" xfId="75" applyFont="1" applyFill="1" applyBorder="1" applyAlignment="1">
      <alignment horizontal="center" vertical="center" wrapText="1"/>
      <protection/>
    </xf>
    <xf numFmtId="0" fontId="94" fillId="33" borderId="14" xfId="75" applyFont="1" applyFill="1" applyBorder="1" applyAlignment="1">
      <alignment horizontal="center" vertical="center" wrapText="1"/>
      <protection/>
    </xf>
    <xf numFmtId="0" fontId="94" fillId="33" borderId="12" xfId="75" applyFont="1" applyFill="1" applyBorder="1" applyAlignment="1">
      <alignment horizontal="center" vertical="center" wrapText="1"/>
      <protection/>
    </xf>
    <xf numFmtId="0" fontId="94" fillId="33" borderId="11" xfId="75" applyFont="1" applyFill="1" applyBorder="1" applyAlignment="1">
      <alignment horizontal="center" vertical="center" wrapText="1"/>
      <protection/>
    </xf>
    <xf numFmtId="0" fontId="27" fillId="34" borderId="34" xfId="75" applyFont="1" applyFill="1" applyBorder="1" applyAlignment="1">
      <alignment horizontal="center" vertical="center" wrapText="1"/>
      <protection/>
    </xf>
    <xf numFmtId="0" fontId="27" fillId="34" borderId="16" xfId="75" applyFont="1" applyFill="1" applyBorder="1" applyAlignment="1">
      <alignment horizontal="center" vertical="center" wrapText="1"/>
      <protection/>
    </xf>
    <xf numFmtId="0" fontId="27" fillId="34" borderId="35" xfId="75" applyFont="1" applyFill="1" applyBorder="1" applyAlignment="1">
      <alignment horizontal="center" vertical="center" wrapText="1"/>
      <protection/>
    </xf>
    <xf numFmtId="0" fontId="27" fillId="34" borderId="12" xfId="75" applyFont="1" applyFill="1" applyBorder="1" applyAlignment="1">
      <alignment horizontal="center" vertical="center" wrapText="1"/>
      <protection/>
    </xf>
    <xf numFmtId="0" fontId="27" fillId="34" borderId="36" xfId="75" applyFont="1" applyFill="1" applyBorder="1" applyAlignment="1">
      <alignment horizontal="center" vertical="center" wrapText="1"/>
      <protection/>
    </xf>
    <xf numFmtId="0" fontId="27" fillId="34" borderId="11" xfId="75" applyFont="1" applyFill="1" applyBorder="1" applyAlignment="1">
      <alignment horizontal="center" vertical="center" wrapText="1"/>
      <protection/>
    </xf>
    <xf numFmtId="193" fontId="23" fillId="34" borderId="48" xfId="75" applyNumberFormat="1" applyFont="1" applyFill="1" applyBorder="1" applyAlignment="1">
      <alignment horizontal="center" vertical="center" wrapText="1"/>
      <protection/>
    </xf>
    <xf numFmtId="193" fontId="23" fillId="34" borderId="19" xfId="75" applyNumberFormat="1" applyFont="1" applyFill="1" applyBorder="1" applyAlignment="1">
      <alignment horizontal="center" vertical="center" wrapText="1"/>
      <protection/>
    </xf>
    <xf numFmtId="193" fontId="23" fillId="34" borderId="52" xfId="75" applyNumberFormat="1" applyFont="1" applyFill="1" applyBorder="1" applyAlignment="1">
      <alignment horizontal="center" vertical="center" wrapText="1"/>
      <protection/>
    </xf>
    <xf numFmtId="193" fontId="23" fillId="34" borderId="53" xfId="75" applyNumberFormat="1" applyFont="1" applyFill="1" applyBorder="1" applyAlignment="1">
      <alignment horizontal="center" vertical="center" wrapText="1"/>
      <protection/>
    </xf>
    <xf numFmtId="0" fontId="27" fillId="33" borderId="67" xfId="75" applyFont="1" applyFill="1" applyBorder="1" applyAlignment="1">
      <alignment horizontal="right"/>
      <protection/>
    </xf>
    <xf numFmtId="0" fontId="5" fillId="33" borderId="68" xfId="0" applyFont="1" applyFill="1" applyBorder="1" applyAlignment="1">
      <alignment horizontal="center" vertical="center"/>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3 2" xfId="56"/>
    <cellStyle name="Millares 4" xfId="57"/>
    <cellStyle name="Currency" xfId="58"/>
    <cellStyle name="Currency [0]" xfId="59"/>
    <cellStyle name="Moneda 2" xfId="60"/>
    <cellStyle name="Moneda 2 2" xfId="61"/>
    <cellStyle name="Moneda 2 2 2" xfId="62"/>
    <cellStyle name="Moneda 2 3" xfId="63"/>
    <cellStyle name="Moneda 2 3 2" xfId="64"/>
    <cellStyle name="Moneda 2 3 2 2" xfId="65"/>
    <cellStyle name="Moneda 2 3 3" xfId="66"/>
    <cellStyle name="Moneda 3" xfId="67"/>
    <cellStyle name="Moneda 3 2" xfId="68"/>
    <cellStyle name="Moneda 3 2 2" xfId="69"/>
    <cellStyle name="Moneda 4" xfId="70"/>
    <cellStyle name="Neutral" xfId="71"/>
    <cellStyle name="Normal 2" xfId="72"/>
    <cellStyle name="Normal 2 10" xfId="73"/>
    <cellStyle name="Normal 3" xfId="74"/>
    <cellStyle name="Normal 3 2" xfId="75"/>
    <cellStyle name="Normal 4 2" xfId="76"/>
    <cellStyle name="Normal_573_2009_ Actualizado 22_12_2009" xfId="77"/>
    <cellStyle name="Notas" xfId="78"/>
    <cellStyle name="Percent" xfId="79"/>
    <cellStyle name="Porcentaje 2" xfId="80"/>
    <cellStyle name="Porcentual 2" xfId="81"/>
    <cellStyle name="Porcentual 2 2" xfId="82"/>
    <cellStyle name="Salida" xfId="83"/>
    <cellStyle name="Texto de advertencia" xfId="84"/>
    <cellStyle name="Texto explicativo" xfId="85"/>
    <cellStyle name="Título" xfId="86"/>
    <cellStyle name="Título 2" xfId="87"/>
    <cellStyle name="Título 3" xfId="88"/>
    <cellStyle name="Total"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xdr:row>
      <xdr:rowOff>276225</xdr:rowOff>
    </xdr:from>
    <xdr:to>
      <xdr:col>4</xdr:col>
      <xdr:colOff>1190625</xdr:colOff>
      <xdr:row>4</xdr:row>
      <xdr:rowOff>276225</xdr:rowOff>
    </xdr:to>
    <xdr:pic>
      <xdr:nvPicPr>
        <xdr:cNvPr id="1" name="Picture 110"/>
        <xdr:cNvPicPr preferRelativeResize="1">
          <a:picLocks noChangeAspect="1"/>
        </xdr:cNvPicPr>
      </xdr:nvPicPr>
      <xdr:blipFill>
        <a:blip r:embed="rId1"/>
        <a:stretch>
          <a:fillRect/>
        </a:stretch>
      </xdr:blipFill>
      <xdr:spPr>
        <a:xfrm>
          <a:off x="1971675" y="542925"/>
          <a:ext cx="1552575" cy="12001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0</xdr:row>
      <xdr:rowOff>238125</xdr:rowOff>
    </xdr:from>
    <xdr:to>
      <xdr:col>3</xdr:col>
      <xdr:colOff>104775</xdr:colOff>
      <xdr:row>2</xdr:row>
      <xdr:rowOff>304800</xdr:rowOff>
    </xdr:to>
    <xdr:pic>
      <xdr:nvPicPr>
        <xdr:cNvPr id="1" name="Imagen 2"/>
        <xdr:cNvPicPr preferRelativeResize="1">
          <a:picLocks noChangeAspect="1"/>
        </xdr:cNvPicPr>
      </xdr:nvPicPr>
      <xdr:blipFill>
        <a:blip r:embed="rId1"/>
        <a:stretch>
          <a:fillRect/>
        </a:stretch>
      </xdr:blipFill>
      <xdr:spPr>
        <a:xfrm>
          <a:off x="1409700" y="238125"/>
          <a:ext cx="914400" cy="6762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1123950</xdr:colOff>
      <xdr:row>0</xdr:row>
      <xdr:rowOff>0</xdr:rowOff>
    </xdr:from>
    <xdr:to>
      <xdr:col>1</xdr:col>
      <xdr:colOff>171450</xdr:colOff>
      <xdr:row>3</xdr:row>
      <xdr:rowOff>95250</xdr:rowOff>
    </xdr:to>
    <xdr:pic>
      <xdr:nvPicPr>
        <xdr:cNvPr id="1" name="Imagen 2"/>
        <xdr:cNvPicPr preferRelativeResize="1">
          <a:picLocks noChangeAspect="1"/>
        </xdr:cNvPicPr>
      </xdr:nvPicPr>
      <xdr:blipFill>
        <a:blip r:embed="rId1"/>
        <a:stretch>
          <a:fillRect/>
        </a:stretch>
      </xdr:blipFill>
      <xdr:spPr>
        <a:xfrm>
          <a:off x="1123950" y="0"/>
          <a:ext cx="990600" cy="6667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1123950</xdr:colOff>
      <xdr:row>0</xdr:row>
      <xdr:rowOff>0</xdr:rowOff>
    </xdr:from>
    <xdr:to>
      <xdr:col>1</xdr:col>
      <xdr:colOff>171450</xdr:colOff>
      <xdr:row>3</xdr:row>
      <xdr:rowOff>95250</xdr:rowOff>
    </xdr:to>
    <xdr:pic>
      <xdr:nvPicPr>
        <xdr:cNvPr id="1" name="Imagen 2"/>
        <xdr:cNvPicPr preferRelativeResize="1">
          <a:picLocks noChangeAspect="1"/>
        </xdr:cNvPicPr>
      </xdr:nvPicPr>
      <xdr:blipFill>
        <a:blip r:embed="rId1"/>
        <a:stretch>
          <a:fillRect/>
        </a:stretch>
      </xdr:blipFill>
      <xdr:spPr>
        <a:xfrm>
          <a:off x="1123950" y="0"/>
          <a:ext cx="990600" cy="6667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285750</xdr:rowOff>
    </xdr:from>
    <xdr:to>
      <xdr:col>2</xdr:col>
      <xdr:colOff>752475</xdr:colOff>
      <xdr:row>3</xdr:row>
      <xdr:rowOff>47625</xdr:rowOff>
    </xdr:to>
    <xdr:pic>
      <xdr:nvPicPr>
        <xdr:cNvPr id="1" name="Imagen 1"/>
        <xdr:cNvPicPr preferRelativeResize="1">
          <a:picLocks noChangeAspect="1"/>
        </xdr:cNvPicPr>
      </xdr:nvPicPr>
      <xdr:blipFill>
        <a:blip r:embed="rId1"/>
        <a:stretch>
          <a:fillRect/>
        </a:stretch>
      </xdr:blipFill>
      <xdr:spPr>
        <a:xfrm>
          <a:off x="1019175" y="285750"/>
          <a:ext cx="990600"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978_seguimiento_PROYECTO-%20Vs%202%20ACTUALIZACION%20TERCER%20TRIMESTRE%20(1)%20final%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TERRITORIALIZACIÓN 2017"/>
      <sheetName val="Hoja1"/>
      <sheetName val="Hoja2"/>
      <sheetName val="Hoja3"/>
    </sheetNames>
    <sheetDataSet>
      <sheetData sheetId="1">
        <row r="3">
          <cell r="O3" t="str">
            <v>DIRECCIÓN DE CONTROL AMBIENTAL</v>
          </cell>
        </row>
        <row r="4">
          <cell r="O4" t="str">
            <v> 978 - Centro de Información y Modelamiento Ambiental</v>
          </cell>
        </row>
        <row r="27">
          <cell r="A27" t="str">
            <v>Línea de acción (1.4): Red de Calidad Hídrica de Bogotá RCHB, la Red de monitoreo aguas subterráneas y la captura de la información secundaria compilada mediante el reporte de terceros interesados o usuarios del recurso Hídrico. SRHS</v>
          </cell>
          <cell r="C27" t="str">
            <v>Generar 4 informes anualizados de la calidad hídrica superficial.</v>
          </cell>
        </row>
        <row r="39">
          <cell r="A39" t="str">
            <v>Línea de acción (2) Centro de Información y Modelamiento Ambiental.</v>
          </cell>
          <cell r="C39" t="str">
            <v>Establecer 1 centro de información y modelamiento.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W15"/>
  <sheetViews>
    <sheetView tabSelected="1" view="pageBreakPreview" zoomScale="57" zoomScaleNormal="60" zoomScaleSheetLayoutView="57" zoomScalePageLayoutView="60" workbookViewId="0" topLeftCell="A13">
      <selection activeCell="C14" sqref="C14"/>
    </sheetView>
  </sheetViews>
  <sheetFormatPr defaultColWidth="10.8515625" defaultRowHeight="15"/>
  <cols>
    <col min="1" max="1" width="5.8515625" style="1" customWidth="1"/>
    <col min="2" max="2" width="6.7109375" style="1" customWidth="1"/>
    <col min="3" max="3" width="13.57421875" style="1" customWidth="1"/>
    <col min="4" max="4" width="8.8515625" style="1" customWidth="1"/>
    <col min="5" max="5" width="17.8515625" style="1" customWidth="1"/>
    <col min="6" max="6" width="7.421875" style="1" customWidth="1"/>
    <col min="7" max="7" width="19.8515625" style="1" customWidth="1"/>
    <col min="8" max="8" width="17.00390625" style="1" customWidth="1"/>
    <col min="9" max="9" width="12.7109375" style="1" customWidth="1"/>
    <col min="10" max="10" width="7.00390625" style="9" customWidth="1"/>
    <col min="11" max="11" width="13.421875" style="13" customWidth="1"/>
    <col min="12" max="12" width="12.8515625" style="12" customWidth="1"/>
    <col min="13" max="13" width="12.7109375" style="9" customWidth="1"/>
    <col min="14" max="14" width="12.28125" style="13" customWidth="1"/>
    <col min="15" max="15" width="14.00390625" style="13" customWidth="1"/>
    <col min="16" max="17" width="17.28125" style="12" customWidth="1"/>
    <col min="18" max="18" width="15.57421875" style="12" customWidth="1"/>
    <col min="19" max="19" width="17.28125" style="12" customWidth="1"/>
    <col min="20" max="20" width="13.57421875" style="13" customWidth="1"/>
    <col min="21" max="21" width="12.421875" style="13" customWidth="1"/>
    <col min="22" max="22" width="11.8515625" style="12" customWidth="1"/>
    <col min="23" max="23" width="14.00390625" style="12" customWidth="1"/>
    <col min="24" max="25" width="17.28125" style="12" hidden="1" customWidth="1"/>
    <col min="26" max="26" width="13.57421875" style="13" hidden="1" customWidth="1"/>
    <col min="27" max="27" width="10.140625" style="13" customWidth="1"/>
    <col min="28" max="31" width="17.28125" style="12" hidden="1" customWidth="1"/>
    <col min="32" max="32" width="13.57421875" style="13" hidden="1" customWidth="1"/>
    <col min="33" max="33" width="11.140625" style="13" customWidth="1"/>
    <col min="34" max="34" width="17.57421875" style="13" hidden="1" customWidth="1"/>
    <col min="35" max="35" width="19.00390625" style="13" hidden="1" customWidth="1"/>
    <col min="36" max="36" width="17.421875" style="13" hidden="1" customWidth="1"/>
    <col min="37" max="38" width="14.57421875" style="13" hidden="1" customWidth="1"/>
    <col min="39" max="39" width="11.57421875" style="1" customWidth="1"/>
    <col min="40" max="40" width="10.8515625" style="1" customWidth="1"/>
    <col min="41" max="41" width="12.8515625" style="1" hidden="1" customWidth="1"/>
    <col min="42" max="42" width="14.28125" style="1" hidden="1" customWidth="1"/>
    <col min="43" max="43" width="10.140625" style="1" customWidth="1"/>
    <col min="44" max="44" width="10.57421875" style="1" customWidth="1"/>
    <col min="45" max="45" width="84.8515625" style="1" customWidth="1"/>
    <col min="46" max="46" width="15.421875" style="1" customWidth="1"/>
    <col min="47" max="47" width="17.421875" style="1" customWidth="1"/>
    <col min="48" max="48" width="37.00390625" style="1" customWidth="1"/>
    <col min="49" max="50" width="16.57421875" style="1" customWidth="1"/>
    <col min="51" max="51" width="56.421875" style="1" customWidth="1"/>
    <col min="52" max="16384" width="10.8515625" style="1" customWidth="1"/>
  </cols>
  <sheetData>
    <row r="1" spans="2:49" ht="21" customHeight="1" thickBot="1">
      <c r="B1" s="4"/>
      <c r="C1" s="4"/>
      <c r="D1" s="4"/>
      <c r="E1" s="4"/>
      <c r="F1" s="4"/>
      <c r="G1" s="4"/>
      <c r="H1" s="4"/>
      <c r="I1" s="4"/>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4"/>
      <c r="AN1" s="4"/>
      <c r="AO1" s="4"/>
      <c r="AP1" s="4"/>
      <c r="AQ1" s="4"/>
      <c r="AR1" s="4"/>
      <c r="AS1" s="4"/>
      <c r="AT1" s="4"/>
      <c r="AU1" s="4"/>
      <c r="AV1" s="4"/>
      <c r="AW1" s="4"/>
    </row>
    <row r="2" spans="1:49" ht="38.25" customHeight="1">
      <c r="A2" s="529"/>
      <c r="B2" s="529"/>
      <c r="C2" s="529"/>
      <c r="D2" s="529"/>
      <c r="E2" s="529"/>
      <c r="F2" s="529"/>
      <c r="G2" s="529"/>
      <c r="H2" s="531" t="s">
        <v>0</v>
      </c>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2"/>
    </row>
    <row r="3" spans="1:49" ht="28.5" customHeight="1">
      <c r="A3" s="529"/>
      <c r="B3" s="529"/>
      <c r="C3" s="529"/>
      <c r="D3" s="529"/>
      <c r="E3" s="529"/>
      <c r="F3" s="529"/>
      <c r="G3" s="529"/>
      <c r="H3" s="518" t="s">
        <v>75</v>
      </c>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22"/>
    </row>
    <row r="4" spans="1:49" ht="27.75" customHeight="1">
      <c r="A4" s="529"/>
      <c r="B4" s="529"/>
      <c r="C4" s="529"/>
      <c r="D4" s="529"/>
      <c r="E4" s="529"/>
      <c r="F4" s="529"/>
      <c r="G4" s="529"/>
      <c r="H4" s="518" t="s">
        <v>1</v>
      </c>
      <c r="I4" s="518"/>
      <c r="J4" s="518"/>
      <c r="K4" s="518"/>
      <c r="L4" s="518"/>
      <c r="M4" s="518"/>
      <c r="N4" s="518"/>
      <c r="O4" s="518"/>
      <c r="P4" s="518"/>
      <c r="Q4" s="518"/>
      <c r="R4" s="518"/>
      <c r="S4" s="518" t="s">
        <v>169</v>
      </c>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22"/>
    </row>
    <row r="5" spans="1:49" ht="26.25" customHeight="1">
      <c r="A5" s="529"/>
      <c r="B5" s="529"/>
      <c r="C5" s="529"/>
      <c r="D5" s="529"/>
      <c r="E5" s="529"/>
      <c r="F5" s="529"/>
      <c r="G5" s="529"/>
      <c r="H5" s="518" t="s">
        <v>3</v>
      </c>
      <c r="I5" s="518"/>
      <c r="J5" s="518"/>
      <c r="K5" s="518"/>
      <c r="L5" s="518"/>
      <c r="M5" s="518"/>
      <c r="N5" s="518"/>
      <c r="O5" s="518"/>
      <c r="P5" s="518"/>
      <c r="Q5" s="518"/>
      <c r="R5" s="518"/>
      <c r="S5" s="518" t="s">
        <v>168</v>
      </c>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22"/>
    </row>
    <row r="6" spans="1:49" ht="15.75">
      <c r="A6" s="530"/>
      <c r="B6" s="530"/>
      <c r="C6" s="530"/>
      <c r="D6" s="530"/>
      <c r="E6" s="530"/>
      <c r="F6" s="15"/>
      <c r="G6" s="15"/>
      <c r="H6" s="15"/>
      <c r="I6" s="15"/>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5"/>
      <c r="AN6" s="15"/>
      <c r="AO6" s="15"/>
      <c r="AP6" s="15"/>
      <c r="AQ6" s="15"/>
      <c r="AR6" s="15"/>
      <c r="AS6" s="15"/>
      <c r="AT6" s="15"/>
      <c r="AU6" s="15"/>
      <c r="AV6" s="15"/>
      <c r="AW6" s="17"/>
    </row>
    <row r="7" spans="1:49" ht="30" customHeight="1">
      <c r="A7" s="518" t="s">
        <v>4</v>
      </c>
      <c r="B7" s="518"/>
      <c r="C7" s="518"/>
      <c r="D7" s="518"/>
      <c r="E7" s="518"/>
      <c r="F7" s="518"/>
      <c r="G7" s="518"/>
      <c r="H7" s="518"/>
      <c r="I7" s="518"/>
      <c r="J7" s="518"/>
      <c r="K7" s="518"/>
      <c r="L7" s="518"/>
      <c r="M7" s="518"/>
      <c r="N7" s="518"/>
      <c r="O7" s="518"/>
      <c r="P7" s="518"/>
      <c r="Q7" s="518"/>
      <c r="R7" s="518"/>
      <c r="S7" s="518" t="s">
        <v>175</v>
      </c>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22"/>
    </row>
    <row r="8" spans="1:49" ht="30" customHeight="1">
      <c r="A8" s="518" t="s">
        <v>2</v>
      </c>
      <c r="B8" s="518"/>
      <c r="C8" s="518"/>
      <c r="D8" s="518"/>
      <c r="E8" s="518"/>
      <c r="F8" s="518"/>
      <c r="G8" s="518"/>
      <c r="H8" s="518"/>
      <c r="I8" s="518"/>
      <c r="J8" s="518"/>
      <c r="K8" s="518"/>
      <c r="L8" s="518"/>
      <c r="M8" s="518"/>
      <c r="N8" s="518"/>
      <c r="O8" s="518"/>
      <c r="P8" s="518"/>
      <c r="Q8" s="518"/>
      <c r="R8" s="518"/>
      <c r="S8" s="518" t="s">
        <v>176</v>
      </c>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22"/>
    </row>
    <row r="9" spans="1:49" ht="36" customHeight="1" thickBot="1">
      <c r="A9" s="527"/>
      <c r="B9" s="527"/>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8"/>
    </row>
    <row r="10" spans="1:49" s="2" customFormat="1" ht="70.5" customHeight="1" thickBot="1">
      <c r="A10" s="538" t="s">
        <v>225</v>
      </c>
      <c r="B10" s="539"/>
      <c r="C10" s="540"/>
      <c r="D10" s="515" t="s">
        <v>56</v>
      </c>
      <c r="E10" s="515"/>
      <c r="F10" s="515" t="s">
        <v>58</v>
      </c>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6"/>
      <c r="AQ10" s="507" t="s">
        <v>66</v>
      </c>
      <c r="AR10" s="510" t="s">
        <v>67</v>
      </c>
      <c r="AS10" s="511" t="s">
        <v>68</v>
      </c>
      <c r="AT10" s="511" t="s">
        <v>69</v>
      </c>
      <c r="AU10" s="511" t="s">
        <v>70</v>
      </c>
      <c r="AV10" s="511" t="s">
        <v>71</v>
      </c>
      <c r="AW10" s="524" t="s">
        <v>72</v>
      </c>
    </row>
    <row r="11" spans="1:49" s="3" customFormat="1" ht="45.75" customHeight="1">
      <c r="A11" s="535" t="s">
        <v>226</v>
      </c>
      <c r="B11" s="535" t="s">
        <v>55</v>
      </c>
      <c r="C11" s="523" t="s">
        <v>227</v>
      </c>
      <c r="D11" s="523" t="s">
        <v>40</v>
      </c>
      <c r="E11" s="523" t="s">
        <v>57</v>
      </c>
      <c r="F11" s="523" t="s">
        <v>59</v>
      </c>
      <c r="G11" s="523" t="s">
        <v>60</v>
      </c>
      <c r="H11" s="523" t="s">
        <v>61</v>
      </c>
      <c r="I11" s="523" t="s">
        <v>62</v>
      </c>
      <c r="J11" s="523" t="s">
        <v>63</v>
      </c>
      <c r="K11" s="541" t="s">
        <v>64</v>
      </c>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3"/>
      <c r="AM11" s="517" t="s">
        <v>65</v>
      </c>
      <c r="AN11" s="517"/>
      <c r="AO11" s="517"/>
      <c r="AP11" s="517"/>
      <c r="AQ11" s="508"/>
      <c r="AR11" s="508"/>
      <c r="AS11" s="512"/>
      <c r="AT11" s="512"/>
      <c r="AU11" s="512"/>
      <c r="AV11" s="512"/>
      <c r="AW11" s="525"/>
    </row>
    <row r="12" spans="1:49" s="3" customFormat="1" ht="51" customHeight="1">
      <c r="A12" s="536"/>
      <c r="B12" s="536"/>
      <c r="C12" s="508"/>
      <c r="D12" s="508"/>
      <c r="E12" s="508"/>
      <c r="F12" s="508"/>
      <c r="G12" s="508"/>
      <c r="H12" s="508"/>
      <c r="I12" s="508"/>
      <c r="J12" s="508"/>
      <c r="K12" s="519">
        <v>2016</v>
      </c>
      <c r="L12" s="520"/>
      <c r="M12" s="520"/>
      <c r="N12" s="521"/>
      <c r="O12" s="74"/>
      <c r="P12" s="514">
        <v>2017</v>
      </c>
      <c r="Q12" s="514"/>
      <c r="R12" s="514"/>
      <c r="S12" s="514"/>
      <c r="T12" s="514"/>
      <c r="U12" s="519">
        <v>2018</v>
      </c>
      <c r="V12" s="520"/>
      <c r="W12" s="520"/>
      <c r="X12" s="520"/>
      <c r="Y12" s="520"/>
      <c r="Z12" s="521"/>
      <c r="AA12" s="519">
        <v>2019</v>
      </c>
      <c r="AB12" s="520"/>
      <c r="AC12" s="520"/>
      <c r="AD12" s="520"/>
      <c r="AE12" s="520"/>
      <c r="AF12" s="521"/>
      <c r="AG12" s="519">
        <v>2020</v>
      </c>
      <c r="AH12" s="520"/>
      <c r="AI12" s="520"/>
      <c r="AJ12" s="520"/>
      <c r="AK12" s="520"/>
      <c r="AL12" s="521"/>
      <c r="AM12" s="508" t="s">
        <v>5</v>
      </c>
      <c r="AN12" s="508" t="s">
        <v>6</v>
      </c>
      <c r="AO12" s="508" t="s">
        <v>7</v>
      </c>
      <c r="AP12" s="508" t="s">
        <v>8</v>
      </c>
      <c r="AQ12" s="508"/>
      <c r="AR12" s="508"/>
      <c r="AS12" s="512"/>
      <c r="AT12" s="512"/>
      <c r="AU12" s="512"/>
      <c r="AV12" s="512"/>
      <c r="AW12" s="525"/>
    </row>
    <row r="13" spans="1:49" s="3" customFormat="1" ht="54" customHeight="1" thickBot="1">
      <c r="A13" s="537"/>
      <c r="B13" s="537"/>
      <c r="C13" s="509"/>
      <c r="D13" s="509"/>
      <c r="E13" s="509"/>
      <c r="F13" s="509"/>
      <c r="G13" s="509"/>
      <c r="H13" s="509"/>
      <c r="I13" s="509"/>
      <c r="J13" s="509"/>
      <c r="K13" s="73" t="s">
        <v>228</v>
      </c>
      <c r="L13" s="73" t="s">
        <v>230</v>
      </c>
      <c r="M13" s="73" t="s">
        <v>231</v>
      </c>
      <c r="N13" s="18" t="s">
        <v>24</v>
      </c>
      <c r="O13" s="73" t="s">
        <v>229</v>
      </c>
      <c r="P13" s="73" t="s">
        <v>232</v>
      </c>
      <c r="Q13" s="73" t="s">
        <v>233</v>
      </c>
      <c r="R13" s="73" t="s">
        <v>230</v>
      </c>
      <c r="S13" s="73" t="s">
        <v>231</v>
      </c>
      <c r="T13" s="18" t="s">
        <v>24</v>
      </c>
      <c r="U13" s="73" t="s">
        <v>229</v>
      </c>
      <c r="V13" s="73" t="s">
        <v>232</v>
      </c>
      <c r="W13" s="73" t="s">
        <v>233</v>
      </c>
      <c r="X13" s="73" t="s">
        <v>230</v>
      </c>
      <c r="Y13" s="73" t="s">
        <v>231</v>
      </c>
      <c r="Z13" s="18" t="s">
        <v>24</v>
      </c>
      <c r="AA13" s="73" t="s">
        <v>229</v>
      </c>
      <c r="AB13" s="73" t="s">
        <v>232</v>
      </c>
      <c r="AC13" s="73" t="s">
        <v>233</v>
      </c>
      <c r="AD13" s="73" t="s">
        <v>230</v>
      </c>
      <c r="AE13" s="73" t="s">
        <v>231</v>
      </c>
      <c r="AF13" s="18" t="s">
        <v>24</v>
      </c>
      <c r="AG13" s="73" t="s">
        <v>229</v>
      </c>
      <c r="AH13" s="73" t="s">
        <v>232</v>
      </c>
      <c r="AI13" s="73" t="s">
        <v>233</v>
      </c>
      <c r="AJ13" s="73" t="s">
        <v>230</v>
      </c>
      <c r="AK13" s="73" t="s">
        <v>231</v>
      </c>
      <c r="AL13" s="19" t="s">
        <v>24</v>
      </c>
      <c r="AM13" s="509"/>
      <c r="AN13" s="509"/>
      <c r="AO13" s="509"/>
      <c r="AP13" s="509"/>
      <c r="AQ13" s="509"/>
      <c r="AR13" s="509"/>
      <c r="AS13" s="513"/>
      <c r="AT13" s="513"/>
      <c r="AU13" s="513"/>
      <c r="AV13" s="513"/>
      <c r="AW13" s="526"/>
    </row>
    <row r="14" spans="1:49" s="3" customFormat="1" ht="409.5" customHeight="1">
      <c r="A14" s="291">
        <v>44</v>
      </c>
      <c r="B14" s="867">
        <v>193</v>
      </c>
      <c r="C14" s="198" t="s">
        <v>170</v>
      </c>
      <c r="D14" s="177">
        <v>441</v>
      </c>
      <c r="E14" s="178" t="s">
        <v>173</v>
      </c>
      <c r="F14" s="177">
        <v>463</v>
      </c>
      <c r="G14" s="143" t="s">
        <v>171</v>
      </c>
      <c r="H14" s="143" t="s">
        <v>172</v>
      </c>
      <c r="I14" s="179" t="s">
        <v>174</v>
      </c>
      <c r="J14" s="142">
        <v>1</v>
      </c>
      <c r="K14" s="180">
        <v>0.1</v>
      </c>
      <c r="L14" s="180">
        <v>0.1</v>
      </c>
      <c r="M14" s="180">
        <v>0.1</v>
      </c>
      <c r="N14" s="180">
        <v>0.1</v>
      </c>
      <c r="O14" s="180">
        <v>0.4</v>
      </c>
      <c r="P14" s="180">
        <v>0.4</v>
      </c>
      <c r="Q14" s="181">
        <v>0.4</v>
      </c>
      <c r="R14" s="181">
        <v>0.4</v>
      </c>
      <c r="S14" s="182">
        <v>0.35</v>
      </c>
      <c r="T14" s="182">
        <v>0.35</v>
      </c>
      <c r="U14" s="180">
        <v>0.7</v>
      </c>
      <c r="V14" s="191">
        <v>0.7</v>
      </c>
      <c r="W14" s="191">
        <v>0.7</v>
      </c>
      <c r="X14" s="192"/>
      <c r="Y14" s="193"/>
      <c r="Z14" s="192"/>
      <c r="AA14" s="191">
        <v>0.98</v>
      </c>
      <c r="AB14" s="191"/>
      <c r="AC14" s="192"/>
      <c r="AD14" s="194"/>
      <c r="AE14" s="195"/>
      <c r="AF14" s="196"/>
      <c r="AG14" s="191">
        <v>1</v>
      </c>
      <c r="AH14" s="197"/>
      <c r="AI14" s="194"/>
      <c r="AJ14" s="194"/>
      <c r="AK14" s="196"/>
      <c r="AL14" s="196"/>
      <c r="AM14" s="306">
        <v>0.45</v>
      </c>
      <c r="AN14" s="413">
        <v>0.5</v>
      </c>
      <c r="AO14" s="414"/>
      <c r="AP14" s="415"/>
      <c r="AQ14" s="474">
        <f>AN14/W14</f>
        <v>0.7142857142857143</v>
      </c>
      <c r="AR14" s="416">
        <f>AN14/AG14</f>
        <v>0.5</v>
      </c>
      <c r="AS14" s="475" t="s">
        <v>395</v>
      </c>
      <c r="AT14" s="143" t="s">
        <v>293</v>
      </c>
      <c r="AU14" s="143" t="s">
        <v>293</v>
      </c>
      <c r="AV14" s="476" t="s">
        <v>298</v>
      </c>
      <c r="AW14" s="476" t="s">
        <v>394</v>
      </c>
    </row>
    <row r="15" spans="1:49" ht="90.75" customHeight="1">
      <c r="A15" s="533" t="s">
        <v>234</v>
      </c>
      <c r="B15" s="533"/>
      <c r="C15" s="533"/>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4"/>
    </row>
  </sheetData>
  <sheetProtection/>
  <mergeCells count="45">
    <mergeCell ref="A15:AW15"/>
    <mergeCell ref="A11:A13"/>
    <mergeCell ref="A10:C10"/>
    <mergeCell ref="K12:N12"/>
    <mergeCell ref="K11:AL11"/>
    <mergeCell ref="B11:B13"/>
    <mergeCell ref="C11:C13"/>
    <mergeCell ref="D11:D13"/>
    <mergeCell ref="E11:E13"/>
    <mergeCell ref="F11:F13"/>
    <mergeCell ref="D10:E10"/>
    <mergeCell ref="G11:G13"/>
    <mergeCell ref="H11:H13"/>
    <mergeCell ref="I11:I13"/>
    <mergeCell ref="AO12:AO13"/>
    <mergeCell ref="AP12:AP13"/>
    <mergeCell ref="A2:G5"/>
    <mergeCell ref="A6:E6"/>
    <mergeCell ref="A7:R7"/>
    <mergeCell ref="A8:R8"/>
    <mergeCell ref="H2:AW2"/>
    <mergeCell ref="H3:AW3"/>
    <mergeCell ref="S8:AW8"/>
    <mergeCell ref="H4:R4"/>
    <mergeCell ref="S7:AW7"/>
    <mergeCell ref="S4:AW4"/>
    <mergeCell ref="H5:R5"/>
    <mergeCell ref="U12:Z12"/>
    <mergeCell ref="AA12:AF12"/>
    <mergeCell ref="AG12:AL12"/>
    <mergeCell ref="S5:AW5"/>
    <mergeCell ref="J11:J13"/>
    <mergeCell ref="AV10:AV13"/>
    <mergeCell ref="AM12:AM13"/>
    <mergeCell ref="AW10:AW13"/>
    <mergeCell ref="A9:AW9"/>
    <mergeCell ref="AQ10:AQ13"/>
    <mergeCell ref="AR10:AR13"/>
    <mergeCell ref="AT10:AT13"/>
    <mergeCell ref="AS10:AS13"/>
    <mergeCell ref="AU10:AU13"/>
    <mergeCell ref="P12:T12"/>
    <mergeCell ref="AN12:AN13"/>
    <mergeCell ref="F10:AP10"/>
    <mergeCell ref="AM11:AP11"/>
  </mergeCells>
  <printOptions horizontalCentered="1" verticalCentered="1"/>
  <pageMargins left="0" right="0" top="0.15748031496062992" bottom="0.1968503937007874" header="0.31496062992125984" footer="0.31496062992125984"/>
  <pageSetup fitToWidth="0" horizontalDpi="600" verticalDpi="600" orientation="landscape" scale="49" r:id="rId3"/>
  <headerFooter>
    <oddFooter>&amp;C&amp;G</oddFooter>
  </headerFooter>
  <colBreaks count="1" manualBreakCount="1">
    <brk id="20" max="14" man="1"/>
  </colBreaks>
  <drawing r:id="rId1"/>
  <legacyDrawingHF r:id="rId2"/>
</worksheet>
</file>

<file path=xl/worksheets/sheet2.xml><?xml version="1.0" encoding="utf-8"?>
<worksheet xmlns="http://schemas.openxmlformats.org/spreadsheetml/2006/main" xmlns:r="http://schemas.openxmlformats.org/officeDocument/2006/relationships">
  <dimension ref="A1:AZ68"/>
  <sheetViews>
    <sheetView zoomScale="62" zoomScaleNormal="62" zoomScaleSheetLayoutView="100" zoomScalePageLayoutView="50" workbookViewId="0" topLeftCell="A1">
      <pane ySplit="7" topLeftCell="A53" activePane="bottomLeft" state="frozen"/>
      <selection pane="topLeft" activeCell="B7" sqref="B7"/>
      <selection pane="bottomLeft" activeCell="S7" sqref="S7:X7"/>
    </sheetView>
  </sheetViews>
  <sheetFormatPr defaultColWidth="10.8515625" defaultRowHeight="24" customHeight="1"/>
  <cols>
    <col min="1" max="1" width="8.57421875" style="1" customWidth="1"/>
    <col min="2" max="2" width="6.140625" style="1" customWidth="1"/>
    <col min="3" max="3" width="18.57421875" style="183" customWidth="1"/>
    <col min="4" max="4" width="18.421875" style="6" customWidth="1"/>
    <col min="5" max="5" width="16.140625" style="6" hidden="1" customWidth="1"/>
    <col min="6" max="6" width="14.140625" style="6" hidden="1" customWidth="1"/>
    <col min="7" max="7" width="15.57421875" style="10" customWidth="1"/>
    <col min="8" max="8" width="19.57421875" style="20" customWidth="1"/>
    <col min="9" max="9" width="21.57421875" style="20" hidden="1" customWidth="1"/>
    <col min="10" max="10" width="16.8515625" style="7" hidden="1" customWidth="1"/>
    <col min="11" max="11" width="21.57421875" style="7" hidden="1" customWidth="1"/>
    <col min="12" max="12" width="18.28125" style="7" customWidth="1"/>
    <col min="13" max="13" width="24.00390625" style="7" hidden="1" customWidth="1"/>
    <col min="14" max="14" width="19.421875" style="7" hidden="1" customWidth="1"/>
    <col min="15" max="15" width="19.57421875" style="7" hidden="1" customWidth="1"/>
    <col min="16" max="16" width="20.140625" style="7" hidden="1" customWidth="1"/>
    <col min="17" max="17" width="24.140625" style="7" hidden="1" customWidth="1"/>
    <col min="18" max="18" width="20.8515625" style="7" customWidth="1"/>
    <col min="19" max="19" width="21.8515625" style="7" hidden="1" customWidth="1"/>
    <col min="20" max="20" width="19.28125" style="289" hidden="1" customWidth="1"/>
    <col min="21" max="21" width="20.57421875" style="7" customWidth="1"/>
    <col min="22" max="22" width="21.00390625" style="7" hidden="1" customWidth="1"/>
    <col min="23" max="23" width="13.421875" style="7" hidden="1" customWidth="1"/>
    <col min="24" max="24" width="18.28125" style="7" hidden="1" customWidth="1"/>
    <col min="25" max="25" width="22.00390625" style="7" hidden="1" customWidth="1"/>
    <col min="26" max="26" width="19.57421875" style="7" customWidth="1"/>
    <col min="27" max="29" width="16.28125" style="7" hidden="1" customWidth="1"/>
    <col min="30" max="30" width="18.28125" style="7" hidden="1" customWidth="1"/>
    <col min="31" max="31" width="19.421875" style="7" hidden="1" customWidth="1"/>
    <col min="32" max="32" width="20.00390625" style="7" customWidth="1"/>
    <col min="33" max="34" width="16.28125" style="7" hidden="1" customWidth="1"/>
    <col min="35" max="35" width="3.28125" style="7" hidden="1" customWidth="1"/>
    <col min="36" max="36" width="5.28125" style="7" hidden="1" customWidth="1"/>
    <col min="37" max="37" width="20.421875" style="184" customWidth="1"/>
    <col min="38" max="38" width="20.8515625" style="1" customWidth="1"/>
    <col min="39" max="39" width="19.140625" style="9" hidden="1" customWidth="1"/>
    <col min="40" max="40" width="17.8515625" style="9" hidden="1" customWidth="1"/>
    <col min="41" max="41" width="17.140625" style="184" customWidth="1"/>
    <col min="42" max="42" width="14.57421875" style="184" customWidth="1"/>
    <col min="43" max="43" width="36.8515625" style="1" customWidth="1"/>
    <col min="44" max="44" width="18.28125" style="1" customWidth="1"/>
    <col min="45" max="45" width="20.7109375" style="1" customWidth="1"/>
    <col min="46" max="46" width="34.8515625" style="1" customWidth="1"/>
    <col min="47" max="47" width="36.421875" style="1" customWidth="1"/>
    <col min="48" max="16384" width="10.8515625" style="1" customWidth="1"/>
  </cols>
  <sheetData>
    <row r="1" spans="1:47" ht="24" customHeight="1">
      <c r="A1" s="612"/>
      <c r="B1" s="613"/>
      <c r="C1" s="613"/>
      <c r="D1" s="613"/>
      <c r="E1" s="613"/>
      <c r="F1" s="609" t="s">
        <v>0</v>
      </c>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1"/>
    </row>
    <row r="2" spans="1:47" ht="24" customHeight="1">
      <c r="A2" s="614"/>
      <c r="B2" s="529"/>
      <c r="C2" s="529"/>
      <c r="D2" s="529"/>
      <c r="E2" s="529"/>
      <c r="F2" s="603" t="s">
        <v>74</v>
      </c>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5"/>
    </row>
    <row r="3" spans="1:47" ht="24" customHeight="1">
      <c r="A3" s="614"/>
      <c r="B3" s="529"/>
      <c r="C3" s="529"/>
      <c r="D3" s="529"/>
      <c r="E3" s="529"/>
      <c r="F3" s="518" t="s">
        <v>1</v>
      </c>
      <c r="G3" s="518"/>
      <c r="H3" s="518"/>
      <c r="I3" s="518"/>
      <c r="J3" s="518"/>
      <c r="K3" s="518"/>
      <c r="L3" s="518"/>
      <c r="M3" s="518"/>
      <c r="N3" s="518"/>
      <c r="O3" s="518"/>
      <c r="P3" s="518"/>
      <c r="Q3" s="603" t="str">
        <f>GESTIÓN!S4</f>
        <v>DIRECCIÓN DE CONTROL AMBIENTAL</v>
      </c>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5"/>
    </row>
    <row r="4" spans="1:47" ht="24" customHeight="1" thickBot="1">
      <c r="A4" s="615"/>
      <c r="B4" s="616"/>
      <c r="C4" s="616"/>
      <c r="D4" s="616"/>
      <c r="E4" s="616"/>
      <c r="F4" s="602" t="s">
        <v>3</v>
      </c>
      <c r="G4" s="602"/>
      <c r="H4" s="602"/>
      <c r="I4" s="602"/>
      <c r="J4" s="602"/>
      <c r="K4" s="602"/>
      <c r="L4" s="602"/>
      <c r="M4" s="602"/>
      <c r="N4" s="602"/>
      <c r="O4" s="602"/>
      <c r="P4" s="602"/>
      <c r="Q4" s="606" t="str">
        <f>GESTIÓN!S5</f>
        <v> 978 - Centro de Información y Modelamiento Ambiental</v>
      </c>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8"/>
    </row>
    <row r="5" ht="24" customHeight="1" thickBot="1">
      <c r="AN5" s="11"/>
    </row>
    <row r="6" spans="1:47" s="14" customFormat="1" ht="24" customHeight="1">
      <c r="A6" s="596" t="s">
        <v>29</v>
      </c>
      <c r="B6" s="510" t="s">
        <v>39</v>
      </c>
      <c r="C6" s="510"/>
      <c r="D6" s="510"/>
      <c r="E6" s="510" t="s">
        <v>43</v>
      </c>
      <c r="F6" s="510" t="s">
        <v>235</v>
      </c>
      <c r="G6" s="510" t="s">
        <v>44</v>
      </c>
      <c r="H6" s="510" t="s">
        <v>236</v>
      </c>
      <c r="I6" s="660" t="s">
        <v>45</v>
      </c>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2"/>
      <c r="AK6" s="510" t="s">
        <v>46</v>
      </c>
      <c r="AL6" s="510"/>
      <c r="AM6" s="510"/>
      <c r="AN6" s="510"/>
      <c r="AO6" s="510" t="s">
        <v>48</v>
      </c>
      <c r="AP6" s="510" t="s">
        <v>49</v>
      </c>
      <c r="AQ6" s="510" t="s">
        <v>50</v>
      </c>
      <c r="AR6" s="510" t="s">
        <v>51</v>
      </c>
      <c r="AS6" s="510" t="s">
        <v>52</v>
      </c>
      <c r="AT6" s="510" t="s">
        <v>53</v>
      </c>
      <c r="AU6" s="598" t="s">
        <v>54</v>
      </c>
    </row>
    <row r="7" spans="1:47" s="14" customFormat="1" ht="24" customHeight="1">
      <c r="A7" s="536"/>
      <c r="B7" s="508"/>
      <c r="C7" s="508"/>
      <c r="D7" s="508"/>
      <c r="E7" s="508"/>
      <c r="F7" s="508"/>
      <c r="G7" s="508"/>
      <c r="H7" s="508"/>
      <c r="I7" s="519">
        <v>2016</v>
      </c>
      <c r="J7" s="520"/>
      <c r="K7" s="520"/>
      <c r="L7" s="521"/>
      <c r="M7" s="519">
        <v>2017</v>
      </c>
      <c r="N7" s="520"/>
      <c r="O7" s="520"/>
      <c r="P7" s="520"/>
      <c r="Q7" s="520"/>
      <c r="R7" s="521"/>
      <c r="S7" s="519">
        <v>2018</v>
      </c>
      <c r="T7" s="520"/>
      <c r="U7" s="520"/>
      <c r="V7" s="520"/>
      <c r="W7" s="520"/>
      <c r="X7" s="521"/>
      <c r="Y7" s="519">
        <v>2019</v>
      </c>
      <c r="Z7" s="520"/>
      <c r="AA7" s="520"/>
      <c r="AB7" s="520"/>
      <c r="AC7" s="520"/>
      <c r="AD7" s="521"/>
      <c r="AE7" s="519">
        <v>2020</v>
      </c>
      <c r="AF7" s="520"/>
      <c r="AG7" s="520"/>
      <c r="AH7" s="520"/>
      <c r="AI7" s="520"/>
      <c r="AJ7" s="521"/>
      <c r="AK7" s="508" t="s">
        <v>47</v>
      </c>
      <c r="AL7" s="508"/>
      <c r="AM7" s="508"/>
      <c r="AN7" s="508"/>
      <c r="AO7" s="508"/>
      <c r="AP7" s="508"/>
      <c r="AQ7" s="508"/>
      <c r="AR7" s="508"/>
      <c r="AS7" s="508"/>
      <c r="AT7" s="508"/>
      <c r="AU7" s="599"/>
    </row>
    <row r="8" spans="1:47" s="156" customFormat="1" ht="24" customHeight="1" thickBot="1">
      <c r="A8" s="597"/>
      <c r="B8" s="155" t="s">
        <v>40</v>
      </c>
      <c r="C8" s="155" t="s">
        <v>41</v>
      </c>
      <c r="D8" s="155" t="s">
        <v>42</v>
      </c>
      <c r="E8" s="595"/>
      <c r="F8" s="595"/>
      <c r="G8" s="595"/>
      <c r="H8" s="601"/>
      <c r="I8" s="155" t="s">
        <v>237</v>
      </c>
      <c r="J8" s="155" t="s">
        <v>230</v>
      </c>
      <c r="K8" s="155" t="s">
        <v>238</v>
      </c>
      <c r="L8" s="155" t="s">
        <v>24</v>
      </c>
      <c r="M8" s="155" t="s">
        <v>229</v>
      </c>
      <c r="N8" s="155" t="s">
        <v>232</v>
      </c>
      <c r="O8" s="155" t="s">
        <v>233</v>
      </c>
      <c r="P8" s="155" t="s">
        <v>230</v>
      </c>
      <c r="Q8" s="155" t="s">
        <v>231</v>
      </c>
      <c r="R8" s="155" t="s">
        <v>24</v>
      </c>
      <c r="S8" s="155" t="s">
        <v>229</v>
      </c>
      <c r="T8" s="155" t="s">
        <v>232</v>
      </c>
      <c r="U8" s="155" t="s">
        <v>233</v>
      </c>
      <c r="V8" s="155" t="s">
        <v>230</v>
      </c>
      <c r="W8" s="155" t="s">
        <v>231</v>
      </c>
      <c r="X8" s="155" t="s">
        <v>24</v>
      </c>
      <c r="Y8" s="155" t="s">
        <v>229</v>
      </c>
      <c r="Z8" s="155" t="s">
        <v>232</v>
      </c>
      <c r="AA8" s="155" t="s">
        <v>233</v>
      </c>
      <c r="AB8" s="155" t="s">
        <v>230</v>
      </c>
      <c r="AC8" s="155" t="s">
        <v>231</v>
      </c>
      <c r="AD8" s="155" t="s">
        <v>24</v>
      </c>
      <c r="AE8" s="155" t="s">
        <v>229</v>
      </c>
      <c r="AF8" s="155" t="s">
        <v>232</v>
      </c>
      <c r="AG8" s="155" t="s">
        <v>233</v>
      </c>
      <c r="AH8" s="155" t="s">
        <v>230</v>
      </c>
      <c r="AI8" s="155" t="s">
        <v>231</v>
      </c>
      <c r="AJ8" s="155" t="s">
        <v>24</v>
      </c>
      <c r="AK8" s="155" t="s">
        <v>5</v>
      </c>
      <c r="AL8" s="155" t="s">
        <v>6</v>
      </c>
      <c r="AM8" s="155" t="s">
        <v>7</v>
      </c>
      <c r="AN8" s="155" t="s">
        <v>8</v>
      </c>
      <c r="AO8" s="595"/>
      <c r="AP8" s="595"/>
      <c r="AQ8" s="595"/>
      <c r="AR8" s="595"/>
      <c r="AS8" s="595"/>
      <c r="AT8" s="595"/>
      <c r="AU8" s="600"/>
    </row>
    <row r="9" spans="1:48" s="5" customFormat="1" ht="24" customHeight="1">
      <c r="A9" s="571" t="s">
        <v>239</v>
      </c>
      <c r="B9" s="658">
        <v>1</v>
      </c>
      <c r="C9" s="577" t="s">
        <v>77</v>
      </c>
      <c r="D9" s="550" t="s">
        <v>167</v>
      </c>
      <c r="E9" s="583">
        <f>+GESTIÓN!D14</f>
        <v>441</v>
      </c>
      <c r="F9" s="550">
        <v>193</v>
      </c>
      <c r="G9" s="105" t="s">
        <v>9</v>
      </c>
      <c r="H9" s="47">
        <f>L9+R9+T9+AF9+Z9</f>
        <v>50</v>
      </c>
      <c r="I9" s="47">
        <v>6</v>
      </c>
      <c r="J9" s="47">
        <v>6</v>
      </c>
      <c r="K9" s="47">
        <v>6</v>
      </c>
      <c r="L9" s="185">
        <v>6</v>
      </c>
      <c r="M9" s="185">
        <v>13</v>
      </c>
      <c r="N9" s="185">
        <v>13</v>
      </c>
      <c r="O9" s="185">
        <v>13</v>
      </c>
      <c r="P9" s="185">
        <v>13</v>
      </c>
      <c r="Q9" s="185">
        <v>13</v>
      </c>
      <c r="R9" s="185">
        <v>12</v>
      </c>
      <c r="S9" s="393">
        <v>13</v>
      </c>
      <c r="T9" s="95">
        <v>13</v>
      </c>
      <c r="U9" s="95">
        <v>13</v>
      </c>
      <c r="V9" s="47"/>
      <c r="W9" s="47"/>
      <c r="X9" s="47"/>
      <c r="Y9" s="47"/>
      <c r="Z9" s="47">
        <v>13</v>
      </c>
      <c r="AA9" s="47"/>
      <c r="AB9" s="47"/>
      <c r="AC9" s="47"/>
      <c r="AD9" s="47"/>
      <c r="AE9" s="47"/>
      <c r="AF9" s="302">
        <v>6</v>
      </c>
      <c r="AG9" s="47"/>
      <c r="AH9" s="47"/>
      <c r="AI9" s="47"/>
      <c r="AJ9" s="47"/>
      <c r="AK9" s="185">
        <v>2</v>
      </c>
      <c r="AL9" s="377">
        <v>5</v>
      </c>
      <c r="AM9" s="358"/>
      <c r="AN9" s="357"/>
      <c r="AO9" s="117">
        <f>(AL9/U9)*100%</f>
        <v>0.38461538461538464</v>
      </c>
      <c r="AP9" s="117">
        <f>(L9+R9+AL9)/H9</f>
        <v>0.46</v>
      </c>
      <c r="AQ9" s="648" t="s">
        <v>391</v>
      </c>
      <c r="AR9" s="560" t="s">
        <v>333</v>
      </c>
      <c r="AS9" s="562" t="s">
        <v>332</v>
      </c>
      <c r="AT9" s="587" t="s">
        <v>291</v>
      </c>
      <c r="AU9" s="588" t="s">
        <v>292</v>
      </c>
      <c r="AV9" s="172"/>
    </row>
    <row r="10" spans="1:47" s="5" customFormat="1" ht="24" customHeight="1">
      <c r="A10" s="572"/>
      <c r="B10" s="656"/>
      <c r="C10" s="578"/>
      <c r="D10" s="551"/>
      <c r="E10" s="584"/>
      <c r="F10" s="551"/>
      <c r="G10" s="106" t="s">
        <v>10</v>
      </c>
      <c r="H10" s="49">
        <f>L10+T10+AF10+Z10+R10</f>
        <v>7799282180</v>
      </c>
      <c r="I10" s="49">
        <v>677000000</v>
      </c>
      <c r="J10" s="49">
        <v>677000000</v>
      </c>
      <c r="K10" s="58">
        <v>909789822</v>
      </c>
      <c r="L10" s="370">
        <v>692484996</v>
      </c>
      <c r="M10" s="370">
        <v>4000000000</v>
      </c>
      <c r="N10" s="370">
        <v>4000000000</v>
      </c>
      <c r="O10" s="370">
        <v>3123400000</v>
      </c>
      <c r="P10" s="370">
        <v>3018021300</v>
      </c>
      <c r="Q10" s="370">
        <v>2974780262</v>
      </c>
      <c r="R10" s="370">
        <v>2957797184</v>
      </c>
      <c r="S10" s="378">
        <v>1440000000</v>
      </c>
      <c r="T10" s="75">
        <v>1440000000</v>
      </c>
      <c r="U10" s="75">
        <v>1440000000</v>
      </c>
      <c r="V10" s="49"/>
      <c r="W10" s="49"/>
      <c r="X10" s="49"/>
      <c r="Y10" s="49"/>
      <c r="Z10" s="49">
        <v>1663000000</v>
      </c>
      <c r="AA10" s="58"/>
      <c r="AB10" s="49"/>
      <c r="AC10" s="49"/>
      <c r="AD10" s="49"/>
      <c r="AE10" s="49"/>
      <c r="AF10" s="49">
        <v>1046000000</v>
      </c>
      <c r="AG10" s="49"/>
      <c r="AH10" s="58"/>
      <c r="AI10" s="58"/>
      <c r="AJ10" s="58"/>
      <c r="AK10" s="75">
        <v>195608834</v>
      </c>
      <c r="AL10" s="378">
        <v>199808834</v>
      </c>
      <c r="AM10" s="107"/>
      <c r="AN10" s="108"/>
      <c r="AO10" s="477">
        <f aca="true" t="shared" si="0" ref="AO10:AO16">AL10/U10</f>
        <v>0.13875613472222223</v>
      </c>
      <c r="AP10" s="477">
        <f>(AL10+R10+L10)/H10</f>
        <v>0.49364684148407106</v>
      </c>
      <c r="AQ10" s="649"/>
      <c r="AR10" s="553"/>
      <c r="AS10" s="563"/>
      <c r="AT10" s="558"/>
      <c r="AU10" s="589"/>
    </row>
    <row r="11" spans="1:47" s="5" customFormat="1" ht="24" customHeight="1">
      <c r="A11" s="572"/>
      <c r="B11" s="656"/>
      <c r="C11" s="578"/>
      <c r="D11" s="551"/>
      <c r="E11" s="584"/>
      <c r="F11" s="551"/>
      <c r="G11" s="106" t="s">
        <v>11</v>
      </c>
      <c r="H11" s="479">
        <v>1</v>
      </c>
      <c r="I11" s="50"/>
      <c r="J11" s="50"/>
      <c r="K11" s="51"/>
      <c r="L11" s="372">
        <v>0</v>
      </c>
      <c r="M11" s="422">
        <v>0</v>
      </c>
      <c r="N11" s="372">
        <v>0</v>
      </c>
      <c r="O11" s="372">
        <v>0</v>
      </c>
      <c r="P11" s="372">
        <v>0</v>
      </c>
      <c r="Q11" s="372">
        <v>0</v>
      </c>
      <c r="R11" s="372">
        <v>0</v>
      </c>
      <c r="S11" s="394">
        <v>1</v>
      </c>
      <c r="T11" s="76">
        <v>1</v>
      </c>
      <c r="U11" s="76">
        <v>1</v>
      </c>
      <c r="V11" s="51"/>
      <c r="W11" s="51"/>
      <c r="X11" s="51"/>
      <c r="Y11" s="50"/>
      <c r="Z11" s="50"/>
      <c r="AA11" s="51"/>
      <c r="AB11" s="51"/>
      <c r="AC11" s="51"/>
      <c r="AD11" s="51"/>
      <c r="AE11" s="51"/>
      <c r="AF11" s="50"/>
      <c r="AG11" s="51"/>
      <c r="AH11" s="51"/>
      <c r="AI11" s="51"/>
      <c r="AJ11" s="51"/>
      <c r="AK11" s="372">
        <v>1</v>
      </c>
      <c r="AL11" s="379">
        <v>1</v>
      </c>
      <c r="AM11" s="77"/>
      <c r="AN11" s="109"/>
      <c r="AO11" s="477">
        <f t="shared" si="0"/>
        <v>1</v>
      </c>
      <c r="AP11" s="123"/>
      <c r="AQ11" s="649"/>
      <c r="AR11" s="553"/>
      <c r="AS11" s="563"/>
      <c r="AT11" s="558"/>
      <c r="AU11" s="589"/>
    </row>
    <row r="12" spans="1:47" s="5" customFormat="1" ht="24" customHeight="1">
      <c r="A12" s="572"/>
      <c r="B12" s="656"/>
      <c r="C12" s="578"/>
      <c r="D12" s="551"/>
      <c r="E12" s="584"/>
      <c r="F12" s="551"/>
      <c r="G12" s="106" t="s">
        <v>12</v>
      </c>
      <c r="H12" s="51"/>
      <c r="I12" s="50"/>
      <c r="J12" s="50"/>
      <c r="K12" s="51"/>
      <c r="L12" s="372">
        <v>0</v>
      </c>
      <c r="M12" s="423">
        <v>563456573</v>
      </c>
      <c r="N12" s="423">
        <v>563456573</v>
      </c>
      <c r="O12" s="424">
        <v>563456573</v>
      </c>
      <c r="P12" s="370">
        <v>563456571</v>
      </c>
      <c r="Q12" s="370">
        <v>538957170</v>
      </c>
      <c r="R12" s="370">
        <v>505326396</v>
      </c>
      <c r="S12" s="370">
        <v>2473687593</v>
      </c>
      <c r="T12" s="49">
        <v>2473687593</v>
      </c>
      <c r="U12" s="49">
        <v>2473687593</v>
      </c>
      <c r="V12" s="51"/>
      <c r="W12" s="51"/>
      <c r="X12" s="51"/>
      <c r="Y12" s="50"/>
      <c r="Z12" s="50"/>
      <c r="AA12" s="51"/>
      <c r="AB12" s="51"/>
      <c r="AC12" s="51"/>
      <c r="AD12" s="51"/>
      <c r="AE12" s="51"/>
      <c r="AF12" s="50"/>
      <c r="AG12" s="51"/>
      <c r="AH12" s="51"/>
      <c r="AI12" s="51"/>
      <c r="AJ12" s="51"/>
      <c r="AK12" s="370">
        <v>536483867</v>
      </c>
      <c r="AL12" s="370">
        <v>760671144</v>
      </c>
      <c r="AM12" s="110"/>
      <c r="AN12" s="111"/>
      <c r="AO12" s="477">
        <f t="shared" si="0"/>
        <v>0.30750493560809156</v>
      </c>
      <c r="AP12" s="123"/>
      <c r="AQ12" s="649"/>
      <c r="AR12" s="553"/>
      <c r="AS12" s="563"/>
      <c r="AT12" s="558"/>
      <c r="AU12" s="589"/>
    </row>
    <row r="13" spans="1:47" s="5" customFormat="1" ht="24" customHeight="1">
      <c r="A13" s="572"/>
      <c r="B13" s="656"/>
      <c r="C13" s="578"/>
      <c r="D13" s="551"/>
      <c r="E13" s="584"/>
      <c r="F13" s="551"/>
      <c r="G13" s="106" t="s">
        <v>13</v>
      </c>
      <c r="H13" s="48">
        <f>+L9+R9+T13+Z9+AF9</f>
        <v>51</v>
      </c>
      <c r="I13" s="48">
        <v>6</v>
      </c>
      <c r="J13" s="48">
        <v>6</v>
      </c>
      <c r="K13" s="48">
        <v>6</v>
      </c>
      <c r="L13" s="406">
        <v>6</v>
      </c>
      <c r="M13" s="406">
        <v>13</v>
      </c>
      <c r="N13" s="406">
        <v>13</v>
      </c>
      <c r="O13" s="406">
        <v>13</v>
      </c>
      <c r="P13" s="406">
        <v>13</v>
      </c>
      <c r="Q13" s="406">
        <f>Q11+Q9</f>
        <v>13</v>
      </c>
      <c r="R13" s="406">
        <f>R11+R9</f>
        <v>12</v>
      </c>
      <c r="S13" s="395">
        <v>14</v>
      </c>
      <c r="T13" s="96">
        <v>14</v>
      </c>
      <c r="U13" s="96">
        <v>14</v>
      </c>
      <c r="V13" s="293">
        <f>+U11+U9</f>
        <v>14</v>
      </c>
      <c r="W13" s="293">
        <f>+V11+V9</f>
        <v>0</v>
      </c>
      <c r="X13" s="293">
        <f>+W11+W9</f>
        <v>0</v>
      </c>
      <c r="Y13" s="293">
        <f>+X11+X9</f>
        <v>0</v>
      </c>
      <c r="Z13" s="48">
        <v>13</v>
      </c>
      <c r="AA13" s="293">
        <v>0</v>
      </c>
      <c r="AB13" s="293">
        <f>+AA11+AA9</f>
        <v>0</v>
      </c>
      <c r="AC13" s="293">
        <f>+AB11+AB9</f>
        <v>0</v>
      </c>
      <c r="AD13" s="293">
        <f>+AC11+AC9</f>
        <v>0</v>
      </c>
      <c r="AE13" s="293">
        <f>+AD11+AD9</f>
        <v>0</v>
      </c>
      <c r="AF13" s="48">
        <v>6</v>
      </c>
      <c r="AG13" s="293">
        <v>0</v>
      </c>
      <c r="AH13" s="293">
        <f>+AG11+AG9</f>
        <v>0</v>
      </c>
      <c r="AI13" s="293">
        <f>+AH11+AH9</f>
        <v>0</v>
      </c>
      <c r="AJ13" s="293">
        <f>+AI11+AI9</f>
        <v>0</v>
      </c>
      <c r="AK13" s="373">
        <f>AK9+AK11</f>
        <v>3</v>
      </c>
      <c r="AL13" s="48">
        <f>AL9+AL11</f>
        <v>6</v>
      </c>
      <c r="AM13" s="293"/>
      <c r="AN13" s="293"/>
      <c r="AO13" s="477">
        <f t="shared" si="0"/>
        <v>0.42857142857142855</v>
      </c>
      <c r="AP13" s="123">
        <f>(AL13+L13+R13)/H13</f>
        <v>0.47058823529411764</v>
      </c>
      <c r="AQ13" s="649"/>
      <c r="AR13" s="553"/>
      <c r="AS13" s="563"/>
      <c r="AT13" s="558"/>
      <c r="AU13" s="589"/>
    </row>
    <row r="14" spans="1:52" s="158" customFormat="1" ht="24" customHeight="1" thickBot="1">
      <c r="A14" s="653"/>
      <c r="B14" s="659"/>
      <c r="C14" s="618"/>
      <c r="D14" s="619"/>
      <c r="E14" s="626"/>
      <c r="F14" s="619"/>
      <c r="G14" s="157" t="s">
        <v>14</v>
      </c>
      <c r="H14" s="54">
        <f>H10</f>
        <v>7799282180</v>
      </c>
      <c r="I14" s="54">
        <f>+I10</f>
        <v>677000000</v>
      </c>
      <c r="J14" s="54">
        <f>+J10</f>
        <v>677000000</v>
      </c>
      <c r="K14" s="54">
        <v>909789822</v>
      </c>
      <c r="L14" s="457">
        <v>692484996</v>
      </c>
      <c r="M14" s="457">
        <v>4563456573</v>
      </c>
      <c r="N14" s="457">
        <v>4563456573</v>
      </c>
      <c r="O14" s="457">
        <v>3686856573</v>
      </c>
      <c r="P14" s="457">
        <v>3581477871</v>
      </c>
      <c r="Q14" s="457">
        <f>Q10+Q12</f>
        <v>3513737432</v>
      </c>
      <c r="R14" s="457">
        <f>R10+R12</f>
        <v>3463123580</v>
      </c>
      <c r="S14" s="144">
        <f>S10+S12</f>
        <v>3913687593</v>
      </c>
      <c r="T14" s="458">
        <f>T10+T12</f>
        <v>3913687593</v>
      </c>
      <c r="U14" s="458">
        <f>U10+U12</f>
        <v>3913687593</v>
      </c>
      <c r="V14" s="458">
        <f>U10+U12</f>
        <v>3913687593</v>
      </c>
      <c r="W14" s="458">
        <f>V10+V12</f>
        <v>0</v>
      </c>
      <c r="X14" s="458">
        <f>W10+W12</f>
        <v>0</v>
      </c>
      <c r="Y14" s="458">
        <f>X10+X12</f>
        <v>0</v>
      </c>
      <c r="Z14" s="54">
        <f>Z10</f>
        <v>1663000000</v>
      </c>
      <c r="AA14" s="458">
        <v>0</v>
      </c>
      <c r="AB14" s="458">
        <f>AA10+AA12</f>
        <v>0</v>
      </c>
      <c r="AC14" s="458">
        <f>AB10+AB12</f>
        <v>0</v>
      </c>
      <c r="AD14" s="458">
        <f>AC10+AC12</f>
        <v>0</v>
      </c>
      <c r="AE14" s="458">
        <f>AD10+AD12</f>
        <v>0</v>
      </c>
      <c r="AF14" s="54">
        <f>AF10</f>
        <v>1046000000</v>
      </c>
      <c r="AG14" s="458">
        <v>0</v>
      </c>
      <c r="AH14" s="458">
        <f aca="true" t="shared" si="1" ref="AH14:AN14">AG10+AG12</f>
        <v>0</v>
      </c>
      <c r="AI14" s="458">
        <f t="shared" si="1"/>
        <v>0</v>
      </c>
      <c r="AJ14" s="458">
        <f t="shared" si="1"/>
        <v>0</v>
      </c>
      <c r="AK14" s="144">
        <f>AK10+AK12</f>
        <v>732092701</v>
      </c>
      <c r="AL14" s="144">
        <f>AL10+AL12</f>
        <v>960479978</v>
      </c>
      <c r="AM14" s="458" t="e">
        <f>#REF!+#REF!</f>
        <v>#REF!</v>
      </c>
      <c r="AN14" s="458">
        <f t="shared" si="1"/>
        <v>0</v>
      </c>
      <c r="AO14" s="480">
        <f t="shared" si="0"/>
        <v>0.2454155972280233</v>
      </c>
      <c r="AP14" s="481">
        <f>(AL14+R14+L14)/H14</f>
        <v>0.6559691566384639</v>
      </c>
      <c r="AQ14" s="650"/>
      <c r="AR14" s="561"/>
      <c r="AS14" s="564"/>
      <c r="AT14" s="559"/>
      <c r="AU14" s="590"/>
      <c r="AW14" s="5"/>
      <c r="AX14" s="5"/>
      <c r="AY14" s="5"/>
      <c r="AZ14" s="5"/>
    </row>
    <row r="15" spans="1:47" s="5" customFormat="1" ht="24" customHeight="1">
      <c r="A15" s="654" t="s">
        <v>240</v>
      </c>
      <c r="B15" s="655">
        <v>2</v>
      </c>
      <c r="C15" s="623" t="s">
        <v>178</v>
      </c>
      <c r="D15" s="631" t="s">
        <v>177</v>
      </c>
      <c r="E15" s="647">
        <f>+GESTIÓN!D14</f>
        <v>441</v>
      </c>
      <c r="F15" s="631">
        <v>193</v>
      </c>
      <c r="G15" s="112" t="s">
        <v>9</v>
      </c>
      <c r="H15" s="78">
        <v>1</v>
      </c>
      <c r="I15" s="66">
        <v>0.1</v>
      </c>
      <c r="J15" s="66">
        <v>0.1</v>
      </c>
      <c r="K15" s="66">
        <v>0.1</v>
      </c>
      <c r="L15" s="425">
        <v>0.02</v>
      </c>
      <c r="M15" s="426">
        <v>0.4</v>
      </c>
      <c r="N15" s="426">
        <v>0.4</v>
      </c>
      <c r="O15" s="426">
        <v>0.4</v>
      </c>
      <c r="P15" s="426">
        <v>0.4</v>
      </c>
      <c r="Q15" s="411">
        <v>0.4</v>
      </c>
      <c r="R15" s="396">
        <v>0.4</v>
      </c>
      <c r="S15" s="396">
        <v>0.65</v>
      </c>
      <c r="T15" s="99">
        <v>0.65</v>
      </c>
      <c r="U15" s="99">
        <v>0.65</v>
      </c>
      <c r="V15" s="55"/>
      <c r="W15" s="101"/>
      <c r="X15" s="55"/>
      <c r="Y15" s="65"/>
      <c r="Z15" s="65">
        <v>0.9</v>
      </c>
      <c r="AA15" s="55"/>
      <c r="AB15" s="55"/>
      <c r="AC15" s="101"/>
      <c r="AD15" s="55"/>
      <c r="AE15" s="55"/>
      <c r="AF15" s="65">
        <v>1</v>
      </c>
      <c r="AG15" s="55"/>
      <c r="AH15" s="55"/>
      <c r="AI15" s="101"/>
      <c r="AJ15" s="55"/>
      <c r="AK15" s="374">
        <v>0.46</v>
      </c>
      <c r="AL15" s="381">
        <v>0.5</v>
      </c>
      <c r="AM15" s="186"/>
      <c r="AN15" s="187"/>
      <c r="AO15" s="117">
        <f t="shared" si="0"/>
        <v>0.7692307692307692</v>
      </c>
      <c r="AP15" s="482">
        <f>AL15/H15</f>
        <v>0.5</v>
      </c>
      <c r="AQ15" s="634" t="s">
        <v>388</v>
      </c>
      <c r="AR15" s="632" t="s">
        <v>334</v>
      </c>
      <c r="AS15" s="632" t="s">
        <v>335</v>
      </c>
      <c r="AT15" s="587" t="s">
        <v>294</v>
      </c>
      <c r="AU15" s="588" t="s">
        <v>374</v>
      </c>
    </row>
    <row r="16" spans="1:47" s="5" customFormat="1" ht="24" customHeight="1">
      <c r="A16" s="572"/>
      <c r="B16" s="656"/>
      <c r="C16" s="578"/>
      <c r="D16" s="551"/>
      <c r="E16" s="584"/>
      <c r="F16" s="551"/>
      <c r="G16" s="106" t="s">
        <v>10</v>
      </c>
      <c r="H16" s="49">
        <f>L16+T16+AF16+Z16+R16</f>
        <v>2785558800</v>
      </c>
      <c r="I16" s="49">
        <v>146000000</v>
      </c>
      <c r="J16" s="49">
        <v>146000000</v>
      </c>
      <c r="K16" s="49">
        <v>146197700</v>
      </c>
      <c r="L16" s="370">
        <v>0</v>
      </c>
      <c r="M16" s="370">
        <v>1387623000</v>
      </c>
      <c r="N16" s="370">
        <v>1387623000</v>
      </c>
      <c r="O16" s="370">
        <v>1884222500</v>
      </c>
      <c r="P16" s="370">
        <v>1984222500</v>
      </c>
      <c r="Q16" s="370">
        <v>1932846500</v>
      </c>
      <c r="R16" s="370">
        <v>1860558800</v>
      </c>
      <c r="S16" s="378">
        <v>405000000</v>
      </c>
      <c r="T16" s="75">
        <v>405000000</v>
      </c>
      <c r="U16" s="75">
        <v>405000000</v>
      </c>
      <c r="V16" s="49"/>
      <c r="W16" s="49"/>
      <c r="X16" s="49"/>
      <c r="Y16" s="49"/>
      <c r="Z16" s="49">
        <v>408000000</v>
      </c>
      <c r="AA16" s="49"/>
      <c r="AB16" s="49"/>
      <c r="AC16" s="49"/>
      <c r="AD16" s="49"/>
      <c r="AE16" s="49"/>
      <c r="AF16" s="49">
        <v>112000000</v>
      </c>
      <c r="AG16" s="49"/>
      <c r="AH16" s="58"/>
      <c r="AI16" s="58"/>
      <c r="AJ16" s="58"/>
      <c r="AK16" s="75">
        <v>66733000</v>
      </c>
      <c r="AL16" s="75">
        <v>66733000</v>
      </c>
      <c r="AM16" s="113"/>
      <c r="AN16" s="111"/>
      <c r="AO16" s="477">
        <f t="shared" si="0"/>
        <v>0.16477283950617283</v>
      </c>
      <c r="AP16" s="482">
        <f>SUM(AL16+R16)/H16</f>
        <v>0.6918869563981201</v>
      </c>
      <c r="AQ16" s="566"/>
      <c r="AR16" s="553"/>
      <c r="AS16" s="553"/>
      <c r="AT16" s="558"/>
      <c r="AU16" s="589"/>
    </row>
    <row r="17" spans="1:47" s="5" customFormat="1" ht="24" customHeight="1">
      <c r="A17" s="572"/>
      <c r="B17" s="656"/>
      <c r="C17" s="578"/>
      <c r="D17" s="551"/>
      <c r="E17" s="584"/>
      <c r="F17" s="551"/>
      <c r="G17" s="106" t="s">
        <v>11</v>
      </c>
      <c r="H17" s="49"/>
      <c r="I17" s="49"/>
      <c r="J17" s="49"/>
      <c r="K17" s="49"/>
      <c r="L17" s="370">
        <v>0</v>
      </c>
      <c r="M17" s="370">
        <v>0</v>
      </c>
      <c r="N17" s="370">
        <v>0</v>
      </c>
      <c r="O17" s="370">
        <v>0</v>
      </c>
      <c r="P17" s="370">
        <v>0</v>
      </c>
      <c r="Q17" s="370">
        <v>0</v>
      </c>
      <c r="R17" s="370">
        <v>0</v>
      </c>
      <c r="S17" s="378">
        <v>0</v>
      </c>
      <c r="T17" s="75">
        <v>0</v>
      </c>
      <c r="U17" s="75">
        <v>0</v>
      </c>
      <c r="V17" s="49"/>
      <c r="W17" s="49"/>
      <c r="X17" s="49"/>
      <c r="Y17" s="49"/>
      <c r="Z17" s="49"/>
      <c r="AA17" s="49"/>
      <c r="AB17" s="49"/>
      <c r="AC17" s="49"/>
      <c r="AD17" s="49"/>
      <c r="AE17" s="49"/>
      <c r="AF17" s="49"/>
      <c r="AG17" s="49"/>
      <c r="AH17" s="49"/>
      <c r="AI17" s="49"/>
      <c r="AJ17" s="49"/>
      <c r="AK17" s="370">
        <v>0</v>
      </c>
      <c r="AL17" s="370">
        <v>0</v>
      </c>
      <c r="AM17" s="77"/>
      <c r="AN17" s="111"/>
      <c r="AO17" s="477">
        <v>0</v>
      </c>
      <c r="AP17" s="123"/>
      <c r="AQ17" s="566"/>
      <c r="AR17" s="553"/>
      <c r="AS17" s="553"/>
      <c r="AT17" s="558"/>
      <c r="AU17" s="589"/>
    </row>
    <row r="18" spans="1:47" s="5" customFormat="1" ht="24" customHeight="1" thickBot="1">
      <c r="A18" s="572"/>
      <c r="B18" s="656"/>
      <c r="C18" s="578"/>
      <c r="D18" s="551"/>
      <c r="E18" s="584"/>
      <c r="F18" s="551"/>
      <c r="G18" s="106" t="s">
        <v>12</v>
      </c>
      <c r="H18" s="49"/>
      <c r="I18" s="49"/>
      <c r="J18" s="49"/>
      <c r="K18" s="49"/>
      <c r="L18" s="370">
        <v>0</v>
      </c>
      <c r="M18" s="370">
        <v>0</v>
      </c>
      <c r="N18" s="370">
        <v>0</v>
      </c>
      <c r="O18" s="370">
        <v>0</v>
      </c>
      <c r="P18" s="370">
        <v>0</v>
      </c>
      <c r="Q18" s="370">
        <v>0</v>
      </c>
      <c r="R18" s="370">
        <v>0</v>
      </c>
      <c r="S18" s="378">
        <v>1774009667</v>
      </c>
      <c r="T18" s="49">
        <v>1774009667</v>
      </c>
      <c r="U18" s="49">
        <v>1774009667</v>
      </c>
      <c r="V18" s="49"/>
      <c r="W18" s="49"/>
      <c r="X18" s="49"/>
      <c r="Y18" s="49"/>
      <c r="Z18" s="49"/>
      <c r="AA18" s="49"/>
      <c r="AB18" s="49"/>
      <c r="AC18" s="49"/>
      <c r="AD18" s="49"/>
      <c r="AE18" s="49"/>
      <c r="AF18" s="49"/>
      <c r="AG18" s="49"/>
      <c r="AH18" s="49"/>
      <c r="AI18" s="49"/>
      <c r="AJ18" s="49"/>
      <c r="AK18" s="370">
        <v>3601667</v>
      </c>
      <c r="AL18" s="370">
        <v>534724067</v>
      </c>
      <c r="AM18" s="77"/>
      <c r="AN18" s="111"/>
      <c r="AO18" s="477">
        <f>AL18/U18</f>
        <v>0.30142116863673213</v>
      </c>
      <c r="AP18" s="478"/>
      <c r="AQ18" s="566"/>
      <c r="AR18" s="553"/>
      <c r="AS18" s="553"/>
      <c r="AT18" s="558"/>
      <c r="AU18" s="589"/>
    </row>
    <row r="19" spans="1:47" s="5" customFormat="1" ht="24" customHeight="1">
      <c r="A19" s="572"/>
      <c r="B19" s="656"/>
      <c r="C19" s="578"/>
      <c r="D19" s="551"/>
      <c r="E19" s="584"/>
      <c r="F19" s="551"/>
      <c r="G19" s="106" t="s">
        <v>13</v>
      </c>
      <c r="H19" s="160">
        <v>1</v>
      </c>
      <c r="I19" s="68">
        <v>0.1</v>
      </c>
      <c r="J19" s="68">
        <v>0.1</v>
      </c>
      <c r="K19" s="69">
        <v>0.1</v>
      </c>
      <c r="L19" s="370">
        <v>0.02</v>
      </c>
      <c r="M19" s="383">
        <v>0.4</v>
      </c>
      <c r="N19" s="383">
        <v>0.4</v>
      </c>
      <c r="O19" s="383">
        <v>0.4</v>
      </c>
      <c r="P19" s="383">
        <v>0.4</v>
      </c>
      <c r="Q19" s="427">
        <f>Q15</f>
        <v>0.4</v>
      </c>
      <c r="R19" s="383">
        <f>R15</f>
        <v>0.4</v>
      </c>
      <c r="S19" s="397">
        <v>0.75</v>
      </c>
      <c r="T19" s="97">
        <v>0.75</v>
      </c>
      <c r="U19" s="97">
        <v>0.75</v>
      </c>
      <c r="V19" s="293">
        <f>+U17+U15</f>
        <v>0.65</v>
      </c>
      <c r="W19" s="293">
        <f>+V17+V15</f>
        <v>0</v>
      </c>
      <c r="X19" s="293">
        <f>+W17+W15</f>
        <v>0</v>
      </c>
      <c r="Y19" s="293">
        <f>+X17+X15</f>
        <v>0</v>
      </c>
      <c r="Z19" s="67">
        <v>0.9</v>
      </c>
      <c r="AA19" s="293">
        <v>0</v>
      </c>
      <c r="AB19" s="293">
        <f>+AA17+AA15</f>
        <v>0</v>
      </c>
      <c r="AC19" s="293">
        <f>+AB17+AB15</f>
        <v>0</v>
      </c>
      <c r="AD19" s="293">
        <f>+AC17+AC15</f>
        <v>0</v>
      </c>
      <c r="AE19" s="293">
        <f>+AD17+AD15</f>
        <v>0</v>
      </c>
      <c r="AF19" s="67">
        <v>1</v>
      </c>
      <c r="AG19" s="293">
        <v>0</v>
      </c>
      <c r="AH19" s="293">
        <f>+AG17+AG15</f>
        <v>0</v>
      </c>
      <c r="AI19" s="293">
        <f>+AH17+AH15</f>
        <v>0</v>
      </c>
      <c r="AJ19" s="293">
        <f>+AI17+AI15</f>
        <v>0</v>
      </c>
      <c r="AK19" s="375">
        <f>AK15+AK17</f>
        <v>0.46</v>
      </c>
      <c r="AL19" s="375">
        <f>AL15+AL17</f>
        <v>0.5</v>
      </c>
      <c r="AM19" s="359"/>
      <c r="AN19" s="359"/>
      <c r="AO19" s="117">
        <f>AL19/U19</f>
        <v>0.6666666666666666</v>
      </c>
      <c r="AP19" s="482">
        <f>AL19/H19</f>
        <v>0.5</v>
      </c>
      <c r="AQ19" s="566"/>
      <c r="AR19" s="553"/>
      <c r="AS19" s="553"/>
      <c r="AT19" s="558"/>
      <c r="AU19" s="589"/>
    </row>
    <row r="20" spans="1:52" s="158" customFormat="1" ht="24" customHeight="1" thickBot="1">
      <c r="A20" s="573"/>
      <c r="B20" s="657"/>
      <c r="C20" s="579"/>
      <c r="D20" s="552"/>
      <c r="E20" s="585"/>
      <c r="F20" s="552"/>
      <c r="G20" s="159" t="s">
        <v>14</v>
      </c>
      <c r="H20" s="52">
        <f>H16</f>
        <v>2785558800</v>
      </c>
      <c r="I20" s="52">
        <f>+I16</f>
        <v>146000000</v>
      </c>
      <c r="J20" s="52">
        <f>+J16</f>
        <v>146000000</v>
      </c>
      <c r="K20" s="52">
        <v>146197700</v>
      </c>
      <c r="L20" s="459">
        <v>0</v>
      </c>
      <c r="M20" s="459">
        <v>1387623000</v>
      </c>
      <c r="N20" s="459">
        <v>1387623000</v>
      </c>
      <c r="O20" s="459">
        <v>1884222500</v>
      </c>
      <c r="P20" s="459">
        <v>1984222500</v>
      </c>
      <c r="Q20" s="459">
        <f>Q16+Q18</f>
        <v>1932846500</v>
      </c>
      <c r="R20" s="459">
        <f>R16+R18</f>
        <v>1860558800</v>
      </c>
      <c r="S20" s="460">
        <f>S16+S18</f>
        <v>2179009667</v>
      </c>
      <c r="T20" s="461">
        <f>T16+T18</f>
        <v>2179009667</v>
      </c>
      <c r="U20" s="461">
        <f>U16+U18</f>
        <v>2179009667</v>
      </c>
      <c r="V20" s="461">
        <f>U16+U18</f>
        <v>2179009667</v>
      </c>
      <c r="W20" s="461">
        <f>V16+V18</f>
        <v>0</v>
      </c>
      <c r="X20" s="461">
        <f>W16+W18</f>
        <v>0</v>
      </c>
      <c r="Y20" s="461">
        <f>X16+X18</f>
        <v>0</v>
      </c>
      <c r="Z20" s="52">
        <f>Z16</f>
        <v>408000000</v>
      </c>
      <c r="AA20" s="461">
        <v>0</v>
      </c>
      <c r="AB20" s="461">
        <f>AA16+AA18</f>
        <v>0</v>
      </c>
      <c r="AC20" s="461">
        <f>AB16+AB18</f>
        <v>0</v>
      </c>
      <c r="AD20" s="461">
        <f>AC16+AC18</f>
        <v>0</v>
      </c>
      <c r="AE20" s="461">
        <f>AD16+AD18</f>
        <v>0</v>
      </c>
      <c r="AF20" s="52">
        <f>AF16</f>
        <v>112000000</v>
      </c>
      <c r="AG20" s="461">
        <v>0</v>
      </c>
      <c r="AH20" s="461">
        <f aca="true" t="shared" si="2" ref="AH20:AN20">AG16+AG18</f>
        <v>0</v>
      </c>
      <c r="AI20" s="461">
        <f t="shared" si="2"/>
        <v>0</v>
      </c>
      <c r="AJ20" s="461">
        <f t="shared" si="2"/>
        <v>0</v>
      </c>
      <c r="AK20" s="460">
        <f>AK16+AK18</f>
        <v>70334667</v>
      </c>
      <c r="AL20" s="460">
        <f>AL16+AL18</f>
        <v>601457067</v>
      </c>
      <c r="AM20" s="461" t="e">
        <f>#REF!+#REF!</f>
        <v>#REF!</v>
      </c>
      <c r="AN20" s="461">
        <f t="shared" si="2"/>
        <v>0</v>
      </c>
      <c r="AO20" s="477">
        <f>AL20/U20</f>
        <v>0.276023129272331</v>
      </c>
      <c r="AP20" s="482">
        <f>SUM(AL20+R20)/H20</f>
        <v>0.8838499000631399</v>
      </c>
      <c r="AQ20" s="635"/>
      <c r="AR20" s="633"/>
      <c r="AS20" s="633"/>
      <c r="AT20" s="591"/>
      <c r="AU20" s="643"/>
      <c r="AW20" s="5"/>
      <c r="AX20" s="5"/>
      <c r="AY20" s="5"/>
      <c r="AZ20" s="5"/>
    </row>
    <row r="21" spans="1:47" s="5" customFormat="1" ht="24" customHeight="1">
      <c r="A21" s="571" t="s">
        <v>241</v>
      </c>
      <c r="B21" s="624">
        <v>3</v>
      </c>
      <c r="C21" s="577" t="s">
        <v>179</v>
      </c>
      <c r="D21" s="550" t="s">
        <v>177</v>
      </c>
      <c r="E21" s="583">
        <f>+GESTIÓN!D14</f>
        <v>441</v>
      </c>
      <c r="F21" s="550">
        <v>193</v>
      </c>
      <c r="G21" s="116" t="s">
        <v>9</v>
      </c>
      <c r="H21" s="78">
        <v>1</v>
      </c>
      <c r="I21" s="117">
        <v>0.1</v>
      </c>
      <c r="J21" s="117">
        <v>0.1</v>
      </c>
      <c r="K21" s="61">
        <v>0.09</v>
      </c>
      <c r="L21" s="428">
        <v>0.085</v>
      </c>
      <c r="M21" s="387">
        <v>0.4</v>
      </c>
      <c r="N21" s="428">
        <v>0.4</v>
      </c>
      <c r="O21" s="410">
        <v>0.36</v>
      </c>
      <c r="P21" s="398">
        <v>0.36</v>
      </c>
      <c r="Q21" s="429">
        <v>0.34</v>
      </c>
      <c r="R21" s="429">
        <v>0.34</v>
      </c>
      <c r="S21" s="398">
        <v>0.55</v>
      </c>
      <c r="T21" s="118">
        <v>0.55</v>
      </c>
      <c r="U21" s="118">
        <v>0.55</v>
      </c>
      <c r="V21" s="53"/>
      <c r="W21" s="53"/>
      <c r="X21" s="53"/>
      <c r="Y21" s="117"/>
      <c r="Z21" s="117">
        <v>0.9</v>
      </c>
      <c r="AA21" s="53"/>
      <c r="AB21" s="53"/>
      <c r="AC21" s="53"/>
      <c r="AD21" s="53"/>
      <c r="AE21" s="53"/>
      <c r="AF21" s="117">
        <v>1</v>
      </c>
      <c r="AG21" s="53"/>
      <c r="AH21" s="53"/>
      <c r="AI21" s="53"/>
      <c r="AJ21" s="53"/>
      <c r="AK21" s="376">
        <v>0.3913</v>
      </c>
      <c r="AL21" s="382">
        <v>0.41</v>
      </c>
      <c r="AM21" s="119"/>
      <c r="AN21" s="120"/>
      <c r="AO21" s="117">
        <f>AL21/U21</f>
        <v>0.7454545454545454</v>
      </c>
      <c r="AP21" s="482">
        <f>AL21/H21</f>
        <v>0.41</v>
      </c>
      <c r="AQ21" s="554" t="s">
        <v>389</v>
      </c>
      <c r="AR21" s="560" t="s">
        <v>336</v>
      </c>
      <c r="AS21" s="562" t="s">
        <v>337</v>
      </c>
      <c r="AT21" s="587" t="s">
        <v>295</v>
      </c>
      <c r="AU21" s="588" t="s">
        <v>296</v>
      </c>
    </row>
    <row r="22" spans="1:47" s="5" customFormat="1" ht="24" customHeight="1">
      <c r="A22" s="572"/>
      <c r="B22" s="621"/>
      <c r="C22" s="578"/>
      <c r="D22" s="551"/>
      <c r="E22" s="584"/>
      <c r="F22" s="551"/>
      <c r="G22" s="106" t="s">
        <v>10</v>
      </c>
      <c r="H22" s="121">
        <f>L22+T22+AF22+Z22+R22</f>
        <v>2359757639</v>
      </c>
      <c r="I22" s="121">
        <v>320000000</v>
      </c>
      <c r="J22" s="121">
        <v>320000000</v>
      </c>
      <c r="K22" s="121">
        <v>274476263</v>
      </c>
      <c r="L22" s="430">
        <v>241648991</v>
      </c>
      <c r="M22" s="430">
        <v>1300000000</v>
      </c>
      <c r="N22" s="430">
        <v>1300000000</v>
      </c>
      <c r="O22" s="430">
        <v>1090091500</v>
      </c>
      <c r="P22" s="431">
        <v>1095470200</v>
      </c>
      <c r="Q22" s="430">
        <v>981694400</v>
      </c>
      <c r="R22" s="370">
        <v>774108648</v>
      </c>
      <c r="S22" s="378">
        <v>360000000</v>
      </c>
      <c r="T22" s="75">
        <v>360000000</v>
      </c>
      <c r="U22" s="75">
        <v>360000000</v>
      </c>
      <c r="V22" s="49"/>
      <c r="W22" s="49"/>
      <c r="X22" s="49"/>
      <c r="Y22" s="49"/>
      <c r="Z22" s="49">
        <v>388000000</v>
      </c>
      <c r="AA22" s="49"/>
      <c r="AB22" s="49"/>
      <c r="AC22" s="49"/>
      <c r="AD22" s="49"/>
      <c r="AE22" s="49"/>
      <c r="AF22" s="49">
        <v>596000000</v>
      </c>
      <c r="AG22" s="49"/>
      <c r="AH22" s="49"/>
      <c r="AI22" s="49"/>
      <c r="AJ22" s="49"/>
      <c r="AK22" s="370">
        <v>48539166</v>
      </c>
      <c r="AL22" s="378">
        <v>48539166</v>
      </c>
      <c r="AM22" s="75"/>
      <c r="AN22" s="111"/>
      <c r="AO22" s="477">
        <f>AL22/U22</f>
        <v>0.13483101666666666</v>
      </c>
      <c r="AP22" s="482">
        <f>SUM(L22+AL22+R22)/H22</f>
        <v>0.4510195400621818</v>
      </c>
      <c r="AQ22" s="555"/>
      <c r="AR22" s="553"/>
      <c r="AS22" s="563"/>
      <c r="AT22" s="558"/>
      <c r="AU22" s="589"/>
    </row>
    <row r="23" spans="1:47" s="5" customFormat="1" ht="24" customHeight="1">
      <c r="A23" s="572"/>
      <c r="B23" s="621"/>
      <c r="C23" s="578"/>
      <c r="D23" s="551"/>
      <c r="E23" s="584"/>
      <c r="F23" s="551"/>
      <c r="G23" s="106" t="s">
        <v>11</v>
      </c>
      <c r="H23" s="122"/>
      <c r="I23" s="58"/>
      <c r="J23" s="58"/>
      <c r="K23" s="122"/>
      <c r="L23" s="432">
        <v>0</v>
      </c>
      <c r="M23" s="432">
        <v>0</v>
      </c>
      <c r="N23" s="370">
        <v>0</v>
      </c>
      <c r="O23" s="432">
        <v>0</v>
      </c>
      <c r="P23" s="433">
        <v>0</v>
      </c>
      <c r="Q23" s="432">
        <v>0</v>
      </c>
      <c r="R23" s="370">
        <v>0</v>
      </c>
      <c r="S23" s="378">
        <v>0</v>
      </c>
      <c r="T23" s="75">
        <v>0</v>
      </c>
      <c r="U23" s="75">
        <v>0</v>
      </c>
      <c r="V23" s="49"/>
      <c r="W23" s="49"/>
      <c r="X23" s="49"/>
      <c r="Y23" s="49"/>
      <c r="Z23" s="49"/>
      <c r="AA23" s="49"/>
      <c r="AB23" s="49"/>
      <c r="AC23" s="49"/>
      <c r="AD23" s="49"/>
      <c r="AE23" s="49"/>
      <c r="AF23" s="49"/>
      <c r="AG23" s="49"/>
      <c r="AH23" s="49"/>
      <c r="AI23" s="49"/>
      <c r="AJ23" s="49"/>
      <c r="AK23" s="370">
        <v>0</v>
      </c>
      <c r="AL23" s="383">
        <v>0</v>
      </c>
      <c r="AM23" s="77"/>
      <c r="AN23" s="111"/>
      <c r="AO23" s="477">
        <v>0</v>
      </c>
      <c r="AP23" s="123"/>
      <c r="AQ23" s="555"/>
      <c r="AR23" s="553"/>
      <c r="AS23" s="563"/>
      <c r="AT23" s="558"/>
      <c r="AU23" s="589"/>
    </row>
    <row r="24" spans="1:47" s="5" customFormat="1" ht="24" customHeight="1" thickBot="1">
      <c r="A24" s="572"/>
      <c r="B24" s="621"/>
      <c r="C24" s="578"/>
      <c r="D24" s="551"/>
      <c r="E24" s="584"/>
      <c r="F24" s="551"/>
      <c r="G24" s="106" t="s">
        <v>12</v>
      </c>
      <c r="H24" s="58"/>
      <c r="I24" s="58"/>
      <c r="J24" s="58"/>
      <c r="K24" s="58"/>
      <c r="L24" s="432">
        <v>0</v>
      </c>
      <c r="M24" s="370">
        <v>208026241</v>
      </c>
      <c r="N24" s="370">
        <v>208026241</v>
      </c>
      <c r="O24" s="371">
        <v>208026241</v>
      </c>
      <c r="P24" s="386">
        <v>208026241</v>
      </c>
      <c r="Q24" s="371">
        <v>208026241</v>
      </c>
      <c r="R24" s="370">
        <v>208026241</v>
      </c>
      <c r="S24" s="378">
        <v>618057382</v>
      </c>
      <c r="T24" s="75">
        <v>618057382</v>
      </c>
      <c r="U24" s="75">
        <v>618057382</v>
      </c>
      <c r="V24" s="49"/>
      <c r="W24" s="49"/>
      <c r="X24" s="49"/>
      <c r="Y24" s="49"/>
      <c r="Z24" s="49"/>
      <c r="AA24" s="49"/>
      <c r="AB24" s="49"/>
      <c r="AC24" s="49"/>
      <c r="AD24" s="49"/>
      <c r="AE24" s="49"/>
      <c r="AF24" s="49"/>
      <c r="AG24" s="49"/>
      <c r="AH24" s="49"/>
      <c r="AI24" s="49"/>
      <c r="AJ24" s="49"/>
      <c r="AK24" s="49">
        <v>176700633</v>
      </c>
      <c r="AL24" s="378">
        <v>195510232</v>
      </c>
      <c r="AM24" s="110"/>
      <c r="AN24" s="111"/>
      <c r="AO24" s="477">
        <f>AL24/U24</f>
        <v>0.31633022708561387</v>
      </c>
      <c r="AP24" s="478"/>
      <c r="AQ24" s="555"/>
      <c r="AR24" s="553"/>
      <c r="AS24" s="563"/>
      <c r="AT24" s="558"/>
      <c r="AU24" s="589"/>
    </row>
    <row r="25" spans="1:47" s="5" customFormat="1" ht="24" customHeight="1">
      <c r="A25" s="572"/>
      <c r="B25" s="621"/>
      <c r="C25" s="578"/>
      <c r="D25" s="551"/>
      <c r="E25" s="584"/>
      <c r="F25" s="551"/>
      <c r="G25" s="106" t="s">
        <v>13</v>
      </c>
      <c r="H25" s="63">
        <f>H21</f>
        <v>1</v>
      </c>
      <c r="I25" s="123">
        <v>0.1</v>
      </c>
      <c r="J25" s="123">
        <v>0.1</v>
      </c>
      <c r="K25" s="62">
        <v>0.09</v>
      </c>
      <c r="L25" s="412">
        <v>0.085</v>
      </c>
      <c r="M25" s="434">
        <v>0.4</v>
      </c>
      <c r="N25" s="435">
        <v>0.4</v>
      </c>
      <c r="O25" s="290">
        <v>0.36</v>
      </c>
      <c r="P25" s="436">
        <f>P21+P23</f>
        <v>0.36</v>
      </c>
      <c r="Q25" s="427">
        <f>Q21</f>
        <v>0.34</v>
      </c>
      <c r="R25" s="383">
        <f>R21</f>
        <v>0.34</v>
      </c>
      <c r="S25" s="399">
        <f>S21</f>
        <v>0.55</v>
      </c>
      <c r="T25" s="115">
        <f>T21</f>
        <v>0.55</v>
      </c>
      <c r="U25" s="115">
        <f>U21</f>
        <v>0.55</v>
      </c>
      <c r="V25" s="293">
        <f>+U23+U21</f>
        <v>0.55</v>
      </c>
      <c r="W25" s="293">
        <f>+V23+V21</f>
        <v>0</v>
      </c>
      <c r="X25" s="293">
        <f>+W23+W21</f>
        <v>0</v>
      </c>
      <c r="Y25" s="293">
        <f>+X23+X21</f>
        <v>0</v>
      </c>
      <c r="Z25" s="123">
        <v>0.9</v>
      </c>
      <c r="AA25" s="293">
        <v>0</v>
      </c>
      <c r="AB25" s="293">
        <f>+AA23+AA21</f>
        <v>0</v>
      </c>
      <c r="AC25" s="293">
        <f>+AB23+AB21</f>
        <v>0</v>
      </c>
      <c r="AD25" s="293">
        <f>+AC23+AC21</f>
        <v>0</v>
      </c>
      <c r="AE25" s="293">
        <f>+AD23+AD21</f>
        <v>0</v>
      </c>
      <c r="AF25" s="123">
        <v>1</v>
      </c>
      <c r="AG25" s="293">
        <v>0</v>
      </c>
      <c r="AH25" s="293">
        <f>+AG23+AG21</f>
        <v>0</v>
      </c>
      <c r="AI25" s="293">
        <f>+AH23+AH21</f>
        <v>0</v>
      </c>
      <c r="AJ25" s="293">
        <f>+AI23+AI21</f>
        <v>0</v>
      </c>
      <c r="AK25" s="303">
        <f>AK21</f>
        <v>0.3913</v>
      </c>
      <c r="AL25" s="384">
        <v>0.41</v>
      </c>
      <c r="AM25" s="293"/>
      <c r="AN25" s="293"/>
      <c r="AO25" s="117">
        <f>AL25/U25</f>
        <v>0.7454545454545454</v>
      </c>
      <c r="AP25" s="482">
        <f>AL25/H25</f>
        <v>0.41</v>
      </c>
      <c r="AQ25" s="555"/>
      <c r="AR25" s="553"/>
      <c r="AS25" s="563"/>
      <c r="AT25" s="558"/>
      <c r="AU25" s="589"/>
    </row>
    <row r="26" spans="1:52" s="158" customFormat="1" ht="24" customHeight="1" thickBot="1">
      <c r="A26" s="653"/>
      <c r="B26" s="625"/>
      <c r="C26" s="618"/>
      <c r="D26" s="619"/>
      <c r="E26" s="626"/>
      <c r="F26" s="619"/>
      <c r="G26" s="157" t="s">
        <v>14</v>
      </c>
      <c r="H26" s="188">
        <f>H22</f>
        <v>2359757639</v>
      </c>
      <c r="I26" s="54">
        <f>+I22</f>
        <v>320000000</v>
      </c>
      <c r="J26" s="54">
        <f>+J22</f>
        <v>320000000</v>
      </c>
      <c r="K26" s="188">
        <v>274476263</v>
      </c>
      <c r="L26" s="462">
        <v>241648991</v>
      </c>
      <c r="M26" s="462">
        <v>1508026241</v>
      </c>
      <c r="N26" s="457">
        <v>1508026241</v>
      </c>
      <c r="O26" s="462">
        <v>1298117741</v>
      </c>
      <c r="P26" s="463">
        <f>+P22+P24</f>
        <v>1303496441</v>
      </c>
      <c r="Q26" s="462">
        <f>Q24+Q22</f>
        <v>1189720641</v>
      </c>
      <c r="R26" s="457">
        <f>R24+R22</f>
        <v>982134889</v>
      </c>
      <c r="S26" s="144">
        <f>S22+S24</f>
        <v>978057382</v>
      </c>
      <c r="T26" s="458">
        <f>T22+T24</f>
        <v>978057382</v>
      </c>
      <c r="U26" s="458">
        <f>U22+U24</f>
        <v>978057382</v>
      </c>
      <c r="V26" s="458">
        <f>U22+U24</f>
        <v>978057382</v>
      </c>
      <c r="W26" s="458">
        <f>V22+V24</f>
        <v>0</v>
      </c>
      <c r="X26" s="458">
        <f>W22+W24</f>
        <v>0</v>
      </c>
      <c r="Y26" s="458">
        <f>X22+X24</f>
        <v>0</v>
      </c>
      <c r="Z26" s="54">
        <f>Z22</f>
        <v>388000000</v>
      </c>
      <c r="AA26" s="458">
        <v>0</v>
      </c>
      <c r="AB26" s="458">
        <f>AA22+AA24</f>
        <v>0</v>
      </c>
      <c r="AC26" s="458">
        <f>AB22+AB24</f>
        <v>0</v>
      </c>
      <c r="AD26" s="458">
        <f>AC22+AC24</f>
        <v>0</v>
      </c>
      <c r="AE26" s="458">
        <f>AD22+AD24</f>
        <v>0</v>
      </c>
      <c r="AF26" s="54">
        <f>AF22</f>
        <v>596000000</v>
      </c>
      <c r="AG26" s="458">
        <v>0</v>
      </c>
      <c r="AH26" s="458">
        <f aca="true" t="shared" si="3" ref="AH26:AN26">AG22+AG24</f>
        <v>0</v>
      </c>
      <c r="AI26" s="458">
        <f t="shared" si="3"/>
        <v>0</v>
      </c>
      <c r="AJ26" s="458">
        <f t="shared" si="3"/>
        <v>0</v>
      </c>
      <c r="AK26" s="458">
        <f>AK22+AK24</f>
        <v>225239799</v>
      </c>
      <c r="AL26" s="144">
        <f>AL22+AL24</f>
        <v>244049398</v>
      </c>
      <c r="AM26" s="458" t="e">
        <f>#REF!+#REF!</f>
        <v>#REF!</v>
      </c>
      <c r="AN26" s="458">
        <f t="shared" si="3"/>
        <v>0</v>
      </c>
      <c r="AO26" s="477">
        <f>AL26/U26</f>
        <v>0.24952462145007356</v>
      </c>
      <c r="AP26" s="482">
        <f>SUM(L26+AL26+R26)/H26</f>
        <v>0.6220271326770774</v>
      </c>
      <c r="AQ26" s="556"/>
      <c r="AR26" s="561"/>
      <c r="AS26" s="564"/>
      <c r="AT26" s="559"/>
      <c r="AU26" s="590"/>
      <c r="AW26" s="5"/>
      <c r="AX26" s="5"/>
      <c r="AY26" s="5"/>
      <c r="AZ26" s="5"/>
    </row>
    <row r="27" spans="1:47" s="5" customFormat="1" ht="24" customHeight="1">
      <c r="A27" s="571" t="s">
        <v>242</v>
      </c>
      <c r="B27" s="574">
        <v>4</v>
      </c>
      <c r="C27" s="577" t="s">
        <v>180</v>
      </c>
      <c r="D27" s="580" t="s">
        <v>177</v>
      </c>
      <c r="E27" s="583">
        <f>+GESTIÓN!D14</f>
        <v>441</v>
      </c>
      <c r="F27" s="550">
        <v>193</v>
      </c>
      <c r="G27" s="116" t="s">
        <v>9</v>
      </c>
      <c r="H27" s="53">
        <v>4</v>
      </c>
      <c r="I27" s="56">
        <v>0.1</v>
      </c>
      <c r="J27" s="56">
        <v>0.1</v>
      </c>
      <c r="K27" s="57">
        <v>0.1</v>
      </c>
      <c r="L27" s="385">
        <v>0.03</v>
      </c>
      <c r="M27" s="437">
        <v>1</v>
      </c>
      <c r="N27" s="437">
        <v>1</v>
      </c>
      <c r="O27" s="437">
        <v>1</v>
      </c>
      <c r="P27" s="400">
        <v>1</v>
      </c>
      <c r="Q27" s="437">
        <v>1</v>
      </c>
      <c r="R27" s="437">
        <v>1</v>
      </c>
      <c r="S27" s="400">
        <v>2</v>
      </c>
      <c r="T27" s="141">
        <v>2</v>
      </c>
      <c r="U27" s="141">
        <v>2</v>
      </c>
      <c r="V27" s="53"/>
      <c r="W27" s="53"/>
      <c r="X27" s="53"/>
      <c r="Y27" s="53"/>
      <c r="Z27" s="53">
        <v>3</v>
      </c>
      <c r="AA27" s="53"/>
      <c r="AB27" s="53"/>
      <c r="AC27" s="53"/>
      <c r="AD27" s="53"/>
      <c r="AE27" s="53"/>
      <c r="AF27" s="53">
        <v>4</v>
      </c>
      <c r="AG27" s="53"/>
      <c r="AH27" s="53"/>
      <c r="AI27" s="53"/>
      <c r="AJ27" s="53"/>
      <c r="AK27" s="56">
        <v>1.28</v>
      </c>
      <c r="AL27" s="385">
        <v>1.3</v>
      </c>
      <c r="AM27" s="362"/>
      <c r="AN27" s="363"/>
      <c r="AO27" s="117">
        <f>AL27/U27</f>
        <v>0.65</v>
      </c>
      <c r="AP27" s="482">
        <f>AL27/H27</f>
        <v>0.325</v>
      </c>
      <c r="AQ27" s="587" t="s">
        <v>390</v>
      </c>
      <c r="AR27" s="560" t="s">
        <v>350</v>
      </c>
      <c r="AS27" s="562" t="s">
        <v>349</v>
      </c>
      <c r="AT27" s="587" t="s">
        <v>297</v>
      </c>
      <c r="AU27" s="592" t="s">
        <v>351</v>
      </c>
    </row>
    <row r="28" spans="1:47" s="5" customFormat="1" ht="24" customHeight="1">
      <c r="A28" s="572"/>
      <c r="B28" s="575"/>
      <c r="C28" s="578"/>
      <c r="D28" s="581"/>
      <c r="E28" s="584"/>
      <c r="F28" s="551"/>
      <c r="G28" s="106" t="s">
        <v>10</v>
      </c>
      <c r="H28" s="121">
        <f>L28+T28+AF28+Z28+R28</f>
        <v>6465252508</v>
      </c>
      <c r="I28" s="121">
        <v>555000000</v>
      </c>
      <c r="J28" s="121">
        <v>555000000</v>
      </c>
      <c r="K28" s="121">
        <v>555000000</v>
      </c>
      <c r="L28" s="430">
        <v>424134803</v>
      </c>
      <c r="M28" s="430">
        <v>950000000</v>
      </c>
      <c r="N28" s="430">
        <v>950000000</v>
      </c>
      <c r="O28" s="430">
        <v>950000000</v>
      </c>
      <c r="P28" s="431">
        <v>950000000</v>
      </c>
      <c r="Q28" s="430">
        <v>1171419496</v>
      </c>
      <c r="R28" s="370">
        <v>729117705</v>
      </c>
      <c r="S28" s="378">
        <v>1450000000</v>
      </c>
      <c r="T28" s="75">
        <v>1450000000</v>
      </c>
      <c r="U28" s="75">
        <v>1450000000</v>
      </c>
      <c r="V28" s="49"/>
      <c r="W28" s="49"/>
      <c r="X28" s="49"/>
      <c r="Y28" s="49"/>
      <c r="Z28" s="49">
        <v>2507000000</v>
      </c>
      <c r="AA28" s="49"/>
      <c r="AB28" s="49"/>
      <c r="AC28" s="49"/>
      <c r="AD28" s="49"/>
      <c r="AE28" s="49"/>
      <c r="AF28" s="49">
        <v>1355000000</v>
      </c>
      <c r="AG28" s="49"/>
      <c r="AH28" s="49"/>
      <c r="AI28" s="49"/>
      <c r="AJ28" s="49"/>
      <c r="AK28" s="49">
        <v>99616000</v>
      </c>
      <c r="AL28" s="49">
        <v>99616000</v>
      </c>
      <c r="AM28" s="113"/>
      <c r="AN28" s="111"/>
      <c r="AO28" s="477">
        <f>AL28/U28</f>
        <v>0.06870068965517241</v>
      </c>
      <c r="AP28" s="482">
        <f>SUM(L28+AL28+R28)/H28</f>
        <v>0.19378493051117812</v>
      </c>
      <c r="AQ28" s="558"/>
      <c r="AR28" s="553"/>
      <c r="AS28" s="563"/>
      <c r="AT28" s="558"/>
      <c r="AU28" s="593"/>
    </row>
    <row r="29" spans="1:47" s="5" customFormat="1" ht="24" customHeight="1">
      <c r="A29" s="572"/>
      <c r="B29" s="575"/>
      <c r="C29" s="578"/>
      <c r="D29" s="581"/>
      <c r="E29" s="584"/>
      <c r="F29" s="551"/>
      <c r="G29" s="106" t="s">
        <v>11</v>
      </c>
      <c r="H29" s="122"/>
      <c r="I29" s="58"/>
      <c r="J29" s="58"/>
      <c r="K29" s="121">
        <v>0</v>
      </c>
      <c r="L29" s="432">
        <v>0</v>
      </c>
      <c r="M29" s="432">
        <v>0</v>
      </c>
      <c r="N29" s="379">
        <v>0</v>
      </c>
      <c r="O29" s="432">
        <v>0</v>
      </c>
      <c r="P29" s="433">
        <v>0</v>
      </c>
      <c r="Q29" s="432">
        <v>0</v>
      </c>
      <c r="R29" s="432">
        <v>0</v>
      </c>
      <c r="S29" s="388">
        <v>0</v>
      </c>
      <c r="T29" s="77">
        <v>0</v>
      </c>
      <c r="U29" s="77">
        <v>0</v>
      </c>
      <c r="V29" s="49"/>
      <c r="W29" s="49"/>
      <c r="X29" s="49"/>
      <c r="Y29" s="58"/>
      <c r="Z29" s="58"/>
      <c r="AA29" s="49"/>
      <c r="AB29" s="49"/>
      <c r="AC29" s="49"/>
      <c r="AD29" s="49"/>
      <c r="AE29" s="49"/>
      <c r="AF29" s="58"/>
      <c r="AG29" s="49"/>
      <c r="AH29" s="49"/>
      <c r="AI29" s="49"/>
      <c r="AJ29" s="49"/>
      <c r="AK29" s="70">
        <v>0</v>
      </c>
      <c r="AL29" s="383">
        <v>0</v>
      </c>
      <c r="AM29" s="113"/>
      <c r="AN29" s="292"/>
      <c r="AO29" s="477">
        <v>0</v>
      </c>
      <c r="AP29" s="123"/>
      <c r="AQ29" s="558"/>
      <c r="AR29" s="553"/>
      <c r="AS29" s="563"/>
      <c r="AT29" s="558"/>
      <c r="AU29" s="593"/>
    </row>
    <row r="30" spans="1:47" s="5" customFormat="1" ht="24" customHeight="1" thickBot="1">
      <c r="A30" s="572"/>
      <c r="B30" s="575"/>
      <c r="C30" s="578"/>
      <c r="D30" s="581"/>
      <c r="E30" s="584"/>
      <c r="F30" s="551"/>
      <c r="G30" s="106" t="s">
        <v>12</v>
      </c>
      <c r="H30" s="121"/>
      <c r="I30" s="124"/>
      <c r="J30" s="124"/>
      <c r="K30" s="121">
        <v>0</v>
      </c>
      <c r="L30" s="430">
        <v>0</v>
      </c>
      <c r="M30" s="430">
        <v>348668387</v>
      </c>
      <c r="N30" s="430">
        <v>348668387</v>
      </c>
      <c r="O30" s="430">
        <v>348668387</v>
      </c>
      <c r="P30" s="431">
        <v>348668387</v>
      </c>
      <c r="Q30" s="430">
        <v>347928233</v>
      </c>
      <c r="R30" s="370">
        <v>347928233</v>
      </c>
      <c r="S30" s="378">
        <v>396992538</v>
      </c>
      <c r="T30" s="75">
        <v>396992538</v>
      </c>
      <c r="U30" s="75">
        <v>396992538</v>
      </c>
      <c r="V30" s="49"/>
      <c r="W30" s="49"/>
      <c r="X30" s="49"/>
      <c r="Y30" s="58"/>
      <c r="Z30" s="58"/>
      <c r="AA30" s="49"/>
      <c r="AB30" s="49"/>
      <c r="AC30" s="49"/>
      <c r="AD30" s="49"/>
      <c r="AE30" s="49"/>
      <c r="AF30" s="58"/>
      <c r="AG30" s="49"/>
      <c r="AH30" s="49"/>
      <c r="AI30" s="49"/>
      <c r="AJ30" s="49"/>
      <c r="AK30" s="49">
        <v>60679500</v>
      </c>
      <c r="AL30" s="49">
        <v>129616299</v>
      </c>
      <c r="AM30" s="113"/>
      <c r="AN30" s="111"/>
      <c r="AO30" s="477">
        <f>AL30/U30</f>
        <v>0.3264955549366019</v>
      </c>
      <c r="AP30" s="478"/>
      <c r="AQ30" s="558"/>
      <c r="AR30" s="553"/>
      <c r="AS30" s="563"/>
      <c r="AT30" s="558"/>
      <c r="AU30" s="593"/>
    </row>
    <row r="31" spans="1:47" s="5" customFormat="1" ht="24" customHeight="1">
      <c r="A31" s="572"/>
      <c r="B31" s="575"/>
      <c r="C31" s="578"/>
      <c r="D31" s="581"/>
      <c r="E31" s="584"/>
      <c r="F31" s="551"/>
      <c r="G31" s="106" t="s">
        <v>13</v>
      </c>
      <c r="H31" s="49">
        <f>H27</f>
        <v>4</v>
      </c>
      <c r="I31" s="70">
        <f>+I27</f>
        <v>0.1</v>
      </c>
      <c r="J31" s="70">
        <f>+J27</f>
        <v>0.1</v>
      </c>
      <c r="K31" s="59">
        <v>0.1</v>
      </c>
      <c r="L31" s="438">
        <v>0.03</v>
      </c>
      <c r="M31" s="370">
        <v>1</v>
      </c>
      <c r="N31" s="370">
        <v>1</v>
      </c>
      <c r="O31" s="370">
        <v>1</v>
      </c>
      <c r="P31" s="378">
        <f aca="true" t="shared" si="4" ref="P31:U31">P27+P29</f>
        <v>1</v>
      </c>
      <c r="Q31" s="370">
        <f t="shared" si="4"/>
        <v>1</v>
      </c>
      <c r="R31" s="370">
        <f t="shared" si="4"/>
        <v>1</v>
      </c>
      <c r="S31" s="378">
        <f t="shared" si="4"/>
        <v>2</v>
      </c>
      <c r="T31" s="75">
        <f t="shared" si="4"/>
        <v>2</v>
      </c>
      <c r="U31" s="75">
        <f t="shared" si="4"/>
        <v>2</v>
      </c>
      <c r="V31" s="293">
        <f>+U29+U27</f>
        <v>2</v>
      </c>
      <c r="W31" s="293">
        <f>+V29+V27</f>
        <v>0</v>
      </c>
      <c r="X31" s="293">
        <f>+W29+W27</f>
        <v>0</v>
      </c>
      <c r="Y31" s="293">
        <f>+X29+X27</f>
        <v>0</v>
      </c>
      <c r="Z31" s="49">
        <f>Z27+Z29</f>
        <v>3</v>
      </c>
      <c r="AA31" s="293">
        <f>+Z29+Z27</f>
        <v>3</v>
      </c>
      <c r="AB31" s="293">
        <f>+AA29+AA27</f>
        <v>0</v>
      </c>
      <c r="AC31" s="293">
        <f>+AB29+AB27</f>
        <v>0</v>
      </c>
      <c r="AD31" s="293">
        <f>+AC29+AC27</f>
        <v>0</v>
      </c>
      <c r="AE31" s="293">
        <f>+AD29+AD27</f>
        <v>0</v>
      </c>
      <c r="AF31" s="49">
        <f>AF27+AF29</f>
        <v>4</v>
      </c>
      <c r="AG31" s="293">
        <v>0</v>
      </c>
      <c r="AH31" s="293">
        <f>+AG29+AG27</f>
        <v>0</v>
      </c>
      <c r="AI31" s="293">
        <f>+AH29+AH27</f>
        <v>0</v>
      </c>
      <c r="AJ31" s="293">
        <f>+AI29+AI27</f>
        <v>0</v>
      </c>
      <c r="AK31" s="293">
        <f>AK27+AK29</f>
        <v>1.28</v>
      </c>
      <c r="AL31" s="380">
        <f>AL27+AL29</f>
        <v>1.3</v>
      </c>
      <c r="AM31" s="293"/>
      <c r="AN31" s="293"/>
      <c r="AO31" s="117">
        <f>AL31/U31</f>
        <v>0.65</v>
      </c>
      <c r="AP31" s="482">
        <f>AL31/H31</f>
        <v>0.325</v>
      </c>
      <c r="AQ31" s="558"/>
      <c r="AR31" s="553"/>
      <c r="AS31" s="563"/>
      <c r="AT31" s="558"/>
      <c r="AU31" s="593"/>
    </row>
    <row r="32" spans="1:47" s="5" customFormat="1" ht="24" customHeight="1" thickBot="1">
      <c r="A32" s="573"/>
      <c r="B32" s="576"/>
      <c r="C32" s="579"/>
      <c r="D32" s="639"/>
      <c r="E32" s="585"/>
      <c r="F32" s="552"/>
      <c r="G32" s="159" t="s">
        <v>14</v>
      </c>
      <c r="H32" s="132">
        <f>H28</f>
        <v>6465252508</v>
      </c>
      <c r="I32" s="125">
        <f>+I28</f>
        <v>555000000</v>
      </c>
      <c r="J32" s="125">
        <f>+J28</f>
        <v>555000000</v>
      </c>
      <c r="K32" s="126">
        <v>555000000</v>
      </c>
      <c r="L32" s="464">
        <v>424134803</v>
      </c>
      <c r="M32" s="464">
        <v>1359229803</v>
      </c>
      <c r="N32" s="465">
        <v>1359229803</v>
      </c>
      <c r="O32" s="464">
        <v>1298668387</v>
      </c>
      <c r="P32" s="466">
        <f>P28+P30</f>
        <v>1298668387</v>
      </c>
      <c r="Q32" s="464">
        <f>Q30+Q28</f>
        <v>1519347729</v>
      </c>
      <c r="R32" s="467">
        <f>R30+R28</f>
        <v>1077045938</v>
      </c>
      <c r="S32" s="460">
        <f>S28+S30</f>
        <v>1846992538</v>
      </c>
      <c r="T32" s="461">
        <f>T28+T30</f>
        <v>1846992538</v>
      </c>
      <c r="U32" s="461">
        <f>U28+U30</f>
        <v>1846992538</v>
      </c>
      <c r="V32" s="458">
        <f>U28+U30</f>
        <v>1846992538</v>
      </c>
      <c r="W32" s="458">
        <f>V28+V30</f>
        <v>0</v>
      </c>
      <c r="X32" s="458">
        <f>W28+W30</f>
        <v>0</v>
      </c>
      <c r="Y32" s="458">
        <f>X28+X30</f>
        <v>0</v>
      </c>
      <c r="Z32" s="125">
        <f>Z28+Z30</f>
        <v>2507000000</v>
      </c>
      <c r="AA32" s="458">
        <v>0</v>
      </c>
      <c r="AB32" s="458">
        <f>AA28+AA30</f>
        <v>0</v>
      </c>
      <c r="AC32" s="458">
        <f>AB28+AB30</f>
        <v>0</v>
      </c>
      <c r="AD32" s="458">
        <f>AC28+AC30</f>
        <v>0</v>
      </c>
      <c r="AE32" s="458">
        <f>AD28+AD30</f>
        <v>0</v>
      </c>
      <c r="AF32" s="125">
        <f>AF28+AF30</f>
        <v>1355000000</v>
      </c>
      <c r="AG32" s="458">
        <v>0</v>
      </c>
      <c r="AH32" s="458">
        <f aca="true" t="shared" si="5" ref="AH32:AN32">AG28+AG30</f>
        <v>0</v>
      </c>
      <c r="AI32" s="458">
        <f t="shared" si="5"/>
        <v>0</v>
      </c>
      <c r="AJ32" s="458">
        <f t="shared" si="5"/>
        <v>0</v>
      </c>
      <c r="AK32" s="458">
        <f>AK28+AK30</f>
        <v>160295500</v>
      </c>
      <c r="AL32" s="144">
        <f>AL28+AL30</f>
        <v>229232299</v>
      </c>
      <c r="AM32" s="458" t="e">
        <f>#REF!+#REF!</f>
        <v>#REF!</v>
      </c>
      <c r="AN32" s="458">
        <f t="shared" si="5"/>
        <v>0</v>
      </c>
      <c r="AO32" s="477">
        <f>AL32/U32</f>
        <v>0.12411111267846389</v>
      </c>
      <c r="AP32" s="482">
        <f>SUM(L32+AL32+R32)/H32</f>
        <v>0.2676481758228027</v>
      </c>
      <c r="AQ32" s="591"/>
      <c r="AR32" s="561"/>
      <c r="AS32" s="564"/>
      <c r="AT32" s="559"/>
      <c r="AU32" s="594"/>
    </row>
    <row r="33" spans="1:47" s="5" customFormat="1" ht="24" customHeight="1">
      <c r="A33" s="571" t="s">
        <v>243</v>
      </c>
      <c r="B33" s="624">
        <v>6</v>
      </c>
      <c r="C33" s="577" t="s">
        <v>181</v>
      </c>
      <c r="D33" s="580" t="s">
        <v>177</v>
      </c>
      <c r="E33" s="583">
        <f>+GESTIÓN!D14</f>
        <v>441</v>
      </c>
      <c r="F33" s="550">
        <v>193</v>
      </c>
      <c r="G33" s="116" t="s">
        <v>9</v>
      </c>
      <c r="H33" s="160">
        <v>1</v>
      </c>
      <c r="I33" s="117">
        <v>0.1</v>
      </c>
      <c r="J33" s="117">
        <v>0.1</v>
      </c>
      <c r="K33" s="61">
        <v>0.1</v>
      </c>
      <c r="L33" s="429">
        <v>0.1</v>
      </c>
      <c r="M33" s="428">
        <v>0.4</v>
      </c>
      <c r="N33" s="428">
        <v>0.4</v>
      </c>
      <c r="O33" s="410">
        <v>0.4</v>
      </c>
      <c r="P33" s="439">
        <v>0.4</v>
      </c>
      <c r="Q33" s="429">
        <v>0.45</v>
      </c>
      <c r="R33" s="429">
        <v>0.45</v>
      </c>
      <c r="S33" s="398">
        <v>0.65</v>
      </c>
      <c r="T33" s="118">
        <v>0.65</v>
      </c>
      <c r="U33" s="118">
        <v>0.65</v>
      </c>
      <c r="V33" s="53"/>
      <c r="W33" s="53"/>
      <c r="X33" s="53"/>
      <c r="Y33" s="117"/>
      <c r="Z33" s="117">
        <v>0.9</v>
      </c>
      <c r="AA33" s="53"/>
      <c r="AB33" s="53"/>
      <c r="AC33" s="53"/>
      <c r="AD33" s="53"/>
      <c r="AE33" s="53"/>
      <c r="AF33" s="127">
        <v>1</v>
      </c>
      <c r="AG33" s="53"/>
      <c r="AH33" s="53"/>
      <c r="AI33" s="53"/>
      <c r="AJ33" s="47">
        <v>50</v>
      </c>
      <c r="AK33" s="61">
        <v>0.45</v>
      </c>
      <c r="AL33" s="387">
        <v>0.55</v>
      </c>
      <c r="AM33" s="128"/>
      <c r="AN33" s="294"/>
      <c r="AO33" s="117">
        <f>AL33/U33</f>
        <v>0.8461538461538461</v>
      </c>
      <c r="AP33" s="482">
        <f>AL33/H33</f>
        <v>0.55</v>
      </c>
      <c r="AQ33" s="627" t="s">
        <v>392</v>
      </c>
      <c r="AR33" s="587" t="s">
        <v>366</v>
      </c>
      <c r="AS33" s="644" t="s">
        <v>367</v>
      </c>
      <c r="AT33" s="587" t="s">
        <v>368</v>
      </c>
      <c r="AU33" s="636" t="s">
        <v>369</v>
      </c>
    </row>
    <row r="34" spans="1:47" s="5" customFormat="1" ht="24" customHeight="1">
      <c r="A34" s="572"/>
      <c r="B34" s="621"/>
      <c r="C34" s="578"/>
      <c r="D34" s="581"/>
      <c r="E34" s="584"/>
      <c r="F34" s="551"/>
      <c r="G34" s="106" t="s">
        <v>10</v>
      </c>
      <c r="H34" s="49">
        <f>L34+T34+AF34+Z34+R34</f>
        <v>6361313439</v>
      </c>
      <c r="I34" s="49">
        <v>2030000000</v>
      </c>
      <c r="J34" s="49">
        <v>2030000000</v>
      </c>
      <c r="K34" s="49">
        <v>2030000000</v>
      </c>
      <c r="L34" s="370">
        <v>1977115999</v>
      </c>
      <c r="M34" s="370">
        <v>600000000</v>
      </c>
      <c r="N34" s="370">
        <v>600000000</v>
      </c>
      <c r="O34" s="370">
        <v>600000000</v>
      </c>
      <c r="P34" s="378">
        <v>600000000</v>
      </c>
      <c r="Q34" s="378">
        <v>1040287290</v>
      </c>
      <c r="R34" s="378">
        <v>1023197440</v>
      </c>
      <c r="S34" s="378">
        <v>470000000</v>
      </c>
      <c r="T34" s="75">
        <v>470000000</v>
      </c>
      <c r="U34" s="75">
        <v>470000000</v>
      </c>
      <c r="V34" s="49"/>
      <c r="W34" s="58"/>
      <c r="X34" s="49"/>
      <c r="Y34" s="49"/>
      <c r="Z34" s="49">
        <v>1876000000</v>
      </c>
      <c r="AA34" s="49"/>
      <c r="AB34" s="49"/>
      <c r="AC34" s="58"/>
      <c r="AD34" s="49"/>
      <c r="AE34" s="49"/>
      <c r="AF34" s="49">
        <v>1015000000</v>
      </c>
      <c r="AG34" s="49"/>
      <c r="AH34" s="49"/>
      <c r="AI34" s="49"/>
      <c r="AJ34" s="49"/>
      <c r="AK34" s="49">
        <v>82663500</v>
      </c>
      <c r="AL34" s="378">
        <v>82663500</v>
      </c>
      <c r="AM34" s="113"/>
      <c r="AN34" s="108"/>
      <c r="AO34" s="477">
        <f>AL34/U34</f>
        <v>0.17587978723404254</v>
      </c>
      <c r="AP34" s="482">
        <f>SUM(L34+AL34+R34)/H34</f>
        <v>0.4846447150519036</v>
      </c>
      <c r="AQ34" s="628"/>
      <c r="AR34" s="558"/>
      <c r="AS34" s="645"/>
      <c r="AT34" s="558"/>
      <c r="AU34" s="637"/>
    </row>
    <row r="35" spans="1:47" s="5" customFormat="1" ht="24" customHeight="1">
      <c r="A35" s="572"/>
      <c r="B35" s="621"/>
      <c r="C35" s="578"/>
      <c r="D35" s="581"/>
      <c r="E35" s="584"/>
      <c r="F35" s="551"/>
      <c r="G35" s="106" t="s">
        <v>11</v>
      </c>
      <c r="H35" s="122"/>
      <c r="I35" s="58"/>
      <c r="J35" s="58"/>
      <c r="K35" s="51"/>
      <c r="L35" s="432">
        <v>0</v>
      </c>
      <c r="M35" s="432">
        <v>0</v>
      </c>
      <c r="N35" s="379">
        <v>0</v>
      </c>
      <c r="O35" s="432">
        <v>0</v>
      </c>
      <c r="P35" s="433">
        <v>0</v>
      </c>
      <c r="Q35" s="432">
        <v>0</v>
      </c>
      <c r="R35" s="432">
        <v>0</v>
      </c>
      <c r="S35" s="388">
        <v>0</v>
      </c>
      <c r="T35" s="77">
        <v>0</v>
      </c>
      <c r="U35" s="77">
        <v>0</v>
      </c>
      <c r="V35" s="50"/>
      <c r="W35" s="50"/>
      <c r="X35" s="50"/>
      <c r="Y35" s="58"/>
      <c r="Z35" s="58"/>
      <c r="AA35" s="50"/>
      <c r="AB35" s="50"/>
      <c r="AC35" s="50"/>
      <c r="AD35" s="50"/>
      <c r="AE35" s="50"/>
      <c r="AF35" s="58"/>
      <c r="AG35" s="50"/>
      <c r="AH35" s="50"/>
      <c r="AI35" s="50"/>
      <c r="AJ35" s="50"/>
      <c r="AK35" s="58">
        <v>0</v>
      </c>
      <c r="AL35" s="388">
        <v>0</v>
      </c>
      <c r="AM35" s="113"/>
      <c r="AN35" s="292"/>
      <c r="AO35" s="477">
        <v>0</v>
      </c>
      <c r="AP35" s="123"/>
      <c r="AQ35" s="628"/>
      <c r="AR35" s="558"/>
      <c r="AS35" s="645"/>
      <c r="AT35" s="558"/>
      <c r="AU35" s="637"/>
    </row>
    <row r="36" spans="1:47" s="5" customFormat="1" ht="24" customHeight="1" thickBot="1">
      <c r="A36" s="572"/>
      <c r="B36" s="621"/>
      <c r="C36" s="578"/>
      <c r="D36" s="581"/>
      <c r="E36" s="584"/>
      <c r="F36" s="551"/>
      <c r="G36" s="106" t="s">
        <v>12</v>
      </c>
      <c r="H36" s="50"/>
      <c r="I36" s="58"/>
      <c r="J36" s="58"/>
      <c r="K36" s="51"/>
      <c r="L36" s="372">
        <v>0</v>
      </c>
      <c r="M36" s="371">
        <v>1929387523</v>
      </c>
      <c r="N36" s="371">
        <v>1929387523</v>
      </c>
      <c r="O36" s="423">
        <v>1929387523</v>
      </c>
      <c r="P36" s="440">
        <v>1929387523</v>
      </c>
      <c r="Q36" s="440">
        <v>1929387523</v>
      </c>
      <c r="R36" s="440">
        <v>1485410182</v>
      </c>
      <c r="S36" s="378">
        <v>901868640</v>
      </c>
      <c r="T36" s="75">
        <v>901868640</v>
      </c>
      <c r="U36" s="75">
        <v>901868640</v>
      </c>
      <c r="V36" s="50"/>
      <c r="W36" s="50"/>
      <c r="X36" s="50"/>
      <c r="Y36" s="58"/>
      <c r="Z36" s="58"/>
      <c r="AA36" s="50"/>
      <c r="AB36" s="50"/>
      <c r="AC36" s="50"/>
      <c r="AD36" s="50"/>
      <c r="AE36" s="50"/>
      <c r="AF36" s="58"/>
      <c r="AG36" s="50"/>
      <c r="AH36" s="50"/>
      <c r="AI36" s="50"/>
      <c r="AJ36" s="50"/>
      <c r="AK36" s="49">
        <v>6031000</v>
      </c>
      <c r="AL36" s="378">
        <v>450008341</v>
      </c>
      <c r="AM36" s="113"/>
      <c r="AN36" s="129"/>
      <c r="AO36" s="477">
        <f>AL36/U36</f>
        <v>0.49897326621757243</v>
      </c>
      <c r="AP36" s="478"/>
      <c r="AQ36" s="628"/>
      <c r="AR36" s="558"/>
      <c r="AS36" s="645"/>
      <c r="AT36" s="558"/>
      <c r="AU36" s="637"/>
    </row>
    <row r="37" spans="1:47" s="5" customFormat="1" ht="24" customHeight="1">
      <c r="A37" s="572"/>
      <c r="B37" s="621"/>
      <c r="C37" s="578"/>
      <c r="D37" s="581"/>
      <c r="E37" s="584"/>
      <c r="F37" s="551"/>
      <c r="G37" s="106" t="s">
        <v>13</v>
      </c>
      <c r="H37" s="63">
        <f>H33</f>
        <v>1</v>
      </c>
      <c r="I37" s="123">
        <v>0.1</v>
      </c>
      <c r="J37" s="123">
        <v>0.1</v>
      </c>
      <c r="K37" s="62">
        <v>0.1</v>
      </c>
      <c r="L37" s="427">
        <v>0.1</v>
      </c>
      <c r="M37" s="435">
        <v>0.4</v>
      </c>
      <c r="N37" s="435">
        <v>0.4</v>
      </c>
      <c r="O37" s="290">
        <v>0.4</v>
      </c>
      <c r="P37" s="441">
        <f>P35+P33</f>
        <v>0.4</v>
      </c>
      <c r="Q37" s="427">
        <f>Q35+Q33</f>
        <v>0.45</v>
      </c>
      <c r="R37" s="427">
        <f>R35+R33</f>
        <v>0.45</v>
      </c>
      <c r="S37" s="399">
        <v>0.65</v>
      </c>
      <c r="T37" s="115">
        <v>0.65</v>
      </c>
      <c r="U37" s="115">
        <v>0.65</v>
      </c>
      <c r="V37" s="293">
        <f>+U35+U33</f>
        <v>0.65</v>
      </c>
      <c r="W37" s="293">
        <f>+V35+V33</f>
        <v>0</v>
      </c>
      <c r="X37" s="293">
        <f>+W35+W33</f>
        <v>0</v>
      </c>
      <c r="Y37" s="293">
        <f>+X35+X33</f>
        <v>0</v>
      </c>
      <c r="Z37" s="123">
        <v>0.9</v>
      </c>
      <c r="AA37" s="293">
        <v>0</v>
      </c>
      <c r="AB37" s="293">
        <f>+AA35+AA33</f>
        <v>0</v>
      </c>
      <c r="AC37" s="293">
        <f>+AB35+AB33</f>
        <v>0</v>
      </c>
      <c r="AD37" s="293">
        <f>+AC35+AC33</f>
        <v>0</v>
      </c>
      <c r="AE37" s="293">
        <f>+AD35+AD33</f>
        <v>0</v>
      </c>
      <c r="AF37" s="130">
        <v>1</v>
      </c>
      <c r="AG37" s="293">
        <v>0</v>
      </c>
      <c r="AH37" s="293">
        <f>+AG35+AG33</f>
        <v>0</v>
      </c>
      <c r="AI37" s="293">
        <f>+AH35+AH33</f>
        <v>0</v>
      </c>
      <c r="AJ37" s="293">
        <f>AJ33+AJ35</f>
        <v>50</v>
      </c>
      <c r="AK37" s="130">
        <f>AK33+AK35</f>
        <v>0.45</v>
      </c>
      <c r="AL37" s="389">
        <f>AL33</f>
        <v>0.55</v>
      </c>
      <c r="AM37" s="359"/>
      <c r="AN37" s="359"/>
      <c r="AO37" s="117">
        <f>AL37/U37</f>
        <v>0.8461538461538461</v>
      </c>
      <c r="AP37" s="482">
        <f>AL37/H37</f>
        <v>0.55</v>
      </c>
      <c r="AQ37" s="628"/>
      <c r="AR37" s="558"/>
      <c r="AS37" s="645"/>
      <c r="AT37" s="558"/>
      <c r="AU37" s="637"/>
    </row>
    <row r="38" spans="1:47" s="5" customFormat="1" ht="24" customHeight="1" thickBot="1">
      <c r="A38" s="653"/>
      <c r="B38" s="625"/>
      <c r="C38" s="618"/>
      <c r="D38" s="582"/>
      <c r="E38" s="626"/>
      <c r="F38" s="619"/>
      <c r="G38" s="157" t="s">
        <v>14</v>
      </c>
      <c r="H38" s="132">
        <f>H34</f>
        <v>6361313439</v>
      </c>
      <c r="I38" s="131">
        <f>+I34</f>
        <v>2030000000</v>
      </c>
      <c r="J38" s="131">
        <f>+J34</f>
        <v>2030000000</v>
      </c>
      <c r="K38" s="132">
        <v>2030000000</v>
      </c>
      <c r="L38" s="468">
        <v>1977115999</v>
      </c>
      <c r="M38" s="468">
        <v>2529387523</v>
      </c>
      <c r="N38" s="469">
        <v>2529387523</v>
      </c>
      <c r="O38" s="468">
        <v>2529387523</v>
      </c>
      <c r="P38" s="470">
        <f>P34+P36</f>
        <v>2529387523</v>
      </c>
      <c r="Q38" s="468">
        <f>Q34+Q36</f>
        <v>2969674813</v>
      </c>
      <c r="R38" s="471">
        <f>R36+R34</f>
        <v>2508607622</v>
      </c>
      <c r="S38" s="144">
        <f>S34+S36</f>
        <v>1371868640</v>
      </c>
      <c r="T38" s="458">
        <f>T34+T36</f>
        <v>1371868640</v>
      </c>
      <c r="U38" s="458">
        <f>U34+U36</f>
        <v>1371868640</v>
      </c>
      <c r="V38" s="458">
        <f>U34+U36</f>
        <v>1371868640</v>
      </c>
      <c r="W38" s="458">
        <f>V34+V36</f>
        <v>0</v>
      </c>
      <c r="X38" s="458">
        <f>W34+W36</f>
        <v>0</v>
      </c>
      <c r="Y38" s="458">
        <f>X34+X36</f>
        <v>0</v>
      </c>
      <c r="Z38" s="131">
        <f>Z34+Z36</f>
        <v>1876000000</v>
      </c>
      <c r="AA38" s="458">
        <v>0</v>
      </c>
      <c r="AB38" s="458">
        <f>AA34+AA36</f>
        <v>0</v>
      </c>
      <c r="AC38" s="458">
        <f>AB34+AB36</f>
        <v>0</v>
      </c>
      <c r="AD38" s="458">
        <f>AC34+AC36</f>
        <v>0</v>
      </c>
      <c r="AE38" s="458">
        <f>AD34+AD36</f>
        <v>0</v>
      </c>
      <c r="AF38" s="131">
        <f>AF34+AF36</f>
        <v>1015000000</v>
      </c>
      <c r="AG38" s="458">
        <v>0</v>
      </c>
      <c r="AH38" s="458">
        <f aca="true" t="shared" si="6" ref="AH38:AN38">AG34+AG36</f>
        <v>0</v>
      </c>
      <c r="AI38" s="458">
        <f t="shared" si="6"/>
        <v>0</v>
      </c>
      <c r="AJ38" s="458">
        <f t="shared" si="6"/>
        <v>0</v>
      </c>
      <c r="AK38" s="458">
        <f>AK34+AK36</f>
        <v>88694500</v>
      </c>
      <c r="AL38" s="144">
        <f>AL34+AL36</f>
        <v>532671841</v>
      </c>
      <c r="AM38" s="458" t="e">
        <f>#REF!+#REF!</f>
        <v>#REF!</v>
      </c>
      <c r="AN38" s="458">
        <f t="shared" si="6"/>
        <v>0</v>
      </c>
      <c r="AO38" s="477">
        <f>AL38/U38</f>
        <v>0.3882819575203643</v>
      </c>
      <c r="AP38" s="482">
        <f>SUM(L38+AL38+R38)/H38</f>
        <v>0.7888929715730048</v>
      </c>
      <c r="AQ38" s="629"/>
      <c r="AR38" s="559"/>
      <c r="AS38" s="646"/>
      <c r="AT38" s="559"/>
      <c r="AU38" s="638"/>
    </row>
    <row r="39" spans="1:47" s="5" customFormat="1" ht="24" customHeight="1">
      <c r="A39" s="623" t="s">
        <v>244</v>
      </c>
      <c r="B39" s="620">
        <v>8</v>
      </c>
      <c r="C39" s="623" t="s">
        <v>182</v>
      </c>
      <c r="D39" s="651" t="s">
        <v>177</v>
      </c>
      <c r="E39" s="652">
        <f>+GESTIÓN!D14</f>
        <v>441</v>
      </c>
      <c r="F39" s="631">
        <v>193</v>
      </c>
      <c r="G39" s="114" t="s">
        <v>9</v>
      </c>
      <c r="H39" s="161">
        <v>1</v>
      </c>
      <c r="I39" s="101">
        <v>0.1</v>
      </c>
      <c r="J39" s="101">
        <v>0.1</v>
      </c>
      <c r="K39" s="101">
        <v>0.1</v>
      </c>
      <c r="L39" s="442">
        <v>0.1</v>
      </c>
      <c r="M39" s="443">
        <v>0.4</v>
      </c>
      <c r="N39" s="443">
        <v>0.4</v>
      </c>
      <c r="O39" s="443">
        <v>0.4</v>
      </c>
      <c r="P39" s="401">
        <v>0.4</v>
      </c>
      <c r="Q39" s="443">
        <v>0.35</v>
      </c>
      <c r="R39" s="443">
        <v>0.35</v>
      </c>
      <c r="S39" s="401">
        <v>0.7</v>
      </c>
      <c r="T39" s="134">
        <v>0.7</v>
      </c>
      <c r="U39" s="134">
        <v>0.7</v>
      </c>
      <c r="V39" s="133"/>
      <c r="W39" s="133"/>
      <c r="X39" s="133"/>
      <c r="Y39" s="133"/>
      <c r="Z39" s="133">
        <v>0.98</v>
      </c>
      <c r="AA39" s="133"/>
      <c r="AB39" s="133"/>
      <c r="AC39" s="133"/>
      <c r="AD39" s="133"/>
      <c r="AE39" s="133"/>
      <c r="AF39" s="133">
        <v>1</v>
      </c>
      <c r="AG39" s="133"/>
      <c r="AH39" s="100"/>
      <c r="AI39" s="100"/>
      <c r="AJ39" s="100"/>
      <c r="AK39" s="304">
        <v>0.45</v>
      </c>
      <c r="AL39" s="390">
        <v>0.5</v>
      </c>
      <c r="AM39" s="364"/>
      <c r="AN39" s="365"/>
      <c r="AO39" s="117">
        <f>AL39/U39</f>
        <v>0.7142857142857143</v>
      </c>
      <c r="AP39" s="482">
        <f>AL39/H39</f>
        <v>0.5</v>
      </c>
      <c r="AQ39" s="627" t="s">
        <v>386</v>
      </c>
      <c r="AR39" s="587" t="s">
        <v>376</v>
      </c>
      <c r="AS39" s="587" t="s">
        <v>370</v>
      </c>
      <c r="AT39" s="630" t="s">
        <v>375</v>
      </c>
      <c r="AU39" s="568" t="s">
        <v>373</v>
      </c>
    </row>
    <row r="40" spans="1:47" s="5" customFormat="1" ht="24" customHeight="1">
      <c r="A40" s="578"/>
      <c r="B40" s="621"/>
      <c r="C40" s="578"/>
      <c r="D40" s="651"/>
      <c r="E40" s="652"/>
      <c r="F40" s="551"/>
      <c r="G40" s="106" t="s">
        <v>10</v>
      </c>
      <c r="H40" s="49">
        <f>L40+T40+AF40+Z40+R40</f>
        <v>4922035288</v>
      </c>
      <c r="I40" s="49">
        <v>674264538</v>
      </c>
      <c r="J40" s="49">
        <v>674264538</v>
      </c>
      <c r="K40" s="49">
        <v>566605117</v>
      </c>
      <c r="L40" s="370">
        <v>412975502</v>
      </c>
      <c r="M40" s="370">
        <v>1250000000</v>
      </c>
      <c r="N40" s="370">
        <v>1250000000</v>
      </c>
      <c r="O40" s="370">
        <v>1080000000</v>
      </c>
      <c r="P40" s="378">
        <v>1080000000</v>
      </c>
      <c r="Q40" s="370">
        <v>834048762</v>
      </c>
      <c r="R40" s="370">
        <v>772059786</v>
      </c>
      <c r="S40" s="378">
        <v>950000000</v>
      </c>
      <c r="T40" s="75">
        <v>950000000</v>
      </c>
      <c r="U40" s="75">
        <v>950000000</v>
      </c>
      <c r="V40" s="49"/>
      <c r="W40" s="49"/>
      <c r="X40" s="49"/>
      <c r="Y40" s="49"/>
      <c r="Z40" s="49">
        <v>1810000000</v>
      </c>
      <c r="AA40" s="49"/>
      <c r="AB40" s="49"/>
      <c r="AC40" s="49"/>
      <c r="AD40" s="49"/>
      <c r="AE40" s="49"/>
      <c r="AF40" s="49">
        <v>977000000</v>
      </c>
      <c r="AG40" s="49"/>
      <c r="AH40" s="49"/>
      <c r="AI40" s="49"/>
      <c r="AJ40" s="49"/>
      <c r="AK40" s="370">
        <v>353027243</v>
      </c>
      <c r="AL40" s="370">
        <v>353027243</v>
      </c>
      <c r="AM40" s="113"/>
      <c r="AN40" s="108"/>
      <c r="AO40" s="477">
        <f>AL40/U40</f>
        <v>0.3716076242105263</v>
      </c>
      <c r="AP40" s="482">
        <f>SUM(L40+AL40+R40)/H40</f>
        <v>0.31248506786406444</v>
      </c>
      <c r="AQ40" s="628"/>
      <c r="AR40" s="558"/>
      <c r="AS40" s="558"/>
      <c r="AT40" s="630"/>
      <c r="AU40" s="569"/>
    </row>
    <row r="41" spans="1:47" s="5" customFormat="1" ht="24" customHeight="1">
      <c r="A41" s="578"/>
      <c r="B41" s="621"/>
      <c r="C41" s="578"/>
      <c r="D41" s="651"/>
      <c r="E41" s="652"/>
      <c r="F41" s="551"/>
      <c r="G41" s="106" t="s">
        <v>11</v>
      </c>
      <c r="H41" s="51"/>
      <c r="I41" s="50"/>
      <c r="J41" s="50"/>
      <c r="K41" s="51"/>
      <c r="L41" s="372">
        <v>0</v>
      </c>
      <c r="M41" s="372">
        <v>0</v>
      </c>
      <c r="N41" s="372">
        <v>0</v>
      </c>
      <c r="O41" s="372">
        <v>0</v>
      </c>
      <c r="P41" s="394">
        <v>0</v>
      </c>
      <c r="Q41" s="372">
        <v>0</v>
      </c>
      <c r="R41" s="372">
        <v>0</v>
      </c>
      <c r="S41" s="394">
        <v>0</v>
      </c>
      <c r="T41" s="76">
        <v>0</v>
      </c>
      <c r="U41" s="76">
        <v>0</v>
      </c>
      <c r="V41" s="51"/>
      <c r="W41" s="51"/>
      <c r="X41" s="51"/>
      <c r="Y41" s="50"/>
      <c r="Z41" s="50"/>
      <c r="AA41" s="51"/>
      <c r="AB41" s="51"/>
      <c r="AC41" s="51"/>
      <c r="AD41" s="51"/>
      <c r="AE41" s="51"/>
      <c r="AF41" s="50"/>
      <c r="AG41" s="51"/>
      <c r="AH41" s="51"/>
      <c r="AI41" s="51"/>
      <c r="AJ41" s="51"/>
      <c r="AK41" s="58">
        <v>0</v>
      </c>
      <c r="AL41" s="379">
        <v>0</v>
      </c>
      <c r="AM41" s="113"/>
      <c r="AN41" s="109"/>
      <c r="AO41" s="477">
        <v>0</v>
      </c>
      <c r="AP41" s="123"/>
      <c r="AQ41" s="628"/>
      <c r="AR41" s="558"/>
      <c r="AS41" s="558"/>
      <c r="AT41" s="630"/>
      <c r="AU41" s="569"/>
    </row>
    <row r="42" spans="1:47" s="5" customFormat="1" ht="24" customHeight="1" thickBot="1">
      <c r="A42" s="578"/>
      <c r="B42" s="621"/>
      <c r="C42" s="578"/>
      <c r="D42" s="651"/>
      <c r="E42" s="652"/>
      <c r="F42" s="551"/>
      <c r="G42" s="106" t="s">
        <v>12</v>
      </c>
      <c r="H42" s="122"/>
      <c r="I42" s="135"/>
      <c r="J42" s="135"/>
      <c r="K42" s="51"/>
      <c r="L42" s="432">
        <v>0</v>
      </c>
      <c r="M42" s="444">
        <v>325677578</v>
      </c>
      <c r="N42" s="444">
        <v>325677578</v>
      </c>
      <c r="O42" s="445">
        <v>322781321</v>
      </c>
      <c r="P42" s="446">
        <v>322781321</v>
      </c>
      <c r="Q42" s="370">
        <v>322781321</v>
      </c>
      <c r="R42" s="370">
        <v>321060828</v>
      </c>
      <c r="S42" s="378">
        <v>461421554</v>
      </c>
      <c r="T42" s="75">
        <v>461421554</v>
      </c>
      <c r="U42" s="75">
        <v>461421554</v>
      </c>
      <c r="V42" s="51"/>
      <c r="W42" s="51"/>
      <c r="X42" s="51"/>
      <c r="Y42" s="50"/>
      <c r="Z42" s="50"/>
      <c r="AA42" s="51"/>
      <c r="AB42" s="51"/>
      <c r="AC42" s="51"/>
      <c r="AD42" s="51"/>
      <c r="AE42" s="51"/>
      <c r="AF42" s="50"/>
      <c r="AG42" s="51"/>
      <c r="AH42" s="51"/>
      <c r="AI42" s="51"/>
      <c r="AJ42" s="51"/>
      <c r="AK42" s="49">
        <v>76102600</v>
      </c>
      <c r="AL42" s="370">
        <v>426529854</v>
      </c>
      <c r="AM42" s="113"/>
      <c r="AN42" s="292"/>
      <c r="AO42" s="477">
        <f>AL42/U42</f>
        <v>0.9243821626936829</v>
      </c>
      <c r="AP42" s="478"/>
      <c r="AQ42" s="628"/>
      <c r="AR42" s="558"/>
      <c r="AS42" s="558"/>
      <c r="AT42" s="630"/>
      <c r="AU42" s="569"/>
    </row>
    <row r="43" spans="1:47" s="5" customFormat="1" ht="24" customHeight="1">
      <c r="A43" s="578"/>
      <c r="B43" s="621"/>
      <c r="C43" s="578"/>
      <c r="D43" s="651"/>
      <c r="E43" s="652"/>
      <c r="F43" s="551"/>
      <c r="G43" s="106" t="s">
        <v>13</v>
      </c>
      <c r="H43" s="162">
        <f>H39</f>
        <v>1</v>
      </c>
      <c r="I43" s="58">
        <f>+I39</f>
        <v>0.1</v>
      </c>
      <c r="J43" s="58">
        <f>+J39</f>
        <v>0.1</v>
      </c>
      <c r="K43" s="58">
        <v>0.1</v>
      </c>
      <c r="L43" s="379">
        <v>0.1</v>
      </c>
      <c r="M43" s="379">
        <v>0.4</v>
      </c>
      <c r="N43" s="379">
        <v>0.4</v>
      </c>
      <c r="O43" s="379">
        <v>0.4</v>
      </c>
      <c r="P43" s="403">
        <f aca="true" t="shared" si="7" ref="P43:R44">P41+P39</f>
        <v>0.4</v>
      </c>
      <c r="Q43" s="447">
        <f t="shared" si="7"/>
        <v>0.35</v>
      </c>
      <c r="R43" s="447">
        <f t="shared" si="7"/>
        <v>0.35</v>
      </c>
      <c r="S43" s="388">
        <f>+S39</f>
        <v>0.7</v>
      </c>
      <c r="T43" s="77">
        <f>+T39</f>
        <v>0.7</v>
      </c>
      <c r="U43" s="77">
        <f>+U39</f>
        <v>0.7</v>
      </c>
      <c r="V43" s="293">
        <f>+U41+U39</f>
        <v>0.7</v>
      </c>
      <c r="W43" s="293">
        <f>+V41+V39</f>
        <v>0</v>
      </c>
      <c r="X43" s="293">
        <f>+W41+W39</f>
        <v>0</v>
      </c>
      <c r="Y43" s="293">
        <f>+X41+X39</f>
        <v>0</v>
      </c>
      <c r="Z43" s="58">
        <f>+Z39</f>
        <v>0.98</v>
      </c>
      <c r="AA43" s="293">
        <v>0</v>
      </c>
      <c r="AB43" s="293">
        <f>+AA41+AA39</f>
        <v>0</v>
      </c>
      <c r="AC43" s="293">
        <f>+AB41+AB39</f>
        <v>0</v>
      </c>
      <c r="AD43" s="293">
        <f>+AC41+AC39</f>
        <v>0</v>
      </c>
      <c r="AE43" s="293">
        <f>+AD41+AD39</f>
        <v>0</v>
      </c>
      <c r="AF43" s="58">
        <f>+AF39</f>
        <v>1</v>
      </c>
      <c r="AG43" s="293">
        <v>0</v>
      </c>
      <c r="AH43" s="293">
        <f>+AG41+AG39</f>
        <v>0</v>
      </c>
      <c r="AI43" s="293">
        <f>+AH41+AH39</f>
        <v>0</v>
      </c>
      <c r="AJ43" s="293">
        <f>+AI41+AI39</f>
        <v>0</v>
      </c>
      <c r="AK43" s="304">
        <f>AK39+AK41</f>
        <v>0.45</v>
      </c>
      <c r="AL43" s="390">
        <f>AL39+AL41</f>
        <v>0.5</v>
      </c>
      <c r="AM43" s="359"/>
      <c r="AN43" s="359"/>
      <c r="AO43" s="117">
        <f>AL43/U43</f>
        <v>0.7142857142857143</v>
      </c>
      <c r="AP43" s="482">
        <f>AL43/H43</f>
        <v>0.5</v>
      </c>
      <c r="AQ43" s="628"/>
      <c r="AR43" s="558"/>
      <c r="AS43" s="558"/>
      <c r="AT43" s="630"/>
      <c r="AU43" s="569"/>
    </row>
    <row r="44" spans="1:47" s="5" customFormat="1" ht="24" customHeight="1" thickBot="1">
      <c r="A44" s="579"/>
      <c r="B44" s="622"/>
      <c r="C44" s="579"/>
      <c r="D44" s="651"/>
      <c r="E44" s="652"/>
      <c r="F44" s="552"/>
      <c r="G44" s="159" t="s">
        <v>14</v>
      </c>
      <c r="H44" s="52">
        <f>H40</f>
        <v>4922035288</v>
      </c>
      <c r="I44" s="52">
        <f>+I40</f>
        <v>674264538</v>
      </c>
      <c r="J44" s="52">
        <f>+J40</f>
        <v>674264538</v>
      </c>
      <c r="K44" s="52">
        <v>566605117</v>
      </c>
      <c r="L44" s="459">
        <v>412975502</v>
      </c>
      <c r="M44" s="459">
        <v>1575677578</v>
      </c>
      <c r="N44" s="459">
        <f>N40+N42</f>
        <v>1575677578</v>
      </c>
      <c r="O44" s="459">
        <v>1402781321</v>
      </c>
      <c r="P44" s="460">
        <f t="shared" si="7"/>
        <v>1402781321</v>
      </c>
      <c r="Q44" s="459">
        <f t="shared" si="7"/>
        <v>1156830083</v>
      </c>
      <c r="R44" s="459">
        <f t="shared" si="7"/>
        <v>1093120614</v>
      </c>
      <c r="S44" s="460">
        <f>+S40+S42</f>
        <v>1411421554</v>
      </c>
      <c r="T44" s="461">
        <f>+T40+T42</f>
        <v>1411421554</v>
      </c>
      <c r="U44" s="461">
        <f>+U40+U42</f>
        <v>1411421554</v>
      </c>
      <c r="V44" s="458">
        <f>U40+U42</f>
        <v>1411421554</v>
      </c>
      <c r="W44" s="458">
        <f>V40+V42</f>
        <v>0</v>
      </c>
      <c r="X44" s="458">
        <f>W40+W42</f>
        <v>0</v>
      </c>
      <c r="Y44" s="458">
        <f>X40+X42</f>
        <v>0</v>
      </c>
      <c r="Z44" s="52">
        <f>+Z40</f>
        <v>1810000000</v>
      </c>
      <c r="AA44" s="458">
        <v>0</v>
      </c>
      <c r="AB44" s="458">
        <f>AA40+AA42</f>
        <v>0</v>
      </c>
      <c r="AC44" s="458">
        <f>AB40+AB42</f>
        <v>0</v>
      </c>
      <c r="AD44" s="458">
        <f>AC40+AC42</f>
        <v>0</v>
      </c>
      <c r="AE44" s="458">
        <f>AD40+AD42</f>
        <v>0</v>
      </c>
      <c r="AF44" s="52">
        <f>+AF40</f>
        <v>977000000</v>
      </c>
      <c r="AG44" s="458">
        <v>0</v>
      </c>
      <c r="AH44" s="458">
        <f aca="true" t="shared" si="8" ref="AH44:AN44">AG40+AG42</f>
        <v>0</v>
      </c>
      <c r="AI44" s="458">
        <f t="shared" si="8"/>
        <v>0</v>
      </c>
      <c r="AJ44" s="458">
        <f t="shared" si="8"/>
        <v>0</v>
      </c>
      <c r="AK44" s="458">
        <f>AK40+AK42</f>
        <v>429129843</v>
      </c>
      <c r="AL44" s="144">
        <f>AL40+AL42</f>
        <v>779557097</v>
      </c>
      <c r="AM44" s="458" t="e">
        <f>#REF!+#REF!</f>
        <v>#REF!</v>
      </c>
      <c r="AN44" s="458">
        <f t="shared" si="8"/>
        <v>0</v>
      </c>
      <c r="AO44" s="477">
        <f>AL44/U44</f>
        <v>0.5523205273369376</v>
      </c>
      <c r="AP44" s="482">
        <f>SUM(L44+AL44+R44)/H44</f>
        <v>0.46437156161242055</v>
      </c>
      <c r="AQ44" s="629"/>
      <c r="AR44" s="559"/>
      <c r="AS44" s="559"/>
      <c r="AT44" s="630"/>
      <c r="AU44" s="570"/>
    </row>
    <row r="45" spans="1:47" s="5" customFormat="1" ht="24" customHeight="1">
      <c r="A45" s="571" t="s">
        <v>245</v>
      </c>
      <c r="B45" s="574">
        <v>10</v>
      </c>
      <c r="C45" s="577" t="s">
        <v>183</v>
      </c>
      <c r="D45" s="580" t="s">
        <v>177</v>
      </c>
      <c r="E45" s="583">
        <f>+GESTIÓN!D14</f>
        <v>441</v>
      </c>
      <c r="F45" s="550">
        <v>193</v>
      </c>
      <c r="G45" s="105" t="s">
        <v>9</v>
      </c>
      <c r="H45" s="47">
        <v>1</v>
      </c>
      <c r="I45" s="60">
        <v>0.05</v>
      </c>
      <c r="J45" s="60">
        <v>0.05</v>
      </c>
      <c r="K45" s="137">
        <v>0.03</v>
      </c>
      <c r="L45" s="448">
        <v>0.03</v>
      </c>
      <c r="M45" s="449">
        <v>0.2</v>
      </c>
      <c r="N45" s="449">
        <v>0.2</v>
      </c>
      <c r="O45" s="450">
        <v>0.3</v>
      </c>
      <c r="P45" s="451">
        <v>0.3</v>
      </c>
      <c r="Q45" s="450">
        <v>0.3</v>
      </c>
      <c r="R45" s="450">
        <v>0.3</v>
      </c>
      <c r="S45" s="402">
        <v>0.35</v>
      </c>
      <c r="T45" s="102">
        <v>0.35</v>
      </c>
      <c r="U45" s="102">
        <v>0.35</v>
      </c>
      <c r="V45" s="136"/>
      <c r="W45" s="136"/>
      <c r="X45" s="136"/>
      <c r="Y45" s="136"/>
      <c r="Z45" s="136">
        <v>0.7</v>
      </c>
      <c r="AA45" s="47"/>
      <c r="AB45" s="47"/>
      <c r="AC45" s="47"/>
      <c r="AD45" s="47"/>
      <c r="AE45" s="47"/>
      <c r="AF45" s="47">
        <v>1</v>
      </c>
      <c r="AG45" s="47"/>
      <c r="AH45" s="47"/>
      <c r="AI45" s="47"/>
      <c r="AJ45" s="305"/>
      <c r="AK45" s="102">
        <v>0.31</v>
      </c>
      <c r="AL45" s="377">
        <v>0.32</v>
      </c>
      <c r="AM45" s="358"/>
      <c r="AN45" s="366"/>
      <c r="AO45" s="117">
        <f>AL45/U45</f>
        <v>0.9142857142857144</v>
      </c>
      <c r="AP45" s="482">
        <f>AL45/H45</f>
        <v>0.32</v>
      </c>
      <c r="AQ45" s="554" t="s">
        <v>393</v>
      </c>
      <c r="AR45" s="553" t="s">
        <v>293</v>
      </c>
      <c r="AS45" s="553" t="s">
        <v>293</v>
      </c>
      <c r="AT45" s="557" t="s">
        <v>372</v>
      </c>
      <c r="AU45" s="568" t="s">
        <v>373</v>
      </c>
    </row>
    <row r="46" spans="1:47" s="5" customFormat="1" ht="24" customHeight="1">
      <c r="A46" s="572"/>
      <c r="B46" s="575"/>
      <c r="C46" s="578"/>
      <c r="D46" s="581"/>
      <c r="E46" s="584"/>
      <c r="F46" s="551"/>
      <c r="G46" s="106" t="s">
        <v>10</v>
      </c>
      <c r="H46" s="49">
        <f>L46+T46+AF46+Z46+R46</f>
        <v>4055280321</v>
      </c>
      <c r="I46" s="49">
        <v>253000000</v>
      </c>
      <c r="J46" s="49">
        <v>253000000</v>
      </c>
      <c r="K46" s="49">
        <v>173195636</v>
      </c>
      <c r="L46" s="370">
        <v>144155621</v>
      </c>
      <c r="M46" s="370">
        <v>750000000</v>
      </c>
      <c r="N46" s="406">
        <v>750000000</v>
      </c>
      <c r="O46" s="370">
        <v>1530000000</v>
      </c>
      <c r="P46" s="378">
        <v>1530000000</v>
      </c>
      <c r="Q46" s="370">
        <v>1463241300</v>
      </c>
      <c r="R46" s="370">
        <v>1460124700</v>
      </c>
      <c r="S46" s="378">
        <v>660000000</v>
      </c>
      <c r="T46" s="75">
        <v>660000000</v>
      </c>
      <c r="U46" s="75">
        <v>660000000</v>
      </c>
      <c r="V46" s="49"/>
      <c r="W46" s="49"/>
      <c r="X46" s="49"/>
      <c r="Y46" s="49"/>
      <c r="Z46" s="49">
        <v>975000000</v>
      </c>
      <c r="AA46" s="49"/>
      <c r="AB46" s="49"/>
      <c r="AC46" s="49"/>
      <c r="AD46" s="49"/>
      <c r="AE46" s="49"/>
      <c r="AF46" s="49">
        <v>816000000</v>
      </c>
      <c r="AG46" s="49"/>
      <c r="AH46" s="49"/>
      <c r="AI46" s="49"/>
      <c r="AJ46" s="49"/>
      <c r="AK46" s="49">
        <v>353179900</v>
      </c>
      <c r="AL46" s="370">
        <v>353179900</v>
      </c>
      <c r="AM46" s="113"/>
      <c r="AN46" s="108"/>
      <c r="AO46" s="477">
        <f>AL46/U46</f>
        <v>0.5351210606060606</v>
      </c>
      <c r="AP46" s="482">
        <f>SUM(L46+AL46+R46)/H46</f>
        <v>0.4826941829060305</v>
      </c>
      <c r="AQ46" s="555"/>
      <c r="AR46" s="553"/>
      <c r="AS46" s="553"/>
      <c r="AT46" s="557"/>
      <c r="AU46" s="569"/>
    </row>
    <row r="47" spans="1:47" s="5" customFormat="1" ht="24" customHeight="1">
      <c r="A47" s="572"/>
      <c r="B47" s="575"/>
      <c r="C47" s="578"/>
      <c r="D47" s="581"/>
      <c r="E47" s="584"/>
      <c r="F47" s="551"/>
      <c r="G47" s="106" t="s">
        <v>11</v>
      </c>
      <c r="H47" s="51"/>
      <c r="I47" s="58"/>
      <c r="J47" s="58"/>
      <c r="K47" s="51"/>
      <c r="L47" s="372">
        <v>0</v>
      </c>
      <c r="M47" s="372">
        <v>0</v>
      </c>
      <c r="N47" s="379">
        <v>0</v>
      </c>
      <c r="O47" s="372">
        <v>0</v>
      </c>
      <c r="P47" s="394">
        <v>0</v>
      </c>
      <c r="Q47" s="372">
        <v>0</v>
      </c>
      <c r="R47" s="372">
        <v>0</v>
      </c>
      <c r="S47" s="388">
        <v>0</v>
      </c>
      <c r="T47" s="77">
        <v>0</v>
      </c>
      <c r="U47" s="77">
        <v>0</v>
      </c>
      <c r="V47" s="51"/>
      <c r="W47" s="51"/>
      <c r="X47" s="51"/>
      <c r="Y47" s="58"/>
      <c r="Z47" s="58"/>
      <c r="AA47" s="51"/>
      <c r="AB47" s="51"/>
      <c r="AC47" s="51"/>
      <c r="AD47" s="51"/>
      <c r="AE47" s="51"/>
      <c r="AF47" s="58"/>
      <c r="AG47" s="51"/>
      <c r="AH47" s="51"/>
      <c r="AI47" s="51"/>
      <c r="AJ47" s="51"/>
      <c r="AK47" s="58">
        <v>0</v>
      </c>
      <c r="AL47" s="379">
        <v>0</v>
      </c>
      <c r="AM47" s="77"/>
      <c r="AN47" s="109"/>
      <c r="AO47" s="477">
        <v>0</v>
      </c>
      <c r="AP47" s="123"/>
      <c r="AQ47" s="555"/>
      <c r="AR47" s="553"/>
      <c r="AS47" s="553"/>
      <c r="AT47" s="557"/>
      <c r="AU47" s="569"/>
    </row>
    <row r="48" spans="1:47" s="5" customFormat="1" ht="24" customHeight="1" thickBot="1">
      <c r="A48" s="572"/>
      <c r="B48" s="575"/>
      <c r="C48" s="578"/>
      <c r="D48" s="581"/>
      <c r="E48" s="584"/>
      <c r="F48" s="551"/>
      <c r="G48" s="106" t="s">
        <v>12</v>
      </c>
      <c r="H48" s="473">
        <f>L48+R48</f>
        <v>49215150</v>
      </c>
      <c r="I48" s="64"/>
      <c r="J48" s="64"/>
      <c r="K48" s="51"/>
      <c r="L48" s="432">
        <v>0</v>
      </c>
      <c r="M48" s="378">
        <v>49215150</v>
      </c>
      <c r="N48" s="378">
        <v>49215150</v>
      </c>
      <c r="O48" s="378">
        <v>49215150</v>
      </c>
      <c r="P48" s="378">
        <v>49215150</v>
      </c>
      <c r="Q48" s="378">
        <v>49215150</v>
      </c>
      <c r="R48" s="452">
        <v>49215150</v>
      </c>
      <c r="S48" s="378">
        <v>1071566666</v>
      </c>
      <c r="T48" s="75">
        <v>1071566666</v>
      </c>
      <c r="U48" s="75">
        <v>1066956533</v>
      </c>
      <c r="V48" s="51"/>
      <c r="W48" s="51"/>
      <c r="X48" s="51"/>
      <c r="Y48" s="58"/>
      <c r="Z48" s="58"/>
      <c r="AA48" s="51"/>
      <c r="AB48" s="51"/>
      <c r="AC48" s="51"/>
      <c r="AD48" s="51"/>
      <c r="AE48" s="51"/>
      <c r="AF48" s="58"/>
      <c r="AG48" s="51"/>
      <c r="AH48" s="51"/>
      <c r="AI48" s="51"/>
      <c r="AJ48" s="51"/>
      <c r="AK48" s="49">
        <f>297366975+133</f>
        <v>297367108</v>
      </c>
      <c r="AL48" s="370">
        <v>584750383</v>
      </c>
      <c r="AM48" s="113"/>
      <c r="AN48" s="129"/>
      <c r="AO48" s="477">
        <f>AL48/U48</f>
        <v>0.5480545504096932</v>
      </c>
      <c r="AP48" s="478"/>
      <c r="AQ48" s="555"/>
      <c r="AR48" s="553"/>
      <c r="AS48" s="553"/>
      <c r="AT48" s="557"/>
      <c r="AU48" s="569"/>
    </row>
    <row r="49" spans="1:52" s="169" customFormat="1" ht="24" customHeight="1">
      <c r="A49" s="572"/>
      <c r="B49" s="575"/>
      <c r="C49" s="578"/>
      <c r="D49" s="581"/>
      <c r="E49" s="584"/>
      <c r="F49" s="551"/>
      <c r="G49" s="106" t="s">
        <v>13</v>
      </c>
      <c r="H49" s="164">
        <f>H45</f>
        <v>1</v>
      </c>
      <c r="I49" s="77">
        <f>+I45</f>
        <v>0.05</v>
      </c>
      <c r="J49" s="77">
        <f>+J45</f>
        <v>0.05</v>
      </c>
      <c r="K49" s="165">
        <v>0.03</v>
      </c>
      <c r="L49" s="453">
        <f>L45</f>
        <v>0.03</v>
      </c>
      <c r="M49" s="403">
        <v>0.2</v>
      </c>
      <c r="N49" s="403">
        <v>0.2</v>
      </c>
      <c r="O49" s="454">
        <v>0.3</v>
      </c>
      <c r="P49" s="454">
        <f>P47+P45</f>
        <v>0.3</v>
      </c>
      <c r="Q49" s="454">
        <f>Q45+Q47</f>
        <v>0.3</v>
      </c>
      <c r="R49" s="454">
        <f>R47+R45</f>
        <v>0.3</v>
      </c>
      <c r="S49" s="403">
        <f aca="true" t="shared" si="9" ref="S49:U50">S45+S47</f>
        <v>0.35</v>
      </c>
      <c r="T49" s="98">
        <f t="shared" si="9"/>
        <v>0.35</v>
      </c>
      <c r="U49" s="98">
        <f t="shared" si="9"/>
        <v>0.35</v>
      </c>
      <c r="V49" s="168">
        <f>+U47+U45</f>
        <v>0.35</v>
      </c>
      <c r="W49" s="168">
        <f>+V47+V45</f>
        <v>0</v>
      </c>
      <c r="X49" s="168">
        <f>+W47+W45</f>
        <v>0</v>
      </c>
      <c r="Y49" s="168">
        <f>+X47+X45</f>
        <v>0</v>
      </c>
      <c r="Z49" s="98">
        <f>Z45+Z47</f>
        <v>0.7</v>
      </c>
      <c r="AA49" s="168">
        <v>0</v>
      </c>
      <c r="AB49" s="168">
        <f>+AA47+AA45</f>
        <v>0</v>
      </c>
      <c r="AC49" s="168">
        <f>+AB47+AB45</f>
        <v>0</v>
      </c>
      <c r="AD49" s="168">
        <f>+AC47+AC45</f>
        <v>0</v>
      </c>
      <c r="AE49" s="168">
        <f>+AD47+AD45</f>
        <v>0</v>
      </c>
      <c r="AF49" s="98">
        <f>AF45+AF47</f>
        <v>1</v>
      </c>
      <c r="AG49" s="168">
        <v>0</v>
      </c>
      <c r="AH49" s="168">
        <f>+AG47+AG45</f>
        <v>0</v>
      </c>
      <c r="AI49" s="168">
        <f>+AH47+AH45</f>
        <v>0</v>
      </c>
      <c r="AJ49" s="168">
        <f>+AI47+AI45</f>
        <v>0</v>
      </c>
      <c r="AK49" s="168">
        <f>+AJ47+AK45</f>
        <v>0.31</v>
      </c>
      <c r="AL49" s="391">
        <f>AL45+AL47</f>
        <v>0.32</v>
      </c>
      <c r="AM49" s="168"/>
      <c r="AN49" s="168"/>
      <c r="AO49" s="117">
        <f>AL49/U49</f>
        <v>0.9142857142857144</v>
      </c>
      <c r="AP49" s="482">
        <f>AL49/H49</f>
        <v>0.32</v>
      </c>
      <c r="AQ49" s="555"/>
      <c r="AR49" s="553"/>
      <c r="AS49" s="553"/>
      <c r="AT49" s="557"/>
      <c r="AU49" s="569"/>
      <c r="AW49" s="5"/>
      <c r="AX49" s="5"/>
      <c r="AY49" s="5"/>
      <c r="AZ49" s="5"/>
    </row>
    <row r="50" spans="1:47" s="5" customFormat="1" ht="24" customHeight="1" thickBot="1">
      <c r="A50" s="573"/>
      <c r="B50" s="576"/>
      <c r="C50" s="579"/>
      <c r="D50" s="582"/>
      <c r="E50" s="585"/>
      <c r="F50" s="552"/>
      <c r="G50" s="159" t="s">
        <v>14</v>
      </c>
      <c r="H50" s="144">
        <f>H46</f>
        <v>4055280321</v>
      </c>
      <c r="I50" s="149">
        <f>I46+I47</f>
        <v>253000000</v>
      </c>
      <c r="J50" s="149">
        <f>J46+J47</f>
        <v>253000000</v>
      </c>
      <c r="K50" s="52">
        <v>173195636</v>
      </c>
      <c r="L50" s="459">
        <v>144155621</v>
      </c>
      <c r="M50" s="459">
        <v>799215150</v>
      </c>
      <c r="N50" s="459">
        <v>799215150</v>
      </c>
      <c r="O50" s="459">
        <v>1579215150</v>
      </c>
      <c r="P50" s="460">
        <f>P48+P46</f>
        <v>1579215150</v>
      </c>
      <c r="Q50" s="459">
        <f>Q46+Q48</f>
        <v>1512456450</v>
      </c>
      <c r="R50" s="459">
        <f>R48+R46</f>
        <v>1509339850</v>
      </c>
      <c r="S50" s="460">
        <f t="shared" si="9"/>
        <v>1731566666</v>
      </c>
      <c r="T50" s="461">
        <f t="shared" si="9"/>
        <v>1731566666</v>
      </c>
      <c r="U50" s="461">
        <f t="shared" si="9"/>
        <v>1726956533</v>
      </c>
      <c r="V50" s="458">
        <f>U46+U48</f>
        <v>1726956533</v>
      </c>
      <c r="W50" s="458">
        <f>V46+V48</f>
        <v>0</v>
      </c>
      <c r="X50" s="458">
        <f>W46+W48</f>
        <v>0</v>
      </c>
      <c r="Y50" s="458">
        <f>X46+X48</f>
        <v>0</v>
      </c>
      <c r="Z50" s="461">
        <f>Z46+Z48</f>
        <v>975000000</v>
      </c>
      <c r="AA50" s="458">
        <v>0</v>
      </c>
      <c r="AB50" s="458">
        <f>AA46+AA48</f>
        <v>0</v>
      </c>
      <c r="AC50" s="458">
        <f>AB46+AB48</f>
        <v>0</v>
      </c>
      <c r="AD50" s="458">
        <f>AC46+AC48</f>
        <v>0</v>
      </c>
      <c r="AE50" s="458">
        <f>AD46+AD48</f>
        <v>0</v>
      </c>
      <c r="AF50" s="149">
        <f>AF46+AF48</f>
        <v>816000000</v>
      </c>
      <c r="AG50" s="458">
        <v>0</v>
      </c>
      <c r="AH50" s="458">
        <f aca="true" t="shared" si="10" ref="AH50:AN50">AG46+AG48</f>
        <v>0</v>
      </c>
      <c r="AI50" s="458">
        <f t="shared" si="10"/>
        <v>0</v>
      </c>
      <c r="AJ50" s="458">
        <f t="shared" si="10"/>
        <v>0</v>
      </c>
      <c r="AK50" s="458">
        <f>AK46+AK48</f>
        <v>650547008</v>
      </c>
      <c r="AL50" s="144">
        <f>AL46+AL48</f>
        <v>937930283</v>
      </c>
      <c r="AM50" s="458" t="e">
        <f>#REF!+#REF!</f>
        <v>#REF!</v>
      </c>
      <c r="AN50" s="458">
        <f t="shared" si="10"/>
        <v>0</v>
      </c>
      <c r="AO50" s="477">
        <f>AL50/U50</f>
        <v>0.5431116910456715</v>
      </c>
      <c r="AP50" s="482">
        <f>SUM(L50+AL50+R50)/H50</f>
        <v>0.6390250608769198</v>
      </c>
      <c r="AQ50" s="556"/>
      <c r="AR50" s="553"/>
      <c r="AS50" s="553"/>
      <c r="AT50" s="557"/>
      <c r="AU50" s="570"/>
    </row>
    <row r="51" spans="1:47" s="5" customFormat="1" ht="24" customHeight="1">
      <c r="A51" s="571" t="s">
        <v>245</v>
      </c>
      <c r="B51" s="574">
        <v>11</v>
      </c>
      <c r="C51" s="577" t="s">
        <v>184</v>
      </c>
      <c r="D51" s="550" t="s">
        <v>177</v>
      </c>
      <c r="E51" s="583">
        <v>441</v>
      </c>
      <c r="F51" s="550">
        <v>193</v>
      </c>
      <c r="G51" s="105" t="s">
        <v>9</v>
      </c>
      <c r="H51" s="171">
        <v>4</v>
      </c>
      <c r="I51" s="60">
        <v>0.1</v>
      </c>
      <c r="J51" s="60">
        <v>0.1</v>
      </c>
      <c r="K51" s="60">
        <v>0.1</v>
      </c>
      <c r="L51" s="448">
        <v>0.02</v>
      </c>
      <c r="M51" s="455">
        <v>1</v>
      </c>
      <c r="N51" s="455">
        <v>1</v>
      </c>
      <c r="O51" s="455">
        <v>1</v>
      </c>
      <c r="P51" s="455">
        <v>1</v>
      </c>
      <c r="Q51" s="455">
        <v>1</v>
      </c>
      <c r="R51" s="437">
        <v>1</v>
      </c>
      <c r="S51" s="404">
        <v>2</v>
      </c>
      <c r="T51" s="139">
        <v>2</v>
      </c>
      <c r="U51" s="139">
        <v>2</v>
      </c>
      <c r="V51" s="53"/>
      <c r="W51" s="53"/>
      <c r="X51" s="53"/>
      <c r="Y51" s="138"/>
      <c r="Z51" s="138">
        <v>3</v>
      </c>
      <c r="AA51" s="53"/>
      <c r="AB51" s="53"/>
      <c r="AC51" s="53"/>
      <c r="AD51" s="53"/>
      <c r="AE51" s="53"/>
      <c r="AF51" s="138">
        <v>4</v>
      </c>
      <c r="AG51" s="53"/>
      <c r="AH51" s="53"/>
      <c r="AI51" s="53"/>
      <c r="AJ51" s="53"/>
      <c r="AK51" s="56">
        <v>1.1</v>
      </c>
      <c r="AL51" s="385">
        <v>1.1</v>
      </c>
      <c r="AM51" s="189"/>
      <c r="AN51" s="190"/>
      <c r="AO51" s="117">
        <f>AL51/U51</f>
        <v>0.55</v>
      </c>
      <c r="AP51" s="482">
        <f>AL51/H51</f>
        <v>0.275</v>
      </c>
      <c r="AQ51" s="565" t="s">
        <v>387</v>
      </c>
      <c r="AR51" s="560" t="s">
        <v>350</v>
      </c>
      <c r="AS51" s="562" t="s">
        <v>349</v>
      </c>
      <c r="AT51" s="558" t="s">
        <v>365</v>
      </c>
      <c r="AU51" s="640" t="s">
        <v>364</v>
      </c>
    </row>
    <row r="52" spans="1:47" s="5" customFormat="1" ht="24" customHeight="1">
      <c r="A52" s="572"/>
      <c r="B52" s="575"/>
      <c r="C52" s="578"/>
      <c r="D52" s="551"/>
      <c r="E52" s="584"/>
      <c r="F52" s="551"/>
      <c r="G52" s="106" t="s">
        <v>10</v>
      </c>
      <c r="H52" s="49">
        <f>L52+T52+AF52+Z52+R52</f>
        <v>6534318114</v>
      </c>
      <c r="I52" s="49">
        <v>390923675</v>
      </c>
      <c r="J52" s="49">
        <v>390923675</v>
      </c>
      <c r="K52" s="49">
        <v>390923675</v>
      </c>
      <c r="L52" s="370">
        <v>317287429</v>
      </c>
      <c r="M52" s="370">
        <v>1700000000</v>
      </c>
      <c r="N52" s="370">
        <v>1700000000</v>
      </c>
      <c r="O52" s="370">
        <v>1679909000</v>
      </c>
      <c r="P52" s="378">
        <v>1679909000</v>
      </c>
      <c r="Q52" s="370">
        <v>1445894504</v>
      </c>
      <c r="R52" s="370">
        <v>926030685</v>
      </c>
      <c r="S52" s="378">
        <v>2719000000</v>
      </c>
      <c r="T52" s="75">
        <v>2719000000</v>
      </c>
      <c r="U52" s="75">
        <v>2719000000</v>
      </c>
      <c r="V52" s="49"/>
      <c r="W52" s="49"/>
      <c r="X52" s="49"/>
      <c r="Y52" s="49"/>
      <c r="Z52" s="49">
        <v>1669000000</v>
      </c>
      <c r="AA52" s="49"/>
      <c r="AB52" s="49"/>
      <c r="AC52" s="49"/>
      <c r="AD52" s="49"/>
      <c r="AE52" s="49"/>
      <c r="AF52" s="49">
        <v>903000000</v>
      </c>
      <c r="AG52" s="49"/>
      <c r="AH52" s="49"/>
      <c r="AI52" s="49"/>
      <c r="AJ52" s="49"/>
      <c r="AK52" s="49">
        <v>23580000</v>
      </c>
      <c r="AL52" s="378">
        <v>23580000</v>
      </c>
      <c r="AM52" s="113"/>
      <c r="AN52" s="108"/>
      <c r="AO52" s="477">
        <f>AL52/U52</f>
        <v>0.008672305994851049</v>
      </c>
      <c r="AP52" s="482">
        <f>SUM(L52+AL52+R52)/H52</f>
        <v>0.19388375219835524</v>
      </c>
      <c r="AQ52" s="566"/>
      <c r="AR52" s="553"/>
      <c r="AS52" s="563"/>
      <c r="AT52" s="558"/>
      <c r="AU52" s="641"/>
    </row>
    <row r="53" spans="1:47" s="5" customFormat="1" ht="24" customHeight="1">
      <c r="A53" s="572"/>
      <c r="B53" s="575"/>
      <c r="C53" s="578"/>
      <c r="D53" s="551"/>
      <c r="E53" s="584"/>
      <c r="F53" s="551"/>
      <c r="G53" s="106" t="s">
        <v>11</v>
      </c>
      <c r="H53" s="50"/>
      <c r="I53" s="58"/>
      <c r="J53" s="58"/>
      <c r="K53" s="50"/>
      <c r="L53" s="372">
        <v>0</v>
      </c>
      <c r="M53" s="372">
        <v>0</v>
      </c>
      <c r="N53" s="379">
        <v>0</v>
      </c>
      <c r="O53" s="372">
        <v>0</v>
      </c>
      <c r="P53" s="394">
        <v>0</v>
      </c>
      <c r="Q53" s="372">
        <v>0</v>
      </c>
      <c r="R53" s="372">
        <v>0</v>
      </c>
      <c r="S53" s="388">
        <v>0</v>
      </c>
      <c r="T53" s="77">
        <v>0</v>
      </c>
      <c r="U53" s="77">
        <v>0</v>
      </c>
      <c r="V53" s="50"/>
      <c r="W53" s="50"/>
      <c r="X53" s="50"/>
      <c r="Y53" s="58"/>
      <c r="Z53" s="58"/>
      <c r="AA53" s="50"/>
      <c r="AB53" s="50"/>
      <c r="AC53" s="50"/>
      <c r="AD53" s="50"/>
      <c r="AE53" s="50"/>
      <c r="AF53" s="58"/>
      <c r="AG53" s="50"/>
      <c r="AH53" s="49"/>
      <c r="AI53" s="49"/>
      <c r="AJ53" s="49"/>
      <c r="AK53" s="49">
        <v>0</v>
      </c>
      <c r="AL53" s="388">
        <v>0</v>
      </c>
      <c r="AM53" s="113"/>
      <c r="AN53" s="109"/>
      <c r="AO53" s="477">
        <v>0</v>
      </c>
      <c r="AP53" s="123"/>
      <c r="AQ53" s="566"/>
      <c r="AR53" s="553"/>
      <c r="AS53" s="563"/>
      <c r="AT53" s="558"/>
      <c r="AU53" s="641"/>
    </row>
    <row r="54" spans="1:47" s="5" customFormat="1" ht="24" customHeight="1" thickBot="1">
      <c r="A54" s="572"/>
      <c r="B54" s="575"/>
      <c r="C54" s="578"/>
      <c r="D54" s="551"/>
      <c r="E54" s="584"/>
      <c r="F54" s="551"/>
      <c r="G54" s="106" t="s">
        <v>12</v>
      </c>
      <c r="H54" s="122"/>
      <c r="I54" s="124"/>
      <c r="J54" s="124"/>
      <c r="K54" s="50"/>
      <c r="L54" s="432">
        <v>0</v>
      </c>
      <c r="M54" s="432">
        <v>317287429</v>
      </c>
      <c r="N54" s="379">
        <v>317287429</v>
      </c>
      <c r="O54" s="432">
        <v>317287429</v>
      </c>
      <c r="P54" s="446">
        <v>317287429</v>
      </c>
      <c r="Q54" s="446">
        <v>317287429</v>
      </c>
      <c r="R54" s="446">
        <v>317287429</v>
      </c>
      <c r="S54" s="378">
        <v>861982634</v>
      </c>
      <c r="T54" s="75">
        <v>861982634</v>
      </c>
      <c r="U54" s="75">
        <v>861982634</v>
      </c>
      <c r="V54" s="50"/>
      <c r="W54" s="50"/>
      <c r="X54" s="50"/>
      <c r="Y54" s="58"/>
      <c r="Z54" s="58"/>
      <c r="AA54" s="50"/>
      <c r="AB54" s="50"/>
      <c r="AC54" s="50"/>
      <c r="AD54" s="50"/>
      <c r="AE54" s="50"/>
      <c r="AF54" s="58"/>
      <c r="AG54" s="50"/>
      <c r="AH54" s="49"/>
      <c r="AI54" s="49"/>
      <c r="AJ54" s="49"/>
      <c r="AK54" s="49">
        <v>15281000</v>
      </c>
      <c r="AL54" s="378">
        <v>34928000</v>
      </c>
      <c r="AM54" s="113"/>
      <c r="AN54" s="292"/>
      <c r="AO54" s="477">
        <f aca="true" t="shared" si="11" ref="AO54:AO59">AL54/U54</f>
        <v>0.040520537911440106</v>
      </c>
      <c r="AP54" s="478"/>
      <c r="AQ54" s="566"/>
      <c r="AR54" s="553"/>
      <c r="AS54" s="563"/>
      <c r="AT54" s="558"/>
      <c r="AU54" s="641"/>
    </row>
    <row r="55" spans="1:52" s="167" customFormat="1" ht="24" customHeight="1">
      <c r="A55" s="572"/>
      <c r="B55" s="575"/>
      <c r="C55" s="578"/>
      <c r="D55" s="551"/>
      <c r="E55" s="584"/>
      <c r="F55" s="551"/>
      <c r="G55" s="163" t="s">
        <v>13</v>
      </c>
      <c r="H55" s="164">
        <f>H51</f>
        <v>4</v>
      </c>
      <c r="I55" s="170">
        <f>+I51</f>
        <v>0.1</v>
      </c>
      <c r="J55" s="170">
        <f>+J51</f>
        <v>0.1</v>
      </c>
      <c r="K55" s="170">
        <v>0.1</v>
      </c>
      <c r="L55" s="431">
        <v>0</v>
      </c>
      <c r="M55" s="405">
        <v>1</v>
      </c>
      <c r="N55" s="405">
        <v>1</v>
      </c>
      <c r="O55" s="405">
        <v>1</v>
      </c>
      <c r="P55" s="431">
        <f>P53+P51</f>
        <v>1</v>
      </c>
      <c r="Q55" s="431">
        <f>Q53+Q51</f>
        <v>1</v>
      </c>
      <c r="R55" s="456">
        <f>R53+R51</f>
        <v>1</v>
      </c>
      <c r="S55" s="405">
        <f aca="true" t="shared" si="12" ref="S55:U56">S51+S53</f>
        <v>2</v>
      </c>
      <c r="T55" s="140">
        <f t="shared" si="12"/>
        <v>2</v>
      </c>
      <c r="U55" s="140">
        <f t="shared" si="12"/>
        <v>2</v>
      </c>
      <c r="V55" s="166">
        <f>+U53+U51</f>
        <v>2</v>
      </c>
      <c r="W55" s="166">
        <f>+V53+V51</f>
        <v>0</v>
      </c>
      <c r="X55" s="166">
        <f>+W53+W51</f>
        <v>0</v>
      </c>
      <c r="Y55" s="166">
        <f>+X53+X51</f>
        <v>0</v>
      </c>
      <c r="Z55" s="140">
        <f>Z51+Z53</f>
        <v>3</v>
      </c>
      <c r="AA55" s="166">
        <v>0</v>
      </c>
      <c r="AB55" s="166">
        <f>+AA53+AA51</f>
        <v>0</v>
      </c>
      <c r="AC55" s="166">
        <f>+AB53+AB51</f>
        <v>0</v>
      </c>
      <c r="AD55" s="166">
        <f>+AC53+AC51</f>
        <v>0</v>
      </c>
      <c r="AE55" s="166">
        <f>+AD53+AD51</f>
        <v>0</v>
      </c>
      <c r="AF55" s="140">
        <f>AF51+AF53</f>
        <v>4</v>
      </c>
      <c r="AG55" s="166">
        <v>0</v>
      </c>
      <c r="AH55" s="166">
        <f>+AG53+AG51</f>
        <v>0</v>
      </c>
      <c r="AI55" s="166">
        <f>+AH53+AH51</f>
        <v>0</v>
      </c>
      <c r="AJ55" s="166">
        <f>+AI53+AI51</f>
        <v>0</v>
      </c>
      <c r="AK55" s="166">
        <f>AK51+AK53</f>
        <v>1.1</v>
      </c>
      <c r="AL55" s="392">
        <f>AL51+AL53</f>
        <v>1.1</v>
      </c>
      <c r="AM55" s="367"/>
      <c r="AN55" s="367"/>
      <c r="AO55" s="117">
        <f t="shared" si="11"/>
        <v>0.55</v>
      </c>
      <c r="AP55" s="482">
        <f>AL55/H55</f>
        <v>0.275</v>
      </c>
      <c r="AQ55" s="566"/>
      <c r="AR55" s="553"/>
      <c r="AS55" s="563"/>
      <c r="AT55" s="558"/>
      <c r="AU55" s="641"/>
      <c r="AW55" s="5"/>
      <c r="AX55" s="5"/>
      <c r="AY55" s="5"/>
      <c r="AZ55" s="5"/>
    </row>
    <row r="56" spans="1:47" s="5" customFormat="1" ht="24" customHeight="1" thickBot="1">
      <c r="A56" s="653"/>
      <c r="B56" s="617"/>
      <c r="C56" s="618"/>
      <c r="D56" s="619"/>
      <c r="E56" s="626"/>
      <c r="F56" s="619"/>
      <c r="G56" s="157" t="s">
        <v>14</v>
      </c>
      <c r="H56" s="103">
        <f>H52</f>
        <v>6534318114</v>
      </c>
      <c r="I56" s="103">
        <f>+I52</f>
        <v>390923675</v>
      </c>
      <c r="J56" s="103">
        <f>+J52</f>
        <v>390923675</v>
      </c>
      <c r="K56" s="103">
        <v>390923675</v>
      </c>
      <c r="L56" s="471">
        <v>317287429</v>
      </c>
      <c r="M56" s="471">
        <v>2110393243</v>
      </c>
      <c r="N56" s="471">
        <v>2110393243</v>
      </c>
      <c r="O56" s="471">
        <v>1997196429</v>
      </c>
      <c r="P56" s="472">
        <f>P52+P54</f>
        <v>1997196429</v>
      </c>
      <c r="Q56" s="471">
        <f>Q54+Q52</f>
        <v>1763181933</v>
      </c>
      <c r="R56" s="471">
        <f>R54+R52</f>
        <v>1243318114</v>
      </c>
      <c r="S56" s="144">
        <f t="shared" si="12"/>
        <v>3580982634</v>
      </c>
      <c r="T56" s="458">
        <f t="shared" si="12"/>
        <v>3580982634</v>
      </c>
      <c r="U56" s="458">
        <f t="shared" si="12"/>
        <v>3580982634</v>
      </c>
      <c r="V56" s="458">
        <f>U52+U54</f>
        <v>3580982634</v>
      </c>
      <c r="W56" s="458">
        <f>V52+V54</f>
        <v>0</v>
      </c>
      <c r="X56" s="458">
        <f>W52+W54</f>
        <v>0</v>
      </c>
      <c r="Y56" s="458">
        <f>X52+X54</f>
        <v>0</v>
      </c>
      <c r="Z56" s="103">
        <f>Z53+Z52</f>
        <v>1669000000</v>
      </c>
      <c r="AA56" s="458">
        <v>0</v>
      </c>
      <c r="AB56" s="458">
        <f>AA52+AA54</f>
        <v>0</v>
      </c>
      <c r="AC56" s="458">
        <f>AB52+AB54</f>
        <v>0</v>
      </c>
      <c r="AD56" s="458">
        <f>AC52+AC54</f>
        <v>0</v>
      </c>
      <c r="AE56" s="458">
        <f>AD52+AD54</f>
        <v>0</v>
      </c>
      <c r="AF56" s="103">
        <f>AF53+AF52</f>
        <v>903000000</v>
      </c>
      <c r="AG56" s="458">
        <v>0</v>
      </c>
      <c r="AH56" s="458">
        <f aca="true" t="shared" si="13" ref="AH56:AN56">AG52+AG54</f>
        <v>0</v>
      </c>
      <c r="AI56" s="458">
        <f t="shared" si="13"/>
        <v>0</v>
      </c>
      <c r="AJ56" s="458">
        <f t="shared" si="13"/>
        <v>0</v>
      </c>
      <c r="AK56" s="458">
        <f>AK52+AK54</f>
        <v>38861000</v>
      </c>
      <c r="AL56" s="144">
        <f>AL52+AL54</f>
        <v>58508000</v>
      </c>
      <c r="AM56" s="458" t="e">
        <f>#REF!+#REF!</f>
        <v>#REF!</v>
      </c>
      <c r="AN56" s="458">
        <f t="shared" si="13"/>
        <v>0</v>
      </c>
      <c r="AO56" s="477">
        <f t="shared" si="11"/>
        <v>0.01633853217954477</v>
      </c>
      <c r="AP56" s="482">
        <f>SUM(L56+AL56+R56)/H56</f>
        <v>0.24778615224303113</v>
      </c>
      <c r="AQ56" s="567"/>
      <c r="AR56" s="561"/>
      <c r="AS56" s="564"/>
      <c r="AT56" s="559"/>
      <c r="AU56" s="642"/>
    </row>
    <row r="57" spans="1:47" ht="24" customHeight="1" thickBot="1">
      <c r="A57" s="544" t="s">
        <v>15</v>
      </c>
      <c r="B57" s="545"/>
      <c r="C57" s="545"/>
      <c r="D57" s="545"/>
      <c r="E57" s="545"/>
      <c r="F57" s="546"/>
      <c r="G57" s="494" t="s">
        <v>10</v>
      </c>
      <c r="H57" s="495">
        <f>H56+H50+H44+H38+H32+H26+H20+H14</f>
        <v>41282798289</v>
      </c>
      <c r="I57" s="495">
        <f>+I10+I16+I22+I28+I34+I40+I46+I52</f>
        <v>5046188213</v>
      </c>
      <c r="J57" s="495">
        <f aca="true" t="shared" si="14" ref="J57:L58">+J10+J16+J22+J28+J34+J40+J46+J52</f>
        <v>5046188213</v>
      </c>
      <c r="K57" s="495">
        <f t="shared" si="14"/>
        <v>5046188213</v>
      </c>
      <c r="L57" s="495">
        <f t="shared" si="14"/>
        <v>4209803341</v>
      </c>
      <c r="M57" s="495">
        <v>11937623000</v>
      </c>
      <c r="N57" s="495">
        <f>+N10+N16+N22+N28+N34+N40+N46+N52</f>
        <v>11937623000</v>
      </c>
      <c r="O57" s="495">
        <f>+O10+O16+O22+O28+O34+O40+O46+O52</f>
        <v>11937623000</v>
      </c>
      <c r="P57" s="495">
        <f>+P10+P16+P22+P28+P34+P40+P46+P52</f>
        <v>11937623000</v>
      </c>
      <c r="Q57" s="495">
        <f>+Q10+Q16+Q22+Q28+Q34+Q40+Q46+Q52</f>
        <v>11844212514</v>
      </c>
      <c r="R57" s="495">
        <f>+R10+R16+R22+R28+R34+R40+R46+R52</f>
        <v>10502994948</v>
      </c>
      <c r="S57" s="495">
        <f>+S16+S22+S28+S34+S40+S46+S52+S10</f>
        <v>8454000000</v>
      </c>
      <c r="T57" s="495">
        <f>+T16+T22+T28+T34+T40+T46+T52+T10</f>
        <v>8454000000</v>
      </c>
      <c r="U57" s="495">
        <f>+U16+U22+U28+U34+U40+U46+U52+U10</f>
        <v>8454000000</v>
      </c>
      <c r="V57" s="495"/>
      <c r="W57" s="495"/>
      <c r="X57" s="495"/>
      <c r="Y57" s="495"/>
      <c r="Z57" s="495">
        <f>+Z10+Z16+Z22+Z28+Z34+Z40+Z46+Z52</f>
        <v>11296000000</v>
      </c>
      <c r="AA57" s="495"/>
      <c r="AB57" s="495"/>
      <c r="AC57" s="495"/>
      <c r="AD57" s="495"/>
      <c r="AE57" s="495"/>
      <c r="AF57" s="495">
        <f>+AF10+AF16+AF22+AF28+AF34+AF40+AF46+AF52</f>
        <v>6820000000</v>
      </c>
      <c r="AG57" s="495"/>
      <c r="AH57" s="495"/>
      <c r="AI57" s="495"/>
      <c r="AJ57" s="495"/>
      <c r="AK57" s="496">
        <f>AK10+AK16+AK22+AK28+AK34+AK46+AK52+AK40</f>
        <v>1222947643</v>
      </c>
      <c r="AL57" s="496">
        <f>AL10+AL16+AL22+AL28+AL34+AL46+AL52+AL40</f>
        <v>1227147643</v>
      </c>
      <c r="AM57" s="495"/>
      <c r="AN57" s="495"/>
      <c r="AO57" s="497">
        <f t="shared" si="11"/>
        <v>0.14515586030281524</v>
      </c>
      <c r="AP57" s="498">
        <f>SUM(L57+AL57+R57)/H57</f>
        <v>0.3861159270360623</v>
      </c>
      <c r="AQ57" s="489"/>
      <c r="AR57" s="489"/>
      <c r="AS57" s="489"/>
      <c r="AT57" s="489"/>
      <c r="AU57" s="490"/>
    </row>
    <row r="58" spans="1:47" ht="24" customHeight="1" thickBot="1">
      <c r="A58" s="544"/>
      <c r="B58" s="545"/>
      <c r="C58" s="545"/>
      <c r="D58" s="545"/>
      <c r="E58" s="545"/>
      <c r="F58" s="546"/>
      <c r="G58" s="499" t="s">
        <v>12</v>
      </c>
      <c r="H58" s="500"/>
      <c r="I58" s="495">
        <f>+I11+I17+I23+I29+I35+I41+I47+I53</f>
        <v>0</v>
      </c>
      <c r="J58" s="495">
        <f t="shared" si="14"/>
        <v>0</v>
      </c>
      <c r="K58" s="501">
        <f t="shared" si="14"/>
        <v>0</v>
      </c>
      <c r="L58" s="501">
        <f t="shared" si="14"/>
        <v>0</v>
      </c>
      <c r="M58" s="495">
        <v>3741718881</v>
      </c>
      <c r="N58" s="495">
        <f>+N12+N24+N30+N36+N42+N48+N54</f>
        <v>3741718881</v>
      </c>
      <c r="O58" s="495">
        <f>+O12+O24+O30+O36+O42+O48+O54</f>
        <v>3738822624</v>
      </c>
      <c r="P58" s="495">
        <f>+P12+P24+P30+P36+P42+P48+P54</f>
        <v>3738822622</v>
      </c>
      <c r="Q58" s="495">
        <f>+Q12+Q24+Q30+Q36+Q42+Q48+Q54</f>
        <v>3713583067</v>
      </c>
      <c r="R58" s="495">
        <f>+R12+R24+R30+R36+R42+R48+R54</f>
        <v>3234254459</v>
      </c>
      <c r="S58" s="495">
        <f>+S24+S30+S36+S42+S48+S54+S18+S12</f>
        <v>8559586674</v>
      </c>
      <c r="T58" s="495">
        <f>+T24+T30+T36+T42+T48+T54+T18+T12</f>
        <v>8559586674</v>
      </c>
      <c r="U58" s="495">
        <f>+U24+U30+U36+U42+U48+U54+U18+U12</f>
        <v>8554976541</v>
      </c>
      <c r="V58" s="502"/>
      <c r="W58" s="502"/>
      <c r="X58" s="502"/>
      <c r="Y58" s="495"/>
      <c r="Z58" s="495">
        <f>+Z11+Z17+Z23+Z29+Z35+Z41+Z47+Z53</f>
        <v>0</v>
      </c>
      <c r="AA58" s="502"/>
      <c r="AB58" s="502"/>
      <c r="AC58" s="502"/>
      <c r="AD58" s="502"/>
      <c r="AE58" s="502"/>
      <c r="AF58" s="495">
        <f>+AF11+AF17+AF23+AF29+AF35+AF41+AF47+AF53</f>
        <v>0</v>
      </c>
      <c r="AG58" s="502"/>
      <c r="AH58" s="502"/>
      <c r="AI58" s="502"/>
      <c r="AJ58" s="502"/>
      <c r="AK58" s="503">
        <f>AK12+AK18+AK24+AK30+AK36+AK42+AK48+AK54</f>
        <v>1172247375</v>
      </c>
      <c r="AL58" s="503">
        <f>AL12+AL18+AL24+AL30+AL36+AL42+AL48+AL54</f>
        <v>3116738320</v>
      </c>
      <c r="AM58" s="504"/>
      <c r="AN58" s="504"/>
      <c r="AO58" s="497">
        <f t="shared" si="11"/>
        <v>0.3643187453598419</v>
      </c>
      <c r="AP58" s="497"/>
      <c r="AQ58" s="489"/>
      <c r="AR58" s="489"/>
      <c r="AS58" s="489"/>
      <c r="AT58" s="489"/>
      <c r="AU58" s="490"/>
    </row>
    <row r="59" spans="1:50" s="154" customFormat="1" ht="24" customHeight="1" thickBot="1">
      <c r="A59" s="547"/>
      <c r="B59" s="548"/>
      <c r="C59" s="548"/>
      <c r="D59" s="548"/>
      <c r="E59" s="548"/>
      <c r="F59" s="549"/>
      <c r="G59" s="499" t="s">
        <v>15</v>
      </c>
      <c r="H59" s="505">
        <f>H57+H58</f>
        <v>41282798289</v>
      </c>
      <c r="I59" s="495">
        <f>+I14+I20+I26+I32+I38+I44+I50+I56</f>
        <v>5046188213</v>
      </c>
      <c r="J59" s="495">
        <f>+J14+J20+J26+J32+J38+J44+J50+J56</f>
        <v>5046188213</v>
      </c>
      <c r="K59" s="506">
        <f>+K14+K20+K26+K32+K38+K44+K50+K56</f>
        <v>5046188213</v>
      </c>
      <c r="L59" s="506">
        <f>+L14+L20+L26+L32+L38+L44+L50+L56</f>
        <v>4209803341</v>
      </c>
      <c r="M59" s="505">
        <v>15679341881</v>
      </c>
      <c r="N59" s="495">
        <f>+N57+N58</f>
        <v>15679341881</v>
      </c>
      <c r="O59" s="506">
        <f>+O57+O58</f>
        <v>15676445624</v>
      </c>
      <c r="P59" s="506">
        <f>+P14+P20+P26+P32+P38+P44+P50+P56</f>
        <v>15676445622</v>
      </c>
      <c r="Q59" s="506">
        <f>+Q14+Q20+Q26+Q32+Q38+Q44+Q50+Q56</f>
        <v>15557795581</v>
      </c>
      <c r="R59" s="506">
        <f>+R14+R20+R26+R32+R38+R44+R50+R56</f>
        <v>13737249407</v>
      </c>
      <c r="S59" s="506">
        <f>S57+S58</f>
        <v>17013586674</v>
      </c>
      <c r="T59" s="506">
        <f>T57+T58</f>
        <v>17013586674</v>
      </c>
      <c r="U59" s="506">
        <f>U57+U58</f>
        <v>17008976541</v>
      </c>
      <c r="V59" s="506"/>
      <c r="W59" s="506"/>
      <c r="X59" s="506"/>
      <c r="Y59" s="506"/>
      <c r="Z59" s="506">
        <f>+Z14+Z20+Z26+Z32+Z38+Z44+Z50+Z56</f>
        <v>11296000000</v>
      </c>
      <c r="AA59" s="506"/>
      <c r="AB59" s="506"/>
      <c r="AC59" s="506"/>
      <c r="AD59" s="506"/>
      <c r="AE59" s="506"/>
      <c r="AF59" s="495">
        <f>+AF14+AF20+AF26+AF32+AF38+AF44+AF50+AF56</f>
        <v>6820000000</v>
      </c>
      <c r="AG59" s="506"/>
      <c r="AH59" s="506"/>
      <c r="AI59" s="506"/>
      <c r="AJ59" s="506"/>
      <c r="AK59" s="503">
        <f>AK57+AK58</f>
        <v>2395195018</v>
      </c>
      <c r="AL59" s="503">
        <f>AL57+AL58</f>
        <v>4343885963</v>
      </c>
      <c r="AM59" s="506"/>
      <c r="AN59" s="506"/>
      <c r="AO59" s="497">
        <f t="shared" si="11"/>
        <v>0.2553878507933207</v>
      </c>
      <c r="AP59" s="497">
        <f>(AL59+R59+L59)/H59</f>
        <v>0.5399570677101976</v>
      </c>
      <c r="AQ59" s="491"/>
      <c r="AR59" s="491"/>
      <c r="AS59" s="491"/>
      <c r="AT59" s="491"/>
      <c r="AU59" s="492"/>
      <c r="AV59" s="153"/>
      <c r="AW59" s="153"/>
      <c r="AX59" s="153"/>
    </row>
    <row r="60" spans="1:47" ht="24" customHeight="1">
      <c r="A60" s="586" t="s">
        <v>234</v>
      </c>
      <c r="B60" s="586"/>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row>
    <row r="62" spans="18:19" ht="24" customHeight="1">
      <c r="R62" s="104"/>
      <c r="S62" s="104"/>
    </row>
    <row r="63" spans="17:19" ht="24" customHeight="1">
      <c r="Q63" s="104"/>
      <c r="R63" s="104"/>
      <c r="S63" s="104"/>
    </row>
    <row r="65" ht="24" customHeight="1">
      <c r="AK65" s="11"/>
    </row>
    <row r="68" ht="24" customHeight="1">
      <c r="AK68" s="11"/>
    </row>
  </sheetData>
  <sheetProtection/>
  <mergeCells count="118">
    <mergeCell ref="A33:A38"/>
    <mergeCell ref="A51:A56"/>
    <mergeCell ref="I6:AJ6"/>
    <mergeCell ref="A21:A26"/>
    <mergeCell ref="B21:B26"/>
    <mergeCell ref="C21:C26"/>
    <mergeCell ref="D21:D26"/>
    <mergeCell ref="E21:E26"/>
    <mergeCell ref="A27:A32"/>
    <mergeCell ref="A39:A44"/>
    <mergeCell ref="D39:D44"/>
    <mergeCell ref="E39:E44"/>
    <mergeCell ref="AS39:AS44"/>
    <mergeCell ref="A9:A14"/>
    <mergeCell ref="A15:A20"/>
    <mergeCell ref="B15:B20"/>
    <mergeCell ref="C15:C20"/>
    <mergeCell ref="F9:F14"/>
    <mergeCell ref="B9:B14"/>
    <mergeCell ref="D15:D20"/>
    <mergeCell ref="AU9:AU14"/>
    <mergeCell ref="AR9:AR14"/>
    <mergeCell ref="AS9:AS14"/>
    <mergeCell ref="E15:E20"/>
    <mergeCell ref="AT9:AT14"/>
    <mergeCell ref="E9:E14"/>
    <mergeCell ref="AQ9:AQ14"/>
    <mergeCell ref="F15:F20"/>
    <mergeCell ref="B27:B32"/>
    <mergeCell ref="C27:C32"/>
    <mergeCell ref="D27:D32"/>
    <mergeCell ref="E27:E32"/>
    <mergeCell ref="C9:C14"/>
    <mergeCell ref="AU51:AU56"/>
    <mergeCell ref="AU15:AU20"/>
    <mergeCell ref="AQ33:AQ38"/>
    <mergeCell ref="AR33:AR38"/>
    <mergeCell ref="AS33:AS38"/>
    <mergeCell ref="AT33:AT38"/>
    <mergeCell ref="AR15:AR20"/>
    <mergeCell ref="AQ15:AQ20"/>
    <mergeCell ref="AS15:AS20"/>
    <mergeCell ref="AU33:AU38"/>
    <mergeCell ref="AT15:AT20"/>
    <mergeCell ref="AQ21:AQ26"/>
    <mergeCell ref="AU39:AU44"/>
    <mergeCell ref="AQ39:AQ44"/>
    <mergeCell ref="AR39:AR44"/>
    <mergeCell ref="AT39:AT44"/>
    <mergeCell ref="D9:D14"/>
    <mergeCell ref="D51:D56"/>
    <mergeCell ref="E51:E56"/>
    <mergeCell ref="F51:F56"/>
    <mergeCell ref="F21:F26"/>
    <mergeCell ref="F39:F44"/>
    <mergeCell ref="F27:F32"/>
    <mergeCell ref="B51:B56"/>
    <mergeCell ref="C51:C56"/>
    <mergeCell ref="F33:F38"/>
    <mergeCell ref="B39:B44"/>
    <mergeCell ref="C39:C44"/>
    <mergeCell ref="B33:B38"/>
    <mergeCell ref="C33:C38"/>
    <mergeCell ref="D33:D38"/>
    <mergeCell ref="E33:E38"/>
    <mergeCell ref="I7:L7"/>
    <mergeCell ref="M7:R7"/>
    <mergeCell ref="S7:X7"/>
    <mergeCell ref="Y7:AD7"/>
    <mergeCell ref="AE7:AJ7"/>
    <mergeCell ref="A1:E4"/>
    <mergeCell ref="B6:D7"/>
    <mergeCell ref="AK7:AN7"/>
    <mergeCell ref="F3:P3"/>
    <mergeCell ref="F4:P4"/>
    <mergeCell ref="Q3:AU3"/>
    <mergeCell ref="Q4:AU4"/>
    <mergeCell ref="F1:AU1"/>
    <mergeCell ref="F2:AU2"/>
    <mergeCell ref="F6:F8"/>
    <mergeCell ref="AK6:AN6"/>
    <mergeCell ref="AO6:AO8"/>
    <mergeCell ref="AR6:AR8"/>
    <mergeCell ref="E6:E8"/>
    <mergeCell ref="A6:A8"/>
    <mergeCell ref="AS6:AS8"/>
    <mergeCell ref="AT6:AT8"/>
    <mergeCell ref="AU6:AU8"/>
    <mergeCell ref="AQ6:AQ8"/>
    <mergeCell ref="G6:G8"/>
    <mergeCell ref="H6:H8"/>
    <mergeCell ref="AP6:AP8"/>
    <mergeCell ref="A60:AU60"/>
    <mergeCell ref="AR21:AR26"/>
    <mergeCell ref="AS21:AS26"/>
    <mergeCell ref="AT21:AT26"/>
    <mergeCell ref="AU21:AU26"/>
    <mergeCell ref="AQ27:AQ32"/>
    <mergeCell ref="AR27:AR32"/>
    <mergeCell ref="AS27:AS32"/>
    <mergeCell ref="AT27:AT32"/>
    <mergeCell ref="AU27:AU32"/>
    <mergeCell ref="AU45:AU50"/>
    <mergeCell ref="A45:A50"/>
    <mergeCell ref="B45:B50"/>
    <mergeCell ref="C45:C50"/>
    <mergeCell ref="D45:D50"/>
    <mergeCell ref="E45:E50"/>
    <mergeCell ref="A57:F59"/>
    <mergeCell ref="F45:F50"/>
    <mergeCell ref="AR45:AR50"/>
    <mergeCell ref="AS45:AS50"/>
    <mergeCell ref="AQ45:AQ50"/>
    <mergeCell ref="AT45:AT50"/>
    <mergeCell ref="AT51:AT56"/>
    <mergeCell ref="AR51:AR56"/>
    <mergeCell ref="AS51:AS56"/>
    <mergeCell ref="AQ51:AQ56"/>
  </mergeCells>
  <dataValidations count="1">
    <dataValidation showInputMessage="1" showErrorMessage="1" sqref="D27:D38"/>
  </dataValidations>
  <printOptions horizontalCentered="1" verticalCentered="1"/>
  <pageMargins left="0" right="0" top="0.1968503937007874" bottom="0.1968503937007874" header="0.31496062992125984" footer="0"/>
  <pageSetup fitToHeight="0" horizontalDpi="600" verticalDpi="600" orientation="landscape" scale="50"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Q72"/>
  <sheetViews>
    <sheetView zoomScale="95" zoomScaleNormal="95" zoomScalePageLayoutView="0" workbookViewId="0" topLeftCell="D52">
      <selection activeCell="E8" sqref="E8:E9"/>
    </sheetView>
  </sheetViews>
  <sheetFormatPr defaultColWidth="11.421875" defaultRowHeight="15"/>
  <cols>
    <col min="1" max="1" width="29.140625" style="0" customWidth="1"/>
    <col min="2" max="2" width="22.140625" style="0" customWidth="1"/>
    <col min="3" max="3" width="33.7109375" style="0" customWidth="1"/>
    <col min="4" max="4" width="8.28125" style="0" customWidth="1"/>
    <col min="5" max="5" width="6.8515625" style="151" customWidth="1"/>
    <col min="12" max="12" width="12.00390625" style="0" customWidth="1"/>
    <col min="14" max="14" width="58.8515625" style="0" customWidth="1"/>
    <col min="17" max="17" width="5.421875" style="0" bestFit="1" customWidth="1"/>
  </cols>
  <sheetData>
    <row r="1" spans="1:17" ht="15">
      <c r="A1" s="663"/>
      <c r="B1" s="664"/>
      <c r="C1" s="669" t="s">
        <v>0</v>
      </c>
      <c r="D1" s="669"/>
      <c r="E1" s="669"/>
      <c r="F1" s="669"/>
      <c r="G1" s="669"/>
      <c r="H1" s="669"/>
      <c r="I1" s="669"/>
      <c r="J1" s="669"/>
      <c r="K1" s="669"/>
      <c r="L1" s="669"/>
      <c r="M1" s="669"/>
      <c r="N1" s="670"/>
      <c r="O1" s="79"/>
      <c r="P1" s="79"/>
      <c r="Q1" s="79"/>
    </row>
    <row r="2" spans="1:17" ht="15">
      <c r="A2" s="665"/>
      <c r="B2" s="666"/>
      <c r="C2" s="671" t="s">
        <v>73</v>
      </c>
      <c r="D2" s="671"/>
      <c r="E2" s="671"/>
      <c r="F2" s="671"/>
      <c r="G2" s="671"/>
      <c r="H2" s="671"/>
      <c r="I2" s="671"/>
      <c r="J2" s="671"/>
      <c r="K2" s="671"/>
      <c r="L2" s="671"/>
      <c r="M2" s="671"/>
      <c r="N2" s="672"/>
      <c r="O2" s="79"/>
      <c r="P2" s="79"/>
      <c r="Q2" s="79"/>
    </row>
    <row r="3" spans="1:17" ht="15">
      <c r="A3" s="665"/>
      <c r="B3" s="666"/>
      <c r="C3" s="94" t="s">
        <v>1</v>
      </c>
      <c r="D3" s="673" t="str">
        <f>'[2]INVERSIÓN'!O3</f>
        <v>DIRECCIÓN DE CONTROL AMBIENTAL</v>
      </c>
      <c r="E3" s="673"/>
      <c r="F3" s="673"/>
      <c r="G3" s="673"/>
      <c r="H3" s="673"/>
      <c r="I3" s="673"/>
      <c r="J3" s="673"/>
      <c r="K3" s="673"/>
      <c r="L3" s="673"/>
      <c r="M3" s="673"/>
      <c r="N3" s="674"/>
      <c r="O3" s="79"/>
      <c r="P3" s="79"/>
      <c r="Q3" s="79"/>
    </row>
    <row r="4" spans="1:17" ht="15.75" thickBot="1">
      <c r="A4" s="667"/>
      <c r="B4" s="668"/>
      <c r="C4" s="93" t="s">
        <v>16</v>
      </c>
      <c r="D4" s="675" t="str">
        <f>+'[2]INVERSIÓN'!O4</f>
        <v> 978 - Centro de Información y Modelamiento Ambiental</v>
      </c>
      <c r="E4" s="675"/>
      <c r="F4" s="675"/>
      <c r="G4" s="675"/>
      <c r="H4" s="675"/>
      <c r="I4" s="675"/>
      <c r="J4" s="675"/>
      <c r="K4" s="675"/>
      <c r="L4" s="675"/>
      <c r="M4" s="675"/>
      <c r="N4" s="676"/>
      <c r="O4" s="79"/>
      <c r="P4" s="79"/>
      <c r="Q4" s="79"/>
    </row>
    <row r="5" spans="1:17" ht="15.75" thickBot="1">
      <c r="A5" s="92"/>
      <c r="B5" s="90"/>
      <c r="C5" s="91"/>
      <c r="D5" s="90"/>
      <c r="E5" s="92"/>
      <c r="F5" s="90"/>
      <c r="G5" s="90"/>
      <c r="H5" s="90"/>
      <c r="I5" s="89"/>
      <c r="J5" s="89"/>
      <c r="K5" s="89"/>
      <c r="L5" s="89"/>
      <c r="M5" s="89"/>
      <c r="N5" s="88"/>
      <c r="O5" s="79"/>
      <c r="P5" s="79"/>
      <c r="Q5" s="79"/>
    </row>
    <row r="6" spans="1:17" ht="33" customHeight="1">
      <c r="A6" s="677" t="s">
        <v>29</v>
      </c>
      <c r="B6" s="679" t="s">
        <v>30</v>
      </c>
      <c r="C6" s="681" t="s">
        <v>31</v>
      </c>
      <c r="D6" s="683" t="s">
        <v>32</v>
      </c>
      <c r="E6" s="684"/>
      <c r="F6" s="679" t="s">
        <v>265</v>
      </c>
      <c r="G6" s="679"/>
      <c r="H6" s="679"/>
      <c r="I6" s="679"/>
      <c r="J6" s="679"/>
      <c r="K6" s="679"/>
      <c r="L6" s="679" t="s">
        <v>36</v>
      </c>
      <c r="M6" s="679"/>
      <c r="N6" s="685" t="s">
        <v>320</v>
      </c>
      <c r="O6" s="79"/>
      <c r="P6" s="79"/>
      <c r="Q6" s="79"/>
    </row>
    <row r="7" spans="1:17" ht="61.5" customHeight="1" thickBot="1">
      <c r="A7" s="678"/>
      <c r="B7" s="680"/>
      <c r="C7" s="682"/>
      <c r="D7" s="87" t="s">
        <v>33</v>
      </c>
      <c r="E7" s="87" t="s">
        <v>34</v>
      </c>
      <c r="F7" s="87" t="s">
        <v>35</v>
      </c>
      <c r="G7" s="86" t="s">
        <v>299</v>
      </c>
      <c r="H7" s="86" t="s">
        <v>17</v>
      </c>
      <c r="I7" s="86" t="s">
        <v>18</v>
      </c>
      <c r="J7" s="86" t="s">
        <v>19</v>
      </c>
      <c r="K7" s="85" t="s">
        <v>20</v>
      </c>
      <c r="L7" s="85" t="s">
        <v>37</v>
      </c>
      <c r="M7" s="85" t="s">
        <v>38</v>
      </c>
      <c r="N7" s="686"/>
      <c r="O7" s="79"/>
      <c r="P7" s="79"/>
      <c r="Q7" s="79"/>
    </row>
    <row r="8" spans="1:17" ht="24" customHeight="1">
      <c r="A8" s="687" t="s">
        <v>252</v>
      </c>
      <c r="B8" s="690" t="s">
        <v>77</v>
      </c>
      <c r="C8" s="693" t="s">
        <v>267</v>
      </c>
      <c r="D8" s="695" t="s">
        <v>266</v>
      </c>
      <c r="E8" s="695"/>
      <c r="F8" s="145" t="s">
        <v>21</v>
      </c>
      <c r="G8" s="295">
        <v>0.25</v>
      </c>
      <c r="H8" s="295">
        <v>0.25</v>
      </c>
      <c r="I8" s="295">
        <v>0.25</v>
      </c>
      <c r="J8" s="295">
        <v>0.25</v>
      </c>
      <c r="K8" s="146">
        <f>SUM(G8:J8)</f>
        <v>1</v>
      </c>
      <c r="L8" s="697">
        <v>0.15</v>
      </c>
      <c r="M8" s="700">
        <v>0.05</v>
      </c>
      <c r="N8" s="702" t="s">
        <v>338</v>
      </c>
      <c r="O8" s="79"/>
      <c r="P8" s="79"/>
      <c r="Q8" s="79"/>
    </row>
    <row r="9" spans="1:17" ht="24" customHeight="1" thickBot="1">
      <c r="A9" s="688"/>
      <c r="B9" s="691"/>
      <c r="C9" s="694"/>
      <c r="D9" s="696"/>
      <c r="E9" s="696"/>
      <c r="F9" s="147" t="s">
        <v>22</v>
      </c>
      <c r="G9" s="360">
        <v>0.25</v>
      </c>
      <c r="H9" s="360">
        <v>0.25</v>
      </c>
      <c r="I9" s="296"/>
      <c r="J9" s="296"/>
      <c r="K9" s="148">
        <f>G9+H9+I9+J9</f>
        <v>0.5</v>
      </c>
      <c r="L9" s="698"/>
      <c r="M9" s="701"/>
      <c r="N9" s="702"/>
      <c r="O9" s="79"/>
      <c r="P9" s="79"/>
      <c r="Q9" s="79"/>
    </row>
    <row r="10" spans="1:17" ht="24" customHeight="1">
      <c r="A10" s="688"/>
      <c r="B10" s="691"/>
      <c r="C10" s="694" t="s">
        <v>268</v>
      </c>
      <c r="D10" s="696" t="s">
        <v>266</v>
      </c>
      <c r="E10" s="696" t="s">
        <v>266</v>
      </c>
      <c r="F10" s="145" t="s">
        <v>21</v>
      </c>
      <c r="G10" s="295">
        <v>0.25</v>
      </c>
      <c r="H10" s="295">
        <v>0.25</v>
      </c>
      <c r="I10" s="295">
        <v>0.25</v>
      </c>
      <c r="J10" s="295">
        <v>0.25</v>
      </c>
      <c r="K10" s="146">
        <f>SUM(G10:J10)</f>
        <v>1</v>
      </c>
      <c r="L10" s="698"/>
      <c r="M10" s="703">
        <v>0.05</v>
      </c>
      <c r="N10" s="702" t="s">
        <v>340</v>
      </c>
      <c r="O10" s="79"/>
      <c r="P10" s="79"/>
      <c r="Q10" s="79"/>
    </row>
    <row r="11" spans="1:17" ht="24" customHeight="1" thickBot="1">
      <c r="A11" s="688"/>
      <c r="B11" s="691"/>
      <c r="C11" s="694"/>
      <c r="D11" s="696"/>
      <c r="E11" s="696"/>
      <c r="F11" s="147" t="s">
        <v>22</v>
      </c>
      <c r="G11" s="360">
        <v>0.25</v>
      </c>
      <c r="H11" s="360">
        <v>0.178</v>
      </c>
      <c r="I11" s="296"/>
      <c r="J11" s="296"/>
      <c r="K11" s="148">
        <f>G11+H11+I11+J11</f>
        <v>0.428</v>
      </c>
      <c r="L11" s="698"/>
      <c r="M11" s="704"/>
      <c r="N11" s="702"/>
      <c r="O11" s="79"/>
      <c r="P11" s="79"/>
      <c r="Q11" s="79"/>
    </row>
    <row r="12" spans="1:17" ht="24" customHeight="1">
      <c r="A12" s="688"/>
      <c r="B12" s="691"/>
      <c r="C12" s="694" t="s">
        <v>269</v>
      </c>
      <c r="D12" s="696" t="s">
        <v>266</v>
      </c>
      <c r="E12" s="696"/>
      <c r="F12" s="145" t="s">
        <v>21</v>
      </c>
      <c r="G12" s="295">
        <v>0.25</v>
      </c>
      <c r="H12" s="295">
        <v>0.25</v>
      </c>
      <c r="I12" s="295">
        <v>0.25</v>
      </c>
      <c r="J12" s="295">
        <v>0.25</v>
      </c>
      <c r="K12" s="146">
        <f>SUM(G12:J12)</f>
        <v>1</v>
      </c>
      <c r="L12" s="698"/>
      <c r="M12" s="707">
        <v>0.05</v>
      </c>
      <c r="N12" s="702" t="s">
        <v>339</v>
      </c>
      <c r="O12" s="79"/>
      <c r="P12" s="79"/>
      <c r="Q12" s="79"/>
    </row>
    <row r="13" spans="1:17" ht="24" customHeight="1" thickBot="1">
      <c r="A13" s="689"/>
      <c r="B13" s="692"/>
      <c r="C13" s="705"/>
      <c r="D13" s="706"/>
      <c r="E13" s="706"/>
      <c r="F13" s="147" t="s">
        <v>22</v>
      </c>
      <c r="G13" s="360">
        <v>0.25</v>
      </c>
      <c r="H13" s="360">
        <v>0.25</v>
      </c>
      <c r="I13" s="296"/>
      <c r="J13" s="296"/>
      <c r="K13" s="148">
        <f>G13+H13+I13+J13</f>
        <v>0.5</v>
      </c>
      <c r="L13" s="699"/>
      <c r="M13" s="708"/>
      <c r="N13" s="702"/>
      <c r="O13" s="79"/>
      <c r="P13" s="79"/>
      <c r="Q13" s="79"/>
    </row>
    <row r="14" spans="1:17" ht="33.75" customHeight="1">
      <c r="A14" s="687" t="s">
        <v>251</v>
      </c>
      <c r="B14" s="693" t="s">
        <v>79</v>
      </c>
      <c r="C14" s="693" t="s">
        <v>270</v>
      </c>
      <c r="D14" s="695" t="s">
        <v>266</v>
      </c>
      <c r="E14" s="695"/>
      <c r="F14" s="145" t="s">
        <v>21</v>
      </c>
      <c r="G14" s="295">
        <v>0.15</v>
      </c>
      <c r="H14" s="295">
        <v>0.3</v>
      </c>
      <c r="I14" s="295">
        <v>0.55</v>
      </c>
      <c r="J14" s="295"/>
      <c r="K14" s="146">
        <f>SUM(G14:J14)</f>
        <v>1</v>
      </c>
      <c r="L14" s="697">
        <v>0.06</v>
      </c>
      <c r="M14" s="710">
        <v>0.02</v>
      </c>
      <c r="N14" s="711" t="s">
        <v>341</v>
      </c>
      <c r="O14" s="79"/>
      <c r="P14" s="79"/>
      <c r="Q14" s="79"/>
    </row>
    <row r="15" spans="1:17" ht="27.75" customHeight="1" thickBot="1">
      <c r="A15" s="688"/>
      <c r="B15" s="694"/>
      <c r="C15" s="694"/>
      <c r="D15" s="696"/>
      <c r="E15" s="696"/>
      <c r="F15" s="147" t="s">
        <v>22</v>
      </c>
      <c r="G15" s="360">
        <v>0.15</v>
      </c>
      <c r="H15" s="360">
        <v>0.3</v>
      </c>
      <c r="I15" s="296"/>
      <c r="J15" s="296"/>
      <c r="K15" s="148">
        <f>G15+H15+I15+J15</f>
        <v>0.44999999999999996</v>
      </c>
      <c r="L15" s="698"/>
      <c r="M15" s="704"/>
      <c r="N15" s="712"/>
      <c r="O15" s="79"/>
      <c r="P15" s="79"/>
      <c r="Q15" s="79"/>
    </row>
    <row r="16" spans="1:17" ht="32.25" customHeight="1">
      <c r="A16" s="688"/>
      <c r="B16" s="694"/>
      <c r="C16" s="694" t="s">
        <v>271</v>
      </c>
      <c r="D16" s="695" t="s">
        <v>266</v>
      </c>
      <c r="E16" s="695" t="s">
        <v>266</v>
      </c>
      <c r="F16" s="145" t="s">
        <v>21</v>
      </c>
      <c r="G16" s="295"/>
      <c r="H16" s="295"/>
      <c r="I16" s="295">
        <v>0.75</v>
      </c>
      <c r="J16" s="295">
        <v>0.25</v>
      </c>
      <c r="K16" s="146">
        <f>SUM(G16:J16)</f>
        <v>1</v>
      </c>
      <c r="L16" s="698"/>
      <c r="M16" s="703">
        <v>0.02</v>
      </c>
      <c r="N16" s="774" t="s">
        <v>342</v>
      </c>
      <c r="O16" s="79"/>
      <c r="P16" s="79"/>
      <c r="Q16" s="79"/>
    </row>
    <row r="17" spans="1:17" ht="72" customHeight="1" thickBot="1">
      <c r="A17" s="688"/>
      <c r="B17" s="694"/>
      <c r="C17" s="694"/>
      <c r="D17" s="696"/>
      <c r="E17" s="696"/>
      <c r="F17" s="147" t="s">
        <v>22</v>
      </c>
      <c r="G17" s="360">
        <v>0.15</v>
      </c>
      <c r="H17" s="296"/>
      <c r="I17" s="296"/>
      <c r="J17" s="296"/>
      <c r="K17" s="148">
        <f>G17+H17+I17+J17</f>
        <v>0.15</v>
      </c>
      <c r="L17" s="698"/>
      <c r="M17" s="704"/>
      <c r="N17" s="775"/>
      <c r="O17" s="79"/>
      <c r="P17" s="79"/>
      <c r="Q17" s="79"/>
    </row>
    <row r="18" spans="1:17" ht="36" customHeight="1">
      <c r="A18" s="688"/>
      <c r="B18" s="694"/>
      <c r="C18" s="694" t="s">
        <v>272</v>
      </c>
      <c r="D18" s="696" t="s">
        <v>266</v>
      </c>
      <c r="E18" s="696"/>
      <c r="F18" s="145" t="s">
        <v>21</v>
      </c>
      <c r="G18" s="295">
        <v>0.45</v>
      </c>
      <c r="H18" s="295">
        <v>0.55</v>
      </c>
      <c r="I18" s="295"/>
      <c r="J18" s="295"/>
      <c r="K18" s="146">
        <f>SUM(G18:J18)</f>
        <v>1</v>
      </c>
      <c r="L18" s="698"/>
      <c r="M18" s="703">
        <v>0.02</v>
      </c>
      <c r="N18" s="711" t="s">
        <v>343</v>
      </c>
      <c r="O18" s="79"/>
      <c r="P18" s="83"/>
      <c r="Q18" s="79"/>
    </row>
    <row r="19" spans="1:17" ht="24" customHeight="1" thickBot="1">
      <c r="A19" s="689"/>
      <c r="B19" s="705"/>
      <c r="C19" s="705"/>
      <c r="D19" s="706"/>
      <c r="E19" s="706"/>
      <c r="F19" s="147" t="s">
        <v>22</v>
      </c>
      <c r="G19" s="360">
        <v>0.2</v>
      </c>
      <c r="H19" s="360">
        <v>0.75</v>
      </c>
      <c r="I19" s="296"/>
      <c r="J19" s="296"/>
      <c r="K19" s="148">
        <f>G19+H19+I19+J19</f>
        <v>0.95</v>
      </c>
      <c r="L19" s="699"/>
      <c r="M19" s="715"/>
      <c r="N19" s="712"/>
      <c r="O19" s="79"/>
      <c r="P19" s="79"/>
      <c r="Q19" s="79"/>
    </row>
    <row r="20" spans="1:17" ht="37.5" customHeight="1">
      <c r="A20" s="716" t="s">
        <v>76</v>
      </c>
      <c r="B20" s="719" t="s">
        <v>80</v>
      </c>
      <c r="C20" s="722" t="s">
        <v>273</v>
      </c>
      <c r="D20" s="724" t="s">
        <v>266</v>
      </c>
      <c r="E20" s="724"/>
      <c r="F20" s="145" t="s">
        <v>21</v>
      </c>
      <c r="G20" s="295">
        <v>0.3</v>
      </c>
      <c r="H20" s="295">
        <v>0.21</v>
      </c>
      <c r="I20" s="295">
        <v>0.19</v>
      </c>
      <c r="J20" s="295">
        <v>0.3</v>
      </c>
      <c r="K20" s="146">
        <f>SUM(G20:J20)</f>
        <v>1</v>
      </c>
      <c r="L20" s="725">
        <v>0.05</v>
      </c>
      <c r="M20" s="710">
        <v>0.025</v>
      </c>
      <c r="N20" s="709" t="s">
        <v>344</v>
      </c>
      <c r="O20" s="79"/>
      <c r="P20" s="79"/>
      <c r="Q20" s="79"/>
    </row>
    <row r="21" spans="1:17" ht="30" customHeight="1" thickBot="1">
      <c r="A21" s="717"/>
      <c r="B21" s="720"/>
      <c r="C21" s="723"/>
      <c r="D21" s="714"/>
      <c r="E21" s="714"/>
      <c r="F21" s="147" t="s">
        <v>22</v>
      </c>
      <c r="G21" s="360">
        <v>0.3</v>
      </c>
      <c r="H21" s="360">
        <v>0.21</v>
      </c>
      <c r="I21" s="296"/>
      <c r="J21" s="296"/>
      <c r="K21" s="148">
        <f>G21+H21+I21+J21</f>
        <v>0.51</v>
      </c>
      <c r="L21" s="726"/>
      <c r="M21" s="704"/>
      <c r="N21" s="709"/>
      <c r="O21" s="79"/>
      <c r="P21" s="79"/>
      <c r="Q21" s="79"/>
    </row>
    <row r="22" spans="1:17" ht="24.75" customHeight="1">
      <c r="A22" s="717"/>
      <c r="B22" s="720"/>
      <c r="C22" s="694" t="s">
        <v>274</v>
      </c>
      <c r="D22" s="713"/>
      <c r="E22" s="713" t="s">
        <v>266</v>
      </c>
      <c r="F22" s="145" t="s">
        <v>21</v>
      </c>
      <c r="G22" s="295">
        <v>0.15</v>
      </c>
      <c r="H22" s="295">
        <v>0.2</v>
      </c>
      <c r="I22" s="295">
        <v>0.1</v>
      </c>
      <c r="J22" s="295">
        <v>0.55</v>
      </c>
      <c r="K22" s="146">
        <f>SUM(G22:J22)</f>
        <v>1</v>
      </c>
      <c r="L22" s="726"/>
      <c r="M22" s="703">
        <v>0.025</v>
      </c>
      <c r="N22" s="736" t="s">
        <v>345</v>
      </c>
      <c r="O22" s="79"/>
      <c r="P22" s="79"/>
      <c r="Q22" s="79"/>
    </row>
    <row r="23" spans="1:17" ht="30.75" customHeight="1" thickBot="1">
      <c r="A23" s="718"/>
      <c r="B23" s="721"/>
      <c r="C23" s="705"/>
      <c r="D23" s="714"/>
      <c r="E23" s="714"/>
      <c r="F23" s="147" t="s">
        <v>22</v>
      </c>
      <c r="G23" s="360">
        <v>0.15</v>
      </c>
      <c r="H23" s="360">
        <v>0</v>
      </c>
      <c r="I23" s="296"/>
      <c r="J23" s="296"/>
      <c r="K23" s="148">
        <f>G23+H23+I23+J23</f>
        <v>0.15</v>
      </c>
      <c r="L23" s="727"/>
      <c r="M23" s="715"/>
      <c r="N23" s="736"/>
      <c r="O23" s="79"/>
      <c r="P23" s="79"/>
      <c r="Q23" s="79"/>
    </row>
    <row r="24" spans="1:17" ht="24" customHeight="1">
      <c r="A24" s="728" t="str">
        <f>'[2]INVERSIÓN'!A27</f>
        <v>Línea de acción (1.4): Red de Calidad Hídrica de Bogotá RCHB, la Red de monitoreo aguas subterráneas y la captura de la información secundaria compilada mediante el reporte de terceros interesados o usuarios del recurso Hídrico. SRHS</v>
      </c>
      <c r="B24" s="730" t="str">
        <f>'[2]INVERSIÓN'!C27</f>
        <v>Generar 4 informes anualizados de la calidad hídrica superficial.</v>
      </c>
      <c r="C24" s="719" t="s">
        <v>275</v>
      </c>
      <c r="D24" s="732" t="s">
        <v>266</v>
      </c>
      <c r="E24" s="732" t="s">
        <v>266</v>
      </c>
      <c r="F24" s="145" t="s">
        <v>21</v>
      </c>
      <c r="G24" s="295"/>
      <c r="H24" s="295"/>
      <c r="I24" s="295">
        <v>0.3</v>
      </c>
      <c r="J24" s="295">
        <v>0.7</v>
      </c>
      <c r="K24" s="146">
        <f>SUM(G24:J24)</f>
        <v>1</v>
      </c>
      <c r="L24" s="738">
        <v>0.14</v>
      </c>
      <c r="M24" s="710">
        <v>0.06</v>
      </c>
      <c r="N24" s="734" t="s">
        <v>346</v>
      </c>
      <c r="O24" s="79"/>
      <c r="P24" s="79"/>
      <c r="Q24" s="79"/>
    </row>
    <row r="25" spans="1:17" ht="24" customHeight="1" thickBot="1">
      <c r="A25" s="729"/>
      <c r="B25" s="731"/>
      <c r="C25" s="720"/>
      <c r="D25" s="733"/>
      <c r="E25" s="733"/>
      <c r="F25" s="147" t="s">
        <v>22</v>
      </c>
      <c r="G25" s="360"/>
      <c r="H25" s="360"/>
      <c r="I25" s="296"/>
      <c r="J25" s="296"/>
      <c r="K25" s="148">
        <f>G25+H25+I25+J25</f>
        <v>0</v>
      </c>
      <c r="L25" s="739"/>
      <c r="M25" s="704"/>
      <c r="N25" s="734"/>
      <c r="O25" s="79"/>
      <c r="P25" s="84"/>
      <c r="Q25" s="79"/>
    </row>
    <row r="26" spans="1:17" ht="24" customHeight="1">
      <c r="A26" s="729"/>
      <c r="B26" s="731"/>
      <c r="C26" s="719" t="s">
        <v>277</v>
      </c>
      <c r="D26" s="732" t="s">
        <v>266</v>
      </c>
      <c r="E26" s="732" t="s">
        <v>266</v>
      </c>
      <c r="F26" s="145" t="s">
        <v>21</v>
      </c>
      <c r="G26" s="295">
        <v>0.25</v>
      </c>
      <c r="H26" s="295">
        <v>0.25</v>
      </c>
      <c r="I26" s="295">
        <v>0.25</v>
      </c>
      <c r="J26" s="295">
        <v>0.25</v>
      </c>
      <c r="K26" s="146">
        <f>SUM(G26:J26)</f>
        <v>1</v>
      </c>
      <c r="L26" s="739"/>
      <c r="M26" s="703">
        <v>0.04</v>
      </c>
      <c r="N26" s="735" t="s">
        <v>354</v>
      </c>
      <c r="O26" s="79"/>
      <c r="P26" s="79"/>
      <c r="Q26" s="79"/>
    </row>
    <row r="27" spans="1:17" ht="21.75" customHeight="1" thickBot="1">
      <c r="A27" s="729"/>
      <c r="B27" s="731"/>
      <c r="C27" s="720"/>
      <c r="D27" s="733"/>
      <c r="E27" s="733"/>
      <c r="F27" s="147" t="s">
        <v>22</v>
      </c>
      <c r="G27" s="360">
        <v>0.25</v>
      </c>
      <c r="H27" s="361">
        <v>0.25</v>
      </c>
      <c r="I27" s="296"/>
      <c r="J27" s="296"/>
      <c r="K27" s="148">
        <f>G27+H27+I27+J27</f>
        <v>0.5</v>
      </c>
      <c r="L27" s="739"/>
      <c r="M27" s="704"/>
      <c r="N27" s="735"/>
      <c r="O27" s="79"/>
      <c r="P27" s="79"/>
      <c r="Q27" s="79"/>
    </row>
    <row r="28" spans="1:17" ht="21.75" customHeight="1">
      <c r="A28" s="729"/>
      <c r="B28" s="731"/>
      <c r="C28" s="719" t="s">
        <v>276</v>
      </c>
      <c r="D28" s="732" t="s">
        <v>266</v>
      </c>
      <c r="E28" s="732"/>
      <c r="F28" s="145" t="s">
        <v>21</v>
      </c>
      <c r="G28" s="295"/>
      <c r="H28" s="295">
        <v>0.5</v>
      </c>
      <c r="I28" s="295"/>
      <c r="J28" s="295">
        <v>0.5</v>
      </c>
      <c r="K28" s="146">
        <f>SUM(G28:J28)</f>
        <v>1</v>
      </c>
      <c r="L28" s="739"/>
      <c r="M28" s="703">
        <v>0.02</v>
      </c>
      <c r="N28" s="735" t="s">
        <v>347</v>
      </c>
      <c r="O28" s="79"/>
      <c r="P28" s="79"/>
      <c r="Q28" s="79"/>
    </row>
    <row r="29" spans="1:17" ht="21" customHeight="1" thickBot="1">
      <c r="A29" s="729"/>
      <c r="B29" s="731"/>
      <c r="C29" s="720"/>
      <c r="D29" s="733"/>
      <c r="E29" s="733"/>
      <c r="F29" s="147" t="s">
        <v>22</v>
      </c>
      <c r="G29" s="360">
        <v>0.25</v>
      </c>
      <c r="H29" s="360">
        <v>0.25</v>
      </c>
      <c r="I29" s="296"/>
      <c r="J29" s="296"/>
      <c r="K29" s="148">
        <f>G29+H29+I29+J29</f>
        <v>0.5</v>
      </c>
      <c r="L29" s="739"/>
      <c r="M29" s="704"/>
      <c r="N29" s="735"/>
      <c r="O29" s="79"/>
      <c r="P29" s="79"/>
      <c r="Q29" s="79"/>
    </row>
    <row r="30" spans="1:17" ht="27" customHeight="1">
      <c r="A30" s="729"/>
      <c r="B30" s="731"/>
      <c r="C30" s="719" t="s">
        <v>278</v>
      </c>
      <c r="D30" s="732" t="s">
        <v>266</v>
      </c>
      <c r="E30" s="732"/>
      <c r="F30" s="145" t="s">
        <v>21</v>
      </c>
      <c r="G30" s="295"/>
      <c r="H30" s="295">
        <v>0.35</v>
      </c>
      <c r="I30" s="295">
        <v>0.45</v>
      </c>
      <c r="J30" s="295">
        <v>0.2</v>
      </c>
      <c r="K30" s="146">
        <f>SUM(G30:J30)</f>
        <v>1</v>
      </c>
      <c r="L30" s="739"/>
      <c r="M30" s="703">
        <v>0.02</v>
      </c>
      <c r="N30" s="734" t="s">
        <v>348</v>
      </c>
      <c r="O30" s="79"/>
      <c r="P30" s="79"/>
      <c r="Q30" s="79"/>
    </row>
    <row r="31" spans="1:17" ht="24.75" customHeight="1" thickBot="1">
      <c r="A31" s="729"/>
      <c r="B31" s="731"/>
      <c r="C31" s="720"/>
      <c r="D31" s="733"/>
      <c r="E31" s="733"/>
      <c r="F31" s="147" t="s">
        <v>22</v>
      </c>
      <c r="G31" s="296"/>
      <c r="H31" s="360">
        <v>0.25</v>
      </c>
      <c r="I31" s="296"/>
      <c r="J31" s="296"/>
      <c r="K31" s="148">
        <f>G31+H31+I31+J31</f>
        <v>0.25</v>
      </c>
      <c r="L31" s="739"/>
      <c r="M31" s="737"/>
      <c r="N31" s="734"/>
      <c r="O31" s="79"/>
      <c r="P31" s="79"/>
      <c r="Q31" s="79"/>
    </row>
    <row r="32" spans="1:17" ht="30" customHeight="1">
      <c r="A32" s="740" t="s">
        <v>250</v>
      </c>
      <c r="B32" s="730" t="s">
        <v>181</v>
      </c>
      <c r="C32" s="719" t="s">
        <v>279</v>
      </c>
      <c r="D32" s="732" t="s">
        <v>266</v>
      </c>
      <c r="E32" s="732"/>
      <c r="F32" s="145" t="s">
        <v>21</v>
      </c>
      <c r="G32" s="295"/>
      <c r="H32" s="295"/>
      <c r="I32" s="295"/>
      <c r="J32" s="295">
        <v>1</v>
      </c>
      <c r="K32" s="146">
        <f>SUM(G32:J32)</f>
        <v>1</v>
      </c>
      <c r="L32" s="743">
        <v>0.1</v>
      </c>
      <c r="M32" s="745">
        <v>0.05</v>
      </c>
      <c r="N32" s="734" t="s">
        <v>352</v>
      </c>
      <c r="O32" s="79"/>
      <c r="P32" s="79"/>
      <c r="Q32" s="79"/>
    </row>
    <row r="33" spans="1:17" ht="30" customHeight="1" thickBot="1">
      <c r="A33" s="740"/>
      <c r="B33" s="731"/>
      <c r="C33" s="720"/>
      <c r="D33" s="733"/>
      <c r="E33" s="733"/>
      <c r="F33" s="147" t="s">
        <v>22</v>
      </c>
      <c r="G33" s="360">
        <v>0.3</v>
      </c>
      <c r="H33" s="360">
        <v>0.2</v>
      </c>
      <c r="I33" s="296"/>
      <c r="J33" s="296"/>
      <c r="K33" s="148">
        <f>G33+H33+I33+J33</f>
        <v>0.5</v>
      </c>
      <c r="L33" s="743"/>
      <c r="M33" s="745"/>
      <c r="N33" s="734"/>
      <c r="O33" s="79"/>
      <c r="P33" s="79"/>
      <c r="Q33" s="79"/>
    </row>
    <row r="34" spans="1:17" ht="30" customHeight="1">
      <c r="A34" s="740"/>
      <c r="B34" s="731"/>
      <c r="C34" s="719" t="s">
        <v>280</v>
      </c>
      <c r="D34" s="746" t="s">
        <v>266</v>
      </c>
      <c r="E34" s="746" t="s">
        <v>266</v>
      </c>
      <c r="F34" s="145" t="s">
        <v>21</v>
      </c>
      <c r="G34" s="295">
        <v>0.25</v>
      </c>
      <c r="H34" s="295">
        <v>0.25</v>
      </c>
      <c r="I34" s="295">
        <v>0.25</v>
      </c>
      <c r="J34" s="295">
        <v>0.25</v>
      </c>
      <c r="K34" s="146">
        <f>SUM(G34:J34)</f>
        <v>1</v>
      </c>
      <c r="L34" s="743"/>
      <c r="M34" s="745">
        <v>0.05</v>
      </c>
      <c r="N34" s="748" t="s">
        <v>353</v>
      </c>
      <c r="O34" s="79"/>
      <c r="P34" s="79"/>
      <c r="Q34" s="79"/>
    </row>
    <row r="35" spans="1:17" ht="30" customHeight="1" thickBot="1">
      <c r="A35" s="741"/>
      <c r="B35" s="742"/>
      <c r="C35" s="720"/>
      <c r="D35" s="733"/>
      <c r="E35" s="733"/>
      <c r="F35" s="147" t="s">
        <v>22</v>
      </c>
      <c r="G35" s="360">
        <v>0.25</v>
      </c>
      <c r="H35" s="360">
        <v>0.25</v>
      </c>
      <c r="I35" s="296"/>
      <c r="J35" s="296"/>
      <c r="K35" s="148"/>
      <c r="L35" s="744"/>
      <c r="M35" s="747"/>
      <c r="N35" s="748"/>
      <c r="O35" s="79"/>
      <c r="P35" s="79"/>
      <c r="Q35" s="79"/>
    </row>
    <row r="36" spans="1:17" ht="27.75" customHeight="1">
      <c r="A36" s="749" t="s">
        <v>249</v>
      </c>
      <c r="B36" s="730" t="s">
        <v>184</v>
      </c>
      <c r="C36" s="719" t="s">
        <v>355</v>
      </c>
      <c r="D36" s="732" t="s">
        <v>266</v>
      </c>
      <c r="E36" s="732" t="s">
        <v>266</v>
      </c>
      <c r="F36" s="145" t="s">
        <v>21</v>
      </c>
      <c r="G36" s="295"/>
      <c r="H36" s="295">
        <v>1</v>
      </c>
      <c r="I36" s="295"/>
      <c r="J36" s="295"/>
      <c r="K36" s="146">
        <f>SUM(G36:J36)</f>
        <v>1</v>
      </c>
      <c r="L36" s="738">
        <v>0.2</v>
      </c>
      <c r="M36" s="737">
        <v>0.02</v>
      </c>
      <c r="N36" s="734" t="s">
        <v>356</v>
      </c>
      <c r="O36" s="79"/>
      <c r="P36" s="79"/>
      <c r="Q36" s="79"/>
    </row>
    <row r="37" spans="1:17" ht="24.75" customHeight="1" thickBot="1">
      <c r="A37" s="750"/>
      <c r="B37" s="731"/>
      <c r="C37" s="720"/>
      <c r="D37" s="733"/>
      <c r="E37" s="733"/>
      <c r="F37" s="147" t="s">
        <v>22</v>
      </c>
      <c r="G37" s="360">
        <v>0</v>
      </c>
      <c r="H37" s="360">
        <v>0</v>
      </c>
      <c r="I37" s="296"/>
      <c r="J37" s="296"/>
      <c r="K37" s="148">
        <f>G37+H37+I37+J37</f>
        <v>0</v>
      </c>
      <c r="L37" s="739"/>
      <c r="M37" s="704"/>
      <c r="N37" s="734"/>
      <c r="O37" s="79"/>
      <c r="P37" s="79"/>
      <c r="Q37" s="79"/>
    </row>
    <row r="38" spans="1:17" ht="24.75" customHeight="1">
      <c r="A38" s="750"/>
      <c r="B38" s="731"/>
      <c r="C38" s="719" t="s">
        <v>281</v>
      </c>
      <c r="D38" s="746" t="s">
        <v>266</v>
      </c>
      <c r="E38" s="746"/>
      <c r="F38" s="145" t="s">
        <v>21</v>
      </c>
      <c r="G38" s="295">
        <v>0.25</v>
      </c>
      <c r="H38" s="295">
        <v>0.25</v>
      </c>
      <c r="I38" s="295">
        <v>0.25</v>
      </c>
      <c r="J38" s="295">
        <v>0.25</v>
      </c>
      <c r="K38" s="146">
        <f>SUM(G38:J38)</f>
        <v>1</v>
      </c>
      <c r="L38" s="739"/>
      <c r="M38" s="703">
        <v>0.02</v>
      </c>
      <c r="N38" s="734" t="s">
        <v>357</v>
      </c>
      <c r="O38" s="79"/>
      <c r="P38" s="79"/>
      <c r="Q38" s="79"/>
    </row>
    <row r="39" spans="1:17" ht="35.25" customHeight="1" thickBot="1">
      <c r="A39" s="750"/>
      <c r="B39" s="731"/>
      <c r="C39" s="720"/>
      <c r="D39" s="733"/>
      <c r="E39" s="733"/>
      <c r="F39" s="147" t="s">
        <v>22</v>
      </c>
      <c r="G39" s="360">
        <v>0.25</v>
      </c>
      <c r="H39" s="360">
        <v>0</v>
      </c>
      <c r="I39" s="296"/>
      <c r="J39" s="296"/>
      <c r="K39" s="148">
        <f>G39+H39+I39+J39</f>
        <v>0.25</v>
      </c>
      <c r="L39" s="739"/>
      <c r="M39" s="704"/>
      <c r="N39" s="734"/>
      <c r="O39" s="79"/>
      <c r="P39" s="79"/>
      <c r="Q39" s="79"/>
    </row>
    <row r="40" spans="1:17" ht="27.75" customHeight="1">
      <c r="A40" s="750"/>
      <c r="B40" s="731"/>
      <c r="C40" s="719" t="s">
        <v>282</v>
      </c>
      <c r="D40" s="746" t="s">
        <v>266</v>
      </c>
      <c r="E40" s="746"/>
      <c r="F40" s="145" t="s">
        <v>21</v>
      </c>
      <c r="G40" s="295"/>
      <c r="H40" s="295">
        <v>1</v>
      </c>
      <c r="I40" s="295"/>
      <c r="J40" s="295"/>
      <c r="K40" s="146">
        <f>SUM(G40:J40)</f>
        <v>1</v>
      </c>
      <c r="L40" s="739"/>
      <c r="M40" s="703">
        <v>0.02</v>
      </c>
      <c r="N40" s="734" t="s">
        <v>361</v>
      </c>
      <c r="O40" s="79"/>
      <c r="P40" s="79"/>
      <c r="Q40" s="79"/>
    </row>
    <row r="41" spans="1:17" ht="31.5" customHeight="1" thickBot="1">
      <c r="A41" s="750"/>
      <c r="B41" s="731"/>
      <c r="C41" s="720"/>
      <c r="D41" s="733"/>
      <c r="E41" s="733"/>
      <c r="F41" s="147" t="s">
        <v>22</v>
      </c>
      <c r="G41" s="360"/>
      <c r="H41" s="360">
        <v>0</v>
      </c>
      <c r="I41" s="296"/>
      <c r="J41" s="296"/>
      <c r="K41" s="148">
        <f>G41+H41+I41+J41</f>
        <v>0</v>
      </c>
      <c r="L41" s="739"/>
      <c r="M41" s="704"/>
      <c r="N41" s="734"/>
      <c r="O41" s="79"/>
      <c r="P41" s="79"/>
      <c r="Q41" s="79"/>
    </row>
    <row r="42" spans="1:17" ht="31.5" customHeight="1">
      <c r="A42" s="750"/>
      <c r="B42" s="731"/>
      <c r="C42" s="719" t="s">
        <v>358</v>
      </c>
      <c r="D42" s="746" t="s">
        <v>266</v>
      </c>
      <c r="E42" s="746"/>
      <c r="F42" s="145" t="s">
        <v>21</v>
      </c>
      <c r="G42" s="295"/>
      <c r="H42" s="295"/>
      <c r="I42" s="295">
        <v>1</v>
      </c>
      <c r="J42" s="295"/>
      <c r="K42" s="146">
        <f>SUM(G42:I42)</f>
        <v>1</v>
      </c>
      <c r="L42" s="739"/>
      <c r="M42" s="703">
        <v>0.02</v>
      </c>
      <c r="N42" s="753" t="s">
        <v>363</v>
      </c>
      <c r="O42" s="79"/>
      <c r="P42" s="79"/>
      <c r="Q42" s="79"/>
    </row>
    <row r="43" spans="1:17" ht="31.5" customHeight="1" thickBot="1">
      <c r="A43" s="750"/>
      <c r="B43" s="731"/>
      <c r="C43" s="720"/>
      <c r="D43" s="733"/>
      <c r="E43" s="733"/>
      <c r="F43" s="147" t="s">
        <v>22</v>
      </c>
      <c r="G43" s="360">
        <v>0.2</v>
      </c>
      <c r="H43" s="360">
        <v>0.8</v>
      </c>
      <c r="I43" s="296"/>
      <c r="J43" s="296"/>
      <c r="K43" s="148">
        <f>G43+H43+I43+J43</f>
        <v>1</v>
      </c>
      <c r="L43" s="739"/>
      <c r="M43" s="704"/>
      <c r="N43" s="753"/>
      <c r="O43" s="79"/>
      <c r="P43" s="79"/>
      <c r="Q43" s="79"/>
    </row>
    <row r="44" spans="1:17" ht="24" customHeight="1">
      <c r="A44" s="750"/>
      <c r="B44" s="731"/>
      <c r="C44" s="719" t="s">
        <v>283</v>
      </c>
      <c r="D44" s="746" t="s">
        <v>266</v>
      </c>
      <c r="E44" s="746"/>
      <c r="F44" s="145" t="s">
        <v>21</v>
      </c>
      <c r="G44" s="295"/>
      <c r="H44" s="295"/>
      <c r="I44" s="295"/>
      <c r="J44" s="295">
        <v>1</v>
      </c>
      <c r="K44" s="146">
        <f>SUM(G44:J44)</f>
        <v>1</v>
      </c>
      <c r="L44" s="739"/>
      <c r="M44" s="754">
        <v>0.01</v>
      </c>
      <c r="N44" s="734" t="s">
        <v>359</v>
      </c>
      <c r="O44" s="79"/>
      <c r="P44" s="79"/>
      <c r="Q44" s="79"/>
    </row>
    <row r="45" spans="1:17" ht="28.5" customHeight="1" thickBot="1">
      <c r="A45" s="750"/>
      <c r="B45" s="731"/>
      <c r="C45" s="720"/>
      <c r="D45" s="733"/>
      <c r="E45" s="733"/>
      <c r="F45" s="147" t="s">
        <v>22</v>
      </c>
      <c r="G45" s="360">
        <v>0</v>
      </c>
      <c r="H45" s="360">
        <v>0</v>
      </c>
      <c r="I45" s="296"/>
      <c r="J45" s="296"/>
      <c r="K45" s="148">
        <f>G45+H45+I45+J45</f>
        <v>0</v>
      </c>
      <c r="L45" s="739"/>
      <c r="M45" s="754"/>
      <c r="N45" s="734"/>
      <c r="O45" s="79"/>
      <c r="P45" s="79"/>
      <c r="Q45" s="79"/>
    </row>
    <row r="46" spans="1:17" ht="42" customHeight="1">
      <c r="A46" s="750"/>
      <c r="B46" s="731"/>
      <c r="C46" s="694" t="s">
        <v>284</v>
      </c>
      <c r="D46" s="746" t="s">
        <v>266</v>
      </c>
      <c r="E46" s="746"/>
      <c r="F46" s="145" t="s">
        <v>21</v>
      </c>
      <c r="G46" s="295"/>
      <c r="H46" s="295"/>
      <c r="I46" s="295">
        <v>1</v>
      </c>
      <c r="J46" s="295"/>
      <c r="K46" s="146">
        <f>J46+I46+H46+G46</f>
        <v>1</v>
      </c>
      <c r="L46" s="739"/>
      <c r="M46" s="754">
        <v>0.02</v>
      </c>
      <c r="N46" s="776" t="s">
        <v>360</v>
      </c>
      <c r="O46" s="79"/>
      <c r="P46" s="79"/>
      <c r="Q46" s="79"/>
    </row>
    <row r="47" spans="1:17" ht="28.5" customHeight="1" thickBot="1">
      <c r="A47" s="750"/>
      <c r="B47" s="731"/>
      <c r="C47" s="694"/>
      <c r="D47" s="733"/>
      <c r="E47" s="733"/>
      <c r="F47" s="147" t="s">
        <v>22</v>
      </c>
      <c r="G47" s="296"/>
      <c r="H47" s="296"/>
      <c r="I47" s="296"/>
      <c r="J47" s="296"/>
      <c r="K47" s="148"/>
      <c r="L47" s="739"/>
      <c r="M47" s="754"/>
      <c r="N47" s="777"/>
      <c r="O47" s="79"/>
      <c r="P47" s="79"/>
      <c r="Q47" s="79"/>
    </row>
    <row r="48" spans="1:17" ht="51" customHeight="1">
      <c r="A48" s="750"/>
      <c r="B48" s="731"/>
      <c r="C48" s="694" t="s">
        <v>285</v>
      </c>
      <c r="D48" s="746" t="s">
        <v>266</v>
      </c>
      <c r="E48" s="746"/>
      <c r="F48" s="145" t="s">
        <v>21</v>
      </c>
      <c r="G48" s="295"/>
      <c r="H48" s="295"/>
      <c r="I48" s="295"/>
      <c r="J48" s="295">
        <v>1</v>
      </c>
      <c r="K48" s="146">
        <f>SUM(G48:J48)</f>
        <v>1</v>
      </c>
      <c r="L48" s="739"/>
      <c r="M48" s="754">
        <v>0.04</v>
      </c>
      <c r="N48" s="777"/>
      <c r="O48" s="79"/>
      <c r="P48" s="79"/>
      <c r="Q48" s="79"/>
    </row>
    <row r="49" spans="1:17" ht="28.5" customHeight="1" thickBot="1">
      <c r="A49" s="750"/>
      <c r="B49" s="731"/>
      <c r="C49" s="694"/>
      <c r="D49" s="733"/>
      <c r="E49" s="733"/>
      <c r="F49" s="147" t="s">
        <v>22</v>
      </c>
      <c r="G49" s="296"/>
      <c r="H49" s="296"/>
      <c r="I49" s="296"/>
      <c r="J49" s="296"/>
      <c r="K49" s="148"/>
      <c r="L49" s="739"/>
      <c r="M49" s="754"/>
      <c r="N49" s="777"/>
      <c r="O49" s="79"/>
      <c r="P49" s="79"/>
      <c r="Q49" s="79"/>
    </row>
    <row r="50" spans="1:17" ht="35.25" customHeight="1">
      <c r="A50" s="750"/>
      <c r="B50" s="731"/>
      <c r="C50" s="755" t="s">
        <v>286</v>
      </c>
      <c r="D50" s="746" t="s">
        <v>266</v>
      </c>
      <c r="E50" s="746"/>
      <c r="F50" s="145" t="s">
        <v>21</v>
      </c>
      <c r="G50" s="295"/>
      <c r="H50" s="295"/>
      <c r="I50" s="295">
        <v>0.3</v>
      </c>
      <c r="J50" s="295">
        <v>0.7</v>
      </c>
      <c r="K50" s="146">
        <f>SUM(G50:J50)</f>
        <v>1</v>
      </c>
      <c r="L50" s="739"/>
      <c r="M50" s="754">
        <v>0.02</v>
      </c>
      <c r="N50" s="777"/>
      <c r="O50" s="79"/>
      <c r="P50" s="79"/>
      <c r="Q50" s="79"/>
    </row>
    <row r="51" spans="1:17" ht="35.25" customHeight="1" thickBot="1">
      <c r="A51" s="750"/>
      <c r="B51" s="731"/>
      <c r="C51" s="756"/>
      <c r="D51" s="733"/>
      <c r="E51" s="733"/>
      <c r="F51" s="147" t="s">
        <v>22</v>
      </c>
      <c r="G51" s="296"/>
      <c r="H51" s="296"/>
      <c r="I51" s="296"/>
      <c r="J51" s="296"/>
      <c r="K51" s="148"/>
      <c r="L51" s="739"/>
      <c r="M51" s="754"/>
      <c r="N51" s="778"/>
      <c r="O51" s="79"/>
      <c r="P51" s="79"/>
      <c r="Q51" s="79"/>
    </row>
    <row r="52" spans="1:17" ht="56.25" customHeight="1">
      <c r="A52" s="750"/>
      <c r="B52" s="731"/>
      <c r="C52" s="755" t="s">
        <v>287</v>
      </c>
      <c r="D52" s="746"/>
      <c r="E52" s="746" t="s">
        <v>266</v>
      </c>
      <c r="F52" s="145" t="s">
        <v>21</v>
      </c>
      <c r="G52" s="295">
        <v>0.25</v>
      </c>
      <c r="H52" s="295">
        <v>0.25</v>
      </c>
      <c r="I52" s="295">
        <v>0.25</v>
      </c>
      <c r="J52" s="295">
        <v>0.25</v>
      </c>
      <c r="K52" s="146">
        <f>SUM(G52:J52)</f>
        <v>1</v>
      </c>
      <c r="L52" s="739"/>
      <c r="M52" s="754">
        <v>0.03</v>
      </c>
      <c r="N52" s="736" t="s">
        <v>362</v>
      </c>
      <c r="O52" s="79"/>
      <c r="P52" s="79"/>
      <c r="Q52" s="79"/>
    </row>
    <row r="53" spans="1:17" ht="48.75" customHeight="1" thickBot="1">
      <c r="A53" s="751"/>
      <c r="B53" s="742"/>
      <c r="C53" s="721"/>
      <c r="D53" s="757"/>
      <c r="E53" s="757"/>
      <c r="F53" s="147" t="s">
        <v>22</v>
      </c>
      <c r="G53" s="360">
        <v>0.15</v>
      </c>
      <c r="H53" s="360">
        <v>0.25</v>
      </c>
      <c r="I53" s="296"/>
      <c r="J53" s="296"/>
      <c r="K53" s="148">
        <f>G53+H53+I53+J53</f>
        <v>0.4</v>
      </c>
      <c r="L53" s="752"/>
      <c r="M53" s="754"/>
      <c r="N53" s="736"/>
      <c r="O53" s="79"/>
      <c r="P53" s="79"/>
      <c r="Q53" s="79"/>
    </row>
    <row r="54" spans="1:17" ht="27" customHeight="1">
      <c r="A54" s="758" t="str">
        <f>'[2]INVERSIÓN'!A39</f>
        <v>Línea de acción (2) Centro de Información y Modelamiento Ambiental.</v>
      </c>
      <c r="B54" s="760" t="str">
        <f>'[2]INVERSIÓN'!C39</f>
        <v>Establecer 1 centro de información y modelamiento.</v>
      </c>
      <c r="C54" s="719" t="s">
        <v>288</v>
      </c>
      <c r="D54" s="732" t="s">
        <v>266</v>
      </c>
      <c r="E54" s="732" t="s">
        <v>266</v>
      </c>
      <c r="F54" s="145" t="s">
        <v>21</v>
      </c>
      <c r="G54" s="295"/>
      <c r="H54" s="297">
        <v>0.333</v>
      </c>
      <c r="I54" s="295"/>
      <c r="J54" s="295">
        <v>0.667</v>
      </c>
      <c r="K54" s="146">
        <f>SUM(G54:J54)</f>
        <v>1</v>
      </c>
      <c r="L54" s="762">
        <v>0.1</v>
      </c>
      <c r="M54" s="704">
        <v>0.05</v>
      </c>
      <c r="N54" s="736" t="s">
        <v>371</v>
      </c>
      <c r="O54" s="79"/>
      <c r="P54" s="79"/>
      <c r="Q54" s="79"/>
    </row>
    <row r="55" spans="1:17" ht="24.75" customHeight="1" thickBot="1">
      <c r="A55" s="759"/>
      <c r="B55" s="761"/>
      <c r="C55" s="720"/>
      <c r="D55" s="733"/>
      <c r="E55" s="733"/>
      <c r="F55" s="147" t="s">
        <v>22</v>
      </c>
      <c r="G55" s="296"/>
      <c r="H55" s="296">
        <v>0.333</v>
      </c>
      <c r="I55" s="296"/>
      <c r="J55" s="296"/>
      <c r="K55" s="148"/>
      <c r="L55" s="763"/>
      <c r="M55" s="754"/>
      <c r="N55" s="736"/>
      <c r="O55" s="80"/>
      <c r="P55" s="79"/>
      <c r="Q55" s="79"/>
    </row>
    <row r="56" spans="1:17" ht="29.25" customHeight="1">
      <c r="A56" s="759"/>
      <c r="B56" s="761"/>
      <c r="C56" s="719" t="s">
        <v>289</v>
      </c>
      <c r="D56" s="732" t="s">
        <v>266</v>
      </c>
      <c r="E56" s="732"/>
      <c r="F56" s="145" t="s">
        <v>21</v>
      </c>
      <c r="G56" s="295">
        <v>0.2</v>
      </c>
      <c r="H56" s="295">
        <v>0.25</v>
      </c>
      <c r="I56" s="295">
        <v>0.3</v>
      </c>
      <c r="J56" s="295">
        <v>0.25</v>
      </c>
      <c r="K56" s="146">
        <f>SUM(G56:J56)</f>
        <v>1</v>
      </c>
      <c r="L56" s="763"/>
      <c r="M56" s="754">
        <v>0.05</v>
      </c>
      <c r="N56" s="736" t="s">
        <v>377</v>
      </c>
      <c r="O56" s="79"/>
      <c r="P56" s="83"/>
      <c r="Q56" s="79"/>
    </row>
    <row r="57" spans="1:17" ht="26.25" customHeight="1" thickBot="1">
      <c r="A57" s="759"/>
      <c r="B57" s="761"/>
      <c r="C57" s="720"/>
      <c r="D57" s="733"/>
      <c r="E57" s="733"/>
      <c r="F57" s="147" t="s">
        <v>22</v>
      </c>
      <c r="G57" s="360">
        <v>0.2</v>
      </c>
      <c r="H57" s="360">
        <v>0.25</v>
      </c>
      <c r="I57" s="296"/>
      <c r="J57" s="296"/>
      <c r="K57" s="148"/>
      <c r="L57" s="763"/>
      <c r="M57" s="754"/>
      <c r="N57" s="736"/>
      <c r="O57" s="80"/>
      <c r="P57" s="79"/>
      <c r="Q57" s="79"/>
    </row>
    <row r="58" spans="1:17" ht="19.5" customHeight="1">
      <c r="A58" s="764" t="s">
        <v>248</v>
      </c>
      <c r="B58" s="756" t="s">
        <v>78</v>
      </c>
      <c r="C58" s="719" t="s">
        <v>290</v>
      </c>
      <c r="D58" s="765" t="s">
        <v>266</v>
      </c>
      <c r="E58" s="765"/>
      <c r="F58" s="145" t="s">
        <v>21</v>
      </c>
      <c r="G58" s="297">
        <v>0.3333</v>
      </c>
      <c r="H58" s="297">
        <v>0.3333</v>
      </c>
      <c r="I58" s="297">
        <v>0.3334</v>
      </c>
      <c r="J58" s="297"/>
      <c r="K58" s="174">
        <f>SUM(G58:J58)</f>
        <v>1</v>
      </c>
      <c r="L58" s="766">
        <v>0.2</v>
      </c>
      <c r="M58" s="737">
        <v>0.04</v>
      </c>
      <c r="N58" s="769" t="s">
        <v>381</v>
      </c>
      <c r="O58" s="79"/>
      <c r="P58" s="79"/>
      <c r="Q58" s="79"/>
    </row>
    <row r="59" spans="1:17" ht="19.5" customHeight="1" thickBot="1">
      <c r="A59" s="688"/>
      <c r="B59" s="694"/>
      <c r="C59" s="721"/>
      <c r="D59" s="706"/>
      <c r="E59" s="706"/>
      <c r="F59" s="147" t="s">
        <v>22</v>
      </c>
      <c r="G59" s="361">
        <v>0.3333</v>
      </c>
      <c r="H59" s="361">
        <v>0.3333</v>
      </c>
      <c r="I59" s="298"/>
      <c r="J59" s="298"/>
      <c r="K59" s="175"/>
      <c r="L59" s="698"/>
      <c r="M59" s="704"/>
      <c r="N59" s="769"/>
      <c r="O59" s="79"/>
      <c r="P59" s="79"/>
      <c r="Q59" s="79"/>
    </row>
    <row r="60" spans="1:17" ht="19.5" customHeight="1">
      <c r="A60" s="688"/>
      <c r="B60" s="694"/>
      <c r="C60" s="719" t="s">
        <v>378</v>
      </c>
      <c r="D60" s="765" t="s">
        <v>266</v>
      </c>
      <c r="E60" s="765" t="s">
        <v>266</v>
      </c>
      <c r="F60" s="145" t="s">
        <v>21</v>
      </c>
      <c r="G60" s="297"/>
      <c r="H60" s="297">
        <v>0.333</v>
      </c>
      <c r="I60" s="297"/>
      <c r="J60" s="297">
        <v>0.667</v>
      </c>
      <c r="K60" s="174">
        <f>SUM(G60:J60)</f>
        <v>1</v>
      </c>
      <c r="L60" s="698"/>
      <c r="M60" s="737">
        <v>0.04</v>
      </c>
      <c r="N60" s="769" t="s">
        <v>382</v>
      </c>
      <c r="O60" s="79"/>
      <c r="P60" s="79"/>
      <c r="Q60" s="79"/>
    </row>
    <row r="61" spans="1:17" ht="19.5" customHeight="1" thickBot="1">
      <c r="A61" s="688"/>
      <c r="B61" s="694"/>
      <c r="C61" s="721"/>
      <c r="D61" s="706"/>
      <c r="E61" s="706"/>
      <c r="F61" s="152"/>
      <c r="G61" s="368"/>
      <c r="H61" s="368">
        <v>0.33</v>
      </c>
      <c r="I61" s="299"/>
      <c r="J61" s="299"/>
      <c r="K61" s="176"/>
      <c r="L61" s="698"/>
      <c r="M61" s="704"/>
      <c r="N61" s="769"/>
      <c r="O61" s="79"/>
      <c r="P61" s="79"/>
      <c r="Q61" s="79"/>
    </row>
    <row r="62" spans="1:17" ht="42.75" customHeight="1">
      <c r="A62" s="688"/>
      <c r="B62" s="694"/>
      <c r="C62" s="767" t="s">
        <v>379</v>
      </c>
      <c r="D62" s="765" t="s">
        <v>266</v>
      </c>
      <c r="E62" s="765"/>
      <c r="F62" s="145" t="s">
        <v>21</v>
      </c>
      <c r="G62" s="297"/>
      <c r="H62" s="297"/>
      <c r="I62" s="297"/>
      <c r="J62" s="297">
        <v>1</v>
      </c>
      <c r="K62" s="174">
        <f>SUM(G62:J62)</f>
        <v>1</v>
      </c>
      <c r="L62" s="698"/>
      <c r="M62" s="737">
        <v>0.04</v>
      </c>
      <c r="N62" s="736" t="s">
        <v>383</v>
      </c>
      <c r="O62" s="79"/>
      <c r="P62" s="79"/>
      <c r="Q62" s="79"/>
    </row>
    <row r="63" spans="1:17" ht="35.25" customHeight="1" thickBot="1">
      <c r="A63" s="688"/>
      <c r="B63" s="694"/>
      <c r="C63" s="768"/>
      <c r="D63" s="706"/>
      <c r="E63" s="706"/>
      <c r="F63" s="147" t="s">
        <v>22</v>
      </c>
      <c r="G63" s="296"/>
      <c r="H63" s="296"/>
      <c r="I63" s="296"/>
      <c r="J63" s="296"/>
      <c r="K63" s="148"/>
      <c r="L63" s="698"/>
      <c r="M63" s="704"/>
      <c r="N63" s="736"/>
      <c r="O63" s="79"/>
      <c r="P63" s="79"/>
      <c r="Q63" s="79"/>
    </row>
    <row r="64" spans="1:17" ht="44.25" customHeight="1">
      <c r="A64" s="688"/>
      <c r="B64" s="694"/>
      <c r="C64" s="767" t="s">
        <v>300</v>
      </c>
      <c r="D64" s="765" t="s">
        <v>266</v>
      </c>
      <c r="E64" s="765"/>
      <c r="F64" s="145" t="s">
        <v>21</v>
      </c>
      <c r="G64" s="295">
        <v>0.5</v>
      </c>
      <c r="H64" s="295">
        <v>0.5</v>
      </c>
      <c r="I64" s="295"/>
      <c r="J64" s="295"/>
      <c r="K64" s="146">
        <f>SUM(G64:J64)</f>
        <v>1</v>
      </c>
      <c r="L64" s="698"/>
      <c r="M64" s="737">
        <v>0.04</v>
      </c>
      <c r="N64" s="769" t="s">
        <v>384</v>
      </c>
      <c r="O64" s="79"/>
      <c r="P64" s="79"/>
      <c r="Q64" s="79"/>
    </row>
    <row r="65" spans="1:17" ht="33.75" customHeight="1" thickBot="1">
      <c r="A65" s="688"/>
      <c r="B65" s="694"/>
      <c r="C65" s="768"/>
      <c r="D65" s="706"/>
      <c r="E65" s="706"/>
      <c r="F65" s="147" t="s">
        <v>22</v>
      </c>
      <c r="G65" s="360">
        <v>0.5</v>
      </c>
      <c r="H65" s="360">
        <v>0.5</v>
      </c>
      <c r="I65" s="296"/>
      <c r="J65" s="296"/>
      <c r="K65" s="148"/>
      <c r="L65" s="698"/>
      <c r="M65" s="704"/>
      <c r="N65" s="769"/>
      <c r="O65" s="79"/>
      <c r="P65" s="79"/>
      <c r="Q65" s="79"/>
    </row>
    <row r="66" spans="1:17" ht="61.5" customHeight="1">
      <c r="A66" s="688"/>
      <c r="B66" s="694"/>
      <c r="C66" s="719" t="s">
        <v>380</v>
      </c>
      <c r="D66" s="765" t="s">
        <v>266</v>
      </c>
      <c r="E66" s="765"/>
      <c r="F66" s="145" t="s">
        <v>21</v>
      </c>
      <c r="G66" s="295">
        <v>0.25</v>
      </c>
      <c r="H66" s="295">
        <v>0.25</v>
      </c>
      <c r="I66" s="295">
        <v>0.25</v>
      </c>
      <c r="J66" s="295">
        <v>0.25</v>
      </c>
      <c r="K66" s="146">
        <f>SUM(G66:J66)</f>
        <v>1</v>
      </c>
      <c r="L66" s="698"/>
      <c r="M66" s="737">
        <v>0.04</v>
      </c>
      <c r="N66" s="769" t="s">
        <v>385</v>
      </c>
      <c r="O66" s="79"/>
      <c r="P66" s="79"/>
      <c r="Q66" s="79"/>
    </row>
    <row r="67" spans="1:17" ht="54" customHeight="1" thickBot="1">
      <c r="A67" s="689"/>
      <c r="B67" s="705"/>
      <c r="C67" s="721"/>
      <c r="D67" s="706"/>
      <c r="E67" s="706"/>
      <c r="F67" s="147" t="s">
        <v>22</v>
      </c>
      <c r="G67" s="360">
        <v>0.25</v>
      </c>
      <c r="H67" s="360">
        <v>0.25</v>
      </c>
      <c r="I67" s="296"/>
      <c r="J67" s="296"/>
      <c r="K67" s="148"/>
      <c r="L67" s="699"/>
      <c r="M67" s="704"/>
      <c r="N67" s="769"/>
      <c r="O67" s="79"/>
      <c r="P67" s="79"/>
      <c r="Q67" s="79"/>
    </row>
    <row r="68" spans="1:17" ht="15.75" thickBot="1">
      <c r="A68" s="770" t="s">
        <v>23</v>
      </c>
      <c r="B68" s="771"/>
      <c r="C68" s="771"/>
      <c r="D68" s="771"/>
      <c r="E68" s="771"/>
      <c r="F68" s="771"/>
      <c r="G68" s="771"/>
      <c r="H68" s="771"/>
      <c r="I68" s="771"/>
      <c r="J68" s="771"/>
      <c r="K68" s="771"/>
      <c r="L68" s="82">
        <f>L58+L54+L36+L32+L24+L20+L14+L8</f>
        <v>1</v>
      </c>
      <c r="M68" s="173">
        <f>SUM(M8:M67)</f>
        <v>1.0000000000000004</v>
      </c>
      <c r="N68" s="81"/>
      <c r="O68" s="80"/>
      <c r="P68" s="79"/>
      <c r="Q68" s="79"/>
    </row>
    <row r="69" spans="1:17" ht="15">
      <c r="A69" s="772" t="s">
        <v>234</v>
      </c>
      <c r="B69" s="772"/>
      <c r="C69" s="772"/>
      <c r="D69" s="772"/>
      <c r="E69" s="772"/>
      <c r="F69" s="772"/>
      <c r="G69" s="772"/>
      <c r="H69" s="772"/>
      <c r="I69" s="772"/>
      <c r="J69" s="772"/>
      <c r="K69" s="772"/>
      <c r="L69" s="772"/>
      <c r="M69" s="772"/>
      <c r="N69" s="772"/>
      <c r="O69" s="80"/>
      <c r="P69" s="79"/>
      <c r="Q69" s="79"/>
    </row>
    <row r="70" spans="1:17" ht="15">
      <c r="A70" s="773"/>
      <c r="B70" s="773"/>
      <c r="C70" s="773"/>
      <c r="D70" s="773"/>
      <c r="E70" s="773"/>
      <c r="F70" s="773"/>
      <c r="G70" s="773"/>
      <c r="H70" s="773"/>
      <c r="I70" s="773"/>
      <c r="J70" s="773"/>
      <c r="K70" s="773"/>
      <c r="L70" s="773"/>
      <c r="M70" s="773"/>
      <c r="N70" s="773"/>
      <c r="O70" s="80"/>
      <c r="P70" s="79"/>
      <c r="Q70" s="79"/>
    </row>
    <row r="71" spans="1:17" ht="15">
      <c r="A71" s="79"/>
      <c r="B71" s="79"/>
      <c r="C71" s="79"/>
      <c r="D71" s="79"/>
      <c r="E71" s="150"/>
      <c r="F71" s="79"/>
      <c r="G71" s="79"/>
      <c r="H71" s="79"/>
      <c r="I71" s="79"/>
      <c r="J71" s="79"/>
      <c r="K71" s="79"/>
      <c r="L71" s="79"/>
      <c r="M71" s="79"/>
      <c r="N71" s="79"/>
      <c r="O71" s="79"/>
      <c r="P71" s="79"/>
      <c r="Q71" s="79"/>
    </row>
    <row r="72" spans="1:17" ht="15">
      <c r="A72" s="79"/>
      <c r="B72" s="79"/>
      <c r="C72" s="79"/>
      <c r="D72" s="79"/>
      <c r="E72" s="150"/>
      <c r="F72" s="79"/>
      <c r="G72" s="79"/>
      <c r="H72" s="79"/>
      <c r="I72" s="79"/>
      <c r="J72" s="79"/>
      <c r="K72" s="79"/>
      <c r="L72" s="79"/>
      <c r="M72" s="79"/>
      <c r="N72" s="79"/>
      <c r="O72" s="79"/>
      <c r="P72" s="79"/>
      <c r="Q72" s="79"/>
    </row>
  </sheetData>
  <sheetProtection/>
  <mergeCells count="186">
    <mergeCell ref="N66:N67"/>
    <mergeCell ref="A68:K68"/>
    <mergeCell ref="A69:N70"/>
    <mergeCell ref="N16:N17"/>
    <mergeCell ref="N46:N51"/>
    <mergeCell ref="N52:N53"/>
    <mergeCell ref="N60:N61"/>
    <mergeCell ref="N62:N63"/>
    <mergeCell ref="N64:N65"/>
    <mergeCell ref="M62:M63"/>
    <mergeCell ref="D64:D65"/>
    <mergeCell ref="E64:E65"/>
    <mergeCell ref="M64:M65"/>
    <mergeCell ref="C66:C67"/>
    <mergeCell ref="D66:D67"/>
    <mergeCell ref="E66:E67"/>
    <mergeCell ref="M66:M67"/>
    <mergeCell ref="M58:M59"/>
    <mergeCell ref="N58:N59"/>
    <mergeCell ref="C60:C61"/>
    <mergeCell ref="D60:D61"/>
    <mergeCell ref="E60:E61"/>
    <mergeCell ref="M60:M61"/>
    <mergeCell ref="A58:A67"/>
    <mergeCell ref="B58:B67"/>
    <mergeCell ref="C58:C59"/>
    <mergeCell ref="D58:D59"/>
    <mergeCell ref="E58:E59"/>
    <mergeCell ref="L58:L67"/>
    <mergeCell ref="C62:C63"/>
    <mergeCell ref="D62:D63"/>
    <mergeCell ref="E62:E63"/>
    <mergeCell ref="C64:C65"/>
    <mergeCell ref="M54:M55"/>
    <mergeCell ref="N54:N55"/>
    <mergeCell ref="C56:C57"/>
    <mergeCell ref="D56:D57"/>
    <mergeCell ref="E56:E57"/>
    <mergeCell ref="M56:M57"/>
    <mergeCell ref="N56:N57"/>
    <mergeCell ref="C52:C53"/>
    <mergeCell ref="D52:D53"/>
    <mergeCell ref="E52:E53"/>
    <mergeCell ref="M52:M53"/>
    <mergeCell ref="A54:A57"/>
    <mergeCell ref="B54:B57"/>
    <mergeCell ref="C54:C55"/>
    <mergeCell ref="D54:D55"/>
    <mergeCell ref="E54:E55"/>
    <mergeCell ref="L54:L57"/>
    <mergeCell ref="C48:C49"/>
    <mergeCell ref="D48:D49"/>
    <mergeCell ref="E48:E49"/>
    <mergeCell ref="M48:M49"/>
    <mergeCell ref="C50:C51"/>
    <mergeCell ref="D50:D51"/>
    <mergeCell ref="E50:E51"/>
    <mergeCell ref="M50:M51"/>
    <mergeCell ref="D44:D45"/>
    <mergeCell ref="E44:E45"/>
    <mergeCell ref="M44:M45"/>
    <mergeCell ref="N44:N45"/>
    <mergeCell ref="C46:C47"/>
    <mergeCell ref="D46:D47"/>
    <mergeCell ref="E46:E47"/>
    <mergeCell ref="M46:M47"/>
    <mergeCell ref="M40:M41"/>
    <mergeCell ref="N40:N41"/>
    <mergeCell ref="C42:C43"/>
    <mergeCell ref="D42:D43"/>
    <mergeCell ref="E42:E43"/>
    <mergeCell ref="M42:M43"/>
    <mergeCell ref="N42:N43"/>
    <mergeCell ref="M36:M37"/>
    <mergeCell ref="N36:N37"/>
    <mergeCell ref="C38:C39"/>
    <mergeCell ref="D38:D39"/>
    <mergeCell ref="E38:E39"/>
    <mergeCell ref="M38:M39"/>
    <mergeCell ref="N38:N39"/>
    <mergeCell ref="A36:A53"/>
    <mergeCell ref="B36:B53"/>
    <mergeCell ref="C36:C37"/>
    <mergeCell ref="D36:D37"/>
    <mergeCell ref="E36:E37"/>
    <mergeCell ref="L36:L53"/>
    <mergeCell ref="C40:C41"/>
    <mergeCell ref="D40:D41"/>
    <mergeCell ref="E40:E41"/>
    <mergeCell ref="C44:C45"/>
    <mergeCell ref="M32:M33"/>
    <mergeCell ref="N32:N33"/>
    <mergeCell ref="C34:C35"/>
    <mergeCell ref="D34:D35"/>
    <mergeCell ref="E34:E35"/>
    <mergeCell ref="M34:M35"/>
    <mergeCell ref="N34:N35"/>
    <mergeCell ref="A32:A35"/>
    <mergeCell ref="B32:B35"/>
    <mergeCell ref="C32:C33"/>
    <mergeCell ref="D32:D33"/>
    <mergeCell ref="E32:E33"/>
    <mergeCell ref="L32:L35"/>
    <mergeCell ref="M28:M29"/>
    <mergeCell ref="N30:N31"/>
    <mergeCell ref="C30:C31"/>
    <mergeCell ref="D30:D31"/>
    <mergeCell ref="E30:E31"/>
    <mergeCell ref="M30:M31"/>
    <mergeCell ref="L24:L31"/>
    <mergeCell ref="M24:M25"/>
    <mergeCell ref="N28:N29"/>
    <mergeCell ref="E22:E23"/>
    <mergeCell ref="M22:M23"/>
    <mergeCell ref="N24:N25"/>
    <mergeCell ref="C26:C27"/>
    <mergeCell ref="D26:D27"/>
    <mergeCell ref="E26:E27"/>
    <mergeCell ref="M26:M27"/>
    <mergeCell ref="N26:N27"/>
    <mergeCell ref="N22:N23"/>
    <mergeCell ref="C22:C23"/>
    <mergeCell ref="A24:A31"/>
    <mergeCell ref="B24:B31"/>
    <mergeCell ref="C24:C25"/>
    <mergeCell ref="D24:D25"/>
    <mergeCell ref="E24:E25"/>
    <mergeCell ref="C28:C29"/>
    <mergeCell ref="D28:D29"/>
    <mergeCell ref="E28:E29"/>
    <mergeCell ref="D22:D23"/>
    <mergeCell ref="M18:M19"/>
    <mergeCell ref="N18:N19"/>
    <mergeCell ref="A20:A23"/>
    <mergeCell ref="B20:B23"/>
    <mergeCell ref="C20:C21"/>
    <mergeCell ref="D20:D21"/>
    <mergeCell ref="E20:E21"/>
    <mergeCell ref="L20:L23"/>
    <mergeCell ref="M20:M21"/>
    <mergeCell ref="N20:N21"/>
    <mergeCell ref="M14:M15"/>
    <mergeCell ref="N14:N15"/>
    <mergeCell ref="C16:C17"/>
    <mergeCell ref="D16:D17"/>
    <mergeCell ref="E16:E17"/>
    <mergeCell ref="M16:M17"/>
    <mergeCell ref="A14:A19"/>
    <mergeCell ref="B14:B19"/>
    <mergeCell ref="C14:C15"/>
    <mergeCell ref="D14:D15"/>
    <mergeCell ref="E14:E15"/>
    <mergeCell ref="L14:L19"/>
    <mergeCell ref="C18:C19"/>
    <mergeCell ref="D18:D19"/>
    <mergeCell ref="E18:E19"/>
    <mergeCell ref="C10:C11"/>
    <mergeCell ref="D10:D11"/>
    <mergeCell ref="E10:E11"/>
    <mergeCell ref="M10:M11"/>
    <mergeCell ref="N10:N11"/>
    <mergeCell ref="C12:C13"/>
    <mergeCell ref="D12:D13"/>
    <mergeCell ref="E12:E13"/>
    <mergeCell ref="M12:M13"/>
    <mergeCell ref="N12:N13"/>
    <mergeCell ref="L6:M6"/>
    <mergeCell ref="N6:N7"/>
    <mergeCell ref="A8:A13"/>
    <mergeCell ref="B8:B13"/>
    <mergeCell ref="C8:C9"/>
    <mergeCell ref="D8:D9"/>
    <mergeCell ref="E8:E9"/>
    <mergeCell ref="L8:L13"/>
    <mergeCell ref="M8:M9"/>
    <mergeCell ref="N8:N9"/>
    <mergeCell ref="A1:B4"/>
    <mergeCell ref="C1:N1"/>
    <mergeCell ref="C2:N2"/>
    <mergeCell ref="D3:N3"/>
    <mergeCell ref="D4:N4"/>
    <mergeCell ref="A6:A7"/>
    <mergeCell ref="B6:B7"/>
    <mergeCell ref="C6:C7"/>
    <mergeCell ref="D6:E6"/>
    <mergeCell ref="F6:K6"/>
  </mergeCells>
  <printOptions horizontalCentered="1" verticalCentered="1"/>
  <pageMargins left="0.1968503937007874" right="0.11811023622047245" top="0.35433070866141736" bottom="0.15748031496062992" header="0.31496062992125984" footer="0.31496062992125984"/>
  <pageSetup horizontalDpi="600" verticalDpi="600" orientation="portrait" scale="60" r:id="rId2"/>
  <drawing r:id="rId1"/>
</worksheet>
</file>

<file path=xl/worksheets/sheet4.xml><?xml version="1.0" encoding="utf-8"?>
<worksheet xmlns="http://schemas.openxmlformats.org/spreadsheetml/2006/main" xmlns:r="http://schemas.openxmlformats.org/officeDocument/2006/relationships">
  <dimension ref="A1:E24"/>
  <sheetViews>
    <sheetView zoomScalePageLayoutView="0" workbookViewId="0" topLeftCell="A1">
      <selection activeCell="D20" sqref="D20"/>
    </sheetView>
  </sheetViews>
  <sheetFormatPr defaultColWidth="11.421875" defaultRowHeight="15"/>
  <cols>
    <col min="1" max="1" width="17.140625" style="0" customWidth="1"/>
    <col min="2" max="2" width="17.7109375" style="0" bestFit="1" customWidth="1"/>
    <col min="3" max="3" width="17.8515625" style="0" customWidth="1"/>
    <col min="4" max="4" width="26.00390625" style="0" customWidth="1"/>
    <col min="5" max="5" width="16.7109375" style="21" bestFit="1" customWidth="1"/>
  </cols>
  <sheetData>
    <row r="1" spans="1:5" ht="15">
      <c r="A1" s="26" t="s">
        <v>81</v>
      </c>
      <c r="B1" s="26" t="s">
        <v>82</v>
      </c>
      <c r="C1" s="26" t="s">
        <v>83</v>
      </c>
      <c r="D1" s="26" t="s">
        <v>84</v>
      </c>
      <c r="E1" s="27"/>
    </row>
    <row r="2" spans="1:4" ht="15">
      <c r="A2" t="s">
        <v>85</v>
      </c>
      <c r="B2" s="4" t="s">
        <v>86</v>
      </c>
      <c r="C2" t="s">
        <v>87</v>
      </c>
      <c r="D2" t="s">
        <v>88</v>
      </c>
    </row>
    <row r="3" spans="1:4" ht="15">
      <c r="A3" t="s">
        <v>89</v>
      </c>
      <c r="B3" s="4" t="s">
        <v>90</v>
      </c>
      <c r="C3" t="s">
        <v>91</v>
      </c>
      <c r="D3" t="s">
        <v>92</v>
      </c>
    </row>
    <row r="4" spans="1:4" ht="15">
      <c r="A4" t="s">
        <v>86</v>
      </c>
      <c r="B4" s="4" t="s">
        <v>86</v>
      </c>
      <c r="C4" t="s">
        <v>93</v>
      </c>
      <c r="D4" t="s">
        <v>94</v>
      </c>
    </row>
    <row r="5" spans="1:4" ht="30">
      <c r="A5" t="s">
        <v>95</v>
      </c>
      <c r="B5" s="28" t="s">
        <v>96</v>
      </c>
      <c r="C5" t="s">
        <v>97</v>
      </c>
      <c r="D5" t="s">
        <v>98</v>
      </c>
    </row>
    <row r="6" spans="1:4" ht="30">
      <c r="A6" t="s">
        <v>28</v>
      </c>
      <c r="B6" s="28" t="s">
        <v>99</v>
      </c>
      <c r="C6" t="s">
        <v>100</v>
      </c>
      <c r="D6" t="s">
        <v>101</v>
      </c>
    </row>
    <row r="7" spans="1:5" ht="15">
      <c r="A7" t="s">
        <v>102</v>
      </c>
      <c r="B7" s="4" t="s">
        <v>103</v>
      </c>
      <c r="C7" t="s">
        <v>104</v>
      </c>
      <c r="D7" t="s">
        <v>105</v>
      </c>
      <c r="E7" s="21">
        <v>140000000</v>
      </c>
    </row>
    <row r="8" spans="1:5" ht="15">
      <c r="A8" s="24" t="s">
        <v>106</v>
      </c>
      <c r="B8" s="4" t="s">
        <v>106</v>
      </c>
      <c r="C8" t="s">
        <v>107</v>
      </c>
      <c r="D8" t="s">
        <v>108</v>
      </c>
      <c r="E8" s="21">
        <v>140000000</v>
      </c>
    </row>
    <row r="9" spans="1:4" ht="30">
      <c r="A9" s="24" t="s">
        <v>109</v>
      </c>
      <c r="B9" s="28" t="s">
        <v>110</v>
      </c>
      <c r="C9" t="s">
        <v>111</v>
      </c>
      <c r="D9" t="s">
        <v>112</v>
      </c>
    </row>
    <row r="10" spans="1:4" ht="15">
      <c r="A10" t="s">
        <v>113</v>
      </c>
      <c r="B10" s="4" t="s">
        <v>114</v>
      </c>
      <c r="C10" t="s">
        <v>115</v>
      </c>
      <c r="D10" t="s">
        <v>116</v>
      </c>
    </row>
    <row r="11" spans="1:4" ht="15">
      <c r="A11" t="s">
        <v>117</v>
      </c>
      <c r="B11" s="4" t="s">
        <v>117</v>
      </c>
      <c r="C11" t="s">
        <v>118</v>
      </c>
      <c r="D11" t="s">
        <v>119</v>
      </c>
    </row>
    <row r="12" spans="1:5" ht="15">
      <c r="A12" s="24" t="s">
        <v>120</v>
      </c>
      <c r="B12" s="4" t="s">
        <v>121</v>
      </c>
      <c r="C12" t="s">
        <v>122</v>
      </c>
      <c r="D12" t="s">
        <v>123</v>
      </c>
      <c r="E12" s="25">
        <v>100000000</v>
      </c>
    </row>
    <row r="13" spans="1:4" ht="15">
      <c r="A13" t="s">
        <v>124</v>
      </c>
      <c r="B13" t="s">
        <v>103</v>
      </c>
      <c r="C13" t="s">
        <v>125</v>
      </c>
      <c r="D13" t="s">
        <v>126</v>
      </c>
    </row>
    <row r="14" spans="1:5" ht="15">
      <c r="A14" s="24" t="s">
        <v>127</v>
      </c>
      <c r="B14" t="s">
        <v>128</v>
      </c>
      <c r="C14" t="s">
        <v>129</v>
      </c>
      <c r="D14" t="s">
        <v>130</v>
      </c>
      <c r="E14" s="21">
        <v>140000000</v>
      </c>
    </row>
    <row r="15" ht="15">
      <c r="E15" s="21">
        <f>E7+E8+E12+E14</f>
        <v>520000000</v>
      </c>
    </row>
    <row r="16" spans="1:5" ht="15">
      <c r="A16" t="s">
        <v>136</v>
      </c>
      <c r="B16" s="46">
        <v>677000000</v>
      </c>
      <c r="C16" s="24">
        <v>2016</v>
      </c>
      <c r="E16" s="21">
        <f>B16-E15</f>
        <v>157000000</v>
      </c>
    </row>
    <row r="18" ht="15">
      <c r="B18" s="21">
        <f>B16/13</f>
        <v>52076923.07692308</v>
      </c>
    </row>
    <row r="20" spans="2:4" ht="15">
      <c r="B20" s="22">
        <f>13/6</f>
        <v>2.1666666666666665</v>
      </c>
      <c r="D20">
        <f>4/13</f>
        <v>0.3076923076923077</v>
      </c>
    </row>
    <row r="21" spans="2:4" ht="15">
      <c r="B21" s="23">
        <f>B16-E12</f>
        <v>577000000</v>
      </c>
      <c r="D21">
        <f>4/13</f>
        <v>0.3076923076923077</v>
      </c>
    </row>
    <row r="22" spans="2:4" ht="15">
      <c r="B22" s="23">
        <f>B21/4</f>
        <v>144250000</v>
      </c>
      <c r="D22">
        <f>4/13</f>
        <v>0.3076923076923077</v>
      </c>
    </row>
    <row r="23" ht="15">
      <c r="D23">
        <f>4/13</f>
        <v>0.3076923076923077</v>
      </c>
    </row>
    <row r="24" ht="15">
      <c r="D24">
        <f>SUM(D20:D23)</f>
        <v>1.2307692307692308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C25"/>
  <sheetViews>
    <sheetView zoomScalePageLayoutView="0" workbookViewId="0" topLeftCell="A9">
      <selection activeCell="C24" sqref="C24"/>
    </sheetView>
  </sheetViews>
  <sheetFormatPr defaultColWidth="11.421875" defaultRowHeight="15"/>
  <sheetData>
    <row r="2" spans="1:3" ht="15">
      <c r="A2" s="29"/>
      <c r="B2" s="29"/>
      <c r="C2" s="29"/>
    </row>
    <row r="3" spans="1:3" ht="15">
      <c r="A3" s="30" t="s">
        <v>138</v>
      </c>
      <c r="B3" s="30" t="s">
        <v>139</v>
      </c>
      <c r="C3" s="30" t="s">
        <v>140</v>
      </c>
    </row>
    <row r="4" spans="1:3" ht="15">
      <c r="A4" s="31">
        <v>1</v>
      </c>
      <c r="B4" s="32" t="s">
        <v>141</v>
      </c>
      <c r="C4" s="33">
        <v>6531.6</v>
      </c>
    </row>
    <row r="5" spans="1:3" ht="15">
      <c r="A5" s="31">
        <v>2</v>
      </c>
      <c r="B5" s="32" t="s">
        <v>142</v>
      </c>
      <c r="C5" s="33">
        <v>3815.6</v>
      </c>
    </row>
    <row r="6" spans="1:3" ht="15">
      <c r="A6" s="31">
        <v>3</v>
      </c>
      <c r="B6" s="34" t="s">
        <v>128</v>
      </c>
      <c r="C6" s="35">
        <v>4517.1</v>
      </c>
    </row>
    <row r="7" spans="1:3" ht="24">
      <c r="A7" s="31">
        <v>4</v>
      </c>
      <c r="B7" s="34" t="s">
        <v>109</v>
      </c>
      <c r="C7" s="35">
        <v>4909.9</v>
      </c>
    </row>
    <row r="8" spans="1:3" ht="15">
      <c r="A8" s="31">
        <v>5</v>
      </c>
      <c r="B8" s="32" t="s">
        <v>143</v>
      </c>
      <c r="C8" s="33">
        <v>21506.7</v>
      </c>
    </row>
    <row r="9" spans="1:3" ht="15">
      <c r="A9" s="31">
        <v>6</v>
      </c>
      <c r="B9" s="32" t="s">
        <v>114</v>
      </c>
      <c r="C9" s="31">
        <v>991.1</v>
      </c>
    </row>
    <row r="10" spans="1:3" ht="15">
      <c r="A10" s="31">
        <v>7</v>
      </c>
      <c r="B10" s="32" t="s">
        <v>144</v>
      </c>
      <c r="C10" s="33">
        <v>2393.3</v>
      </c>
    </row>
    <row r="11" spans="1:3" ht="15">
      <c r="A11" s="31">
        <v>8</v>
      </c>
      <c r="B11" s="32" t="s">
        <v>86</v>
      </c>
      <c r="C11" s="33">
        <v>3859</v>
      </c>
    </row>
    <row r="12" spans="1:3" ht="15">
      <c r="A12" s="31">
        <v>9</v>
      </c>
      <c r="B12" s="34" t="s">
        <v>121</v>
      </c>
      <c r="C12" s="35">
        <v>3328.1</v>
      </c>
    </row>
    <row r="13" spans="1:3" ht="15">
      <c r="A13" s="31">
        <v>10</v>
      </c>
      <c r="B13" s="32" t="s">
        <v>145</v>
      </c>
      <c r="C13" s="33">
        <v>3588.1</v>
      </c>
    </row>
    <row r="14" spans="1:3" ht="15">
      <c r="A14" s="31">
        <v>11</v>
      </c>
      <c r="B14" s="34" t="s">
        <v>90</v>
      </c>
      <c r="C14" s="35">
        <v>10056</v>
      </c>
    </row>
    <row r="15" spans="1:3" ht="24">
      <c r="A15" s="31">
        <v>12</v>
      </c>
      <c r="B15" s="32" t="s">
        <v>25</v>
      </c>
      <c r="C15" s="33">
        <v>1190.3</v>
      </c>
    </row>
    <row r="16" spans="1:3" ht="15">
      <c r="A16" s="31">
        <v>13</v>
      </c>
      <c r="B16" s="32" t="s">
        <v>26</v>
      </c>
      <c r="C16" s="33">
        <v>1419.3</v>
      </c>
    </row>
    <row r="17" spans="1:3" ht="15">
      <c r="A17" s="31">
        <v>14</v>
      </c>
      <c r="B17" s="32" t="s">
        <v>146</v>
      </c>
      <c r="C17" s="31">
        <v>651.4</v>
      </c>
    </row>
    <row r="18" spans="1:3" ht="24">
      <c r="A18" s="31">
        <v>15</v>
      </c>
      <c r="B18" s="32" t="s">
        <v>27</v>
      </c>
      <c r="C18" s="31">
        <v>488</v>
      </c>
    </row>
    <row r="19" spans="1:3" ht="24">
      <c r="A19" s="31">
        <v>16</v>
      </c>
      <c r="B19" s="32" t="s">
        <v>28</v>
      </c>
      <c r="C19" s="33">
        <v>1731.1</v>
      </c>
    </row>
    <row r="20" spans="1:3" ht="24">
      <c r="A20" s="31">
        <v>17</v>
      </c>
      <c r="B20" s="32" t="s">
        <v>147</v>
      </c>
      <c r="C20" s="31">
        <v>206</v>
      </c>
    </row>
    <row r="21" spans="1:3" ht="24">
      <c r="A21" s="31">
        <v>18</v>
      </c>
      <c r="B21" s="32" t="s">
        <v>148</v>
      </c>
      <c r="C21" s="33">
        <v>1383.4</v>
      </c>
    </row>
    <row r="22" spans="1:3" ht="24">
      <c r="A22" s="31">
        <v>19</v>
      </c>
      <c r="B22" s="32" t="s">
        <v>149</v>
      </c>
      <c r="C22" s="33">
        <v>13000.2</v>
      </c>
    </row>
    <row r="23" spans="1:3" ht="15">
      <c r="A23" s="31">
        <v>20</v>
      </c>
      <c r="B23" s="32" t="s">
        <v>150</v>
      </c>
      <c r="C23" s="33">
        <v>78096.9</v>
      </c>
    </row>
    <row r="24" spans="1:3" ht="18" customHeight="1">
      <c r="A24" s="779" t="s">
        <v>151</v>
      </c>
      <c r="B24" s="779"/>
      <c r="C24" s="33">
        <v>163663</v>
      </c>
    </row>
    <row r="25" ht="15">
      <c r="C25" s="36">
        <f>+C4+C5+C8+C9+C10+C11+C13+C15+C16+C17+C18+C19+C20+C21+C22+C23</f>
        <v>140852</v>
      </c>
    </row>
  </sheetData>
  <sheetProtection/>
  <mergeCells count="1">
    <mergeCell ref="A24:B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selection activeCell="B21" sqref="B21"/>
    </sheetView>
  </sheetViews>
  <sheetFormatPr defaultColWidth="11.421875" defaultRowHeight="15"/>
  <sheetData>
    <row r="1" spans="1:7" ht="15">
      <c r="A1" s="37" t="s">
        <v>134</v>
      </c>
      <c r="B1" s="38">
        <v>219459</v>
      </c>
      <c r="C1" s="38">
        <v>253449</v>
      </c>
      <c r="D1" s="38">
        <v>472908</v>
      </c>
      <c r="E1" s="38">
        <v>220260</v>
      </c>
      <c r="F1" s="38">
        <v>253926</v>
      </c>
      <c r="G1" s="38">
        <v>474186</v>
      </c>
    </row>
    <row r="2" spans="1:7" ht="15">
      <c r="A2" s="37" t="s">
        <v>153</v>
      </c>
      <c r="B2" s="38">
        <v>60502</v>
      </c>
      <c r="C2" s="38">
        <v>66449</v>
      </c>
      <c r="D2" s="38">
        <v>126951</v>
      </c>
      <c r="E2" s="38">
        <v>60558</v>
      </c>
      <c r="F2" s="38">
        <v>66033</v>
      </c>
      <c r="G2" s="38">
        <v>126591</v>
      </c>
    </row>
    <row r="3" spans="1:7" ht="15">
      <c r="A3" s="44" t="s">
        <v>137</v>
      </c>
      <c r="B3" s="45">
        <v>48702</v>
      </c>
      <c r="C3" s="45">
        <v>47832</v>
      </c>
      <c r="D3" s="45">
        <v>96534</v>
      </c>
      <c r="E3" s="38">
        <v>48066</v>
      </c>
      <c r="F3" s="38">
        <v>47135</v>
      </c>
      <c r="G3" s="38">
        <v>95201</v>
      </c>
    </row>
    <row r="4" spans="1:7" ht="15">
      <c r="A4" s="44" t="s">
        <v>154</v>
      </c>
      <c r="B4" s="45">
        <v>192514</v>
      </c>
      <c r="C4" s="45">
        <v>203869</v>
      </c>
      <c r="D4" s="45">
        <v>396383</v>
      </c>
      <c r="E4" s="38">
        <v>191535</v>
      </c>
      <c r="F4" s="38">
        <v>202823</v>
      </c>
      <c r="G4" s="38">
        <v>394358</v>
      </c>
    </row>
    <row r="5" spans="1:7" ht="15">
      <c r="A5" s="37" t="s">
        <v>155</v>
      </c>
      <c r="B5" s="38">
        <v>164937</v>
      </c>
      <c r="C5" s="38">
        <v>172215</v>
      </c>
      <c r="D5" s="38">
        <v>337152</v>
      </c>
      <c r="E5" s="38">
        <v>166347</v>
      </c>
      <c r="F5" s="38">
        <v>173754</v>
      </c>
      <c r="G5" s="38">
        <v>340101</v>
      </c>
    </row>
    <row r="6" spans="1:7" ht="15">
      <c r="A6" s="37" t="s">
        <v>156</v>
      </c>
      <c r="B6" s="38">
        <v>93839</v>
      </c>
      <c r="C6" s="38">
        <v>95683</v>
      </c>
      <c r="D6" s="38">
        <v>189522</v>
      </c>
      <c r="E6" s="38">
        <v>93152</v>
      </c>
      <c r="F6" s="38">
        <v>94819</v>
      </c>
      <c r="G6" s="38">
        <v>187971</v>
      </c>
    </row>
    <row r="7" spans="1:7" ht="15">
      <c r="A7" s="37" t="s">
        <v>157</v>
      </c>
      <c r="B7" s="38">
        <v>345676</v>
      </c>
      <c r="C7" s="38">
        <v>363363</v>
      </c>
      <c r="D7" s="38">
        <v>709039</v>
      </c>
      <c r="E7" s="38">
        <v>356324</v>
      </c>
      <c r="F7" s="38">
        <v>374723</v>
      </c>
      <c r="G7" s="38">
        <v>731047</v>
      </c>
    </row>
    <row r="8" spans="1:7" ht="15">
      <c r="A8" s="37" t="s">
        <v>131</v>
      </c>
      <c r="B8" s="38">
        <v>578977</v>
      </c>
      <c r="C8" s="38">
        <v>608338</v>
      </c>
      <c r="D8" s="38">
        <v>1187315</v>
      </c>
      <c r="E8" s="38">
        <v>589932</v>
      </c>
      <c r="F8" s="38">
        <v>619048</v>
      </c>
      <c r="G8" s="38">
        <v>1208980</v>
      </c>
    </row>
    <row r="9" spans="1:7" ht="15">
      <c r="A9" s="44" t="s">
        <v>135</v>
      </c>
      <c r="B9" s="45">
        <v>190484</v>
      </c>
      <c r="C9" s="45">
        <v>213035</v>
      </c>
      <c r="D9" s="45">
        <v>403519</v>
      </c>
      <c r="E9" s="38">
        <v>195255</v>
      </c>
      <c r="F9" s="38">
        <v>218479</v>
      </c>
      <c r="G9" s="38">
        <v>413734</v>
      </c>
    </row>
    <row r="10" spans="1:7" ht="15">
      <c r="A10" s="37" t="s">
        <v>158</v>
      </c>
      <c r="B10" s="38">
        <v>419262</v>
      </c>
      <c r="C10" s="38">
        <v>453981</v>
      </c>
      <c r="D10" s="38">
        <v>873243</v>
      </c>
      <c r="E10" s="38">
        <v>422164</v>
      </c>
      <c r="F10" s="38">
        <v>456270</v>
      </c>
      <c r="G10" s="38">
        <v>878434</v>
      </c>
    </row>
    <row r="11" spans="1:7" ht="15">
      <c r="A11" s="44" t="s">
        <v>133</v>
      </c>
      <c r="B11" s="45">
        <v>595155</v>
      </c>
      <c r="C11" s="45">
        <v>655579</v>
      </c>
      <c r="D11" s="45">
        <v>1250734</v>
      </c>
      <c r="E11" s="38">
        <v>610980</v>
      </c>
      <c r="F11" s="38">
        <v>671998</v>
      </c>
      <c r="G11" s="38">
        <v>1282978</v>
      </c>
    </row>
    <row r="12" spans="1:7" ht="15">
      <c r="A12" s="37" t="s">
        <v>159</v>
      </c>
      <c r="B12" s="38">
        <v>132267</v>
      </c>
      <c r="C12" s="38">
        <v>131616</v>
      </c>
      <c r="D12" s="38">
        <v>263883</v>
      </c>
      <c r="E12" s="38">
        <v>134370</v>
      </c>
      <c r="F12" s="38">
        <v>132736</v>
      </c>
      <c r="G12" s="38">
        <v>267106</v>
      </c>
    </row>
    <row r="13" spans="1:7" ht="15">
      <c r="A13" s="37" t="s">
        <v>160</v>
      </c>
      <c r="B13" s="38">
        <v>66622</v>
      </c>
      <c r="C13" s="38">
        <v>74145</v>
      </c>
      <c r="D13" s="38">
        <v>140767</v>
      </c>
      <c r="E13" s="38">
        <v>66663</v>
      </c>
      <c r="F13" s="38">
        <v>73810</v>
      </c>
      <c r="G13" s="38">
        <v>140473</v>
      </c>
    </row>
    <row r="14" spans="1:7" ht="15">
      <c r="A14" s="37" t="s">
        <v>161</v>
      </c>
      <c r="B14" s="38">
        <v>47587</v>
      </c>
      <c r="C14" s="38">
        <v>46543</v>
      </c>
      <c r="D14" s="38">
        <v>94130</v>
      </c>
      <c r="E14" s="38">
        <v>47476</v>
      </c>
      <c r="F14" s="38">
        <v>46240</v>
      </c>
      <c r="G14" s="38">
        <v>93716</v>
      </c>
    </row>
    <row r="15" spans="1:7" ht="15">
      <c r="A15" s="37" t="s">
        <v>162</v>
      </c>
      <c r="B15" s="38">
        <v>53613</v>
      </c>
      <c r="C15" s="38">
        <v>55664</v>
      </c>
      <c r="D15" s="38">
        <v>109277</v>
      </c>
      <c r="E15" s="38">
        <v>53702</v>
      </c>
      <c r="F15" s="38">
        <v>55552</v>
      </c>
      <c r="G15" s="38">
        <v>109254</v>
      </c>
    </row>
    <row r="16" spans="1:7" ht="15">
      <c r="A16" s="37" t="s">
        <v>132</v>
      </c>
      <c r="B16" s="38">
        <v>111898</v>
      </c>
      <c r="C16" s="38">
        <v>113322</v>
      </c>
      <c r="D16" s="38">
        <v>225220</v>
      </c>
      <c r="E16" s="38">
        <v>110484</v>
      </c>
      <c r="F16" s="38">
        <v>111422</v>
      </c>
      <c r="G16" s="38">
        <v>221906</v>
      </c>
    </row>
    <row r="17" spans="1:7" ht="15">
      <c r="A17" s="37" t="s">
        <v>163</v>
      </c>
      <c r="B17" s="38">
        <v>12117</v>
      </c>
      <c r="C17" s="38">
        <v>10516</v>
      </c>
      <c r="D17" s="38">
        <v>22633</v>
      </c>
      <c r="E17" s="38">
        <v>12045</v>
      </c>
      <c r="F17" s="38">
        <v>10393</v>
      </c>
      <c r="G17" s="38">
        <v>22438</v>
      </c>
    </row>
    <row r="18" spans="1:7" ht="15">
      <c r="A18" s="37" t="s">
        <v>164</v>
      </c>
      <c r="B18" s="38">
        <v>172915</v>
      </c>
      <c r="C18" s="38">
        <v>180846</v>
      </c>
      <c r="D18" s="38">
        <v>353761</v>
      </c>
      <c r="E18" s="38">
        <v>171622</v>
      </c>
      <c r="F18" s="38">
        <v>179322</v>
      </c>
      <c r="G18" s="38">
        <v>350944</v>
      </c>
    </row>
    <row r="19" spans="1:7" ht="15">
      <c r="A19" s="37" t="s">
        <v>165</v>
      </c>
      <c r="B19" s="38">
        <v>351333</v>
      </c>
      <c r="C19" s="38">
        <v>368367</v>
      </c>
      <c r="D19" s="38">
        <v>719700</v>
      </c>
      <c r="E19" s="38">
        <v>358148</v>
      </c>
      <c r="F19" s="38">
        <v>375711</v>
      </c>
      <c r="G19" s="38">
        <v>733859</v>
      </c>
    </row>
    <row r="20" spans="1:7" ht="15">
      <c r="A20" s="37" t="s">
        <v>166</v>
      </c>
      <c r="B20" s="38">
        <v>3765</v>
      </c>
      <c r="C20" s="38">
        <v>3565</v>
      </c>
      <c r="D20" s="38">
        <v>7330</v>
      </c>
      <c r="E20" s="38">
        <v>3827</v>
      </c>
      <c r="F20" s="38">
        <v>3630</v>
      </c>
      <c r="G20" s="38">
        <v>7457</v>
      </c>
    </row>
    <row r="21" spans="1:7" ht="15">
      <c r="A21" s="39" t="s">
        <v>151</v>
      </c>
      <c r="B21" s="40">
        <v>3861624</v>
      </c>
      <c r="C21" s="40">
        <v>4118377</v>
      </c>
      <c r="D21" s="41">
        <v>7980001</v>
      </c>
      <c r="E21" s="40">
        <v>3912910</v>
      </c>
      <c r="F21" s="40">
        <v>4167824</v>
      </c>
      <c r="G21" s="41">
        <v>8080734</v>
      </c>
    </row>
    <row r="22" spans="2:3" ht="15">
      <c r="B22" s="43">
        <f>B3+B4+B9+B11</f>
        <v>1026855</v>
      </c>
      <c r="C22" s="43">
        <f>C3+C4+C9+C11</f>
        <v>1120315</v>
      </c>
    </row>
    <row r="23" spans="2:3" ht="15">
      <c r="B23" s="42">
        <f>B21-B22</f>
        <v>2834769</v>
      </c>
      <c r="C23" s="42">
        <f>C21-C22</f>
        <v>2998062</v>
      </c>
    </row>
    <row r="24" spans="2:3" ht="15">
      <c r="B24" s="43"/>
      <c r="C24" s="4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72"/>
  <sheetViews>
    <sheetView zoomScale="93" zoomScaleNormal="93" zoomScalePageLayoutView="0" workbookViewId="0" topLeftCell="D52">
      <selection activeCell="H64" sqref="H64"/>
    </sheetView>
  </sheetViews>
  <sheetFormatPr defaultColWidth="11.421875" defaultRowHeight="15"/>
  <cols>
    <col min="1" max="1" width="29.140625" style="0" customWidth="1"/>
    <col min="2" max="2" width="22.140625" style="0" customWidth="1"/>
    <col min="3" max="3" width="33.7109375" style="0" customWidth="1"/>
    <col min="4" max="4" width="8.28125" style="0" customWidth="1"/>
    <col min="5" max="5" width="6.8515625" style="151" customWidth="1"/>
    <col min="12" max="12" width="12.00390625" style="0" customWidth="1"/>
    <col min="14" max="14" width="58.8515625" style="0" customWidth="1"/>
    <col min="17" max="17" width="5.421875" style="0" bestFit="1" customWidth="1"/>
  </cols>
  <sheetData>
    <row r="1" spans="1:17" ht="15">
      <c r="A1" s="663"/>
      <c r="B1" s="664"/>
      <c r="C1" s="669" t="s">
        <v>0</v>
      </c>
      <c r="D1" s="669"/>
      <c r="E1" s="669"/>
      <c r="F1" s="669"/>
      <c r="G1" s="669"/>
      <c r="H1" s="669"/>
      <c r="I1" s="669"/>
      <c r="J1" s="669"/>
      <c r="K1" s="669"/>
      <c r="L1" s="669"/>
      <c r="M1" s="669"/>
      <c r="N1" s="670"/>
      <c r="O1" s="79"/>
      <c r="P1" s="79"/>
      <c r="Q1" s="79"/>
    </row>
    <row r="2" spans="1:17" ht="15">
      <c r="A2" s="665"/>
      <c r="B2" s="666"/>
      <c r="C2" s="671" t="s">
        <v>73</v>
      </c>
      <c r="D2" s="671"/>
      <c r="E2" s="671"/>
      <c r="F2" s="671"/>
      <c r="G2" s="671"/>
      <c r="H2" s="671"/>
      <c r="I2" s="671"/>
      <c r="J2" s="671"/>
      <c r="K2" s="671"/>
      <c r="L2" s="671"/>
      <c r="M2" s="671"/>
      <c r="N2" s="672"/>
      <c r="O2" s="79"/>
      <c r="P2" s="79"/>
      <c r="Q2" s="79"/>
    </row>
    <row r="3" spans="1:17" ht="15">
      <c r="A3" s="665"/>
      <c r="B3" s="666"/>
      <c r="C3" s="94" t="s">
        <v>1</v>
      </c>
      <c r="D3" s="673" t="str">
        <f>'[2]INVERSIÓN'!O3</f>
        <v>DIRECCIÓN DE CONTROL AMBIENTAL</v>
      </c>
      <c r="E3" s="673"/>
      <c r="F3" s="673"/>
      <c r="G3" s="673"/>
      <c r="H3" s="673"/>
      <c r="I3" s="673"/>
      <c r="J3" s="673"/>
      <c r="K3" s="673"/>
      <c r="L3" s="673"/>
      <c r="M3" s="673"/>
      <c r="N3" s="674"/>
      <c r="O3" s="79"/>
      <c r="P3" s="79"/>
      <c r="Q3" s="79"/>
    </row>
    <row r="4" spans="1:17" ht="15.75" thickBot="1">
      <c r="A4" s="667"/>
      <c r="B4" s="668"/>
      <c r="C4" s="93" t="s">
        <v>16</v>
      </c>
      <c r="D4" s="675" t="str">
        <f>+'[2]INVERSIÓN'!O4</f>
        <v> 978 - Centro de Información y Modelamiento Ambiental</v>
      </c>
      <c r="E4" s="675"/>
      <c r="F4" s="675"/>
      <c r="G4" s="675"/>
      <c r="H4" s="675"/>
      <c r="I4" s="675"/>
      <c r="J4" s="675"/>
      <c r="K4" s="675"/>
      <c r="L4" s="675"/>
      <c r="M4" s="675"/>
      <c r="N4" s="676"/>
      <c r="O4" s="79"/>
      <c r="P4" s="79"/>
      <c r="Q4" s="79"/>
    </row>
    <row r="5" spans="1:17" ht="15.75" thickBot="1">
      <c r="A5" s="92"/>
      <c r="B5" s="90"/>
      <c r="C5" s="91"/>
      <c r="D5" s="90"/>
      <c r="E5" s="92"/>
      <c r="F5" s="90"/>
      <c r="G5" s="90"/>
      <c r="H5" s="90"/>
      <c r="I5" s="89"/>
      <c r="J5" s="89"/>
      <c r="K5" s="89"/>
      <c r="L5" s="89"/>
      <c r="M5" s="89"/>
      <c r="N5" s="88"/>
      <c r="O5" s="79"/>
      <c r="P5" s="79"/>
      <c r="Q5" s="79"/>
    </row>
    <row r="6" spans="1:17" ht="15">
      <c r="A6" s="677" t="s">
        <v>29</v>
      </c>
      <c r="B6" s="679" t="s">
        <v>30</v>
      </c>
      <c r="C6" s="681" t="s">
        <v>31</v>
      </c>
      <c r="D6" s="683" t="s">
        <v>32</v>
      </c>
      <c r="E6" s="684"/>
      <c r="F6" s="679" t="s">
        <v>265</v>
      </c>
      <c r="G6" s="679"/>
      <c r="H6" s="679"/>
      <c r="I6" s="679"/>
      <c r="J6" s="679"/>
      <c r="K6" s="679"/>
      <c r="L6" s="679" t="s">
        <v>36</v>
      </c>
      <c r="M6" s="679"/>
      <c r="N6" s="685" t="s">
        <v>409</v>
      </c>
      <c r="O6" s="79"/>
      <c r="P6" s="79"/>
      <c r="Q6" s="79"/>
    </row>
    <row r="7" spans="1:17" ht="49.5" thickBot="1">
      <c r="A7" s="678"/>
      <c r="B7" s="680"/>
      <c r="C7" s="682"/>
      <c r="D7" s="87" t="s">
        <v>33</v>
      </c>
      <c r="E7" s="87" t="s">
        <v>34</v>
      </c>
      <c r="F7" s="87" t="s">
        <v>35</v>
      </c>
      <c r="G7" s="86" t="s">
        <v>299</v>
      </c>
      <c r="H7" s="86" t="s">
        <v>17</v>
      </c>
      <c r="I7" s="86" t="s">
        <v>18</v>
      </c>
      <c r="J7" s="86" t="s">
        <v>19</v>
      </c>
      <c r="K7" s="369" t="s">
        <v>20</v>
      </c>
      <c r="L7" s="369" t="s">
        <v>37</v>
      </c>
      <c r="M7" s="369" t="s">
        <v>38</v>
      </c>
      <c r="N7" s="686"/>
      <c r="O7" s="79"/>
      <c r="P7" s="79"/>
      <c r="Q7" s="79"/>
    </row>
    <row r="8" spans="1:17" ht="15">
      <c r="A8" s="687" t="s">
        <v>252</v>
      </c>
      <c r="B8" s="690" t="s">
        <v>77</v>
      </c>
      <c r="C8" s="693" t="s">
        <v>267</v>
      </c>
      <c r="D8" s="695" t="s">
        <v>266</v>
      </c>
      <c r="E8" s="695"/>
      <c r="F8" s="145" t="s">
        <v>21</v>
      </c>
      <c r="G8" s="295">
        <v>0.25</v>
      </c>
      <c r="H8" s="295">
        <v>0.25</v>
      </c>
      <c r="I8" s="295">
        <v>0.25</v>
      </c>
      <c r="J8" s="295">
        <v>0.25</v>
      </c>
      <c r="K8" s="146">
        <f>SUM(G8:J8)</f>
        <v>1</v>
      </c>
      <c r="L8" s="697">
        <v>0.15</v>
      </c>
      <c r="M8" s="700">
        <v>0.05</v>
      </c>
      <c r="N8" s="792" t="s">
        <v>338</v>
      </c>
      <c r="O8" s="79"/>
      <c r="P8" s="79"/>
      <c r="Q8" s="79"/>
    </row>
    <row r="9" spans="1:17" ht="15.75" thickBot="1">
      <c r="A9" s="688"/>
      <c r="B9" s="691"/>
      <c r="C9" s="694"/>
      <c r="D9" s="696"/>
      <c r="E9" s="696"/>
      <c r="F9" s="147" t="s">
        <v>22</v>
      </c>
      <c r="G9" s="417">
        <v>0.25</v>
      </c>
      <c r="H9" s="417">
        <v>0.25</v>
      </c>
      <c r="I9" s="296"/>
      <c r="J9" s="296"/>
      <c r="K9" s="148">
        <f>G9+H9+I9+J9</f>
        <v>0.5</v>
      </c>
      <c r="L9" s="698"/>
      <c r="M9" s="701"/>
      <c r="N9" s="792"/>
      <c r="O9" s="79"/>
      <c r="P9" s="79"/>
      <c r="Q9" s="79"/>
    </row>
    <row r="10" spans="1:17" ht="15">
      <c r="A10" s="688"/>
      <c r="B10" s="691"/>
      <c r="C10" s="694" t="s">
        <v>268</v>
      </c>
      <c r="D10" s="696" t="s">
        <v>266</v>
      </c>
      <c r="E10" s="696" t="s">
        <v>266</v>
      </c>
      <c r="F10" s="145" t="s">
        <v>21</v>
      </c>
      <c r="G10" s="418">
        <v>0.25</v>
      </c>
      <c r="H10" s="418">
        <v>0.25</v>
      </c>
      <c r="I10" s="295">
        <v>0.25</v>
      </c>
      <c r="J10" s="295">
        <v>0.25</v>
      </c>
      <c r="K10" s="146">
        <f>SUM(G10:J10)</f>
        <v>1</v>
      </c>
      <c r="L10" s="698"/>
      <c r="M10" s="703">
        <v>0.05</v>
      </c>
      <c r="N10" s="792" t="s">
        <v>340</v>
      </c>
      <c r="O10" s="79"/>
      <c r="P10" s="79"/>
      <c r="Q10" s="79"/>
    </row>
    <row r="11" spans="1:17" ht="15.75" thickBot="1">
      <c r="A11" s="688"/>
      <c r="B11" s="691"/>
      <c r="C11" s="694"/>
      <c r="D11" s="696"/>
      <c r="E11" s="696"/>
      <c r="F11" s="147" t="s">
        <v>22</v>
      </c>
      <c r="G11" s="417">
        <v>0.25</v>
      </c>
      <c r="H11" s="417">
        <v>0.178</v>
      </c>
      <c r="I11" s="296"/>
      <c r="J11" s="296"/>
      <c r="K11" s="148">
        <f>G11+H11+I11+J11</f>
        <v>0.428</v>
      </c>
      <c r="L11" s="698"/>
      <c r="M11" s="704"/>
      <c r="N11" s="792"/>
      <c r="O11" s="79"/>
      <c r="P11" s="79"/>
      <c r="Q11" s="79"/>
    </row>
    <row r="12" spans="1:17" ht="15">
      <c r="A12" s="688"/>
      <c r="B12" s="691"/>
      <c r="C12" s="694" t="s">
        <v>269</v>
      </c>
      <c r="D12" s="696" t="s">
        <v>266</v>
      </c>
      <c r="E12" s="696"/>
      <c r="F12" s="145" t="s">
        <v>21</v>
      </c>
      <c r="G12" s="418">
        <v>0.25</v>
      </c>
      <c r="H12" s="418">
        <v>0.25</v>
      </c>
      <c r="I12" s="295">
        <v>0.25</v>
      </c>
      <c r="J12" s="295">
        <v>0.25</v>
      </c>
      <c r="K12" s="146">
        <f>SUM(G12:J12)</f>
        <v>1</v>
      </c>
      <c r="L12" s="698"/>
      <c r="M12" s="707">
        <v>0.05</v>
      </c>
      <c r="N12" s="792" t="s">
        <v>339</v>
      </c>
      <c r="O12" s="79"/>
      <c r="P12" s="79"/>
      <c r="Q12" s="79"/>
    </row>
    <row r="13" spans="1:17" ht="15.75" thickBot="1">
      <c r="A13" s="689"/>
      <c r="B13" s="692"/>
      <c r="C13" s="705"/>
      <c r="D13" s="706"/>
      <c r="E13" s="706"/>
      <c r="F13" s="147" t="s">
        <v>22</v>
      </c>
      <c r="G13" s="417">
        <v>0.25</v>
      </c>
      <c r="H13" s="417">
        <v>0.25</v>
      </c>
      <c r="I13" s="296"/>
      <c r="J13" s="296"/>
      <c r="K13" s="148">
        <f>G13+H13+I13+J13</f>
        <v>0.5</v>
      </c>
      <c r="L13" s="699"/>
      <c r="M13" s="708"/>
      <c r="N13" s="792"/>
      <c r="O13" s="79"/>
      <c r="P13" s="79"/>
      <c r="Q13" s="79"/>
    </row>
    <row r="14" spans="1:17" ht="15">
      <c r="A14" s="687" t="s">
        <v>251</v>
      </c>
      <c r="B14" s="693" t="s">
        <v>79</v>
      </c>
      <c r="C14" s="693" t="s">
        <v>270</v>
      </c>
      <c r="D14" s="695" t="s">
        <v>266</v>
      </c>
      <c r="E14" s="695"/>
      <c r="F14" s="145" t="s">
        <v>21</v>
      </c>
      <c r="G14" s="418">
        <v>0.15</v>
      </c>
      <c r="H14" s="418">
        <v>0.3</v>
      </c>
      <c r="I14" s="295">
        <v>0.55</v>
      </c>
      <c r="J14" s="295"/>
      <c r="K14" s="146">
        <f>SUM(G14:J14)</f>
        <v>1</v>
      </c>
      <c r="L14" s="697">
        <v>0.06</v>
      </c>
      <c r="M14" s="710">
        <v>0.02</v>
      </c>
      <c r="N14" s="788" t="s">
        <v>341</v>
      </c>
      <c r="O14" s="79"/>
      <c r="P14" s="79"/>
      <c r="Q14" s="79"/>
    </row>
    <row r="15" spans="1:17" ht="15.75" thickBot="1">
      <c r="A15" s="688"/>
      <c r="B15" s="694"/>
      <c r="C15" s="694"/>
      <c r="D15" s="696"/>
      <c r="E15" s="696"/>
      <c r="F15" s="147" t="s">
        <v>22</v>
      </c>
      <c r="G15" s="417">
        <v>0.15</v>
      </c>
      <c r="H15" s="417">
        <v>0.3</v>
      </c>
      <c r="I15" s="296"/>
      <c r="J15" s="296"/>
      <c r="K15" s="148">
        <f>G15+H15+I15+J15</f>
        <v>0.44999999999999996</v>
      </c>
      <c r="L15" s="698"/>
      <c r="M15" s="704"/>
      <c r="N15" s="789"/>
      <c r="O15" s="79"/>
      <c r="P15" s="79"/>
      <c r="Q15" s="79"/>
    </row>
    <row r="16" spans="1:17" ht="15">
      <c r="A16" s="688"/>
      <c r="B16" s="694"/>
      <c r="C16" s="694" t="s">
        <v>271</v>
      </c>
      <c r="D16" s="695" t="s">
        <v>266</v>
      </c>
      <c r="E16" s="695" t="s">
        <v>266</v>
      </c>
      <c r="F16" s="145" t="s">
        <v>21</v>
      </c>
      <c r="G16" s="418"/>
      <c r="H16" s="418"/>
      <c r="I16" s="295">
        <v>0.75</v>
      </c>
      <c r="J16" s="295">
        <v>0.25</v>
      </c>
      <c r="K16" s="146">
        <f>SUM(G16:J16)</f>
        <v>1</v>
      </c>
      <c r="L16" s="698"/>
      <c r="M16" s="703">
        <v>0.02</v>
      </c>
      <c r="N16" s="790" t="s">
        <v>342</v>
      </c>
      <c r="O16" s="79"/>
      <c r="P16" s="79"/>
      <c r="Q16" s="79"/>
    </row>
    <row r="17" spans="1:17" ht="15.75" thickBot="1">
      <c r="A17" s="688"/>
      <c r="B17" s="694"/>
      <c r="C17" s="694"/>
      <c r="D17" s="696"/>
      <c r="E17" s="696"/>
      <c r="F17" s="147" t="s">
        <v>22</v>
      </c>
      <c r="G17" s="417">
        <v>0.15</v>
      </c>
      <c r="H17" s="417"/>
      <c r="I17" s="296"/>
      <c r="J17" s="296"/>
      <c r="K17" s="148">
        <f>G17+H17+I17+J17</f>
        <v>0.15</v>
      </c>
      <c r="L17" s="698"/>
      <c r="M17" s="704"/>
      <c r="N17" s="791"/>
      <c r="O17" s="79"/>
      <c r="P17" s="79"/>
      <c r="Q17" s="79"/>
    </row>
    <row r="18" spans="1:17" ht="15">
      <c r="A18" s="688"/>
      <c r="B18" s="694"/>
      <c r="C18" s="694" t="s">
        <v>272</v>
      </c>
      <c r="D18" s="696" t="s">
        <v>266</v>
      </c>
      <c r="E18" s="696"/>
      <c r="F18" s="145" t="s">
        <v>21</v>
      </c>
      <c r="G18" s="418">
        <v>0.45</v>
      </c>
      <c r="H18" s="418">
        <v>0.55</v>
      </c>
      <c r="I18" s="295"/>
      <c r="J18" s="295"/>
      <c r="K18" s="146">
        <f>SUM(G18:J18)</f>
        <v>1</v>
      </c>
      <c r="L18" s="698"/>
      <c r="M18" s="703">
        <v>0.02</v>
      </c>
      <c r="N18" s="788" t="s">
        <v>343</v>
      </c>
      <c r="O18" s="79"/>
      <c r="P18" s="83"/>
      <c r="Q18" s="79"/>
    </row>
    <row r="19" spans="1:17" ht="15.75" thickBot="1">
      <c r="A19" s="689"/>
      <c r="B19" s="705"/>
      <c r="C19" s="705"/>
      <c r="D19" s="706"/>
      <c r="E19" s="706"/>
      <c r="F19" s="147" t="s">
        <v>22</v>
      </c>
      <c r="G19" s="417">
        <v>0.2</v>
      </c>
      <c r="H19" s="417">
        <v>0.75</v>
      </c>
      <c r="I19" s="296"/>
      <c r="J19" s="296"/>
      <c r="K19" s="148">
        <f>G19+H19+I19+J19</f>
        <v>0.95</v>
      </c>
      <c r="L19" s="699"/>
      <c r="M19" s="715"/>
      <c r="N19" s="789"/>
      <c r="O19" s="79"/>
      <c r="P19" s="79"/>
      <c r="Q19" s="79"/>
    </row>
    <row r="20" spans="1:17" ht="15">
      <c r="A20" s="716" t="s">
        <v>76</v>
      </c>
      <c r="B20" s="719" t="s">
        <v>80</v>
      </c>
      <c r="C20" s="722" t="s">
        <v>273</v>
      </c>
      <c r="D20" s="724" t="s">
        <v>266</v>
      </c>
      <c r="E20" s="724"/>
      <c r="F20" s="145" t="s">
        <v>21</v>
      </c>
      <c r="G20" s="418">
        <v>0.3</v>
      </c>
      <c r="H20" s="418">
        <v>0.21</v>
      </c>
      <c r="I20" s="295">
        <v>0.19</v>
      </c>
      <c r="J20" s="295">
        <v>0.3</v>
      </c>
      <c r="K20" s="146">
        <f>SUM(G20:J20)</f>
        <v>1</v>
      </c>
      <c r="L20" s="725">
        <v>0.05</v>
      </c>
      <c r="M20" s="710">
        <v>0.025</v>
      </c>
      <c r="N20" s="787" t="s">
        <v>344</v>
      </c>
      <c r="O20" s="79"/>
      <c r="P20" s="79"/>
      <c r="Q20" s="79"/>
    </row>
    <row r="21" spans="1:17" ht="15.75" thickBot="1">
      <c r="A21" s="717"/>
      <c r="B21" s="720"/>
      <c r="C21" s="723"/>
      <c r="D21" s="714"/>
      <c r="E21" s="714"/>
      <c r="F21" s="147" t="s">
        <v>22</v>
      </c>
      <c r="G21" s="417">
        <v>0.3</v>
      </c>
      <c r="H21" s="417">
        <v>0.21</v>
      </c>
      <c r="I21" s="417"/>
      <c r="J21" s="296"/>
      <c r="K21" s="148">
        <f>G21+H21+I21+J21</f>
        <v>0.51</v>
      </c>
      <c r="L21" s="726"/>
      <c r="M21" s="704"/>
      <c r="N21" s="787"/>
      <c r="O21" s="79"/>
      <c r="P21" s="79"/>
      <c r="Q21" s="79"/>
    </row>
    <row r="22" spans="1:17" ht="15">
      <c r="A22" s="717"/>
      <c r="B22" s="720"/>
      <c r="C22" s="694" t="s">
        <v>274</v>
      </c>
      <c r="D22" s="713"/>
      <c r="E22" s="713" t="s">
        <v>266</v>
      </c>
      <c r="F22" s="145" t="s">
        <v>21</v>
      </c>
      <c r="G22" s="418">
        <v>0.15</v>
      </c>
      <c r="H22" s="418">
        <v>0.2</v>
      </c>
      <c r="I22" s="418">
        <v>0.1</v>
      </c>
      <c r="J22" s="295">
        <v>0.55</v>
      </c>
      <c r="K22" s="146">
        <f>SUM(G22:J22)</f>
        <v>1</v>
      </c>
      <c r="L22" s="726"/>
      <c r="M22" s="703">
        <v>0.025</v>
      </c>
      <c r="N22" s="781" t="s">
        <v>345</v>
      </c>
      <c r="O22" s="79"/>
      <c r="P22" s="79"/>
      <c r="Q22" s="79"/>
    </row>
    <row r="23" spans="1:17" ht="15.75" thickBot="1">
      <c r="A23" s="718"/>
      <c r="B23" s="721"/>
      <c r="C23" s="705"/>
      <c r="D23" s="714"/>
      <c r="E23" s="714"/>
      <c r="F23" s="147" t="s">
        <v>22</v>
      </c>
      <c r="G23" s="417">
        <v>0.15</v>
      </c>
      <c r="H23" s="417">
        <v>0</v>
      </c>
      <c r="I23" s="417"/>
      <c r="J23" s="296"/>
      <c r="K23" s="148">
        <f>G23+H23+I23+J23</f>
        <v>0.15</v>
      </c>
      <c r="L23" s="727"/>
      <c r="M23" s="715"/>
      <c r="N23" s="781"/>
      <c r="O23" s="79"/>
      <c r="P23" s="79"/>
      <c r="Q23" s="79"/>
    </row>
    <row r="24" spans="1:17" ht="15">
      <c r="A24" s="728" t="str">
        <f>'[2]INVERSIÓN'!A27</f>
        <v>Línea de acción (1.4): Red de Calidad Hídrica de Bogotá RCHB, la Red de monitoreo aguas subterráneas y la captura de la información secundaria compilada mediante el reporte de terceros interesados o usuarios del recurso Hídrico. SRHS</v>
      </c>
      <c r="B24" s="730" t="str">
        <f>'[2]INVERSIÓN'!C27</f>
        <v>Generar 4 informes anualizados de la calidad hídrica superficial.</v>
      </c>
      <c r="C24" s="719" t="s">
        <v>275</v>
      </c>
      <c r="D24" s="732" t="s">
        <v>266</v>
      </c>
      <c r="E24" s="732" t="s">
        <v>266</v>
      </c>
      <c r="F24" s="145" t="s">
        <v>21</v>
      </c>
      <c r="G24" s="418"/>
      <c r="H24" s="418"/>
      <c r="I24" s="418">
        <v>0.3</v>
      </c>
      <c r="J24" s="295">
        <v>0.7</v>
      </c>
      <c r="K24" s="146">
        <f>SUM(G24:J24)</f>
        <v>1</v>
      </c>
      <c r="L24" s="738">
        <v>0.14</v>
      </c>
      <c r="M24" s="710">
        <v>0.06</v>
      </c>
      <c r="N24" s="781" t="s">
        <v>346</v>
      </c>
      <c r="O24" s="79"/>
      <c r="P24" s="79"/>
      <c r="Q24" s="79"/>
    </row>
    <row r="25" spans="1:17" ht="15.75" thickBot="1">
      <c r="A25" s="729"/>
      <c r="B25" s="731"/>
      <c r="C25" s="720"/>
      <c r="D25" s="733"/>
      <c r="E25" s="733"/>
      <c r="F25" s="147" t="s">
        <v>22</v>
      </c>
      <c r="G25" s="417"/>
      <c r="H25" s="417"/>
      <c r="I25" s="417"/>
      <c r="J25" s="296"/>
      <c r="K25" s="148">
        <f>G25+H25+I25+J25</f>
        <v>0</v>
      </c>
      <c r="L25" s="739"/>
      <c r="M25" s="704"/>
      <c r="N25" s="781"/>
      <c r="O25" s="79"/>
      <c r="P25" s="84"/>
      <c r="Q25" s="79"/>
    </row>
    <row r="26" spans="1:17" ht="15">
      <c r="A26" s="729"/>
      <c r="B26" s="731"/>
      <c r="C26" s="719" t="s">
        <v>277</v>
      </c>
      <c r="D26" s="732" t="s">
        <v>266</v>
      </c>
      <c r="E26" s="732" t="s">
        <v>266</v>
      </c>
      <c r="F26" s="145" t="s">
        <v>21</v>
      </c>
      <c r="G26" s="418">
        <v>0.25</v>
      </c>
      <c r="H26" s="418">
        <v>0.25</v>
      </c>
      <c r="I26" s="418">
        <v>0.25</v>
      </c>
      <c r="J26" s="295">
        <v>0.25</v>
      </c>
      <c r="K26" s="146">
        <f>SUM(G26:J26)</f>
        <v>1</v>
      </c>
      <c r="L26" s="739"/>
      <c r="M26" s="703">
        <v>0.04</v>
      </c>
      <c r="N26" s="787" t="s">
        <v>354</v>
      </c>
      <c r="O26" s="79"/>
      <c r="P26" s="79"/>
      <c r="Q26" s="79"/>
    </row>
    <row r="27" spans="1:17" ht="15.75" thickBot="1">
      <c r="A27" s="729"/>
      <c r="B27" s="731"/>
      <c r="C27" s="720"/>
      <c r="D27" s="733"/>
      <c r="E27" s="733"/>
      <c r="F27" s="147" t="s">
        <v>22</v>
      </c>
      <c r="G27" s="417">
        <v>0.25</v>
      </c>
      <c r="H27" s="419">
        <v>0.25</v>
      </c>
      <c r="I27" s="417"/>
      <c r="J27" s="296"/>
      <c r="K27" s="148">
        <f>G27+H27+I27+J27</f>
        <v>0.5</v>
      </c>
      <c r="L27" s="739"/>
      <c r="M27" s="704"/>
      <c r="N27" s="787"/>
      <c r="O27" s="79"/>
      <c r="P27" s="79"/>
      <c r="Q27" s="79"/>
    </row>
    <row r="28" spans="1:17" ht="15">
      <c r="A28" s="729"/>
      <c r="B28" s="731"/>
      <c r="C28" s="719" t="s">
        <v>276</v>
      </c>
      <c r="D28" s="732" t="s">
        <v>266</v>
      </c>
      <c r="E28" s="732"/>
      <c r="F28" s="145" t="s">
        <v>21</v>
      </c>
      <c r="G28" s="418"/>
      <c r="H28" s="418">
        <v>0.5</v>
      </c>
      <c r="I28" s="418"/>
      <c r="J28" s="295">
        <v>0.5</v>
      </c>
      <c r="K28" s="146">
        <f>SUM(G28:J28)</f>
        <v>1</v>
      </c>
      <c r="L28" s="739"/>
      <c r="M28" s="703">
        <v>0.02</v>
      </c>
      <c r="N28" s="787" t="s">
        <v>347</v>
      </c>
      <c r="O28" s="79"/>
      <c r="P28" s="79"/>
      <c r="Q28" s="79"/>
    </row>
    <row r="29" spans="1:17" ht="15.75" thickBot="1">
      <c r="A29" s="729"/>
      <c r="B29" s="731"/>
      <c r="C29" s="720"/>
      <c r="D29" s="733"/>
      <c r="E29" s="733"/>
      <c r="F29" s="147" t="s">
        <v>22</v>
      </c>
      <c r="G29" s="417">
        <v>0.25</v>
      </c>
      <c r="H29" s="417">
        <v>0.25</v>
      </c>
      <c r="I29" s="417"/>
      <c r="J29" s="296"/>
      <c r="K29" s="148">
        <f>G29+H29+I29+J29</f>
        <v>0.5</v>
      </c>
      <c r="L29" s="739"/>
      <c r="M29" s="704"/>
      <c r="N29" s="787"/>
      <c r="O29" s="79"/>
      <c r="P29" s="79"/>
      <c r="Q29" s="79"/>
    </row>
    <row r="30" spans="1:17" ht="15">
      <c r="A30" s="729"/>
      <c r="B30" s="731"/>
      <c r="C30" s="719" t="s">
        <v>278</v>
      </c>
      <c r="D30" s="732" t="s">
        <v>266</v>
      </c>
      <c r="E30" s="732"/>
      <c r="F30" s="145" t="s">
        <v>21</v>
      </c>
      <c r="G30" s="418"/>
      <c r="H30" s="418">
        <v>0.35</v>
      </c>
      <c r="I30" s="418">
        <v>0.45</v>
      </c>
      <c r="J30" s="295">
        <v>0.2</v>
      </c>
      <c r="K30" s="146">
        <f>SUM(G30:J30)</f>
        <v>1</v>
      </c>
      <c r="L30" s="739"/>
      <c r="M30" s="703">
        <v>0.02</v>
      </c>
      <c r="N30" s="781" t="s">
        <v>348</v>
      </c>
      <c r="O30" s="79"/>
      <c r="P30" s="79"/>
      <c r="Q30" s="79"/>
    </row>
    <row r="31" spans="1:17" ht="15.75" thickBot="1">
      <c r="A31" s="729"/>
      <c r="B31" s="731"/>
      <c r="C31" s="720"/>
      <c r="D31" s="733"/>
      <c r="E31" s="733"/>
      <c r="F31" s="147" t="s">
        <v>22</v>
      </c>
      <c r="G31" s="417"/>
      <c r="H31" s="417">
        <v>0.25</v>
      </c>
      <c r="I31" s="417"/>
      <c r="J31" s="296"/>
      <c r="K31" s="148">
        <f>G31+H31+I31+J31</f>
        <v>0.25</v>
      </c>
      <c r="L31" s="739"/>
      <c r="M31" s="737"/>
      <c r="N31" s="781"/>
      <c r="O31" s="79"/>
      <c r="P31" s="79"/>
      <c r="Q31" s="79"/>
    </row>
    <row r="32" spans="1:17" ht="15">
      <c r="A32" s="740" t="s">
        <v>250</v>
      </c>
      <c r="B32" s="730" t="s">
        <v>181</v>
      </c>
      <c r="C32" s="719" t="s">
        <v>279</v>
      </c>
      <c r="D32" s="732" t="s">
        <v>266</v>
      </c>
      <c r="E32" s="732"/>
      <c r="F32" s="145" t="s">
        <v>21</v>
      </c>
      <c r="G32" s="418"/>
      <c r="H32" s="418"/>
      <c r="I32" s="418"/>
      <c r="J32" s="295">
        <v>1</v>
      </c>
      <c r="K32" s="146">
        <f>SUM(G32:J32)</f>
        <v>1</v>
      </c>
      <c r="L32" s="743">
        <v>0.1</v>
      </c>
      <c r="M32" s="745">
        <v>0.05</v>
      </c>
      <c r="N32" s="781" t="s">
        <v>352</v>
      </c>
      <c r="O32" s="79"/>
      <c r="P32" s="79"/>
      <c r="Q32" s="79"/>
    </row>
    <row r="33" spans="1:17" ht="15.75" thickBot="1">
      <c r="A33" s="740"/>
      <c r="B33" s="731"/>
      <c r="C33" s="720"/>
      <c r="D33" s="733"/>
      <c r="E33" s="733"/>
      <c r="F33" s="147" t="s">
        <v>22</v>
      </c>
      <c r="G33" s="417">
        <v>0.3</v>
      </c>
      <c r="H33" s="417">
        <v>0.2</v>
      </c>
      <c r="I33" s="417"/>
      <c r="J33" s="296"/>
      <c r="K33" s="148">
        <f>G33+H33+I33+J33</f>
        <v>0.5</v>
      </c>
      <c r="L33" s="743"/>
      <c r="M33" s="745"/>
      <c r="N33" s="781"/>
      <c r="O33" s="79"/>
      <c r="P33" s="79"/>
      <c r="Q33" s="79"/>
    </row>
    <row r="34" spans="1:17" ht="15">
      <c r="A34" s="740"/>
      <c r="B34" s="731"/>
      <c r="C34" s="719" t="s">
        <v>280</v>
      </c>
      <c r="D34" s="746" t="s">
        <v>266</v>
      </c>
      <c r="E34" s="746" t="s">
        <v>266</v>
      </c>
      <c r="F34" s="145" t="s">
        <v>21</v>
      </c>
      <c r="G34" s="295">
        <v>0.25</v>
      </c>
      <c r="H34" s="295">
        <v>0.25</v>
      </c>
      <c r="I34" s="295">
        <v>0.25</v>
      </c>
      <c r="J34" s="295">
        <v>0.25</v>
      </c>
      <c r="K34" s="146">
        <f>SUM(G34:J34)</f>
        <v>1</v>
      </c>
      <c r="L34" s="743"/>
      <c r="M34" s="745">
        <v>0.05</v>
      </c>
      <c r="N34" s="786" t="s">
        <v>353</v>
      </c>
      <c r="O34" s="79"/>
      <c r="P34" s="79"/>
      <c r="Q34" s="79"/>
    </row>
    <row r="35" spans="1:17" ht="15.75" thickBot="1">
      <c r="A35" s="741"/>
      <c r="B35" s="742"/>
      <c r="C35" s="720"/>
      <c r="D35" s="733"/>
      <c r="E35" s="733"/>
      <c r="F35" s="147" t="s">
        <v>22</v>
      </c>
      <c r="G35" s="417">
        <v>0.25</v>
      </c>
      <c r="H35" s="417">
        <v>0.25</v>
      </c>
      <c r="I35" s="417"/>
      <c r="J35" s="296"/>
      <c r="K35" s="148"/>
      <c r="L35" s="744"/>
      <c r="M35" s="747"/>
      <c r="N35" s="786"/>
      <c r="O35" s="79"/>
      <c r="P35" s="79"/>
      <c r="Q35" s="79"/>
    </row>
    <row r="36" spans="1:17" ht="15">
      <c r="A36" s="749" t="s">
        <v>249</v>
      </c>
      <c r="B36" s="730" t="s">
        <v>184</v>
      </c>
      <c r="C36" s="719" t="s">
        <v>355</v>
      </c>
      <c r="D36" s="732" t="s">
        <v>266</v>
      </c>
      <c r="E36" s="732" t="s">
        <v>266</v>
      </c>
      <c r="F36" s="145" t="s">
        <v>21</v>
      </c>
      <c r="G36" s="418"/>
      <c r="H36" s="418">
        <v>1</v>
      </c>
      <c r="I36" s="418"/>
      <c r="J36" s="295"/>
      <c r="K36" s="146">
        <f>SUM(G36:J36)</f>
        <v>1</v>
      </c>
      <c r="L36" s="738">
        <v>0.2</v>
      </c>
      <c r="M36" s="737">
        <v>0.02</v>
      </c>
      <c r="N36" s="781" t="s">
        <v>356</v>
      </c>
      <c r="O36" s="79"/>
      <c r="P36" s="79"/>
      <c r="Q36" s="79"/>
    </row>
    <row r="37" spans="1:17" ht="15.75" thickBot="1">
      <c r="A37" s="750"/>
      <c r="B37" s="731"/>
      <c r="C37" s="720"/>
      <c r="D37" s="733"/>
      <c r="E37" s="733"/>
      <c r="F37" s="147" t="s">
        <v>22</v>
      </c>
      <c r="G37" s="417">
        <v>0</v>
      </c>
      <c r="H37" s="417">
        <v>0</v>
      </c>
      <c r="I37" s="417"/>
      <c r="J37" s="296"/>
      <c r="K37" s="148">
        <f>G37+H37+I37+J37</f>
        <v>0</v>
      </c>
      <c r="L37" s="739"/>
      <c r="M37" s="704"/>
      <c r="N37" s="781"/>
      <c r="O37" s="79"/>
      <c r="P37" s="79"/>
      <c r="Q37" s="79"/>
    </row>
    <row r="38" spans="1:17" ht="15">
      <c r="A38" s="750"/>
      <c r="B38" s="731"/>
      <c r="C38" s="719" t="s">
        <v>281</v>
      </c>
      <c r="D38" s="746" t="s">
        <v>266</v>
      </c>
      <c r="E38" s="746"/>
      <c r="F38" s="145" t="s">
        <v>21</v>
      </c>
      <c r="G38" s="418">
        <v>0.25</v>
      </c>
      <c r="H38" s="418">
        <v>0.25</v>
      </c>
      <c r="I38" s="418">
        <v>0.25</v>
      </c>
      <c r="J38" s="295">
        <v>0.25</v>
      </c>
      <c r="K38" s="146">
        <f>SUM(G38:J38)</f>
        <v>1</v>
      </c>
      <c r="L38" s="739"/>
      <c r="M38" s="703">
        <v>0.02</v>
      </c>
      <c r="N38" s="781" t="s">
        <v>357</v>
      </c>
      <c r="O38" s="79"/>
      <c r="P38" s="79"/>
      <c r="Q38" s="79"/>
    </row>
    <row r="39" spans="1:17" ht="15.75" thickBot="1">
      <c r="A39" s="750"/>
      <c r="B39" s="731"/>
      <c r="C39" s="720"/>
      <c r="D39" s="733"/>
      <c r="E39" s="733"/>
      <c r="F39" s="147" t="s">
        <v>22</v>
      </c>
      <c r="G39" s="417">
        <v>0.25</v>
      </c>
      <c r="H39" s="417">
        <v>0</v>
      </c>
      <c r="I39" s="417"/>
      <c r="J39" s="296"/>
      <c r="K39" s="148">
        <f>G39+H39+I39+J39</f>
        <v>0.25</v>
      </c>
      <c r="L39" s="739"/>
      <c r="M39" s="704"/>
      <c r="N39" s="781"/>
      <c r="O39" s="79"/>
      <c r="P39" s="79"/>
      <c r="Q39" s="79"/>
    </row>
    <row r="40" spans="1:17" ht="15">
      <c r="A40" s="750"/>
      <c r="B40" s="731"/>
      <c r="C40" s="719" t="s">
        <v>282</v>
      </c>
      <c r="D40" s="746" t="s">
        <v>266</v>
      </c>
      <c r="E40" s="746"/>
      <c r="F40" s="145" t="s">
        <v>21</v>
      </c>
      <c r="G40" s="418"/>
      <c r="H40" s="418">
        <v>1</v>
      </c>
      <c r="I40" s="418"/>
      <c r="J40" s="295"/>
      <c r="K40" s="146">
        <f>SUM(G40:J40)</f>
        <v>1</v>
      </c>
      <c r="L40" s="739"/>
      <c r="M40" s="703">
        <v>0.02</v>
      </c>
      <c r="N40" s="781" t="s">
        <v>361</v>
      </c>
      <c r="O40" s="79"/>
      <c r="P40" s="79"/>
      <c r="Q40" s="79"/>
    </row>
    <row r="41" spans="1:17" ht="15.75" thickBot="1">
      <c r="A41" s="750"/>
      <c r="B41" s="731"/>
      <c r="C41" s="720"/>
      <c r="D41" s="733"/>
      <c r="E41" s="733"/>
      <c r="F41" s="147" t="s">
        <v>22</v>
      </c>
      <c r="G41" s="417"/>
      <c r="H41" s="417">
        <v>0</v>
      </c>
      <c r="I41" s="417"/>
      <c r="J41" s="296"/>
      <c r="K41" s="148">
        <f>G41+H41+I41+J41</f>
        <v>0</v>
      </c>
      <c r="L41" s="739"/>
      <c r="M41" s="704"/>
      <c r="N41" s="781"/>
      <c r="O41" s="79"/>
      <c r="P41" s="79"/>
      <c r="Q41" s="79"/>
    </row>
    <row r="42" spans="1:17" ht="15">
      <c r="A42" s="750"/>
      <c r="B42" s="731"/>
      <c r="C42" s="719" t="s">
        <v>358</v>
      </c>
      <c r="D42" s="746" t="s">
        <v>266</v>
      </c>
      <c r="E42" s="746"/>
      <c r="F42" s="145" t="s">
        <v>21</v>
      </c>
      <c r="G42" s="418"/>
      <c r="H42" s="418"/>
      <c r="I42" s="418">
        <v>1</v>
      </c>
      <c r="J42" s="295"/>
      <c r="K42" s="146">
        <f>SUM(G42:I42)</f>
        <v>1</v>
      </c>
      <c r="L42" s="739"/>
      <c r="M42" s="703">
        <v>0.02</v>
      </c>
      <c r="N42" s="785" t="s">
        <v>363</v>
      </c>
      <c r="O42" s="79"/>
      <c r="P42" s="79"/>
      <c r="Q42" s="79"/>
    </row>
    <row r="43" spans="1:17" ht="15.75" thickBot="1">
      <c r="A43" s="750"/>
      <c r="B43" s="731"/>
      <c r="C43" s="720"/>
      <c r="D43" s="733"/>
      <c r="E43" s="733"/>
      <c r="F43" s="147" t="s">
        <v>22</v>
      </c>
      <c r="G43" s="417">
        <v>0.2</v>
      </c>
      <c r="H43" s="417">
        <v>0.8</v>
      </c>
      <c r="I43" s="417"/>
      <c r="J43" s="296"/>
      <c r="K43" s="148">
        <f>G43+H43+I43+J43</f>
        <v>1</v>
      </c>
      <c r="L43" s="739"/>
      <c r="M43" s="704"/>
      <c r="N43" s="785"/>
      <c r="O43" s="79"/>
      <c r="P43" s="79"/>
      <c r="Q43" s="79"/>
    </row>
    <row r="44" spans="1:17" ht="15">
      <c r="A44" s="750"/>
      <c r="B44" s="731"/>
      <c r="C44" s="719" t="s">
        <v>283</v>
      </c>
      <c r="D44" s="746" t="s">
        <v>266</v>
      </c>
      <c r="E44" s="746"/>
      <c r="F44" s="145" t="s">
        <v>21</v>
      </c>
      <c r="G44" s="418"/>
      <c r="H44" s="418"/>
      <c r="I44" s="418"/>
      <c r="J44" s="295">
        <v>1</v>
      </c>
      <c r="K44" s="146">
        <f>SUM(G44:J44)</f>
        <v>1</v>
      </c>
      <c r="L44" s="739"/>
      <c r="M44" s="754">
        <v>0.01</v>
      </c>
      <c r="N44" s="781" t="s">
        <v>359</v>
      </c>
      <c r="O44" s="79"/>
      <c r="P44" s="79"/>
      <c r="Q44" s="79"/>
    </row>
    <row r="45" spans="1:17" ht="15.75" thickBot="1">
      <c r="A45" s="750"/>
      <c r="B45" s="731"/>
      <c r="C45" s="720"/>
      <c r="D45" s="733"/>
      <c r="E45" s="733"/>
      <c r="F45" s="147" t="s">
        <v>22</v>
      </c>
      <c r="G45" s="417">
        <v>0</v>
      </c>
      <c r="H45" s="417">
        <v>0</v>
      </c>
      <c r="I45" s="417"/>
      <c r="J45" s="296"/>
      <c r="K45" s="148">
        <f>G45+H45+I45+J45</f>
        <v>0</v>
      </c>
      <c r="L45" s="739"/>
      <c r="M45" s="754"/>
      <c r="N45" s="781"/>
      <c r="O45" s="79"/>
      <c r="P45" s="79"/>
      <c r="Q45" s="79"/>
    </row>
    <row r="46" spans="1:17" ht="15">
      <c r="A46" s="750"/>
      <c r="B46" s="731"/>
      <c r="C46" s="694" t="s">
        <v>284</v>
      </c>
      <c r="D46" s="746" t="s">
        <v>266</v>
      </c>
      <c r="E46" s="746"/>
      <c r="F46" s="145" t="s">
        <v>21</v>
      </c>
      <c r="G46" s="418"/>
      <c r="H46" s="418"/>
      <c r="I46" s="418">
        <v>1</v>
      </c>
      <c r="J46" s="295"/>
      <c r="K46" s="146">
        <f>J46+I46+H46+G46</f>
        <v>1</v>
      </c>
      <c r="L46" s="739"/>
      <c r="M46" s="754">
        <v>0.02</v>
      </c>
      <c r="N46" s="782" t="s">
        <v>360</v>
      </c>
      <c r="O46" s="79"/>
      <c r="P46" s="79"/>
      <c r="Q46" s="79"/>
    </row>
    <row r="47" spans="1:17" ht="15.75" thickBot="1">
      <c r="A47" s="750"/>
      <c r="B47" s="731"/>
      <c r="C47" s="694"/>
      <c r="D47" s="733"/>
      <c r="E47" s="733"/>
      <c r="F47" s="147" t="s">
        <v>22</v>
      </c>
      <c r="G47" s="417"/>
      <c r="H47" s="417"/>
      <c r="I47" s="417"/>
      <c r="J47" s="296"/>
      <c r="K47" s="148"/>
      <c r="L47" s="739"/>
      <c r="M47" s="754"/>
      <c r="N47" s="783"/>
      <c r="O47" s="79"/>
      <c r="P47" s="79"/>
      <c r="Q47" s="79"/>
    </row>
    <row r="48" spans="1:17" ht="15">
      <c r="A48" s="750"/>
      <c r="B48" s="731"/>
      <c r="C48" s="694" t="s">
        <v>285</v>
      </c>
      <c r="D48" s="746" t="s">
        <v>266</v>
      </c>
      <c r="E48" s="746"/>
      <c r="F48" s="145" t="s">
        <v>21</v>
      </c>
      <c r="G48" s="418"/>
      <c r="H48" s="418"/>
      <c r="I48" s="418"/>
      <c r="J48" s="295">
        <v>1</v>
      </c>
      <c r="K48" s="146">
        <f>SUM(G48:J48)</f>
        <v>1</v>
      </c>
      <c r="L48" s="739"/>
      <c r="M48" s="754">
        <v>0.04</v>
      </c>
      <c r="N48" s="783"/>
      <c r="O48" s="79"/>
      <c r="P48" s="79"/>
      <c r="Q48" s="79"/>
    </row>
    <row r="49" spans="1:17" ht="15.75" thickBot="1">
      <c r="A49" s="750"/>
      <c r="B49" s="731"/>
      <c r="C49" s="694"/>
      <c r="D49" s="733"/>
      <c r="E49" s="733"/>
      <c r="F49" s="147" t="s">
        <v>22</v>
      </c>
      <c r="G49" s="417"/>
      <c r="H49" s="417"/>
      <c r="I49" s="417"/>
      <c r="J49" s="296"/>
      <c r="K49" s="148"/>
      <c r="L49" s="739"/>
      <c r="M49" s="754"/>
      <c r="N49" s="783"/>
      <c r="O49" s="79"/>
      <c r="P49" s="79"/>
      <c r="Q49" s="79"/>
    </row>
    <row r="50" spans="1:17" ht="15">
      <c r="A50" s="750"/>
      <c r="B50" s="731"/>
      <c r="C50" s="755" t="s">
        <v>286</v>
      </c>
      <c r="D50" s="746" t="s">
        <v>266</v>
      </c>
      <c r="E50" s="746"/>
      <c r="F50" s="145" t="s">
        <v>21</v>
      </c>
      <c r="G50" s="418"/>
      <c r="H50" s="418"/>
      <c r="I50" s="418">
        <v>0.3</v>
      </c>
      <c r="J50" s="295">
        <v>0.7</v>
      </c>
      <c r="K50" s="146">
        <f>SUM(G50:J50)</f>
        <v>1</v>
      </c>
      <c r="L50" s="739"/>
      <c r="M50" s="754">
        <v>0.02</v>
      </c>
      <c r="N50" s="783"/>
      <c r="O50" s="79"/>
      <c r="P50" s="79"/>
      <c r="Q50" s="79"/>
    </row>
    <row r="51" spans="1:17" ht="15.75" thickBot="1">
      <c r="A51" s="750"/>
      <c r="B51" s="731"/>
      <c r="C51" s="756"/>
      <c r="D51" s="733"/>
      <c r="E51" s="733"/>
      <c r="F51" s="147" t="s">
        <v>22</v>
      </c>
      <c r="G51" s="417"/>
      <c r="H51" s="417"/>
      <c r="I51" s="417"/>
      <c r="J51" s="296"/>
      <c r="K51" s="148"/>
      <c r="L51" s="739"/>
      <c r="M51" s="754"/>
      <c r="N51" s="784"/>
      <c r="O51" s="79"/>
      <c r="P51" s="79"/>
      <c r="Q51" s="79"/>
    </row>
    <row r="52" spans="1:17" ht="15">
      <c r="A52" s="750"/>
      <c r="B52" s="731"/>
      <c r="C52" s="755" t="s">
        <v>287</v>
      </c>
      <c r="D52" s="746"/>
      <c r="E52" s="746" t="s">
        <v>266</v>
      </c>
      <c r="F52" s="145" t="s">
        <v>21</v>
      </c>
      <c r="G52" s="418">
        <v>0.25</v>
      </c>
      <c r="H52" s="418">
        <v>0.25</v>
      </c>
      <c r="I52" s="418">
        <v>0.25</v>
      </c>
      <c r="J52" s="295">
        <v>0.25</v>
      </c>
      <c r="K52" s="146">
        <f>SUM(G52:J52)</f>
        <v>1</v>
      </c>
      <c r="L52" s="739"/>
      <c r="M52" s="754">
        <v>0.03</v>
      </c>
      <c r="N52" s="781" t="s">
        <v>362</v>
      </c>
      <c r="O52" s="79"/>
      <c r="P52" s="79"/>
      <c r="Q52" s="79"/>
    </row>
    <row r="53" spans="1:17" ht="15.75" thickBot="1">
      <c r="A53" s="751"/>
      <c r="B53" s="742"/>
      <c r="C53" s="721"/>
      <c r="D53" s="757"/>
      <c r="E53" s="757"/>
      <c r="F53" s="147" t="s">
        <v>22</v>
      </c>
      <c r="G53" s="417">
        <v>0.15</v>
      </c>
      <c r="H53" s="417">
        <v>0.25</v>
      </c>
      <c r="I53" s="417"/>
      <c r="J53" s="296"/>
      <c r="K53" s="148">
        <f>G53+H53+I53+J53</f>
        <v>0.4</v>
      </c>
      <c r="L53" s="752"/>
      <c r="M53" s="754"/>
      <c r="N53" s="781"/>
      <c r="O53" s="79"/>
      <c r="P53" s="79"/>
      <c r="Q53" s="79"/>
    </row>
    <row r="54" spans="1:17" ht="15">
      <c r="A54" s="758" t="str">
        <f>'[2]INVERSIÓN'!A39</f>
        <v>Línea de acción (2) Centro de Información y Modelamiento Ambiental.</v>
      </c>
      <c r="B54" s="760" t="str">
        <f>'[2]INVERSIÓN'!C39</f>
        <v>Establecer 1 centro de información y modelamiento.</v>
      </c>
      <c r="C54" s="719" t="s">
        <v>288</v>
      </c>
      <c r="D54" s="732" t="s">
        <v>266</v>
      </c>
      <c r="E54" s="732" t="s">
        <v>266</v>
      </c>
      <c r="F54" s="145" t="s">
        <v>21</v>
      </c>
      <c r="G54" s="418"/>
      <c r="H54" s="420">
        <v>0.333</v>
      </c>
      <c r="I54" s="418"/>
      <c r="J54" s="295">
        <v>0.667</v>
      </c>
      <c r="K54" s="146">
        <f>SUM(G54:J54)</f>
        <v>1</v>
      </c>
      <c r="L54" s="762">
        <v>0.1</v>
      </c>
      <c r="M54" s="704">
        <v>0.05</v>
      </c>
      <c r="N54" s="781" t="s">
        <v>371</v>
      </c>
      <c r="O54" s="79"/>
      <c r="P54" s="79"/>
      <c r="Q54" s="79"/>
    </row>
    <row r="55" spans="1:17" ht="15.75" thickBot="1">
      <c r="A55" s="759"/>
      <c r="B55" s="761"/>
      <c r="C55" s="720"/>
      <c r="D55" s="733"/>
      <c r="E55" s="733"/>
      <c r="F55" s="147" t="s">
        <v>22</v>
      </c>
      <c r="G55" s="417"/>
      <c r="H55" s="417">
        <v>0.333</v>
      </c>
      <c r="I55" s="417"/>
      <c r="J55" s="296"/>
      <c r="K55" s="148"/>
      <c r="L55" s="763"/>
      <c r="M55" s="754"/>
      <c r="N55" s="781"/>
      <c r="O55" s="80"/>
      <c r="P55" s="79"/>
      <c r="Q55" s="79"/>
    </row>
    <row r="56" spans="1:17" ht="15">
      <c r="A56" s="759"/>
      <c r="B56" s="761"/>
      <c r="C56" s="719" t="s">
        <v>289</v>
      </c>
      <c r="D56" s="732" t="s">
        <v>266</v>
      </c>
      <c r="E56" s="732"/>
      <c r="F56" s="145" t="s">
        <v>21</v>
      </c>
      <c r="G56" s="418">
        <v>0.2</v>
      </c>
      <c r="H56" s="418">
        <v>0.25</v>
      </c>
      <c r="I56" s="418">
        <v>0.3</v>
      </c>
      <c r="J56" s="295">
        <v>0.25</v>
      </c>
      <c r="K56" s="146">
        <f>SUM(G56:J56)</f>
        <v>1</v>
      </c>
      <c r="L56" s="763"/>
      <c r="M56" s="754">
        <v>0.05</v>
      </c>
      <c r="N56" s="781" t="s">
        <v>377</v>
      </c>
      <c r="O56" s="79"/>
      <c r="P56" s="83"/>
      <c r="Q56" s="79"/>
    </row>
    <row r="57" spans="1:17" ht="15.75" thickBot="1">
      <c r="A57" s="759"/>
      <c r="B57" s="761"/>
      <c r="C57" s="720"/>
      <c r="D57" s="733"/>
      <c r="E57" s="733"/>
      <c r="F57" s="147" t="s">
        <v>22</v>
      </c>
      <c r="G57" s="417">
        <v>0.2</v>
      </c>
      <c r="H57" s="417">
        <v>0.25</v>
      </c>
      <c r="I57" s="417"/>
      <c r="J57" s="296"/>
      <c r="K57" s="148"/>
      <c r="L57" s="763"/>
      <c r="M57" s="754"/>
      <c r="N57" s="781"/>
      <c r="O57" s="80"/>
      <c r="P57" s="79"/>
      <c r="Q57" s="79"/>
    </row>
    <row r="58" spans="1:17" ht="15">
      <c r="A58" s="764" t="s">
        <v>248</v>
      </c>
      <c r="B58" s="756" t="s">
        <v>78</v>
      </c>
      <c r="C58" s="719" t="s">
        <v>290</v>
      </c>
      <c r="D58" s="765" t="s">
        <v>266</v>
      </c>
      <c r="E58" s="765"/>
      <c r="F58" s="145" t="s">
        <v>21</v>
      </c>
      <c r="G58" s="420">
        <v>0.3333</v>
      </c>
      <c r="H58" s="420">
        <v>0.3333</v>
      </c>
      <c r="I58" s="420">
        <v>0.3334</v>
      </c>
      <c r="J58" s="297"/>
      <c r="K58" s="174">
        <f>SUM(G58:J58)</f>
        <v>1</v>
      </c>
      <c r="L58" s="766">
        <v>0.2</v>
      </c>
      <c r="M58" s="737">
        <v>0.04</v>
      </c>
      <c r="N58" s="780" t="s">
        <v>381</v>
      </c>
      <c r="O58" s="79"/>
      <c r="P58" s="79"/>
      <c r="Q58" s="79"/>
    </row>
    <row r="59" spans="1:17" ht="15.75" thickBot="1">
      <c r="A59" s="688"/>
      <c r="B59" s="694"/>
      <c r="C59" s="721"/>
      <c r="D59" s="706"/>
      <c r="E59" s="706"/>
      <c r="F59" s="147" t="s">
        <v>22</v>
      </c>
      <c r="G59" s="419">
        <v>0.3333</v>
      </c>
      <c r="H59" s="419">
        <v>0.3333</v>
      </c>
      <c r="I59" s="419"/>
      <c r="J59" s="298"/>
      <c r="K59" s="175"/>
      <c r="L59" s="698"/>
      <c r="M59" s="704"/>
      <c r="N59" s="780"/>
      <c r="O59" s="79"/>
      <c r="P59" s="79"/>
      <c r="Q59" s="79"/>
    </row>
    <row r="60" spans="1:17" ht="15">
      <c r="A60" s="688"/>
      <c r="B60" s="694"/>
      <c r="C60" s="719" t="s">
        <v>378</v>
      </c>
      <c r="D60" s="765" t="s">
        <v>266</v>
      </c>
      <c r="E60" s="765" t="s">
        <v>266</v>
      </c>
      <c r="F60" s="145" t="s">
        <v>21</v>
      </c>
      <c r="G60" s="420"/>
      <c r="H60" s="420">
        <v>0.333</v>
      </c>
      <c r="I60" s="420"/>
      <c r="J60" s="297">
        <v>0.667</v>
      </c>
      <c r="K60" s="174">
        <f>SUM(G60:J60)</f>
        <v>1</v>
      </c>
      <c r="L60" s="698"/>
      <c r="M60" s="737">
        <v>0.04</v>
      </c>
      <c r="N60" s="780" t="s">
        <v>382</v>
      </c>
      <c r="O60" s="79"/>
      <c r="P60" s="79"/>
      <c r="Q60" s="79"/>
    </row>
    <row r="61" spans="1:17" ht="15.75" thickBot="1">
      <c r="A61" s="688"/>
      <c r="B61" s="694"/>
      <c r="C61" s="721"/>
      <c r="D61" s="706"/>
      <c r="E61" s="706"/>
      <c r="F61" s="152"/>
      <c r="G61" s="421"/>
      <c r="H61" s="421">
        <v>0.33</v>
      </c>
      <c r="I61" s="421"/>
      <c r="J61" s="299"/>
      <c r="K61" s="176"/>
      <c r="L61" s="698"/>
      <c r="M61" s="704"/>
      <c r="N61" s="780"/>
      <c r="O61" s="79"/>
      <c r="P61" s="79"/>
      <c r="Q61" s="79"/>
    </row>
    <row r="62" spans="1:17" ht="15">
      <c r="A62" s="688"/>
      <c r="B62" s="694"/>
      <c r="C62" s="767" t="s">
        <v>379</v>
      </c>
      <c r="D62" s="765" t="s">
        <v>266</v>
      </c>
      <c r="E62" s="765"/>
      <c r="F62" s="145" t="s">
        <v>21</v>
      </c>
      <c r="G62" s="420"/>
      <c r="H62" s="420"/>
      <c r="I62" s="420"/>
      <c r="J62" s="297">
        <v>1</v>
      </c>
      <c r="K62" s="174">
        <f>SUM(G62:J62)</f>
        <v>1</v>
      </c>
      <c r="L62" s="698"/>
      <c r="M62" s="737">
        <v>0.04</v>
      </c>
      <c r="N62" s="781" t="s">
        <v>383</v>
      </c>
      <c r="O62" s="79"/>
      <c r="P62" s="79"/>
      <c r="Q62" s="79"/>
    </row>
    <row r="63" spans="1:17" ht="15.75" thickBot="1">
      <c r="A63" s="688"/>
      <c r="B63" s="694"/>
      <c r="C63" s="768"/>
      <c r="D63" s="706"/>
      <c r="E63" s="706"/>
      <c r="F63" s="147" t="s">
        <v>22</v>
      </c>
      <c r="G63" s="417"/>
      <c r="H63" s="417"/>
      <c r="I63" s="417"/>
      <c r="J63" s="296"/>
      <c r="K63" s="148"/>
      <c r="L63" s="698"/>
      <c r="M63" s="704"/>
      <c r="N63" s="781"/>
      <c r="O63" s="79"/>
      <c r="P63" s="79"/>
      <c r="Q63" s="79"/>
    </row>
    <row r="64" spans="1:17" ht="15">
      <c r="A64" s="688"/>
      <c r="B64" s="694"/>
      <c r="C64" s="767" t="s">
        <v>300</v>
      </c>
      <c r="D64" s="765" t="s">
        <v>266</v>
      </c>
      <c r="E64" s="765"/>
      <c r="F64" s="145" t="s">
        <v>21</v>
      </c>
      <c r="G64" s="418">
        <v>0.5</v>
      </c>
      <c r="H64" s="418">
        <v>0.5</v>
      </c>
      <c r="I64" s="418"/>
      <c r="J64" s="295"/>
      <c r="K64" s="146">
        <f>SUM(G64:J64)</f>
        <v>1</v>
      </c>
      <c r="L64" s="698"/>
      <c r="M64" s="737">
        <v>0.04</v>
      </c>
      <c r="N64" s="780" t="s">
        <v>384</v>
      </c>
      <c r="O64" s="79"/>
      <c r="P64" s="79"/>
      <c r="Q64" s="79"/>
    </row>
    <row r="65" spans="1:17" ht="15.75" thickBot="1">
      <c r="A65" s="688"/>
      <c r="B65" s="694"/>
      <c r="C65" s="768"/>
      <c r="D65" s="706"/>
      <c r="E65" s="706"/>
      <c r="F65" s="147" t="s">
        <v>22</v>
      </c>
      <c r="G65" s="417">
        <v>0.5</v>
      </c>
      <c r="H65" s="417">
        <v>0.5</v>
      </c>
      <c r="I65" s="417"/>
      <c r="J65" s="296"/>
      <c r="K65" s="148"/>
      <c r="L65" s="698"/>
      <c r="M65" s="704"/>
      <c r="N65" s="780"/>
      <c r="O65" s="79"/>
      <c r="P65" s="79"/>
      <c r="Q65" s="79"/>
    </row>
    <row r="66" spans="1:17" ht="15">
      <c r="A66" s="688"/>
      <c r="B66" s="694"/>
      <c r="C66" s="719" t="s">
        <v>380</v>
      </c>
      <c r="D66" s="765" t="s">
        <v>266</v>
      </c>
      <c r="E66" s="765"/>
      <c r="F66" s="145" t="s">
        <v>21</v>
      </c>
      <c r="G66" s="418">
        <v>0.25</v>
      </c>
      <c r="H66" s="418">
        <v>0.25</v>
      </c>
      <c r="I66" s="418">
        <v>0.25</v>
      </c>
      <c r="J66" s="295">
        <v>0.25</v>
      </c>
      <c r="K66" s="146">
        <f>SUM(G66:J66)</f>
        <v>1</v>
      </c>
      <c r="L66" s="698"/>
      <c r="M66" s="737">
        <v>0.04</v>
      </c>
      <c r="N66" s="780" t="s">
        <v>385</v>
      </c>
      <c r="O66" s="79"/>
      <c r="P66" s="79"/>
      <c r="Q66" s="79"/>
    </row>
    <row r="67" spans="1:17" ht="15.75" thickBot="1">
      <c r="A67" s="689"/>
      <c r="B67" s="705"/>
      <c r="C67" s="721"/>
      <c r="D67" s="706"/>
      <c r="E67" s="706"/>
      <c r="F67" s="147" t="s">
        <v>22</v>
      </c>
      <c r="G67" s="417">
        <v>0.25</v>
      </c>
      <c r="H67" s="417">
        <v>0.25</v>
      </c>
      <c r="I67" s="417"/>
      <c r="J67" s="296"/>
      <c r="K67" s="148"/>
      <c r="L67" s="699"/>
      <c r="M67" s="704"/>
      <c r="N67" s="780"/>
      <c r="O67" s="79"/>
      <c r="P67" s="79"/>
      <c r="Q67" s="79"/>
    </row>
    <row r="68" spans="1:17" ht="15.75" thickBot="1">
      <c r="A68" s="770" t="s">
        <v>23</v>
      </c>
      <c r="B68" s="771"/>
      <c r="C68" s="771"/>
      <c r="D68" s="771"/>
      <c r="E68" s="771"/>
      <c r="F68" s="771"/>
      <c r="G68" s="771"/>
      <c r="H68" s="771"/>
      <c r="I68" s="771"/>
      <c r="J68" s="771"/>
      <c r="K68" s="771"/>
      <c r="L68" s="82">
        <f>L58+L54+L36+L32+L24+L20+L14+L8</f>
        <v>1</v>
      </c>
      <c r="M68" s="173">
        <f>SUM(M8:M67)</f>
        <v>1.0000000000000004</v>
      </c>
      <c r="N68" s="81"/>
      <c r="O68" s="80"/>
      <c r="P68" s="79"/>
      <c r="Q68" s="79"/>
    </row>
    <row r="69" spans="1:17" ht="15">
      <c r="A69" s="772" t="s">
        <v>234</v>
      </c>
      <c r="B69" s="772"/>
      <c r="C69" s="772"/>
      <c r="D69" s="772"/>
      <c r="E69" s="772"/>
      <c r="F69" s="772"/>
      <c r="G69" s="772"/>
      <c r="H69" s="772"/>
      <c r="I69" s="772"/>
      <c r="J69" s="772"/>
      <c r="K69" s="772"/>
      <c r="L69" s="772"/>
      <c r="M69" s="772"/>
      <c r="N69" s="772"/>
      <c r="O69" s="80"/>
      <c r="P69" s="79"/>
      <c r="Q69" s="79"/>
    </row>
    <row r="70" spans="1:17" ht="15">
      <c r="A70" s="773"/>
      <c r="B70" s="773"/>
      <c r="C70" s="773"/>
      <c r="D70" s="773"/>
      <c r="E70" s="773"/>
      <c r="F70" s="773"/>
      <c r="G70" s="773"/>
      <c r="H70" s="773"/>
      <c r="I70" s="773"/>
      <c r="J70" s="773"/>
      <c r="K70" s="773"/>
      <c r="L70" s="773"/>
      <c r="M70" s="773"/>
      <c r="N70" s="773"/>
      <c r="O70" s="80"/>
      <c r="P70" s="79"/>
      <c r="Q70" s="79"/>
    </row>
    <row r="71" spans="1:17" ht="15">
      <c r="A71" s="79"/>
      <c r="B71" s="79"/>
      <c r="C71" s="79"/>
      <c r="D71" s="79"/>
      <c r="E71" s="150"/>
      <c r="F71" s="79"/>
      <c r="G71" s="79"/>
      <c r="H71" s="79"/>
      <c r="I71" s="79"/>
      <c r="J71" s="79"/>
      <c r="K71" s="79"/>
      <c r="L71" s="79"/>
      <c r="M71" s="79"/>
      <c r="N71" s="79"/>
      <c r="O71" s="79"/>
      <c r="P71" s="79"/>
      <c r="Q71" s="79"/>
    </row>
    <row r="72" spans="1:17" ht="15">
      <c r="A72" s="79"/>
      <c r="B72" s="79"/>
      <c r="C72" s="79"/>
      <c r="D72" s="79"/>
      <c r="E72" s="150"/>
      <c r="F72" s="79"/>
      <c r="G72" s="79"/>
      <c r="H72" s="79"/>
      <c r="I72" s="79"/>
      <c r="J72" s="79"/>
      <c r="K72" s="79"/>
      <c r="L72" s="79"/>
      <c r="M72" s="79"/>
      <c r="N72" s="79"/>
      <c r="O72" s="79"/>
      <c r="P72" s="79"/>
      <c r="Q72" s="79"/>
    </row>
  </sheetData>
  <sheetProtection/>
  <mergeCells count="186">
    <mergeCell ref="A1:B4"/>
    <mergeCell ref="C1:N1"/>
    <mergeCell ref="C2:N2"/>
    <mergeCell ref="D3:N3"/>
    <mergeCell ref="D4:N4"/>
    <mergeCell ref="A6:A7"/>
    <mergeCell ref="B6:B7"/>
    <mergeCell ref="C6:C7"/>
    <mergeCell ref="D6:E6"/>
    <mergeCell ref="F6:K6"/>
    <mergeCell ref="L6:M6"/>
    <mergeCell ref="N6:N7"/>
    <mergeCell ref="A8:A13"/>
    <mergeCell ref="B8:B13"/>
    <mergeCell ref="C8:C9"/>
    <mergeCell ref="D8:D9"/>
    <mergeCell ref="E8:E9"/>
    <mergeCell ref="L8:L13"/>
    <mergeCell ref="M8:M9"/>
    <mergeCell ref="N8:N9"/>
    <mergeCell ref="C10:C11"/>
    <mergeCell ref="D10:D11"/>
    <mergeCell ref="E10:E11"/>
    <mergeCell ref="M10:M11"/>
    <mergeCell ref="N10:N11"/>
    <mergeCell ref="C12:C13"/>
    <mergeCell ref="D12:D13"/>
    <mergeCell ref="E12:E13"/>
    <mergeCell ref="M12:M13"/>
    <mergeCell ref="N12:N13"/>
    <mergeCell ref="A14:A19"/>
    <mergeCell ref="B14:B19"/>
    <mergeCell ref="C14:C15"/>
    <mergeCell ref="D14:D15"/>
    <mergeCell ref="E14:E15"/>
    <mergeCell ref="L14:L19"/>
    <mergeCell ref="C18:C19"/>
    <mergeCell ref="D18:D19"/>
    <mergeCell ref="E18:E19"/>
    <mergeCell ref="N20:N21"/>
    <mergeCell ref="M14:M15"/>
    <mergeCell ref="N14:N15"/>
    <mergeCell ref="C16:C17"/>
    <mergeCell ref="D16:D17"/>
    <mergeCell ref="E16:E17"/>
    <mergeCell ref="M16:M17"/>
    <mergeCell ref="N16:N17"/>
    <mergeCell ref="D22:D23"/>
    <mergeCell ref="M18:M19"/>
    <mergeCell ref="N18:N19"/>
    <mergeCell ref="A20:A23"/>
    <mergeCell ref="B20:B23"/>
    <mergeCell ref="C20:C21"/>
    <mergeCell ref="D20:D21"/>
    <mergeCell ref="E20:E21"/>
    <mergeCell ref="L20:L23"/>
    <mergeCell ref="M20:M21"/>
    <mergeCell ref="A24:A31"/>
    <mergeCell ref="B24:B31"/>
    <mergeCell ref="C24:C25"/>
    <mergeCell ref="D24:D25"/>
    <mergeCell ref="E24:E25"/>
    <mergeCell ref="C28:C29"/>
    <mergeCell ref="D28:D29"/>
    <mergeCell ref="E28:E29"/>
    <mergeCell ref="E22:E23"/>
    <mergeCell ref="M22:M23"/>
    <mergeCell ref="N24:N25"/>
    <mergeCell ref="C26:C27"/>
    <mergeCell ref="D26:D27"/>
    <mergeCell ref="E26:E27"/>
    <mergeCell ref="M26:M27"/>
    <mergeCell ref="N26:N27"/>
    <mergeCell ref="N22:N23"/>
    <mergeCell ref="C22:C23"/>
    <mergeCell ref="M28:M29"/>
    <mergeCell ref="N28:N29"/>
    <mergeCell ref="C30:C31"/>
    <mergeCell ref="D30:D31"/>
    <mergeCell ref="E30:E31"/>
    <mergeCell ref="M30:M31"/>
    <mergeCell ref="N30:N31"/>
    <mergeCell ref="L24:L31"/>
    <mergeCell ref="M24:M25"/>
    <mergeCell ref="A32:A35"/>
    <mergeCell ref="B32:B35"/>
    <mergeCell ref="C32:C33"/>
    <mergeCell ref="D32:D33"/>
    <mergeCell ref="E32:E33"/>
    <mergeCell ref="L32:L35"/>
    <mergeCell ref="M32:M33"/>
    <mergeCell ref="N32:N33"/>
    <mergeCell ref="C34:C35"/>
    <mergeCell ref="D34:D35"/>
    <mergeCell ref="E34:E35"/>
    <mergeCell ref="M34:M35"/>
    <mergeCell ref="N34:N35"/>
    <mergeCell ref="A36:A53"/>
    <mergeCell ref="B36:B53"/>
    <mergeCell ref="C36:C37"/>
    <mergeCell ref="D36:D37"/>
    <mergeCell ref="E36:E37"/>
    <mergeCell ref="L36:L53"/>
    <mergeCell ref="C40:C41"/>
    <mergeCell ref="D40:D41"/>
    <mergeCell ref="E40:E41"/>
    <mergeCell ref="C44:C45"/>
    <mergeCell ref="M36:M37"/>
    <mergeCell ref="N36:N37"/>
    <mergeCell ref="C38:C39"/>
    <mergeCell ref="D38:D39"/>
    <mergeCell ref="E38:E39"/>
    <mergeCell ref="M38:M39"/>
    <mergeCell ref="N38:N39"/>
    <mergeCell ref="M40:M41"/>
    <mergeCell ref="N40:N41"/>
    <mergeCell ref="C42:C43"/>
    <mergeCell ref="D42:D43"/>
    <mergeCell ref="E42:E43"/>
    <mergeCell ref="M42:M43"/>
    <mergeCell ref="N42:N43"/>
    <mergeCell ref="D44:D45"/>
    <mergeCell ref="E44:E45"/>
    <mergeCell ref="M44:M45"/>
    <mergeCell ref="N44:N45"/>
    <mergeCell ref="C46:C47"/>
    <mergeCell ref="D46:D47"/>
    <mergeCell ref="E46:E47"/>
    <mergeCell ref="M46:M47"/>
    <mergeCell ref="N46:N51"/>
    <mergeCell ref="C48:C49"/>
    <mergeCell ref="D48:D49"/>
    <mergeCell ref="E48:E49"/>
    <mergeCell ref="M48:M49"/>
    <mergeCell ref="C50:C51"/>
    <mergeCell ref="D50:D51"/>
    <mergeCell ref="E50:E51"/>
    <mergeCell ref="M50:M51"/>
    <mergeCell ref="C52:C53"/>
    <mergeCell ref="D52:D53"/>
    <mergeCell ref="E52:E53"/>
    <mergeCell ref="M52:M53"/>
    <mergeCell ref="N52:N53"/>
    <mergeCell ref="A54:A57"/>
    <mergeCell ref="B54:B57"/>
    <mergeCell ref="C54:C55"/>
    <mergeCell ref="D54:D55"/>
    <mergeCell ref="E54:E55"/>
    <mergeCell ref="L54:L57"/>
    <mergeCell ref="M54:M55"/>
    <mergeCell ref="N54:N55"/>
    <mergeCell ref="C56:C57"/>
    <mergeCell ref="D56:D57"/>
    <mergeCell ref="E56:E57"/>
    <mergeCell ref="M56:M57"/>
    <mergeCell ref="N56:N57"/>
    <mergeCell ref="M58:M59"/>
    <mergeCell ref="N58:N59"/>
    <mergeCell ref="C60:C61"/>
    <mergeCell ref="D60:D61"/>
    <mergeCell ref="E60:E61"/>
    <mergeCell ref="M60:M61"/>
    <mergeCell ref="N60:N61"/>
    <mergeCell ref="C58:C59"/>
    <mergeCell ref="D58:D59"/>
    <mergeCell ref="E58:E59"/>
    <mergeCell ref="M62:M63"/>
    <mergeCell ref="N62:N63"/>
    <mergeCell ref="C64:C65"/>
    <mergeCell ref="D64:D65"/>
    <mergeCell ref="E64:E65"/>
    <mergeCell ref="M64:M65"/>
    <mergeCell ref="N64:N65"/>
    <mergeCell ref="L58:L67"/>
    <mergeCell ref="C62:C63"/>
    <mergeCell ref="D62:D63"/>
    <mergeCell ref="D66:D67"/>
    <mergeCell ref="E66:E67"/>
    <mergeCell ref="M66:M67"/>
    <mergeCell ref="N66:N67"/>
    <mergeCell ref="A68:K68"/>
    <mergeCell ref="A69:N70"/>
    <mergeCell ref="A58:A67"/>
    <mergeCell ref="B58:B67"/>
    <mergeCell ref="E62:E63"/>
    <mergeCell ref="C66:C67"/>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CD457"/>
  <sheetViews>
    <sheetView zoomScale="68" zoomScaleNormal="68" zoomScalePageLayoutView="0" workbookViewId="0" topLeftCell="A95">
      <selection activeCell="K103" sqref="K103"/>
    </sheetView>
  </sheetViews>
  <sheetFormatPr defaultColWidth="8.140625" defaultRowHeight="15"/>
  <cols>
    <col min="1" max="1" width="8.140625" style="200" customWidth="1"/>
    <col min="2" max="2" width="10.7109375" style="200" customWidth="1"/>
    <col min="3" max="3" width="19.421875" style="200" customWidth="1"/>
    <col min="4" max="4" width="16.8515625" style="284" customWidth="1"/>
    <col min="5" max="5" width="21.8515625" style="285" customWidth="1"/>
    <col min="6" max="6" width="20.7109375" style="200" customWidth="1"/>
    <col min="7" max="8" width="15.421875" style="200" customWidth="1"/>
    <col min="9" max="9" width="16.00390625" style="200" customWidth="1"/>
    <col min="10" max="10" width="16.8515625" style="200" bestFit="1" customWidth="1"/>
    <col min="11" max="11" width="19.140625" style="200" customWidth="1"/>
    <col min="12" max="12" width="18.140625" style="200" customWidth="1"/>
    <col min="13" max="13" width="21.28125" style="200" customWidth="1"/>
    <col min="14" max="14" width="15.421875" style="200" customWidth="1"/>
    <col min="15" max="17" width="11.421875" style="200" customWidth="1"/>
    <col min="18" max="18" width="12.421875" style="200" customWidth="1"/>
    <col min="19" max="22" width="11.421875" style="200" customWidth="1"/>
    <col min="23" max="23" width="14.28125" style="200" customWidth="1"/>
    <col min="24" max="24" width="14.57421875" style="200" customWidth="1"/>
    <col min="25" max="33" width="11.421875" style="200" customWidth="1"/>
    <col min="34" max="34" width="11.421875" style="201" customWidth="1"/>
    <col min="35" max="255" width="11.421875" style="0" customWidth="1"/>
  </cols>
  <sheetData>
    <row r="1" spans="1:26" ht="25.5" customHeight="1">
      <c r="A1" s="793"/>
      <c r="B1" s="794"/>
      <c r="C1" s="794"/>
      <c r="D1" s="794"/>
      <c r="E1" s="797" t="s">
        <v>0</v>
      </c>
      <c r="F1" s="797"/>
      <c r="G1" s="797"/>
      <c r="H1" s="797"/>
      <c r="I1" s="797"/>
      <c r="J1" s="797"/>
      <c r="K1" s="797"/>
      <c r="L1" s="797"/>
      <c r="M1" s="797"/>
      <c r="N1" s="797"/>
      <c r="O1" s="797"/>
      <c r="P1" s="797"/>
      <c r="Q1" s="797"/>
      <c r="R1" s="797"/>
      <c r="S1" s="797"/>
      <c r="T1" s="797"/>
      <c r="U1" s="797"/>
      <c r="V1" s="797"/>
      <c r="W1" s="797"/>
      <c r="X1" s="797"/>
      <c r="Y1" s="798"/>
      <c r="Z1" s="199"/>
    </row>
    <row r="2" spans="1:49" ht="21" customHeight="1">
      <c r="A2" s="795"/>
      <c r="B2" s="796"/>
      <c r="C2" s="796"/>
      <c r="D2" s="796"/>
      <c r="E2" s="799" t="s">
        <v>185</v>
      </c>
      <c r="F2" s="799"/>
      <c r="G2" s="799"/>
      <c r="H2" s="799"/>
      <c r="I2" s="799"/>
      <c r="J2" s="799"/>
      <c r="K2" s="799"/>
      <c r="L2" s="799"/>
      <c r="M2" s="799"/>
      <c r="N2" s="799"/>
      <c r="O2" s="799"/>
      <c r="P2" s="799"/>
      <c r="Q2" s="799"/>
      <c r="R2" s="799"/>
      <c r="S2" s="799"/>
      <c r="T2" s="799"/>
      <c r="U2" s="799"/>
      <c r="V2" s="799"/>
      <c r="W2" s="799"/>
      <c r="X2" s="799"/>
      <c r="Y2" s="800"/>
      <c r="Z2" s="307"/>
      <c r="AA2" s="308"/>
      <c r="AB2" s="308"/>
      <c r="AC2" s="308"/>
      <c r="AD2" s="308"/>
      <c r="AE2" s="308"/>
      <c r="AF2" s="308"/>
      <c r="AG2" s="308"/>
      <c r="AH2" s="309"/>
      <c r="AI2" s="4"/>
      <c r="AJ2" s="4"/>
      <c r="AK2" s="4"/>
      <c r="AL2" s="4"/>
      <c r="AM2" s="4"/>
      <c r="AN2" s="4"/>
      <c r="AO2" s="4"/>
      <c r="AP2" s="4"/>
      <c r="AQ2" s="4"/>
      <c r="AR2" s="4"/>
      <c r="AS2" s="4"/>
      <c r="AT2" s="4"/>
      <c r="AU2" s="4"/>
      <c r="AV2" s="4"/>
      <c r="AW2" s="4"/>
    </row>
    <row r="3" spans="1:49" ht="25.5" customHeight="1">
      <c r="A3" s="795"/>
      <c r="B3" s="796"/>
      <c r="C3" s="796"/>
      <c r="D3" s="796"/>
      <c r="E3" s="799" t="s">
        <v>186</v>
      </c>
      <c r="F3" s="799"/>
      <c r="G3" s="799" t="s">
        <v>168</v>
      </c>
      <c r="H3" s="799"/>
      <c r="I3" s="799"/>
      <c r="J3" s="799"/>
      <c r="K3" s="799"/>
      <c r="L3" s="799"/>
      <c r="M3" s="799"/>
      <c r="N3" s="799"/>
      <c r="O3" s="799"/>
      <c r="P3" s="799"/>
      <c r="Q3" s="799"/>
      <c r="R3" s="799"/>
      <c r="S3" s="799"/>
      <c r="T3" s="799"/>
      <c r="U3" s="799"/>
      <c r="V3" s="799"/>
      <c r="W3" s="799"/>
      <c r="X3" s="799"/>
      <c r="Y3" s="800"/>
      <c r="Z3" s="307"/>
      <c r="AA3" s="308"/>
      <c r="AB3" s="308"/>
      <c r="AC3" s="308"/>
      <c r="AD3" s="308"/>
      <c r="AE3" s="308"/>
      <c r="AF3" s="308"/>
      <c r="AG3" s="308"/>
      <c r="AH3" s="309"/>
      <c r="AI3" s="4"/>
      <c r="AJ3" s="4"/>
      <c r="AK3" s="4"/>
      <c r="AL3" s="4"/>
      <c r="AM3" s="4"/>
      <c r="AN3" s="4"/>
      <c r="AO3" s="4"/>
      <c r="AP3" s="4"/>
      <c r="AQ3" s="4"/>
      <c r="AR3" s="4"/>
      <c r="AS3" s="4"/>
      <c r="AT3" s="4"/>
      <c r="AU3" s="4"/>
      <c r="AV3" s="4"/>
      <c r="AW3" s="4"/>
    </row>
    <row r="4" spans="1:49" ht="31.5" customHeight="1">
      <c r="A4" s="795"/>
      <c r="B4" s="796"/>
      <c r="C4" s="796"/>
      <c r="D4" s="796"/>
      <c r="E4" s="799" t="s">
        <v>187</v>
      </c>
      <c r="F4" s="799"/>
      <c r="G4" s="799">
        <v>2018</v>
      </c>
      <c r="H4" s="799"/>
      <c r="I4" s="799"/>
      <c r="J4" s="799"/>
      <c r="K4" s="799"/>
      <c r="L4" s="799"/>
      <c r="M4" s="799"/>
      <c r="N4" s="799"/>
      <c r="O4" s="799"/>
      <c r="P4" s="799"/>
      <c r="Q4" s="799"/>
      <c r="R4" s="799"/>
      <c r="S4" s="799"/>
      <c r="T4" s="799"/>
      <c r="U4" s="799"/>
      <c r="V4" s="799"/>
      <c r="W4" s="799"/>
      <c r="X4" s="799"/>
      <c r="Y4" s="800"/>
      <c r="Z4" s="307"/>
      <c r="AA4" s="308"/>
      <c r="AB4" s="308"/>
      <c r="AC4" s="308"/>
      <c r="AD4" s="308"/>
      <c r="AE4" s="308"/>
      <c r="AF4" s="308"/>
      <c r="AG4" s="308"/>
      <c r="AH4" s="309"/>
      <c r="AI4" s="4"/>
      <c r="AJ4" s="4"/>
      <c r="AK4" s="4"/>
      <c r="AL4" s="4"/>
      <c r="AM4" s="4"/>
      <c r="AN4" s="4"/>
      <c r="AO4" s="4"/>
      <c r="AP4" s="4"/>
      <c r="AQ4" s="4"/>
      <c r="AR4" s="4"/>
      <c r="AS4" s="4"/>
      <c r="AT4" s="4"/>
      <c r="AU4" s="4"/>
      <c r="AV4" s="4"/>
      <c r="AW4" s="4"/>
    </row>
    <row r="5" spans="1:49" ht="29.25" customHeight="1">
      <c r="A5" s="801">
        <v>784100</v>
      </c>
      <c r="B5" s="803" t="s">
        <v>188</v>
      </c>
      <c r="C5" s="805" t="s">
        <v>246</v>
      </c>
      <c r="D5" s="803" t="s">
        <v>189</v>
      </c>
      <c r="E5" s="803" t="s">
        <v>190</v>
      </c>
      <c r="F5" s="803" t="s">
        <v>191</v>
      </c>
      <c r="G5" s="803"/>
      <c r="H5" s="803"/>
      <c r="I5" s="803"/>
      <c r="J5" s="803" t="s">
        <v>192</v>
      </c>
      <c r="K5" s="803"/>
      <c r="L5" s="803"/>
      <c r="M5" s="485"/>
      <c r="N5" s="803" t="s">
        <v>193</v>
      </c>
      <c r="O5" s="803"/>
      <c r="P5" s="803"/>
      <c r="Q5" s="803"/>
      <c r="R5" s="803"/>
      <c r="S5" s="803" t="s">
        <v>194</v>
      </c>
      <c r="T5" s="803"/>
      <c r="U5" s="803"/>
      <c r="V5" s="803"/>
      <c r="W5" s="803"/>
      <c r="X5" s="803"/>
      <c r="Y5" s="806"/>
      <c r="Z5" s="308"/>
      <c r="AA5" s="308"/>
      <c r="AB5" s="308"/>
      <c r="AC5" s="308"/>
      <c r="AD5" s="308"/>
      <c r="AE5" s="308"/>
      <c r="AF5" s="308"/>
      <c r="AG5" s="308"/>
      <c r="AH5" s="309"/>
      <c r="AI5" s="4"/>
      <c r="AJ5" s="4"/>
      <c r="AK5" s="4"/>
      <c r="AL5" s="4"/>
      <c r="AM5" s="4"/>
      <c r="AN5" s="4"/>
      <c r="AO5" s="4"/>
      <c r="AP5" s="4"/>
      <c r="AQ5" s="4"/>
      <c r="AR5" s="4"/>
      <c r="AS5" s="4"/>
      <c r="AT5" s="4"/>
      <c r="AU5" s="4"/>
      <c r="AV5" s="4"/>
      <c r="AW5" s="4"/>
    </row>
    <row r="6" spans="1:49" ht="72.75" thickBot="1">
      <c r="A6" s="802" t="s">
        <v>195</v>
      </c>
      <c r="B6" s="804"/>
      <c r="C6" s="804"/>
      <c r="D6" s="804"/>
      <c r="E6" s="804"/>
      <c r="F6" s="486" t="s">
        <v>196</v>
      </c>
      <c r="G6" s="486" t="s">
        <v>197</v>
      </c>
      <c r="H6" s="486" t="s">
        <v>198</v>
      </c>
      <c r="I6" s="486" t="s">
        <v>199</v>
      </c>
      <c r="J6" s="486" t="s">
        <v>200</v>
      </c>
      <c r="K6" s="486" t="s">
        <v>201</v>
      </c>
      <c r="L6" s="487" t="s">
        <v>202</v>
      </c>
      <c r="M6" s="486" t="s">
        <v>203</v>
      </c>
      <c r="N6" s="486" t="s">
        <v>204</v>
      </c>
      <c r="O6" s="486" t="s">
        <v>205</v>
      </c>
      <c r="P6" s="486" t="s">
        <v>206</v>
      </c>
      <c r="Q6" s="486" t="s">
        <v>207</v>
      </c>
      <c r="R6" s="486" t="s">
        <v>208</v>
      </c>
      <c r="S6" s="486" t="s">
        <v>209</v>
      </c>
      <c r="T6" s="486" t="s">
        <v>210</v>
      </c>
      <c r="U6" s="486" t="s">
        <v>247</v>
      </c>
      <c r="V6" s="486" t="s">
        <v>211</v>
      </c>
      <c r="W6" s="486" t="s">
        <v>212</v>
      </c>
      <c r="X6" s="202" t="s">
        <v>213</v>
      </c>
      <c r="Y6" s="203" t="s">
        <v>214</v>
      </c>
      <c r="Z6" s="308"/>
      <c r="AA6" s="308"/>
      <c r="AB6" s="308"/>
      <c r="AC6" s="308"/>
      <c r="AD6" s="308"/>
      <c r="AE6" s="308"/>
      <c r="AF6" s="308"/>
      <c r="AG6" s="308"/>
      <c r="AH6" s="309"/>
      <c r="AI6" s="4"/>
      <c r="AJ6" s="4"/>
      <c r="AK6" s="4"/>
      <c r="AL6" s="4"/>
      <c r="AM6" s="4"/>
      <c r="AN6" s="4"/>
      <c r="AO6" s="4"/>
      <c r="AP6" s="4"/>
      <c r="AQ6" s="4"/>
      <c r="AR6" s="4"/>
      <c r="AS6" s="4"/>
      <c r="AT6" s="4"/>
      <c r="AU6" s="4"/>
      <c r="AV6" s="4"/>
      <c r="AW6" s="4"/>
    </row>
    <row r="7" spans="1:49" ht="27" customHeight="1">
      <c r="A7" s="807">
        <v>1</v>
      </c>
      <c r="B7" s="810" t="s">
        <v>77</v>
      </c>
      <c r="C7" s="813" t="s">
        <v>396</v>
      </c>
      <c r="D7" s="483" t="s">
        <v>215</v>
      </c>
      <c r="E7" s="204">
        <v>1</v>
      </c>
      <c r="F7" s="218">
        <v>1</v>
      </c>
      <c r="G7" s="205">
        <v>1</v>
      </c>
      <c r="H7" s="206"/>
      <c r="I7" s="206"/>
      <c r="J7" s="204">
        <v>0</v>
      </c>
      <c r="K7" s="408">
        <v>0</v>
      </c>
      <c r="L7" s="408"/>
      <c r="M7" s="208"/>
      <c r="N7" s="813" t="s">
        <v>133</v>
      </c>
      <c r="O7" s="815" t="s">
        <v>152</v>
      </c>
      <c r="P7" s="815" t="s">
        <v>301</v>
      </c>
      <c r="Q7" s="817">
        <v>15700</v>
      </c>
      <c r="R7" s="817" t="s">
        <v>321</v>
      </c>
      <c r="S7" s="817">
        <v>688555</v>
      </c>
      <c r="T7" s="817" t="s">
        <v>302</v>
      </c>
      <c r="U7" s="815" t="s">
        <v>302</v>
      </c>
      <c r="V7" s="815" t="s">
        <v>302</v>
      </c>
      <c r="W7" s="815" t="s">
        <v>302</v>
      </c>
      <c r="X7" s="815" t="s">
        <v>302</v>
      </c>
      <c r="Y7" s="819">
        <v>1315509</v>
      </c>
      <c r="Z7" s="308"/>
      <c r="AA7" s="308"/>
      <c r="AB7" s="308"/>
      <c r="AC7" s="308"/>
      <c r="AD7" s="308"/>
      <c r="AE7" s="308"/>
      <c r="AF7" s="308"/>
      <c r="AG7" s="308"/>
      <c r="AH7" s="309"/>
      <c r="AI7" s="4"/>
      <c r="AJ7" s="4"/>
      <c r="AK7" s="4"/>
      <c r="AL7" s="4"/>
      <c r="AM7" s="4"/>
      <c r="AN7" s="4"/>
      <c r="AO7" s="4"/>
      <c r="AP7" s="4"/>
      <c r="AQ7" s="4"/>
      <c r="AR7" s="4"/>
      <c r="AS7" s="4"/>
      <c r="AT7" s="4"/>
      <c r="AU7" s="4"/>
      <c r="AV7" s="4"/>
      <c r="AW7" s="4"/>
    </row>
    <row r="8" spans="1:49" ht="27" customHeight="1">
      <c r="A8" s="808"/>
      <c r="B8" s="811"/>
      <c r="C8" s="814"/>
      <c r="D8" s="236" t="s">
        <v>216</v>
      </c>
      <c r="E8" s="210">
        <v>110769230</v>
      </c>
      <c r="F8" s="310">
        <v>110769230</v>
      </c>
      <c r="G8" s="211">
        <v>110769230</v>
      </c>
      <c r="H8" s="212"/>
      <c r="I8" s="212"/>
      <c r="J8" s="213">
        <v>0</v>
      </c>
      <c r="K8" s="213">
        <v>0</v>
      </c>
      <c r="L8" s="212"/>
      <c r="M8" s="212"/>
      <c r="N8" s="814"/>
      <c r="O8" s="816"/>
      <c r="P8" s="816"/>
      <c r="Q8" s="818"/>
      <c r="R8" s="818"/>
      <c r="S8" s="818"/>
      <c r="T8" s="818"/>
      <c r="U8" s="816"/>
      <c r="V8" s="816"/>
      <c r="W8" s="816"/>
      <c r="X8" s="816"/>
      <c r="Y8" s="820"/>
      <c r="Z8" s="308"/>
      <c r="AA8" s="308"/>
      <c r="AB8" s="308"/>
      <c r="AC8" s="308"/>
      <c r="AD8" s="308"/>
      <c r="AE8" s="308"/>
      <c r="AF8" s="308"/>
      <c r="AG8" s="308"/>
      <c r="AH8" s="309"/>
      <c r="AI8" s="4"/>
      <c r="AJ8" s="4"/>
      <c r="AK8" s="4"/>
      <c r="AL8" s="4"/>
      <c r="AM8" s="4"/>
      <c r="AN8" s="4"/>
      <c r="AO8" s="4"/>
      <c r="AP8" s="4"/>
      <c r="AQ8" s="4"/>
      <c r="AR8" s="4"/>
      <c r="AS8" s="4"/>
      <c r="AT8" s="4"/>
      <c r="AU8" s="4"/>
      <c r="AV8" s="4"/>
      <c r="AW8" s="4"/>
    </row>
    <row r="9" spans="1:49" ht="25.5" customHeight="1">
      <c r="A9" s="808"/>
      <c r="B9" s="811"/>
      <c r="C9" s="814"/>
      <c r="D9" s="236" t="s">
        <v>217</v>
      </c>
      <c r="E9" s="214">
        <v>0</v>
      </c>
      <c r="F9" s="220">
        <v>0</v>
      </c>
      <c r="G9" s="211">
        <v>0</v>
      </c>
      <c r="H9" s="212"/>
      <c r="I9" s="212"/>
      <c r="J9" s="213">
        <v>1</v>
      </c>
      <c r="K9" s="409">
        <v>1</v>
      </c>
      <c r="L9" s="212"/>
      <c r="M9" s="212"/>
      <c r="N9" s="814"/>
      <c r="O9" s="816"/>
      <c r="P9" s="816"/>
      <c r="Q9" s="818"/>
      <c r="R9" s="818"/>
      <c r="S9" s="818"/>
      <c r="T9" s="818"/>
      <c r="U9" s="816"/>
      <c r="V9" s="816"/>
      <c r="W9" s="816"/>
      <c r="X9" s="816"/>
      <c r="Y9" s="820"/>
      <c r="Z9" s="308"/>
      <c r="AA9" s="308"/>
      <c r="AB9" s="308"/>
      <c r="AC9" s="308"/>
      <c r="AD9" s="308"/>
      <c r="AE9" s="308"/>
      <c r="AF9" s="308"/>
      <c r="AG9" s="308"/>
      <c r="AH9" s="309"/>
      <c r="AI9" s="4"/>
      <c r="AJ9" s="4"/>
      <c r="AK9" s="4"/>
      <c r="AL9" s="4"/>
      <c r="AM9" s="4"/>
      <c r="AN9" s="4"/>
      <c r="AO9" s="4"/>
      <c r="AP9" s="4"/>
      <c r="AQ9" s="4"/>
      <c r="AR9" s="4"/>
      <c r="AS9" s="4"/>
      <c r="AT9" s="4"/>
      <c r="AU9" s="4"/>
      <c r="AV9" s="4"/>
      <c r="AW9" s="4"/>
    </row>
    <row r="10" spans="1:49" ht="30" customHeight="1">
      <c r="A10" s="808"/>
      <c r="B10" s="811"/>
      <c r="C10" s="814"/>
      <c r="D10" s="236" t="s">
        <v>218</v>
      </c>
      <c r="E10" s="230">
        <v>0</v>
      </c>
      <c r="F10" s="311">
        <v>0</v>
      </c>
      <c r="G10" s="211">
        <v>0</v>
      </c>
      <c r="H10" s="212"/>
      <c r="I10" s="212"/>
      <c r="J10" s="213">
        <v>536483867</v>
      </c>
      <c r="K10" s="213">
        <v>33301472</v>
      </c>
      <c r="L10" s="212"/>
      <c r="M10" s="212"/>
      <c r="N10" s="814"/>
      <c r="O10" s="816"/>
      <c r="P10" s="816"/>
      <c r="Q10" s="818"/>
      <c r="R10" s="818"/>
      <c r="S10" s="818"/>
      <c r="T10" s="818"/>
      <c r="U10" s="816"/>
      <c r="V10" s="816"/>
      <c r="W10" s="816"/>
      <c r="X10" s="816"/>
      <c r="Y10" s="820"/>
      <c r="Z10" s="308"/>
      <c r="AA10" s="308"/>
      <c r="AB10" s="308"/>
      <c r="AC10" s="308"/>
      <c r="AD10" s="308"/>
      <c r="AE10" s="308"/>
      <c r="AF10" s="308"/>
      <c r="AG10" s="308"/>
      <c r="AH10" s="309"/>
      <c r="AI10" s="4"/>
      <c r="AJ10" s="4"/>
      <c r="AK10" s="4"/>
      <c r="AL10" s="4"/>
      <c r="AM10" s="4"/>
      <c r="AN10" s="4"/>
      <c r="AO10" s="4"/>
      <c r="AP10" s="4"/>
      <c r="AQ10" s="4"/>
      <c r="AR10" s="4"/>
      <c r="AS10" s="4"/>
      <c r="AT10" s="4"/>
      <c r="AU10" s="4"/>
      <c r="AV10" s="4"/>
      <c r="AW10" s="4"/>
    </row>
    <row r="11" spans="1:49" ht="30" customHeight="1">
      <c r="A11" s="808"/>
      <c r="B11" s="811"/>
      <c r="C11" s="814" t="s">
        <v>397</v>
      </c>
      <c r="D11" s="484" t="s">
        <v>215</v>
      </c>
      <c r="E11" s="214">
        <v>1</v>
      </c>
      <c r="F11" s="220">
        <v>1</v>
      </c>
      <c r="G11" s="211">
        <v>1</v>
      </c>
      <c r="H11" s="212"/>
      <c r="I11" s="212"/>
      <c r="J11" s="220">
        <v>1</v>
      </c>
      <c r="K11" s="213">
        <v>1</v>
      </c>
      <c r="L11" s="212"/>
      <c r="M11" s="212"/>
      <c r="N11" s="814" t="s">
        <v>133</v>
      </c>
      <c r="O11" s="816" t="s">
        <v>152</v>
      </c>
      <c r="P11" s="821" t="s">
        <v>108</v>
      </c>
      <c r="Q11" s="818">
        <v>12950</v>
      </c>
      <c r="R11" s="818" t="s">
        <v>321</v>
      </c>
      <c r="S11" s="818">
        <v>688555</v>
      </c>
      <c r="T11" s="818" t="s">
        <v>302</v>
      </c>
      <c r="U11" s="816" t="s">
        <v>302</v>
      </c>
      <c r="V11" s="816" t="s">
        <v>302</v>
      </c>
      <c r="W11" s="816" t="s">
        <v>302</v>
      </c>
      <c r="X11" s="816" t="s">
        <v>302</v>
      </c>
      <c r="Y11" s="820">
        <v>1315509</v>
      </c>
      <c r="Z11" s="308"/>
      <c r="AA11" s="308"/>
      <c r="AB11" s="308"/>
      <c r="AC11" s="308"/>
      <c r="AD11" s="308"/>
      <c r="AE11" s="308"/>
      <c r="AF11" s="308"/>
      <c r="AG11" s="308"/>
      <c r="AH11" s="309"/>
      <c r="AI11" s="4"/>
      <c r="AJ11" s="4"/>
      <c r="AK11" s="4"/>
      <c r="AL11" s="4"/>
      <c r="AM11" s="4"/>
      <c r="AN11" s="4"/>
      <c r="AO11" s="4"/>
      <c r="AP11" s="4"/>
      <c r="AQ11" s="4"/>
      <c r="AR11" s="4"/>
      <c r="AS11" s="4"/>
      <c r="AT11" s="4"/>
      <c r="AU11" s="4"/>
      <c r="AV11" s="4"/>
      <c r="AW11" s="4"/>
    </row>
    <row r="12" spans="1:49" ht="30" customHeight="1">
      <c r="A12" s="808"/>
      <c r="B12" s="811"/>
      <c r="C12" s="814"/>
      <c r="D12" s="236" t="s">
        <v>216</v>
      </c>
      <c r="E12" s="219">
        <v>110769230</v>
      </c>
      <c r="F12" s="312">
        <v>110769230</v>
      </c>
      <c r="G12" s="211">
        <v>110769230</v>
      </c>
      <c r="H12" s="212"/>
      <c r="I12" s="212"/>
      <c r="J12" s="213">
        <v>97804417</v>
      </c>
      <c r="K12" s="213">
        <v>33301472</v>
      </c>
      <c r="L12" s="212"/>
      <c r="M12" s="212"/>
      <c r="N12" s="814"/>
      <c r="O12" s="816"/>
      <c r="P12" s="821"/>
      <c r="Q12" s="818"/>
      <c r="R12" s="818"/>
      <c r="S12" s="818"/>
      <c r="T12" s="818"/>
      <c r="U12" s="816"/>
      <c r="V12" s="816"/>
      <c r="W12" s="816"/>
      <c r="X12" s="816"/>
      <c r="Y12" s="820"/>
      <c r="Z12" s="308"/>
      <c r="AA12" s="308"/>
      <c r="AB12" s="308"/>
      <c r="AC12" s="308"/>
      <c r="AD12" s="308"/>
      <c r="AE12" s="308"/>
      <c r="AF12" s="308"/>
      <c r="AG12" s="308"/>
      <c r="AH12" s="309"/>
      <c r="AI12" s="4"/>
      <c r="AJ12" s="4"/>
      <c r="AK12" s="4"/>
      <c r="AL12" s="4"/>
      <c r="AM12" s="4"/>
      <c r="AN12" s="4"/>
      <c r="AO12" s="4"/>
      <c r="AP12" s="4"/>
      <c r="AQ12" s="4"/>
      <c r="AR12" s="4"/>
      <c r="AS12" s="4"/>
      <c r="AT12" s="4"/>
      <c r="AU12" s="4"/>
      <c r="AV12" s="4"/>
      <c r="AW12" s="4"/>
    </row>
    <row r="13" spans="1:49" ht="30" customHeight="1">
      <c r="A13" s="808"/>
      <c r="B13" s="811"/>
      <c r="C13" s="814"/>
      <c r="D13" s="236" t="s">
        <v>217</v>
      </c>
      <c r="E13" s="214">
        <v>0</v>
      </c>
      <c r="F13" s="220">
        <v>0</v>
      </c>
      <c r="G13" s="211">
        <v>0</v>
      </c>
      <c r="H13" s="212"/>
      <c r="I13" s="212"/>
      <c r="J13" s="220">
        <v>0</v>
      </c>
      <c r="K13" s="213">
        <v>0</v>
      </c>
      <c r="L13" s="212"/>
      <c r="M13" s="212"/>
      <c r="N13" s="814"/>
      <c r="O13" s="816"/>
      <c r="P13" s="821"/>
      <c r="Q13" s="818"/>
      <c r="R13" s="818"/>
      <c r="S13" s="818"/>
      <c r="T13" s="818"/>
      <c r="U13" s="816"/>
      <c r="V13" s="816"/>
      <c r="W13" s="816"/>
      <c r="X13" s="816"/>
      <c r="Y13" s="820"/>
      <c r="Z13" s="308"/>
      <c r="AA13" s="308"/>
      <c r="AB13" s="308"/>
      <c r="AC13" s="308"/>
      <c r="AD13" s="308"/>
      <c r="AE13" s="308"/>
      <c r="AF13" s="308"/>
      <c r="AG13" s="308"/>
      <c r="AH13" s="309"/>
      <c r="AI13" s="4"/>
      <c r="AJ13" s="4"/>
      <c r="AK13" s="4"/>
      <c r="AL13" s="4"/>
      <c r="AM13" s="4"/>
      <c r="AN13" s="4"/>
      <c r="AO13" s="4"/>
      <c r="AP13" s="4"/>
      <c r="AQ13" s="4"/>
      <c r="AR13" s="4"/>
      <c r="AS13" s="4"/>
      <c r="AT13" s="4"/>
      <c r="AU13" s="4"/>
      <c r="AV13" s="4"/>
      <c r="AW13" s="4"/>
    </row>
    <row r="14" spans="1:49" ht="30" customHeight="1">
      <c r="A14" s="808"/>
      <c r="B14" s="811"/>
      <c r="C14" s="814"/>
      <c r="D14" s="236" t="s">
        <v>218</v>
      </c>
      <c r="E14" s="230">
        <v>0</v>
      </c>
      <c r="F14" s="311">
        <v>0</v>
      </c>
      <c r="G14" s="211">
        <v>0</v>
      </c>
      <c r="H14" s="212"/>
      <c r="I14" s="212"/>
      <c r="J14" s="220">
        <v>0</v>
      </c>
      <c r="K14" s="213">
        <v>0</v>
      </c>
      <c r="L14" s="212"/>
      <c r="M14" s="212"/>
      <c r="N14" s="814"/>
      <c r="O14" s="816"/>
      <c r="P14" s="821"/>
      <c r="Q14" s="818"/>
      <c r="R14" s="818"/>
      <c r="S14" s="818"/>
      <c r="T14" s="818"/>
      <c r="U14" s="816"/>
      <c r="V14" s="816"/>
      <c r="W14" s="816"/>
      <c r="X14" s="816"/>
      <c r="Y14" s="820"/>
      <c r="Z14" s="308"/>
      <c r="AA14" s="308"/>
      <c r="AB14" s="308"/>
      <c r="AC14" s="308"/>
      <c r="AD14" s="308"/>
      <c r="AE14" s="308"/>
      <c r="AF14" s="308"/>
      <c r="AG14" s="308"/>
      <c r="AH14" s="309"/>
      <c r="AI14" s="4"/>
      <c r="AJ14" s="4"/>
      <c r="AK14" s="4"/>
      <c r="AL14" s="4"/>
      <c r="AM14" s="4"/>
      <c r="AN14" s="4"/>
      <c r="AO14" s="4"/>
      <c r="AP14" s="4"/>
      <c r="AQ14" s="4"/>
      <c r="AR14" s="4"/>
      <c r="AS14" s="4"/>
      <c r="AT14" s="4"/>
      <c r="AU14" s="4"/>
      <c r="AV14" s="4"/>
      <c r="AW14" s="4"/>
    </row>
    <row r="15" spans="1:49" ht="30" customHeight="1">
      <c r="A15" s="808"/>
      <c r="B15" s="811"/>
      <c r="C15" s="814" t="s">
        <v>398</v>
      </c>
      <c r="D15" s="484" t="s">
        <v>215</v>
      </c>
      <c r="E15" s="214">
        <v>1</v>
      </c>
      <c r="F15" s="220">
        <v>1</v>
      </c>
      <c r="G15" s="211">
        <v>1</v>
      </c>
      <c r="H15" s="212"/>
      <c r="I15" s="212"/>
      <c r="J15" s="220">
        <v>1</v>
      </c>
      <c r="K15" s="213">
        <v>1</v>
      </c>
      <c r="L15" s="212"/>
      <c r="M15" s="212"/>
      <c r="N15" s="822" t="s">
        <v>303</v>
      </c>
      <c r="O15" s="816" t="s">
        <v>152</v>
      </c>
      <c r="P15" s="814" t="s">
        <v>304</v>
      </c>
      <c r="Q15" s="822">
        <v>1254</v>
      </c>
      <c r="R15" s="823" t="s">
        <v>322</v>
      </c>
      <c r="S15" s="824">
        <v>254310</v>
      </c>
      <c r="T15" s="818" t="s">
        <v>302</v>
      </c>
      <c r="U15" s="816" t="s">
        <v>302</v>
      </c>
      <c r="V15" s="816" t="s">
        <v>302</v>
      </c>
      <c r="W15" s="816" t="s">
        <v>302</v>
      </c>
      <c r="X15" s="816" t="s">
        <v>302</v>
      </c>
      <c r="Y15" s="820">
        <v>475275</v>
      </c>
      <c r="Z15" s="308"/>
      <c r="AA15" s="308"/>
      <c r="AB15" s="308"/>
      <c r="AC15" s="308"/>
      <c r="AD15" s="308"/>
      <c r="AE15" s="308"/>
      <c r="AF15" s="308"/>
      <c r="AG15" s="308"/>
      <c r="AH15" s="309"/>
      <c r="AI15" s="4"/>
      <c r="AJ15" s="4"/>
      <c r="AK15" s="4"/>
      <c r="AL15" s="4"/>
      <c r="AM15" s="4"/>
      <c r="AN15" s="4"/>
      <c r="AO15" s="4"/>
      <c r="AP15" s="4"/>
      <c r="AQ15" s="4"/>
      <c r="AR15" s="4"/>
      <c r="AS15" s="4"/>
      <c r="AT15" s="4"/>
      <c r="AU15" s="4"/>
      <c r="AV15" s="4"/>
      <c r="AW15" s="4"/>
    </row>
    <row r="16" spans="1:49" ht="30" customHeight="1">
      <c r="A16" s="808"/>
      <c r="B16" s="811"/>
      <c r="C16" s="814"/>
      <c r="D16" s="236" t="s">
        <v>216</v>
      </c>
      <c r="E16" s="219">
        <v>110769230</v>
      </c>
      <c r="F16" s="219">
        <v>110769230</v>
      </c>
      <c r="G16" s="211">
        <v>110769230</v>
      </c>
      <c r="H16" s="212"/>
      <c r="I16" s="212"/>
      <c r="J16" s="213">
        <v>97804417</v>
      </c>
      <c r="K16" s="213">
        <v>33301472</v>
      </c>
      <c r="L16" s="212"/>
      <c r="M16" s="212"/>
      <c r="N16" s="822"/>
      <c r="O16" s="816"/>
      <c r="P16" s="814"/>
      <c r="Q16" s="822"/>
      <c r="R16" s="822"/>
      <c r="S16" s="814"/>
      <c r="T16" s="818"/>
      <c r="U16" s="816"/>
      <c r="V16" s="816"/>
      <c r="W16" s="816"/>
      <c r="X16" s="816"/>
      <c r="Y16" s="820"/>
      <c r="Z16" s="308"/>
      <c r="AA16" s="308"/>
      <c r="AB16" s="308"/>
      <c r="AC16" s="308"/>
      <c r="AD16" s="308"/>
      <c r="AE16" s="308"/>
      <c r="AF16" s="308"/>
      <c r="AG16" s="308"/>
      <c r="AH16" s="309"/>
      <c r="AI16" s="4"/>
      <c r="AJ16" s="4"/>
      <c r="AK16" s="4"/>
      <c r="AL16" s="4"/>
      <c r="AM16" s="4"/>
      <c r="AN16" s="4"/>
      <c r="AO16" s="4"/>
      <c r="AP16" s="4"/>
      <c r="AQ16" s="4"/>
      <c r="AR16" s="4"/>
      <c r="AS16" s="4"/>
      <c r="AT16" s="4"/>
      <c r="AU16" s="4"/>
      <c r="AV16" s="4"/>
      <c r="AW16" s="4"/>
    </row>
    <row r="17" spans="1:49" ht="30" customHeight="1">
      <c r="A17" s="808"/>
      <c r="B17" s="811"/>
      <c r="C17" s="814"/>
      <c r="D17" s="236" t="s">
        <v>217</v>
      </c>
      <c r="E17" s="214">
        <v>0</v>
      </c>
      <c r="F17" s="220">
        <v>0</v>
      </c>
      <c r="G17" s="211">
        <v>0</v>
      </c>
      <c r="H17" s="212"/>
      <c r="I17" s="212"/>
      <c r="J17" s="220">
        <v>0</v>
      </c>
      <c r="K17" s="213">
        <v>0</v>
      </c>
      <c r="L17" s="212"/>
      <c r="M17" s="212"/>
      <c r="N17" s="822"/>
      <c r="O17" s="816"/>
      <c r="P17" s="814"/>
      <c r="Q17" s="822"/>
      <c r="R17" s="822"/>
      <c r="S17" s="814"/>
      <c r="T17" s="818"/>
      <c r="U17" s="816"/>
      <c r="V17" s="816"/>
      <c r="W17" s="816"/>
      <c r="X17" s="816"/>
      <c r="Y17" s="820"/>
      <c r="Z17" s="308"/>
      <c r="AA17" s="308"/>
      <c r="AB17" s="308"/>
      <c r="AC17" s="308"/>
      <c r="AD17" s="308"/>
      <c r="AE17" s="308"/>
      <c r="AF17" s="308"/>
      <c r="AG17" s="308"/>
      <c r="AH17" s="309"/>
      <c r="AI17" s="4"/>
      <c r="AJ17" s="4"/>
      <c r="AK17" s="4"/>
      <c r="AL17" s="4"/>
      <c r="AM17" s="4"/>
      <c r="AN17" s="4"/>
      <c r="AO17" s="4"/>
      <c r="AP17" s="4"/>
      <c r="AQ17" s="4"/>
      <c r="AR17" s="4"/>
      <c r="AS17" s="4"/>
      <c r="AT17" s="4"/>
      <c r="AU17" s="4"/>
      <c r="AV17" s="4"/>
      <c r="AW17" s="4"/>
    </row>
    <row r="18" spans="1:49" ht="30" customHeight="1">
      <c r="A18" s="808"/>
      <c r="B18" s="811"/>
      <c r="C18" s="814"/>
      <c r="D18" s="236" t="s">
        <v>218</v>
      </c>
      <c r="E18" s="230">
        <v>0</v>
      </c>
      <c r="F18" s="311">
        <v>0</v>
      </c>
      <c r="G18" s="211">
        <v>0</v>
      </c>
      <c r="H18" s="212"/>
      <c r="I18" s="212"/>
      <c r="J18" s="220">
        <v>0</v>
      </c>
      <c r="K18" s="213">
        <v>0</v>
      </c>
      <c r="L18" s="212"/>
      <c r="M18" s="212"/>
      <c r="N18" s="822"/>
      <c r="O18" s="816"/>
      <c r="P18" s="814"/>
      <c r="Q18" s="822"/>
      <c r="R18" s="822"/>
      <c r="S18" s="814"/>
      <c r="T18" s="818"/>
      <c r="U18" s="816"/>
      <c r="V18" s="816"/>
      <c r="W18" s="816"/>
      <c r="X18" s="816"/>
      <c r="Y18" s="820"/>
      <c r="Z18" s="308"/>
      <c r="AA18" s="308"/>
      <c r="AB18" s="308"/>
      <c r="AC18" s="308"/>
      <c r="AD18" s="308"/>
      <c r="AE18" s="308"/>
      <c r="AF18" s="308"/>
      <c r="AG18" s="308"/>
      <c r="AH18" s="309"/>
      <c r="AI18" s="4"/>
      <c r="AJ18" s="4"/>
      <c r="AK18" s="4"/>
      <c r="AL18" s="4"/>
      <c r="AM18" s="4"/>
      <c r="AN18" s="4"/>
      <c r="AO18" s="4"/>
      <c r="AP18" s="4"/>
      <c r="AQ18" s="4"/>
      <c r="AR18" s="4"/>
      <c r="AS18" s="4"/>
      <c r="AT18" s="4"/>
      <c r="AU18" s="4"/>
      <c r="AV18" s="4"/>
      <c r="AW18" s="4"/>
    </row>
    <row r="19" spans="1:49" ht="30" customHeight="1">
      <c r="A19" s="808"/>
      <c r="B19" s="811"/>
      <c r="C19" s="814" t="s">
        <v>399</v>
      </c>
      <c r="D19" s="484" t="s">
        <v>215</v>
      </c>
      <c r="E19" s="214">
        <v>1</v>
      </c>
      <c r="F19" s="220">
        <v>1</v>
      </c>
      <c r="G19" s="211">
        <v>1</v>
      </c>
      <c r="H19" s="212"/>
      <c r="I19" s="212"/>
      <c r="J19" s="220">
        <v>0</v>
      </c>
      <c r="K19" s="213">
        <v>1</v>
      </c>
      <c r="L19" s="212"/>
      <c r="M19" s="212"/>
      <c r="N19" s="814" t="s">
        <v>305</v>
      </c>
      <c r="O19" s="816" t="s">
        <v>152</v>
      </c>
      <c r="P19" s="814" t="s">
        <v>306</v>
      </c>
      <c r="Q19" s="822">
        <v>13900</v>
      </c>
      <c r="R19" s="823" t="s">
        <v>323</v>
      </c>
      <c r="S19" s="824">
        <v>458421</v>
      </c>
      <c r="T19" s="818" t="s">
        <v>302</v>
      </c>
      <c r="U19" s="816" t="s">
        <v>302</v>
      </c>
      <c r="V19" s="816" t="s">
        <v>302</v>
      </c>
      <c r="W19" s="816" t="s">
        <v>302</v>
      </c>
      <c r="X19" s="816" t="s">
        <v>302</v>
      </c>
      <c r="Y19" s="820">
        <v>883319</v>
      </c>
      <c r="Z19" s="308"/>
      <c r="AA19" s="308"/>
      <c r="AB19" s="308"/>
      <c r="AC19" s="308"/>
      <c r="AD19" s="308"/>
      <c r="AE19" s="308"/>
      <c r="AF19" s="308"/>
      <c r="AG19" s="308"/>
      <c r="AH19" s="309"/>
      <c r="AI19" s="4"/>
      <c r="AJ19" s="4"/>
      <c r="AK19" s="4"/>
      <c r="AL19" s="4"/>
      <c r="AM19" s="4"/>
      <c r="AN19" s="4"/>
      <c r="AO19" s="4"/>
      <c r="AP19" s="4"/>
      <c r="AQ19" s="4"/>
      <c r="AR19" s="4"/>
      <c r="AS19" s="4"/>
      <c r="AT19" s="4"/>
      <c r="AU19" s="4"/>
      <c r="AV19" s="4"/>
      <c r="AW19" s="4"/>
    </row>
    <row r="20" spans="1:49" ht="30" customHeight="1">
      <c r="A20" s="808"/>
      <c r="B20" s="811"/>
      <c r="C20" s="814"/>
      <c r="D20" s="236" t="s">
        <v>216</v>
      </c>
      <c r="E20" s="219">
        <v>110769230</v>
      </c>
      <c r="F20" s="312">
        <v>110769230</v>
      </c>
      <c r="G20" s="211">
        <v>110769230</v>
      </c>
      <c r="H20" s="212"/>
      <c r="I20" s="212"/>
      <c r="J20" s="220">
        <v>0</v>
      </c>
      <c r="K20" s="213">
        <v>33301472</v>
      </c>
      <c r="L20" s="212"/>
      <c r="M20" s="212"/>
      <c r="N20" s="814"/>
      <c r="O20" s="816"/>
      <c r="P20" s="814"/>
      <c r="Q20" s="822"/>
      <c r="R20" s="822"/>
      <c r="S20" s="814"/>
      <c r="T20" s="818"/>
      <c r="U20" s="816"/>
      <c r="V20" s="816"/>
      <c r="W20" s="816"/>
      <c r="X20" s="816"/>
      <c r="Y20" s="820"/>
      <c r="Z20" s="308"/>
      <c r="AA20" s="308"/>
      <c r="AB20" s="308"/>
      <c r="AC20" s="308"/>
      <c r="AD20" s="308"/>
      <c r="AE20" s="308"/>
      <c r="AF20" s="308"/>
      <c r="AG20" s="308"/>
      <c r="AH20" s="309"/>
      <c r="AI20" s="4"/>
      <c r="AJ20" s="4"/>
      <c r="AK20" s="4"/>
      <c r="AL20" s="4"/>
      <c r="AM20" s="4"/>
      <c r="AN20" s="4"/>
      <c r="AO20" s="4"/>
      <c r="AP20" s="4"/>
      <c r="AQ20" s="4"/>
      <c r="AR20" s="4"/>
      <c r="AS20" s="4"/>
      <c r="AT20" s="4"/>
      <c r="AU20" s="4"/>
      <c r="AV20" s="4"/>
      <c r="AW20" s="4"/>
    </row>
    <row r="21" spans="1:49" ht="30" customHeight="1">
      <c r="A21" s="808"/>
      <c r="B21" s="811"/>
      <c r="C21" s="814"/>
      <c r="D21" s="236" t="s">
        <v>217</v>
      </c>
      <c r="E21" s="214">
        <v>0</v>
      </c>
      <c r="F21" s="220">
        <v>0</v>
      </c>
      <c r="G21" s="211">
        <v>0</v>
      </c>
      <c r="H21" s="212"/>
      <c r="I21" s="212"/>
      <c r="J21" s="220">
        <v>0</v>
      </c>
      <c r="K21" s="213">
        <v>0</v>
      </c>
      <c r="L21" s="212"/>
      <c r="M21" s="212"/>
      <c r="N21" s="814"/>
      <c r="O21" s="816"/>
      <c r="P21" s="814"/>
      <c r="Q21" s="822"/>
      <c r="R21" s="822"/>
      <c r="S21" s="814"/>
      <c r="T21" s="818"/>
      <c r="U21" s="816"/>
      <c r="V21" s="816"/>
      <c r="W21" s="816"/>
      <c r="X21" s="816"/>
      <c r="Y21" s="820"/>
      <c r="Z21" s="308"/>
      <c r="AA21" s="308"/>
      <c r="AB21" s="308"/>
      <c r="AC21" s="308"/>
      <c r="AD21" s="308"/>
      <c r="AE21" s="308"/>
      <c r="AF21" s="308"/>
      <c r="AG21" s="308"/>
      <c r="AH21" s="309"/>
      <c r="AI21" s="4"/>
      <c r="AJ21" s="4"/>
      <c r="AK21" s="4"/>
      <c r="AL21" s="4"/>
      <c r="AM21" s="4"/>
      <c r="AN21" s="4"/>
      <c r="AO21" s="4"/>
      <c r="AP21" s="4"/>
      <c r="AQ21" s="4"/>
      <c r="AR21" s="4"/>
      <c r="AS21" s="4"/>
      <c r="AT21" s="4"/>
      <c r="AU21" s="4"/>
      <c r="AV21" s="4"/>
      <c r="AW21" s="4"/>
    </row>
    <row r="22" spans="1:49" ht="30" customHeight="1">
      <c r="A22" s="808"/>
      <c r="B22" s="811"/>
      <c r="C22" s="814"/>
      <c r="D22" s="236" t="s">
        <v>218</v>
      </c>
      <c r="E22" s="230">
        <v>0</v>
      </c>
      <c r="F22" s="311">
        <v>0</v>
      </c>
      <c r="G22" s="211">
        <v>0</v>
      </c>
      <c r="H22" s="212"/>
      <c r="I22" s="212"/>
      <c r="J22" s="220">
        <v>0</v>
      </c>
      <c r="K22" s="213">
        <v>0</v>
      </c>
      <c r="L22" s="212"/>
      <c r="M22" s="212"/>
      <c r="N22" s="814"/>
      <c r="O22" s="816"/>
      <c r="P22" s="814"/>
      <c r="Q22" s="822"/>
      <c r="R22" s="822"/>
      <c r="S22" s="814"/>
      <c r="T22" s="818"/>
      <c r="U22" s="816"/>
      <c r="V22" s="816"/>
      <c r="W22" s="816"/>
      <c r="X22" s="816"/>
      <c r="Y22" s="820"/>
      <c r="Z22" s="308"/>
      <c r="AA22" s="308"/>
      <c r="AB22" s="308"/>
      <c r="AC22" s="308"/>
      <c r="AD22" s="308"/>
      <c r="AE22" s="308"/>
      <c r="AF22" s="308"/>
      <c r="AG22" s="308"/>
      <c r="AH22" s="309"/>
      <c r="AI22" s="4"/>
      <c r="AJ22" s="4"/>
      <c r="AK22" s="4"/>
      <c r="AL22" s="4"/>
      <c r="AM22" s="4"/>
      <c r="AN22" s="4"/>
      <c r="AO22" s="4"/>
      <c r="AP22" s="4"/>
      <c r="AQ22" s="4"/>
      <c r="AR22" s="4"/>
      <c r="AS22" s="4"/>
      <c r="AT22" s="4"/>
      <c r="AU22" s="4"/>
      <c r="AV22" s="4"/>
      <c r="AW22" s="4"/>
    </row>
    <row r="23" spans="1:49" ht="30" customHeight="1">
      <c r="A23" s="808"/>
      <c r="B23" s="811"/>
      <c r="C23" s="814" t="s">
        <v>400</v>
      </c>
      <c r="D23" s="484" t="s">
        <v>215</v>
      </c>
      <c r="E23" s="214">
        <v>1</v>
      </c>
      <c r="F23" s="220">
        <v>1</v>
      </c>
      <c r="G23" s="211">
        <v>1</v>
      </c>
      <c r="H23" s="212"/>
      <c r="I23" s="212"/>
      <c r="J23" s="213">
        <v>0</v>
      </c>
      <c r="K23" s="213">
        <v>0</v>
      </c>
      <c r="L23" s="212"/>
      <c r="M23" s="212"/>
      <c r="N23" s="814" t="s">
        <v>305</v>
      </c>
      <c r="O23" s="816" t="s">
        <v>152</v>
      </c>
      <c r="P23" s="814" t="s">
        <v>408</v>
      </c>
      <c r="Q23" s="818">
        <v>15700</v>
      </c>
      <c r="R23" s="823" t="s">
        <v>323</v>
      </c>
      <c r="S23" s="824">
        <v>458421</v>
      </c>
      <c r="T23" s="818" t="s">
        <v>302</v>
      </c>
      <c r="U23" s="816" t="s">
        <v>302</v>
      </c>
      <c r="V23" s="816" t="s">
        <v>302</v>
      </c>
      <c r="W23" s="816" t="s">
        <v>302</v>
      </c>
      <c r="X23" s="816" t="s">
        <v>302</v>
      </c>
      <c r="Y23" s="820">
        <v>883319</v>
      </c>
      <c r="Z23" s="308"/>
      <c r="AA23" s="308"/>
      <c r="AB23" s="308"/>
      <c r="AC23" s="308"/>
      <c r="AD23" s="308"/>
      <c r="AE23" s="308"/>
      <c r="AF23" s="308"/>
      <c r="AG23" s="308"/>
      <c r="AH23" s="309"/>
      <c r="AI23" s="4"/>
      <c r="AJ23" s="4"/>
      <c r="AK23" s="4"/>
      <c r="AL23" s="4"/>
      <c r="AM23" s="4"/>
      <c r="AN23" s="4"/>
      <c r="AO23" s="4"/>
      <c r="AP23" s="4"/>
      <c r="AQ23" s="4"/>
      <c r="AR23" s="4"/>
      <c r="AS23" s="4"/>
      <c r="AT23" s="4"/>
      <c r="AU23" s="4"/>
      <c r="AV23" s="4"/>
      <c r="AW23" s="4"/>
    </row>
    <row r="24" spans="1:49" ht="30" customHeight="1">
      <c r="A24" s="808"/>
      <c r="B24" s="811"/>
      <c r="C24" s="814"/>
      <c r="D24" s="236" t="s">
        <v>216</v>
      </c>
      <c r="E24" s="219">
        <v>110769230</v>
      </c>
      <c r="F24" s="312">
        <v>110769230</v>
      </c>
      <c r="G24" s="211">
        <v>110769230</v>
      </c>
      <c r="H24" s="212"/>
      <c r="I24" s="212"/>
      <c r="J24" s="213">
        <v>0</v>
      </c>
      <c r="K24" s="213">
        <v>0</v>
      </c>
      <c r="L24" s="212"/>
      <c r="M24" s="212"/>
      <c r="N24" s="814"/>
      <c r="O24" s="816"/>
      <c r="P24" s="814"/>
      <c r="Q24" s="818"/>
      <c r="R24" s="822"/>
      <c r="S24" s="814"/>
      <c r="T24" s="818"/>
      <c r="U24" s="816"/>
      <c r="V24" s="816"/>
      <c r="W24" s="816"/>
      <c r="X24" s="816"/>
      <c r="Y24" s="820"/>
      <c r="Z24" s="308"/>
      <c r="AA24" s="308"/>
      <c r="AB24" s="308"/>
      <c r="AC24" s="308"/>
      <c r="AD24" s="308"/>
      <c r="AE24" s="308"/>
      <c r="AF24" s="308"/>
      <c r="AG24" s="308"/>
      <c r="AH24" s="309"/>
      <c r="AI24" s="4"/>
      <c r="AJ24" s="4"/>
      <c r="AK24" s="4"/>
      <c r="AL24" s="4"/>
      <c r="AM24" s="4"/>
      <c r="AN24" s="4"/>
      <c r="AO24" s="4"/>
      <c r="AP24" s="4"/>
      <c r="AQ24" s="4"/>
      <c r="AR24" s="4"/>
      <c r="AS24" s="4"/>
      <c r="AT24" s="4"/>
      <c r="AU24" s="4"/>
      <c r="AV24" s="4"/>
      <c r="AW24" s="4"/>
    </row>
    <row r="25" spans="1:49" ht="30" customHeight="1">
      <c r="A25" s="808"/>
      <c r="B25" s="811"/>
      <c r="C25" s="814"/>
      <c r="D25" s="236" t="s">
        <v>217</v>
      </c>
      <c r="E25" s="214">
        <v>0</v>
      </c>
      <c r="F25" s="220">
        <v>0</v>
      </c>
      <c r="G25" s="211">
        <v>0</v>
      </c>
      <c r="H25" s="212"/>
      <c r="I25" s="212"/>
      <c r="J25" s="213">
        <v>0</v>
      </c>
      <c r="K25" s="213">
        <v>0</v>
      </c>
      <c r="L25" s="212"/>
      <c r="M25" s="212"/>
      <c r="N25" s="814"/>
      <c r="O25" s="816"/>
      <c r="P25" s="814"/>
      <c r="Q25" s="818"/>
      <c r="R25" s="822"/>
      <c r="S25" s="814"/>
      <c r="T25" s="818"/>
      <c r="U25" s="816"/>
      <c r="V25" s="816"/>
      <c r="W25" s="816"/>
      <c r="X25" s="816"/>
      <c r="Y25" s="820"/>
      <c r="Z25" s="308"/>
      <c r="AA25" s="308"/>
      <c r="AB25" s="308"/>
      <c r="AC25" s="308"/>
      <c r="AD25" s="308"/>
      <c r="AE25" s="308"/>
      <c r="AF25" s="308"/>
      <c r="AG25" s="308"/>
      <c r="AH25" s="309"/>
      <c r="AI25" s="4"/>
      <c r="AJ25" s="4"/>
      <c r="AK25" s="4"/>
      <c r="AL25" s="4"/>
      <c r="AM25" s="4"/>
      <c r="AN25" s="4"/>
      <c r="AO25" s="4"/>
      <c r="AP25" s="4"/>
      <c r="AQ25" s="4"/>
      <c r="AR25" s="4"/>
      <c r="AS25" s="4"/>
      <c r="AT25" s="4"/>
      <c r="AU25" s="4"/>
      <c r="AV25" s="4"/>
      <c r="AW25" s="4"/>
    </row>
    <row r="26" spans="1:49" ht="30" customHeight="1">
      <c r="A26" s="808"/>
      <c r="B26" s="811"/>
      <c r="C26" s="814"/>
      <c r="D26" s="236" t="s">
        <v>218</v>
      </c>
      <c r="E26" s="230">
        <v>0</v>
      </c>
      <c r="F26" s="311">
        <v>0</v>
      </c>
      <c r="G26" s="211">
        <v>0</v>
      </c>
      <c r="H26" s="212"/>
      <c r="I26" s="212"/>
      <c r="J26" s="213">
        <v>0</v>
      </c>
      <c r="K26" s="213">
        <v>0</v>
      </c>
      <c r="L26" s="212"/>
      <c r="M26" s="212"/>
      <c r="N26" s="814"/>
      <c r="O26" s="816"/>
      <c r="P26" s="814"/>
      <c r="Q26" s="818"/>
      <c r="R26" s="822"/>
      <c r="S26" s="814"/>
      <c r="T26" s="818"/>
      <c r="U26" s="816"/>
      <c r="V26" s="816"/>
      <c r="W26" s="816"/>
      <c r="X26" s="816"/>
      <c r="Y26" s="820"/>
      <c r="Z26" s="308"/>
      <c r="AA26" s="308"/>
      <c r="AB26" s="308"/>
      <c r="AC26" s="308"/>
      <c r="AD26" s="308"/>
      <c r="AE26" s="308"/>
      <c r="AF26" s="308"/>
      <c r="AG26" s="308"/>
      <c r="AH26" s="309"/>
      <c r="AI26" s="4"/>
      <c r="AJ26" s="4"/>
      <c r="AK26" s="4"/>
      <c r="AL26" s="4"/>
      <c r="AM26" s="4"/>
      <c r="AN26" s="4"/>
      <c r="AO26" s="4"/>
      <c r="AP26" s="4"/>
      <c r="AQ26" s="4"/>
      <c r="AR26" s="4"/>
      <c r="AS26" s="4"/>
      <c r="AT26" s="4"/>
      <c r="AU26" s="4"/>
      <c r="AV26" s="4"/>
      <c r="AW26" s="4"/>
    </row>
    <row r="27" spans="1:49" ht="30" customHeight="1">
      <c r="A27" s="808"/>
      <c r="B27" s="811"/>
      <c r="C27" s="814" t="s">
        <v>401</v>
      </c>
      <c r="D27" s="484" t="s">
        <v>215</v>
      </c>
      <c r="E27" s="214">
        <v>1</v>
      </c>
      <c r="F27" s="220">
        <v>1</v>
      </c>
      <c r="G27" s="211">
        <v>1</v>
      </c>
      <c r="H27" s="212"/>
      <c r="I27" s="212"/>
      <c r="J27" s="213">
        <v>0</v>
      </c>
      <c r="K27" s="213">
        <v>0</v>
      </c>
      <c r="L27" s="212"/>
      <c r="M27" s="212"/>
      <c r="N27" s="814" t="s">
        <v>307</v>
      </c>
      <c r="O27" s="816" t="s">
        <v>152</v>
      </c>
      <c r="P27" s="814" t="s">
        <v>98</v>
      </c>
      <c r="Q27" s="818">
        <v>12950</v>
      </c>
      <c r="R27" s="823" t="s">
        <v>324</v>
      </c>
      <c r="S27" s="824">
        <v>133823</v>
      </c>
      <c r="T27" s="818" t="s">
        <v>302</v>
      </c>
      <c r="U27" s="816" t="s">
        <v>302</v>
      </c>
      <c r="V27" s="816" t="s">
        <v>302</v>
      </c>
      <c r="W27" s="816" t="s">
        <v>302</v>
      </c>
      <c r="X27" s="816" t="s">
        <v>302</v>
      </c>
      <c r="Y27" s="820">
        <v>270280</v>
      </c>
      <c r="Z27" s="308"/>
      <c r="AA27" s="308"/>
      <c r="AB27" s="308"/>
      <c r="AC27" s="308"/>
      <c r="AD27" s="308"/>
      <c r="AE27" s="308"/>
      <c r="AF27" s="308"/>
      <c r="AG27" s="308"/>
      <c r="AH27" s="309"/>
      <c r="AI27" s="4"/>
      <c r="AJ27" s="4"/>
      <c r="AK27" s="4"/>
      <c r="AL27" s="4"/>
      <c r="AM27" s="4"/>
      <c r="AN27" s="4"/>
      <c r="AO27" s="4"/>
      <c r="AP27" s="4"/>
      <c r="AQ27" s="4"/>
      <c r="AR27" s="4"/>
      <c r="AS27" s="4"/>
      <c r="AT27" s="4"/>
      <c r="AU27" s="4"/>
      <c r="AV27" s="4"/>
      <c r="AW27" s="4"/>
    </row>
    <row r="28" spans="1:49" ht="30" customHeight="1">
      <c r="A28" s="808"/>
      <c r="B28" s="811"/>
      <c r="C28" s="814"/>
      <c r="D28" s="236" t="s">
        <v>216</v>
      </c>
      <c r="E28" s="219">
        <v>110769230</v>
      </c>
      <c r="F28" s="312">
        <v>110769230.769231</v>
      </c>
      <c r="G28" s="211">
        <v>110769230.769231</v>
      </c>
      <c r="H28" s="212"/>
      <c r="I28" s="212"/>
      <c r="J28" s="213">
        <v>0</v>
      </c>
      <c r="K28" s="213">
        <v>0</v>
      </c>
      <c r="L28" s="212"/>
      <c r="M28" s="212"/>
      <c r="N28" s="814"/>
      <c r="O28" s="816"/>
      <c r="P28" s="814"/>
      <c r="Q28" s="818"/>
      <c r="R28" s="822"/>
      <c r="S28" s="814"/>
      <c r="T28" s="818"/>
      <c r="U28" s="816"/>
      <c r="V28" s="816"/>
      <c r="W28" s="816"/>
      <c r="X28" s="816"/>
      <c r="Y28" s="820"/>
      <c r="Z28" s="308"/>
      <c r="AA28" s="308"/>
      <c r="AB28" s="308"/>
      <c r="AC28" s="308"/>
      <c r="AD28" s="308"/>
      <c r="AE28" s="308"/>
      <c r="AF28" s="308"/>
      <c r="AG28" s="308"/>
      <c r="AH28" s="309"/>
      <c r="AI28" s="4"/>
      <c r="AJ28" s="4"/>
      <c r="AK28" s="4"/>
      <c r="AL28" s="4"/>
      <c r="AM28" s="4"/>
      <c r="AN28" s="4"/>
      <c r="AO28" s="4"/>
      <c r="AP28" s="4"/>
      <c r="AQ28" s="4"/>
      <c r="AR28" s="4"/>
      <c r="AS28" s="4"/>
      <c r="AT28" s="4"/>
      <c r="AU28" s="4"/>
      <c r="AV28" s="4"/>
      <c r="AW28" s="4"/>
    </row>
    <row r="29" spans="1:49" ht="30" customHeight="1">
      <c r="A29" s="808"/>
      <c r="B29" s="811"/>
      <c r="C29" s="814"/>
      <c r="D29" s="236" t="s">
        <v>217</v>
      </c>
      <c r="E29" s="214">
        <v>0</v>
      </c>
      <c r="F29" s="220">
        <v>0</v>
      </c>
      <c r="G29" s="211">
        <v>0</v>
      </c>
      <c r="H29" s="212"/>
      <c r="I29" s="212"/>
      <c r="J29" s="213">
        <v>0</v>
      </c>
      <c r="K29" s="213">
        <v>0</v>
      </c>
      <c r="L29" s="212"/>
      <c r="M29" s="212"/>
      <c r="N29" s="814"/>
      <c r="O29" s="816"/>
      <c r="P29" s="814"/>
      <c r="Q29" s="818"/>
      <c r="R29" s="822"/>
      <c r="S29" s="814"/>
      <c r="T29" s="818"/>
      <c r="U29" s="816"/>
      <c r="V29" s="816"/>
      <c r="W29" s="816"/>
      <c r="X29" s="816"/>
      <c r="Y29" s="820"/>
      <c r="Z29" s="308"/>
      <c r="AA29" s="308"/>
      <c r="AB29" s="308"/>
      <c r="AC29" s="308"/>
      <c r="AD29" s="308"/>
      <c r="AE29" s="308"/>
      <c r="AF29" s="308"/>
      <c r="AG29" s="308"/>
      <c r="AH29" s="309"/>
      <c r="AI29" s="4"/>
      <c r="AJ29" s="4"/>
      <c r="AK29" s="4"/>
      <c r="AL29" s="4"/>
      <c r="AM29" s="4"/>
      <c r="AN29" s="4"/>
      <c r="AO29" s="4"/>
      <c r="AP29" s="4"/>
      <c r="AQ29" s="4"/>
      <c r="AR29" s="4"/>
      <c r="AS29" s="4"/>
      <c r="AT29" s="4"/>
      <c r="AU29" s="4"/>
      <c r="AV29" s="4"/>
      <c r="AW29" s="4"/>
    </row>
    <row r="30" spans="1:49" ht="30" customHeight="1">
      <c r="A30" s="808"/>
      <c r="B30" s="811"/>
      <c r="C30" s="814"/>
      <c r="D30" s="236" t="s">
        <v>218</v>
      </c>
      <c r="E30" s="230">
        <v>0</v>
      </c>
      <c r="F30" s="311">
        <v>0</v>
      </c>
      <c r="G30" s="211">
        <v>0</v>
      </c>
      <c r="H30" s="212"/>
      <c r="I30" s="212"/>
      <c r="J30" s="213">
        <v>0</v>
      </c>
      <c r="K30" s="213">
        <v>0</v>
      </c>
      <c r="L30" s="212"/>
      <c r="M30" s="212"/>
      <c r="N30" s="814"/>
      <c r="O30" s="816"/>
      <c r="P30" s="814"/>
      <c r="Q30" s="818"/>
      <c r="R30" s="822"/>
      <c r="S30" s="814"/>
      <c r="T30" s="818"/>
      <c r="U30" s="816"/>
      <c r="V30" s="816"/>
      <c r="W30" s="816"/>
      <c r="X30" s="816"/>
      <c r="Y30" s="820"/>
      <c r="Z30" s="308"/>
      <c r="AA30" s="308"/>
      <c r="AB30" s="308"/>
      <c r="AC30" s="308"/>
      <c r="AD30" s="308"/>
      <c r="AE30" s="308"/>
      <c r="AF30" s="308"/>
      <c r="AG30" s="308"/>
      <c r="AH30" s="309"/>
      <c r="AI30" s="4"/>
      <c r="AJ30" s="4"/>
      <c r="AK30" s="4"/>
      <c r="AL30" s="4"/>
      <c r="AM30" s="4"/>
      <c r="AN30" s="4"/>
      <c r="AO30" s="4"/>
      <c r="AP30" s="4"/>
      <c r="AQ30" s="4"/>
      <c r="AR30" s="4"/>
      <c r="AS30" s="4"/>
      <c r="AT30" s="4"/>
      <c r="AU30" s="4"/>
      <c r="AV30" s="4"/>
      <c r="AW30" s="4"/>
    </row>
    <row r="31" spans="1:49" ht="30" customHeight="1">
      <c r="A31" s="808"/>
      <c r="B31" s="811"/>
      <c r="C31" s="825" t="s">
        <v>402</v>
      </c>
      <c r="D31" s="484" t="s">
        <v>215</v>
      </c>
      <c r="E31" s="214">
        <v>1</v>
      </c>
      <c r="F31" s="220">
        <v>1</v>
      </c>
      <c r="G31" s="211">
        <v>1</v>
      </c>
      <c r="H31" s="212"/>
      <c r="I31" s="212"/>
      <c r="J31" s="213">
        <v>0</v>
      </c>
      <c r="K31" s="213">
        <v>0</v>
      </c>
      <c r="L31" s="212"/>
      <c r="M31" s="212"/>
      <c r="N31" s="814" t="s">
        <v>308</v>
      </c>
      <c r="O31" s="816" t="s">
        <v>152</v>
      </c>
      <c r="P31" s="814" t="s">
        <v>130</v>
      </c>
      <c r="Q31" s="822">
        <v>1254</v>
      </c>
      <c r="R31" s="823" t="s">
        <v>325</v>
      </c>
      <c r="S31" s="824">
        <v>46438</v>
      </c>
      <c r="T31" s="818" t="s">
        <v>302</v>
      </c>
      <c r="U31" s="816" t="s">
        <v>302</v>
      </c>
      <c r="V31" s="816" t="s">
        <v>302</v>
      </c>
      <c r="W31" s="816" t="s">
        <v>302</v>
      </c>
      <c r="X31" s="816" t="s">
        <v>302</v>
      </c>
      <c r="Y31" s="820">
        <v>93857</v>
      </c>
      <c r="Z31" s="308"/>
      <c r="AA31" s="308"/>
      <c r="AB31" s="308"/>
      <c r="AC31" s="308"/>
      <c r="AD31" s="308"/>
      <c r="AE31" s="308"/>
      <c r="AF31" s="308"/>
      <c r="AG31" s="308"/>
      <c r="AH31" s="309"/>
      <c r="AI31" s="4"/>
      <c r="AJ31" s="4"/>
      <c r="AK31" s="4"/>
      <c r="AL31" s="4"/>
      <c r="AM31" s="4"/>
      <c r="AN31" s="4"/>
      <c r="AO31" s="4"/>
      <c r="AP31" s="4"/>
      <c r="AQ31" s="4"/>
      <c r="AR31" s="4"/>
      <c r="AS31" s="4"/>
      <c r="AT31" s="4"/>
      <c r="AU31" s="4"/>
      <c r="AV31" s="4"/>
      <c r="AW31" s="4"/>
    </row>
    <row r="32" spans="1:49" ht="30" customHeight="1">
      <c r="A32" s="808"/>
      <c r="B32" s="811"/>
      <c r="C32" s="826"/>
      <c r="D32" s="236" t="s">
        <v>216</v>
      </c>
      <c r="E32" s="219">
        <v>110769230</v>
      </c>
      <c r="F32" s="312">
        <v>110769230</v>
      </c>
      <c r="G32" s="211">
        <v>110769230</v>
      </c>
      <c r="H32" s="212"/>
      <c r="I32" s="212"/>
      <c r="J32" s="213">
        <v>0</v>
      </c>
      <c r="K32" s="213">
        <v>0</v>
      </c>
      <c r="L32" s="212"/>
      <c r="M32" s="212"/>
      <c r="N32" s="814"/>
      <c r="O32" s="816"/>
      <c r="P32" s="814"/>
      <c r="Q32" s="822"/>
      <c r="R32" s="822"/>
      <c r="S32" s="814"/>
      <c r="T32" s="818"/>
      <c r="U32" s="816"/>
      <c r="V32" s="816"/>
      <c r="W32" s="816"/>
      <c r="X32" s="816"/>
      <c r="Y32" s="820"/>
      <c r="Z32" s="308"/>
      <c r="AA32" s="308"/>
      <c r="AB32" s="308"/>
      <c r="AC32" s="308"/>
      <c r="AD32" s="308"/>
      <c r="AE32" s="308"/>
      <c r="AF32" s="308"/>
      <c r="AG32" s="308"/>
      <c r="AH32" s="309"/>
      <c r="AI32" s="4"/>
      <c r="AJ32" s="4"/>
      <c r="AK32" s="4"/>
      <c r="AL32" s="4"/>
      <c r="AM32" s="4"/>
      <c r="AN32" s="4"/>
      <c r="AO32" s="4"/>
      <c r="AP32" s="4"/>
      <c r="AQ32" s="4"/>
      <c r="AR32" s="4"/>
      <c r="AS32" s="4"/>
      <c r="AT32" s="4"/>
      <c r="AU32" s="4"/>
      <c r="AV32" s="4"/>
      <c r="AW32" s="4"/>
    </row>
    <row r="33" spans="1:49" ht="30" customHeight="1">
      <c r="A33" s="808"/>
      <c r="B33" s="811"/>
      <c r="C33" s="826"/>
      <c r="D33" s="236" t="s">
        <v>217</v>
      </c>
      <c r="E33" s="214">
        <v>0</v>
      </c>
      <c r="F33" s="220">
        <v>0</v>
      </c>
      <c r="G33" s="211">
        <v>0</v>
      </c>
      <c r="H33" s="212"/>
      <c r="I33" s="212"/>
      <c r="J33" s="213">
        <v>0</v>
      </c>
      <c r="K33" s="213">
        <v>0</v>
      </c>
      <c r="L33" s="212"/>
      <c r="M33" s="212"/>
      <c r="N33" s="814"/>
      <c r="O33" s="816"/>
      <c r="P33" s="814"/>
      <c r="Q33" s="822"/>
      <c r="R33" s="822"/>
      <c r="S33" s="814"/>
      <c r="T33" s="818"/>
      <c r="U33" s="816"/>
      <c r="V33" s="816"/>
      <c r="W33" s="816"/>
      <c r="X33" s="816"/>
      <c r="Y33" s="820"/>
      <c r="Z33" s="308"/>
      <c r="AA33" s="308"/>
      <c r="AB33" s="308"/>
      <c r="AC33" s="308"/>
      <c r="AD33" s="308"/>
      <c r="AE33" s="308"/>
      <c r="AF33" s="308"/>
      <c r="AG33" s="308"/>
      <c r="AH33" s="309"/>
      <c r="AI33" s="4"/>
      <c r="AJ33" s="4"/>
      <c r="AK33" s="4"/>
      <c r="AL33" s="4"/>
      <c r="AM33" s="4"/>
      <c r="AN33" s="4"/>
      <c r="AO33" s="4"/>
      <c r="AP33" s="4"/>
      <c r="AQ33" s="4"/>
      <c r="AR33" s="4"/>
      <c r="AS33" s="4"/>
      <c r="AT33" s="4"/>
      <c r="AU33" s="4"/>
      <c r="AV33" s="4"/>
      <c r="AW33" s="4"/>
    </row>
    <row r="34" spans="1:49" ht="30" customHeight="1">
      <c r="A34" s="808"/>
      <c r="B34" s="811"/>
      <c r="C34" s="827"/>
      <c r="D34" s="236" t="s">
        <v>218</v>
      </c>
      <c r="E34" s="230">
        <v>0</v>
      </c>
      <c r="F34" s="311">
        <v>0</v>
      </c>
      <c r="G34" s="211">
        <v>0</v>
      </c>
      <c r="H34" s="212"/>
      <c r="I34" s="212"/>
      <c r="J34" s="213">
        <v>0</v>
      </c>
      <c r="K34" s="213">
        <v>0</v>
      </c>
      <c r="L34" s="212"/>
      <c r="M34" s="212"/>
      <c r="N34" s="814"/>
      <c r="O34" s="816"/>
      <c r="P34" s="814"/>
      <c r="Q34" s="822"/>
      <c r="R34" s="822"/>
      <c r="S34" s="814"/>
      <c r="T34" s="818"/>
      <c r="U34" s="816"/>
      <c r="V34" s="816"/>
      <c r="W34" s="816"/>
      <c r="X34" s="816"/>
      <c r="Y34" s="820"/>
      <c r="Z34" s="308"/>
      <c r="AA34" s="308"/>
      <c r="AB34" s="308"/>
      <c r="AC34" s="308"/>
      <c r="AD34" s="308"/>
      <c r="AE34" s="308"/>
      <c r="AF34" s="308"/>
      <c r="AG34" s="308"/>
      <c r="AH34" s="309"/>
      <c r="AI34" s="4"/>
      <c r="AJ34" s="4"/>
      <c r="AK34" s="4"/>
      <c r="AL34" s="4"/>
      <c r="AM34" s="4"/>
      <c r="AN34" s="4"/>
      <c r="AO34" s="4"/>
      <c r="AP34" s="4"/>
      <c r="AQ34" s="4"/>
      <c r="AR34" s="4"/>
      <c r="AS34" s="4"/>
      <c r="AT34" s="4"/>
      <c r="AU34" s="4"/>
      <c r="AV34" s="4"/>
      <c r="AW34" s="4"/>
    </row>
    <row r="35" spans="1:49" ht="30" customHeight="1">
      <c r="A35" s="808"/>
      <c r="B35" s="811"/>
      <c r="C35" s="814" t="s">
        <v>403</v>
      </c>
      <c r="D35" s="484" t="s">
        <v>215</v>
      </c>
      <c r="E35" s="214">
        <v>1</v>
      </c>
      <c r="F35" s="220">
        <v>1</v>
      </c>
      <c r="G35" s="211">
        <v>1</v>
      </c>
      <c r="H35" s="212"/>
      <c r="I35" s="212"/>
      <c r="J35" s="213">
        <v>0</v>
      </c>
      <c r="K35" s="213">
        <v>0</v>
      </c>
      <c r="L35" s="212"/>
      <c r="M35" s="212"/>
      <c r="N35" s="814" t="s">
        <v>132</v>
      </c>
      <c r="O35" s="816" t="s">
        <v>152</v>
      </c>
      <c r="P35" s="814" t="s">
        <v>101</v>
      </c>
      <c r="Q35" s="818">
        <v>15700</v>
      </c>
      <c r="R35" s="823" t="s">
        <v>326</v>
      </c>
      <c r="S35" s="824">
        <v>109526</v>
      </c>
      <c r="T35" s="818" t="s">
        <v>302</v>
      </c>
      <c r="U35" s="816" t="s">
        <v>302</v>
      </c>
      <c r="V35" s="816" t="s">
        <v>302</v>
      </c>
      <c r="W35" s="816" t="s">
        <v>302</v>
      </c>
      <c r="X35" s="816" t="s">
        <v>302</v>
      </c>
      <c r="Y35" s="820">
        <v>218555</v>
      </c>
      <c r="Z35" s="308"/>
      <c r="AA35" s="308"/>
      <c r="AB35" s="308"/>
      <c r="AC35" s="308"/>
      <c r="AD35" s="308"/>
      <c r="AE35" s="308"/>
      <c r="AF35" s="308"/>
      <c r="AG35" s="308"/>
      <c r="AH35" s="309"/>
      <c r="AI35" s="4"/>
      <c r="AJ35" s="4"/>
      <c r="AK35" s="4"/>
      <c r="AL35" s="4"/>
      <c r="AM35" s="4"/>
      <c r="AN35" s="4"/>
      <c r="AO35" s="4"/>
      <c r="AP35" s="4"/>
      <c r="AQ35" s="4"/>
      <c r="AR35" s="4"/>
      <c r="AS35" s="4"/>
      <c r="AT35" s="4"/>
      <c r="AU35" s="4"/>
      <c r="AV35" s="4"/>
      <c r="AW35" s="4"/>
    </row>
    <row r="36" spans="1:49" ht="30" customHeight="1">
      <c r="A36" s="808"/>
      <c r="B36" s="811"/>
      <c r="C36" s="814"/>
      <c r="D36" s="236" t="s">
        <v>216</v>
      </c>
      <c r="E36" s="219">
        <v>110769230</v>
      </c>
      <c r="F36" s="312">
        <v>110769230</v>
      </c>
      <c r="G36" s="211">
        <v>110769230</v>
      </c>
      <c r="H36" s="212"/>
      <c r="I36" s="212"/>
      <c r="J36" s="213">
        <v>0</v>
      </c>
      <c r="K36" s="213">
        <v>0</v>
      </c>
      <c r="L36" s="212"/>
      <c r="M36" s="212"/>
      <c r="N36" s="814"/>
      <c r="O36" s="816"/>
      <c r="P36" s="814"/>
      <c r="Q36" s="818"/>
      <c r="R36" s="822"/>
      <c r="S36" s="814"/>
      <c r="T36" s="818"/>
      <c r="U36" s="816"/>
      <c r="V36" s="816"/>
      <c r="W36" s="816"/>
      <c r="X36" s="816"/>
      <c r="Y36" s="820"/>
      <c r="Z36" s="308"/>
      <c r="AA36" s="308"/>
      <c r="AB36" s="308"/>
      <c r="AC36" s="308"/>
      <c r="AD36" s="308"/>
      <c r="AE36" s="308"/>
      <c r="AF36" s="308"/>
      <c r="AG36" s="308"/>
      <c r="AH36" s="309"/>
      <c r="AI36" s="4"/>
      <c r="AJ36" s="4"/>
      <c r="AK36" s="4"/>
      <c r="AL36" s="4"/>
      <c r="AM36" s="4"/>
      <c r="AN36" s="4"/>
      <c r="AO36" s="4"/>
      <c r="AP36" s="4"/>
      <c r="AQ36" s="4"/>
      <c r="AR36" s="4"/>
      <c r="AS36" s="4"/>
      <c r="AT36" s="4"/>
      <c r="AU36" s="4"/>
      <c r="AV36" s="4"/>
      <c r="AW36" s="4"/>
    </row>
    <row r="37" spans="1:49" ht="30" customHeight="1">
      <c r="A37" s="808"/>
      <c r="B37" s="811"/>
      <c r="C37" s="814"/>
      <c r="D37" s="236" t="s">
        <v>217</v>
      </c>
      <c r="E37" s="214">
        <v>0</v>
      </c>
      <c r="F37" s="220">
        <v>0</v>
      </c>
      <c r="G37" s="211">
        <v>0</v>
      </c>
      <c r="H37" s="212"/>
      <c r="I37" s="212"/>
      <c r="J37" s="213">
        <v>0</v>
      </c>
      <c r="K37" s="213">
        <v>0</v>
      </c>
      <c r="L37" s="212"/>
      <c r="M37" s="212"/>
      <c r="N37" s="814"/>
      <c r="O37" s="816"/>
      <c r="P37" s="814"/>
      <c r="Q37" s="818"/>
      <c r="R37" s="822"/>
      <c r="S37" s="814"/>
      <c r="T37" s="818"/>
      <c r="U37" s="816"/>
      <c r="V37" s="816"/>
      <c r="W37" s="816"/>
      <c r="X37" s="816"/>
      <c r="Y37" s="820"/>
      <c r="Z37" s="308"/>
      <c r="AA37" s="308"/>
      <c r="AB37" s="308"/>
      <c r="AC37" s="308"/>
      <c r="AD37" s="308"/>
      <c r="AE37" s="308"/>
      <c r="AF37" s="308"/>
      <c r="AG37" s="308"/>
      <c r="AH37" s="309"/>
      <c r="AI37" s="4"/>
      <c r="AJ37" s="4"/>
      <c r="AK37" s="4"/>
      <c r="AL37" s="4"/>
      <c r="AM37" s="4"/>
      <c r="AN37" s="4"/>
      <c r="AO37" s="4"/>
      <c r="AP37" s="4"/>
      <c r="AQ37" s="4"/>
      <c r="AR37" s="4"/>
      <c r="AS37" s="4"/>
      <c r="AT37" s="4"/>
      <c r="AU37" s="4"/>
      <c r="AV37" s="4"/>
      <c r="AW37" s="4"/>
    </row>
    <row r="38" spans="1:49" ht="30" customHeight="1">
      <c r="A38" s="808"/>
      <c r="B38" s="811"/>
      <c r="C38" s="814"/>
      <c r="D38" s="236" t="s">
        <v>218</v>
      </c>
      <c r="E38" s="230">
        <v>0</v>
      </c>
      <c r="F38" s="311">
        <v>0</v>
      </c>
      <c r="G38" s="211">
        <v>0</v>
      </c>
      <c r="H38" s="212"/>
      <c r="I38" s="212"/>
      <c r="J38" s="213">
        <v>0</v>
      </c>
      <c r="K38" s="213">
        <v>0</v>
      </c>
      <c r="L38" s="212"/>
      <c r="M38" s="212"/>
      <c r="N38" s="814"/>
      <c r="O38" s="816"/>
      <c r="P38" s="814"/>
      <c r="Q38" s="818"/>
      <c r="R38" s="822"/>
      <c r="S38" s="814"/>
      <c r="T38" s="818"/>
      <c r="U38" s="816"/>
      <c r="V38" s="816"/>
      <c r="W38" s="816"/>
      <c r="X38" s="816"/>
      <c r="Y38" s="820"/>
      <c r="Z38" s="308"/>
      <c r="AA38" s="308"/>
      <c r="AB38" s="308"/>
      <c r="AC38" s="308"/>
      <c r="AD38" s="308"/>
      <c r="AE38" s="308"/>
      <c r="AF38" s="308"/>
      <c r="AG38" s="308"/>
      <c r="AH38" s="309"/>
      <c r="AI38" s="4"/>
      <c r="AJ38" s="4"/>
      <c r="AK38" s="4"/>
      <c r="AL38" s="4"/>
      <c r="AM38" s="4"/>
      <c r="AN38" s="4"/>
      <c r="AO38" s="4"/>
      <c r="AP38" s="4"/>
      <c r="AQ38" s="4"/>
      <c r="AR38" s="4"/>
      <c r="AS38" s="4"/>
      <c r="AT38" s="4"/>
      <c r="AU38" s="4"/>
      <c r="AV38" s="4"/>
      <c r="AW38" s="4"/>
    </row>
    <row r="39" spans="1:49" ht="30" customHeight="1">
      <c r="A39" s="808"/>
      <c r="B39" s="811"/>
      <c r="C39" s="814" t="s">
        <v>404</v>
      </c>
      <c r="D39" s="484" t="s">
        <v>215</v>
      </c>
      <c r="E39" s="214">
        <v>1</v>
      </c>
      <c r="F39" s="220">
        <v>1</v>
      </c>
      <c r="G39" s="211">
        <v>1</v>
      </c>
      <c r="H39" s="212"/>
      <c r="I39" s="212"/>
      <c r="J39" s="213">
        <v>0</v>
      </c>
      <c r="K39" s="213">
        <v>0</v>
      </c>
      <c r="L39" s="212"/>
      <c r="M39" s="212"/>
      <c r="N39" s="814" t="s">
        <v>131</v>
      </c>
      <c r="O39" s="816" t="s">
        <v>152</v>
      </c>
      <c r="P39" s="814" t="s">
        <v>94</v>
      </c>
      <c r="Q39" s="818">
        <v>12950</v>
      </c>
      <c r="R39" s="823" t="s">
        <v>327</v>
      </c>
      <c r="S39" s="824">
        <v>629715</v>
      </c>
      <c r="T39" s="818" t="s">
        <v>302</v>
      </c>
      <c r="U39" s="816" t="s">
        <v>302</v>
      </c>
      <c r="V39" s="816" t="s">
        <v>302</v>
      </c>
      <c r="W39" s="816" t="s">
        <v>302</v>
      </c>
      <c r="X39" s="816" t="s">
        <v>302</v>
      </c>
      <c r="Y39" s="820">
        <v>1230539</v>
      </c>
      <c r="Z39" s="308"/>
      <c r="AA39" s="308"/>
      <c r="AB39" s="308"/>
      <c r="AC39" s="308"/>
      <c r="AD39" s="308"/>
      <c r="AE39" s="308"/>
      <c r="AF39" s="308"/>
      <c r="AG39" s="308"/>
      <c r="AH39" s="309"/>
      <c r="AI39" s="4"/>
      <c r="AJ39" s="4"/>
      <c r="AK39" s="4"/>
      <c r="AL39" s="4"/>
      <c r="AM39" s="4"/>
      <c r="AN39" s="4"/>
      <c r="AO39" s="4"/>
      <c r="AP39" s="4"/>
      <c r="AQ39" s="4"/>
      <c r="AR39" s="4"/>
      <c r="AS39" s="4"/>
      <c r="AT39" s="4"/>
      <c r="AU39" s="4"/>
      <c r="AV39" s="4"/>
      <c r="AW39" s="4"/>
    </row>
    <row r="40" spans="1:49" ht="30" customHeight="1">
      <c r="A40" s="808"/>
      <c r="B40" s="811"/>
      <c r="C40" s="814"/>
      <c r="D40" s="236" t="s">
        <v>216</v>
      </c>
      <c r="E40" s="219">
        <v>110769230</v>
      </c>
      <c r="F40" s="312">
        <v>110769230</v>
      </c>
      <c r="G40" s="211">
        <v>110769230</v>
      </c>
      <c r="H40" s="212"/>
      <c r="I40" s="212"/>
      <c r="J40" s="213">
        <v>0</v>
      </c>
      <c r="K40" s="213">
        <v>0</v>
      </c>
      <c r="L40" s="212"/>
      <c r="M40" s="212"/>
      <c r="N40" s="814"/>
      <c r="O40" s="816"/>
      <c r="P40" s="814"/>
      <c r="Q40" s="818"/>
      <c r="R40" s="822"/>
      <c r="S40" s="814"/>
      <c r="T40" s="818"/>
      <c r="U40" s="816"/>
      <c r="V40" s="816"/>
      <c r="W40" s="816"/>
      <c r="X40" s="816"/>
      <c r="Y40" s="820"/>
      <c r="Z40" s="308"/>
      <c r="AA40" s="308"/>
      <c r="AB40" s="308"/>
      <c r="AC40" s="308"/>
      <c r="AD40" s="308"/>
      <c r="AE40" s="308"/>
      <c r="AF40" s="308"/>
      <c r="AG40" s="308"/>
      <c r="AH40" s="309"/>
      <c r="AI40" s="4"/>
      <c r="AJ40" s="4"/>
      <c r="AK40" s="4"/>
      <c r="AL40" s="4"/>
      <c r="AM40" s="4"/>
      <c r="AN40" s="4"/>
      <c r="AO40" s="4"/>
      <c r="AP40" s="4"/>
      <c r="AQ40" s="4"/>
      <c r="AR40" s="4"/>
      <c r="AS40" s="4"/>
      <c r="AT40" s="4"/>
      <c r="AU40" s="4"/>
      <c r="AV40" s="4"/>
      <c r="AW40" s="4"/>
    </row>
    <row r="41" spans="1:49" ht="30" customHeight="1">
      <c r="A41" s="808"/>
      <c r="B41" s="811"/>
      <c r="C41" s="814"/>
      <c r="D41" s="236" t="s">
        <v>217</v>
      </c>
      <c r="E41" s="214">
        <v>0</v>
      </c>
      <c r="F41" s="220">
        <v>0</v>
      </c>
      <c r="G41" s="211">
        <v>0</v>
      </c>
      <c r="H41" s="212"/>
      <c r="I41" s="212"/>
      <c r="J41" s="213">
        <v>0</v>
      </c>
      <c r="K41" s="213">
        <v>0</v>
      </c>
      <c r="L41" s="212"/>
      <c r="M41" s="212"/>
      <c r="N41" s="814"/>
      <c r="O41" s="816"/>
      <c r="P41" s="814"/>
      <c r="Q41" s="818"/>
      <c r="R41" s="822"/>
      <c r="S41" s="814"/>
      <c r="T41" s="818"/>
      <c r="U41" s="816"/>
      <c r="V41" s="816"/>
      <c r="W41" s="816"/>
      <c r="X41" s="816"/>
      <c r="Y41" s="820"/>
      <c r="Z41" s="308"/>
      <c r="AA41" s="308"/>
      <c r="AB41" s="308"/>
      <c r="AC41" s="308"/>
      <c r="AD41" s="308"/>
      <c r="AE41" s="308"/>
      <c r="AF41" s="308"/>
      <c r="AG41" s="308"/>
      <c r="AH41" s="309"/>
      <c r="AI41" s="4"/>
      <c r="AJ41" s="4"/>
      <c r="AK41" s="4"/>
      <c r="AL41" s="4"/>
      <c r="AM41" s="4"/>
      <c r="AN41" s="4"/>
      <c r="AO41" s="4"/>
      <c r="AP41" s="4"/>
      <c r="AQ41" s="4"/>
      <c r="AR41" s="4"/>
      <c r="AS41" s="4"/>
      <c r="AT41" s="4"/>
      <c r="AU41" s="4"/>
      <c r="AV41" s="4"/>
      <c r="AW41" s="4"/>
    </row>
    <row r="42" spans="1:49" ht="30" customHeight="1">
      <c r="A42" s="808"/>
      <c r="B42" s="811"/>
      <c r="C42" s="814"/>
      <c r="D42" s="236" t="s">
        <v>218</v>
      </c>
      <c r="E42" s="230">
        <v>0</v>
      </c>
      <c r="F42" s="311">
        <v>0</v>
      </c>
      <c r="G42" s="211">
        <v>0</v>
      </c>
      <c r="H42" s="212"/>
      <c r="I42" s="212"/>
      <c r="J42" s="213">
        <v>0</v>
      </c>
      <c r="K42" s="213">
        <v>0</v>
      </c>
      <c r="L42" s="212"/>
      <c r="M42" s="212"/>
      <c r="N42" s="814"/>
      <c r="O42" s="816"/>
      <c r="P42" s="814"/>
      <c r="Q42" s="818"/>
      <c r="R42" s="822"/>
      <c r="S42" s="814"/>
      <c r="T42" s="818"/>
      <c r="U42" s="816"/>
      <c r="V42" s="816"/>
      <c r="W42" s="816"/>
      <c r="X42" s="816"/>
      <c r="Y42" s="820"/>
      <c r="Z42" s="308"/>
      <c r="AA42" s="308"/>
      <c r="AB42" s="308"/>
      <c r="AC42" s="308"/>
      <c r="AD42" s="308"/>
      <c r="AE42" s="308"/>
      <c r="AF42" s="308"/>
      <c r="AG42" s="308"/>
      <c r="AH42" s="309"/>
      <c r="AI42" s="4"/>
      <c r="AJ42" s="4"/>
      <c r="AK42" s="4"/>
      <c r="AL42" s="4"/>
      <c r="AM42" s="4"/>
      <c r="AN42" s="4"/>
      <c r="AO42" s="4"/>
      <c r="AP42" s="4"/>
      <c r="AQ42" s="4"/>
      <c r="AR42" s="4"/>
      <c r="AS42" s="4"/>
      <c r="AT42" s="4"/>
      <c r="AU42" s="4"/>
      <c r="AV42" s="4"/>
      <c r="AW42" s="4"/>
    </row>
    <row r="43" spans="1:49" ht="30" customHeight="1">
      <c r="A43" s="808"/>
      <c r="B43" s="811"/>
      <c r="C43" s="814" t="s">
        <v>405</v>
      </c>
      <c r="D43" s="484" t="s">
        <v>215</v>
      </c>
      <c r="E43" s="214">
        <v>1</v>
      </c>
      <c r="F43" s="220">
        <v>1</v>
      </c>
      <c r="G43" s="211">
        <v>1</v>
      </c>
      <c r="H43" s="212"/>
      <c r="I43" s="212"/>
      <c r="J43" s="213">
        <v>0</v>
      </c>
      <c r="K43" s="213">
        <v>0</v>
      </c>
      <c r="L43" s="212"/>
      <c r="M43" s="212"/>
      <c r="N43" s="814" t="s">
        <v>131</v>
      </c>
      <c r="O43" s="816" t="s">
        <v>152</v>
      </c>
      <c r="P43" s="814" t="s">
        <v>309</v>
      </c>
      <c r="Q43" s="822">
        <v>1254</v>
      </c>
      <c r="R43" s="823" t="s">
        <v>327</v>
      </c>
      <c r="S43" s="824">
        <v>629715</v>
      </c>
      <c r="T43" s="818" t="s">
        <v>302</v>
      </c>
      <c r="U43" s="816" t="s">
        <v>302</v>
      </c>
      <c r="V43" s="816" t="s">
        <v>302</v>
      </c>
      <c r="W43" s="816" t="s">
        <v>302</v>
      </c>
      <c r="X43" s="816" t="s">
        <v>302</v>
      </c>
      <c r="Y43" s="820">
        <v>1230539</v>
      </c>
      <c r="Z43" s="308"/>
      <c r="AA43" s="308"/>
      <c r="AB43" s="308"/>
      <c r="AC43" s="308"/>
      <c r="AD43" s="308"/>
      <c r="AE43" s="308"/>
      <c r="AF43" s="308"/>
      <c r="AG43" s="308"/>
      <c r="AH43" s="309"/>
      <c r="AI43" s="4"/>
      <c r="AJ43" s="4"/>
      <c r="AK43" s="4"/>
      <c r="AL43" s="4"/>
      <c r="AM43" s="4"/>
      <c r="AN43" s="4"/>
      <c r="AO43" s="4"/>
      <c r="AP43" s="4"/>
      <c r="AQ43" s="4"/>
      <c r="AR43" s="4"/>
      <c r="AS43" s="4"/>
      <c r="AT43" s="4"/>
      <c r="AU43" s="4"/>
      <c r="AV43" s="4"/>
      <c r="AW43" s="4"/>
    </row>
    <row r="44" spans="1:49" ht="30" customHeight="1">
      <c r="A44" s="808"/>
      <c r="B44" s="811"/>
      <c r="C44" s="814"/>
      <c r="D44" s="236" t="s">
        <v>216</v>
      </c>
      <c r="E44" s="219">
        <v>110769230</v>
      </c>
      <c r="F44" s="312">
        <v>110769230</v>
      </c>
      <c r="G44" s="211">
        <v>110769230</v>
      </c>
      <c r="H44" s="212"/>
      <c r="I44" s="212"/>
      <c r="J44" s="213">
        <v>0</v>
      </c>
      <c r="K44" s="213">
        <v>0</v>
      </c>
      <c r="L44" s="212"/>
      <c r="M44" s="212"/>
      <c r="N44" s="814"/>
      <c r="O44" s="816"/>
      <c r="P44" s="814"/>
      <c r="Q44" s="822"/>
      <c r="R44" s="822"/>
      <c r="S44" s="814"/>
      <c r="T44" s="818"/>
      <c r="U44" s="816"/>
      <c r="V44" s="816"/>
      <c r="W44" s="816"/>
      <c r="X44" s="816"/>
      <c r="Y44" s="820"/>
      <c r="Z44" s="308"/>
      <c r="AA44" s="308"/>
      <c r="AB44" s="308"/>
      <c r="AC44" s="308"/>
      <c r="AD44" s="308"/>
      <c r="AE44" s="308"/>
      <c r="AF44" s="308"/>
      <c r="AG44" s="308"/>
      <c r="AH44" s="309"/>
      <c r="AI44" s="4"/>
      <c r="AJ44" s="4"/>
      <c r="AK44" s="4"/>
      <c r="AL44" s="4"/>
      <c r="AM44" s="4"/>
      <c r="AN44" s="4"/>
      <c r="AO44" s="4"/>
      <c r="AP44" s="4"/>
      <c r="AQ44" s="4"/>
      <c r="AR44" s="4"/>
      <c r="AS44" s="4"/>
      <c r="AT44" s="4"/>
      <c r="AU44" s="4"/>
      <c r="AV44" s="4"/>
      <c r="AW44" s="4"/>
    </row>
    <row r="45" spans="1:49" ht="30" customHeight="1">
      <c r="A45" s="808"/>
      <c r="B45" s="811"/>
      <c r="C45" s="814"/>
      <c r="D45" s="236" t="s">
        <v>217</v>
      </c>
      <c r="E45" s="214">
        <v>0</v>
      </c>
      <c r="F45" s="220">
        <v>0</v>
      </c>
      <c r="G45" s="211">
        <v>0</v>
      </c>
      <c r="H45" s="212"/>
      <c r="I45" s="212"/>
      <c r="J45" s="213">
        <v>0</v>
      </c>
      <c r="K45" s="213">
        <v>0</v>
      </c>
      <c r="L45" s="212"/>
      <c r="M45" s="212"/>
      <c r="N45" s="814"/>
      <c r="O45" s="816"/>
      <c r="P45" s="814"/>
      <c r="Q45" s="822"/>
      <c r="R45" s="822"/>
      <c r="S45" s="814"/>
      <c r="T45" s="818"/>
      <c r="U45" s="816"/>
      <c r="V45" s="816"/>
      <c r="W45" s="816"/>
      <c r="X45" s="816"/>
      <c r="Y45" s="820"/>
      <c r="Z45" s="308"/>
      <c r="AA45" s="308"/>
      <c r="AB45" s="308"/>
      <c r="AC45" s="308"/>
      <c r="AD45" s="308"/>
      <c r="AE45" s="308"/>
      <c r="AF45" s="308"/>
      <c r="AG45" s="308"/>
      <c r="AH45" s="309"/>
      <c r="AI45" s="4"/>
      <c r="AJ45" s="4"/>
      <c r="AK45" s="4"/>
      <c r="AL45" s="4"/>
      <c r="AM45" s="4"/>
      <c r="AN45" s="4"/>
      <c r="AO45" s="4"/>
      <c r="AP45" s="4"/>
      <c r="AQ45" s="4"/>
      <c r="AR45" s="4"/>
      <c r="AS45" s="4"/>
      <c r="AT45" s="4"/>
      <c r="AU45" s="4"/>
      <c r="AV45" s="4"/>
      <c r="AW45" s="4"/>
    </row>
    <row r="46" spans="1:49" ht="30" customHeight="1">
      <c r="A46" s="808"/>
      <c r="B46" s="811"/>
      <c r="C46" s="814"/>
      <c r="D46" s="236" t="s">
        <v>218</v>
      </c>
      <c r="E46" s="230">
        <v>0</v>
      </c>
      <c r="F46" s="311">
        <v>0</v>
      </c>
      <c r="G46" s="211">
        <v>0</v>
      </c>
      <c r="H46" s="212"/>
      <c r="I46" s="212"/>
      <c r="J46" s="211">
        <v>0</v>
      </c>
      <c r="K46" s="213">
        <v>0</v>
      </c>
      <c r="L46" s="212"/>
      <c r="M46" s="212"/>
      <c r="N46" s="814"/>
      <c r="O46" s="816"/>
      <c r="P46" s="814"/>
      <c r="Q46" s="822"/>
      <c r="R46" s="822"/>
      <c r="S46" s="814"/>
      <c r="T46" s="818"/>
      <c r="U46" s="816"/>
      <c r="V46" s="816"/>
      <c r="W46" s="816"/>
      <c r="X46" s="816"/>
      <c r="Y46" s="820"/>
      <c r="Z46" s="308"/>
      <c r="AA46" s="308"/>
      <c r="AB46" s="308"/>
      <c r="AC46" s="308"/>
      <c r="AD46" s="308"/>
      <c r="AE46" s="308"/>
      <c r="AF46" s="308"/>
      <c r="AG46" s="308"/>
      <c r="AH46" s="309"/>
      <c r="AI46" s="4"/>
      <c r="AJ46" s="4"/>
      <c r="AK46" s="4"/>
      <c r="AL46" s="4"/>
      <c r="AM46" s="4"/>
      <c r="AN46" s="4"/>
      <c r="AO46" s="4"/>
      <c r="AP46" s="4"/>
      <c r="AQ46" s="4"/>
      <c r="AR46" s="4"/>
      <c r="AS46" s="4"/>
      <c r="AT46" s="4"/>
      <c r="AU46" s="4"/>
      <c r="AV46" s="4"/>
      <c r="AW46" s="4"/>
    </row>
    <row r="47" spans="1:49" ht="30" customHeight="1">
      <c r="A47" s="808"/>
      <c r="B47" s="811"/>
      <c r="C47" s="814" t="s">
        <v>406</v>
      </c>
      <c r="D47" s="484" t="s">
        <v>215</v>
      </c>
      <c r="E47" s="214">
        <v>1</v>
      </c>
      <c r="F47" s="220">
        <v>1</v>
      </c>
      <c r="G47" s="211">
        <v>1</v>
      </c>
      <c r="H47" s="212"/>
      <c r="I47" s="212"/>
      <c r="J47" s="211">
        <v>0</v>
      </c>
      <c r="K47" s="213">
        <v>0</v>
      </c>
      <c r="L47" s="212"/>
      <c r="M47" s="212"/>
      <c r="N47" s="814" t="s">
        <v>156</v>
      </c>
      <c r="O47" s="816" t="s">
        <v>152</v>
      </c>
      <c r="P47" s="814" t="s">
        <v>311</v>
      </c>
      <c r="Q47" s="822">
        <v>13900</v>
      </c>
      <c r="R47" s="823" t="s">
        <v>328</v>
      </c>
      <c r="S47" s="824">
        <v>93941</v>
      </c>
      <c r="T47" s="818" t="s">
        <v>302</v>
      </c>
      <c r="U47" s="816" t="s">
        <v>302</v>
      </c>
      <c r="V47" s="816" t="s">
        <v>302</v>
      </c>
      <c r="W47" s="816" t="s">
        <v>302</v>
      </c>
      <c r="X47" s="816" t="s">
        <v>302</v>
      </c>
      <c r="Y47" s="820">
        <v>186383</v>
      </c>
      <c r="Z47" s="308"/>
      <c r="AA47" s="308"/>
      <c r="AB47" s="308"/>
      <c r="AC47" s="308"/>
      <c r="AD47" s="308"/>
      <c r="AE47" s="308"/>
      <c r="AF47" s="308"/>
      <c r="AG47" s="308"/>
      <c r="AH47" s="309"/>
      <c r="AI47" s="4"/>
      <c r="AJ47" s="4"/>
      <c r="AK47" s="4"/>
      <c r="AL47" s="4"/>
      <c r="AM47" s="4"/>
      <c r="AN47" s="4"/>
      <c r="AO47" s="4"/>
      <c r="AP47" s="4"/>
      <c r="AQ47" s="4"/>
      <c r="AR47" s="4"/>
      <c r="AS47" s="4"/>
      <c r="AT47" s="4"/>
      <c r="AU47" s="4"/>
      <c r="AV47" s="4"/>
      <c r="AW47" s="4"/>
    </row>
    <row r="48" spans="1:49" ht="30" customHeight="1">
      <c r="A48" s="808"/>
      <c r="B48" s="811"/>
      <c r="C48" s="814"/>
      <c r="D48" s="236" t="s">
        <v>216</v>
      </c>
      <c r="E48" s="219">
        <v>110769230</v>
      </c>
      <c r="F48" s="312">
        <v>110769230</v>
      </c>
      <c r="G48" s="211">
        <v>110769230</v>
      </c>
      <c r="H48" s="212"/>
      <c r="I48" s="212"/>
      <c r="J48" s="211">
        <v>0</v>
      </c>
      <c r="K48" s="213">
        <v>0</v>
      </c>
      <c r="L48" s="212"/>
      <c r="M48" s="212"/>
      <c r="N48" s="814"/>
      <c r="O48" s="816"/>
      <c r="P48" s="814"/>
      <c r="Q48" s="822"/>
      <c r="R48" s="822"/>
      <c r="S48" s="814"/>
      <c r="T48" s="818"/>
      <c r="U48" s="816"/>
      <c r="V48" s="816"/>
      <c r="W48" s="816"/>
      <c r="X48" s="816"/>
      <c r="Y48" s="820"/>
      <c r="Z48" s="308"/>
      <c r="AA48" s="308"/>
      <c r="AB48" s="308"/>
      <c r="AC48" s="308"/>
      <c r="AD48" s="308"/>
      <c r="AE48" s="308"/>
      <c r="AF48" s="308"/>
      <c r="AG48" s="308"/>
      <c r="AH48" s="309"/>
      <c r="AI48" s="4"/>
      <c r="AJ48" s="4"/>
      <c r="AK48" s="4"/>
      <c r="AL48" s="4"/>
      <c r="AM48" s="4"/>
      <c r="AN48" s="4"/>
      <c r="AO48" s="4"/>
      <c r="AP48" s="4"/>
      <c r="AQ48" s="4"/>
      <c r="AR48" s="4"/>
      <c r="AS48" s="4"/>
      <c r="AT48" s="4"/>
      <c r="AU48" s="4"/>
      <c r="AV48" s="4"/>
      <c r="AW48" s="4"/>
    </row>
    <row r="49" spans="1:49" ht="30" customHeight="1">
      <c r="A49" s="808"/>
      <c r="B49" s="811"/>
      <c r="C49" s="814"/>
      <c r="D49" s="236" t="s">
        <v>217</v>
      </c>
      <c r="E49" s="214">
        <v>0</v>
      </c>
      <c r="F49" s="220">
        <v>0</v>
      </c>
      <c r="G49" s="211">
        <v>0</v>
      </c>
      <c r="H49" s="212"/>
      <c r="I49" s="212"/>
      <c r="J49" s="211">
        <v>0</v>
      </c>
      <c r="K49" s="213">
        <v>0</v>
      </c>
      <c r="L49" s="212"/>
      <c r="M49" s="212"/>
      <c r="N49" s="814"/>
      <c r="O49" s="816"/>
      <c r="P49" s="814"/>
      <c r="Q49" s="822"/>
      <c r="R49" s="822"/>
      <c r="S49" s="814"/>
      <c r="T49" s="818"/>
      <c r="U49" s="816"/>
      <c r="V49" s="816"/>
      <c r="W49" s="816"/>
      <c r="X49" s="816"/>
      <c r="Y49" s="820"/>
      <c r="Z49" s="308"/>
      <c r="AA49" s="308"/>
      <c r="AB49" s="308"/>
      <c r="AC49" s="308"/>
      <c r="AD49" s="308"/>
      <c r="AE49" s="308"/>
      <c r="AF49" s="308"/>
      <c r="AG49" s="308"/>
      <c r="AH49" s="309"/>
      <c r="AI49" s="4"/>
      <c r="AJ49" s="4"/>
      <c r="AK49" s="4"/>
      <c r="AL49" s="4"/>
      <c r="AM49" s="4"/>
      <c r="AN49" s="4"/>
      <c r="AO49" s="4"/>
      <c r="AP49" s="4"/>
      <c r="AQ49" s="4"/>
      <c r="AR49" s="4"/>
      <c r="AS49" s="4"/>
      <c r="AT49" s="4"/>
      <c r="AU49" s="4"/>
      <c r="AV49" s="4"/>
      <c r="AW49" s="4"/>
    </row>
    <row r="50" spans="1:49" ht="30" customHeight="1">
      <c r="A50" s="808"/>
      <c r="B50" s="811"/>
      <c r="C50" s="814"/>
      <c r="D50" s="236" t="s">
        <v>218</v>
      </c>
      <c r="E50" s="230">
        <v>0</v>
      </c>
      <c r="F50" s="311">
        <v>0</v>
      </c>
      <c r="G50" s="211">
        <v>0</v>
      </c>
      <c r="H50" s="212"/>
      <c r="I50" s="212"/>
      <c r="J50" s="211">
        <v>0</v>
      </c>
      <c r="K50" s="213">
        <v>0</v>
      </c>
      <c r="L50" s="212"/>
      <c r="M50" s="212"/>
      <c r="N50" s="814"/>
      <c r="O50" s="816"/>
      <c r="P50" s="814"/>
      <c r="Q50" s="822"/>
      <c r="R50" s="822"/>
      <c r="S50" s="814"/>
      <c r="T50" s="818"/>
      <c r="U50" s="816"/>
      <c r="V50" s="816"/>
      <c r="W50" s="816"/>
      <c r="X50" s="816"/>
      <c r="Y50" s="820"/>
      <c r="Z50" s="308"/>
      <c r="AA50" s="308"/>
      <c r="AB50" s="308"/>
      <c r="AC50" s="308"/>
      <c r="AD50" s="308"/>
      <c r="AE50" s="308"/>
      <c r="AF50" s="308"/>
      <c r="AG50" s="308"/>
      <c r="AH50" s="309"/>
      <c r="AI50" s="4"/>
      <c r="AJ50" s="4"/>
      <c r="AK50" s="4"/>
      <c r="AL50" s="4"/>
      <c r="AM50" s="4"/>
      <c r="AN50" s="4"/>
      <c r="AO50" s="4"/>
      <c r="AP50" s="4"/>
      <c r="AQ50" s="4"/>
      <c r="AR50" s="4"/>
      <c r="AS50" s="4"/>
      <c r="AT50" s="4"/>
      <c r="AU50" s="4"/>
      <c r="AV50" s="4"/>
      <c r="AW50" s="4"/>
    </row>
    <row r="51" spans="1:49" ht="30" customHeight="1">
      <c r="A51" s="808"/>
      <c r="B51" s="811"/>
      <c r="C51" s="814" t="s">
        <v>407</v>
      </c>
      <c r="D51" s="484" t="s">
        <v>215</v>
      </c>
      <c r="E51" s="214">
        <v>1</v>
      </c>
      <c r="F51" s="220">
        <v>1</v>
      </c>
      <c r="G51" s="211">
        <v>1</v>
      </c>
      <c r="H51" s="212"/>
      <c r="I51" s="212"/>
      <c r="J51" s="211">
        <v>0</v>
      </c>
      <c r="K51" s="213">
        <v>0</v>
      </c>
      <c r="L51" s="212"/>
      <c r="M51" s="212"/>
      <c r="N51" s="814" t="s">
        <v>310</v>
      </c>
      <c r="O51" s="816" t="s">
        <v>152</v>
      </c>
      <c r="P51" s="814" t="s">
        <v>311</v>
      </c>
      <c r="Q51" s="822">
        <v>5690</v>
      </c>
      <c r="R51" s="823" t="s">
        <v>329</v>
      </c>
      <c r="S51" s="824">
        <v>201727</v>
      </c>
      <c r="T51" s="818" t="s">
        <v>302</v>
      </c>
      <c r="U51" s="816" t="s">
        <v>302</v>
      </c>
      <c r="V51" s="816" t="s">
        <v>302</v>
      </c>
      <c r="W51" s="816" t="s">
        <v>302</v>
      </c>
      <c r="X51" s="816" t="s">
        <v>302</v>
      </c>
      <c r="Y51" s="820">
        <v>392220</v>
      </c>
      <c r="Z51" s="308"/>
      <c r="AA51" s="308"/>
      <c r="AB51" s="308"/>
      <c r="AC51" s="308"/>
      <c r="AD51" s="308"/>
      <c r="AE51" s="308"/>
      <c r="AF51" s="308"/>
      <c r="AG51" s="308"/>
      <c r="AH51" s="309"/>
      <c r="AI51" s="4"/>
      <c r="AJ51" s="4"/>
      <c r="AK51" s="4"/>
      <c r="AL51" s="4"/>
      <c r="AM51" s="4"/>
      <c r="AN51" s="4"/>
      <c r="AO51" s="4"/>
      <c r="AP51" s="4"/>
      <c r="AQ51" s="4"/>
      <c r="AR51" s="4"/>
      <c r="AS51" s="4"/>
      <c r="AT51" s="4"/>
      <c r="AU51" s="4"/>
      <c r="AV51" s="4"/>
      <c r="AW51" s="4"/>
    </row>
    <row r="52" spans="1:49" ht="30" customHeight="1">
      <c r="A52" s="808"/>
      <c r="B52" s="811"/>
      <c r="C52" s="814"/>
      <c r="D52" s="236" t="s">
        <v>216</v>
      </c>
      <c r="E52" s="219">
        <v>110769230.76923077</v>
      </c>
      <c r="F52" s="312">
        <v>110769230</v>
      </c>
      <c r="G52" s="211">
        <v>110769230</v>
      </c>
      <c r="H52" s="212"/>
      <c r="I52" s="212"/>
      <c r="J52" s="211">
        <v>0</v>
      </c>
      <c r="K52" s="213">
        <v>0</v>
      </c>
      <c r="L52" s="212"/>
      <c r="M52" s="212"/>
      <c r="N52" s="814"/>
      <c r="O52" s="816"/>
      <c r="P52" s="814"/>
      <c r="Q52" s="822"/>
      <c r="R52" s="822"/>
      <c r="S52" s="814"/>
      <c r="T52" s="818"/>
      <c r="U52" s="816"/>
      <c r="V52" s="816"/>
      <c r="W52" s="816"/>
      <c r="X52" s="816"/>
      <c r="Y52" s="820"/>
      <c r="Z52" s="308"/>
      <c r="AA52" s="308"/>
      <c r="AB52" s="308"/>
      <c r="AC52" s="308"/>
      <c r="AD52" s="308"/>
      <c r="AE52" s="308"/>
      <c r="AF52" s="308"/>
      <c r="AG52" s="308"/>
      <c r="AH52" s="309"/>
      <c r="AI52" s="4"/>
      <c r="AJ52" s="4"/>
      <c r="AK52" s="4"/>
      <c r="AL52" s="4"/>
      <c r="AM52" s="4"/>
      <c r="AN52" s="4"/>
      <c r="AO52" s="4"/>
      <c r="AP52" s="4"/>
      <c r="AQ52" s="4"/>
      <c r="AR52" s="4"/>
      <c r="AS52" s="4"/>
      <c r="AT52" s="4"/>
      <c r="AU52" s="4"/>
      <c r="AV52" s="4"/>
      <c r="AW52" s="4"/>
    </row>
    <row r="53" spans="1:49" ht="30" customHeight="1">
      <c r="A53" s="808"/>
      <c r="B53" s="811"/>
      <c r="C53" s="814"/>
      <c r="D53" s="236" t="s">
        <v>217</v>
      </c>
      <c r="E53" s="214">
        <v>0</v>
      </c>
      <c r="F53" s="220">
        <v>0</v>
      </c>
      <c r="G53" s="211">
        <v>0</v>
      </c>
      <c r="H53" s="212"/>
      <c r="I53" s="212"/>
      <c r="J53" s="211">
        <v>0</v>
      </c>
      <c r="K53" s="213">
        <v>0</v>
      </c>
      <c r="L53" s="212"/>
      <c r="M53" s="212"/>
      <c r="N53" s="814"/>
      <c r="O53" s="816"/>
      <c r="P53" s="814"/>
      <c r="Q53" s="822"/>
      <c r="R53" s="822"/>
      <c r="S53" s="814"/>
      <c r="T53" s="818"/>
      <c r="U53" s="816"/>
      <c r="V53" s="816"/>
      <c r="W53" s="816"/>
      <c r="X53" s="816"/>
      <c r="Y53" s="820"/>
      <c r="Z53" s="308"/>
      <c r="AA53" s="308"/>
      <c r="AB53" s="308"/>
      <c r="AC53" s="308"/>
      <c r="AD53" s="308"/>
      <c r="AE53" s="308"/>
      <c r="AF53" s="308"/>
      <c r="AG53" s="308"/>
      <c r="AH53" s="309"/>
      <c r="AI53" s="4"/>
      <c r="AJ53" s="4"/>
      <c r="AK53" s="4"/>
      <c r="AL53" s="4"/>
      <c r="AM53" s="4"/>
      <c r="AN53" s="4"/>
      <c r="AO53" s="4"/>
      <c r="AP53" s="4"/>
      <c r="AQ53" s="4"/>
      <c r="AR53" s="4"/>
      <c r="AS53" s="4"/>
      <c r="AT53" s="4"/>
      <c r="AU53" s="4"/>
      <c r="AV53" s="4"/>
      <c r="AW53" s="4"/>
    </row>
    <row r="54" spans="1:49" ht="30" customHeight="1">
      <c r="A54" s="808"/>
      <c r="B54" s="811"/>
      <c r="C54" s="814"/>
      <c r="D54" s="236" t="s">
        <v>218</v>
      </c>
      <c r="E54" s="230">
        <v>0</v>
      </c>
      <c r="F54" s="311">
        <v>0</v>
      </c>
      <c r="G54" s="211">
        <v>0</v>
      </c>
      <c r="H54" s="212"/>
      <c r="I54" s="212"/>
      <c r="J54" s="211">
        <v>0</v>
      </c>
      <c r="K54" s="213">
        <v>0</v>
      </c>
      <c r="L54" s="212"/>
      <c r="M54" s="212"/>
      <c r="N54" s="814"/>
      <c r="O54" s="816"/>
      <c r="P54" s="814"/>
      <c r="Q54" s="822"/>
      <c r="R54" s="822"/>
      <c r="S54" s="814"/>
      <c r="T54" s="818"/>
      <c r="U54" s="816"/>
      <c r="V54" s="816"/>
      <c r="W54" s="816"/>
      <c r="X54" s="816"/>
      <c r="Y54" s="820"/>
      <c r="Z54" s="308"/>
      <c r="AA54" s="308"/>
      <c r="AB54" s="308"/>
      <c r="AC54" s="308"/>
      <c r="AD54" s="308"/>
      <c r="AE54" s="308"/>
      <c r="AF54" s="308"/>
      <c r="AG54" s="308"/>
      <c r="AH54" s="309"/>
      <c r="AI54" s="4"/>
      <c r="AJ54" s="4"/>
      <c r="AK54" s="4"/>
      <c r="AL54" s="4"/>
      <c r="AM54" s="4"/>
      <c r="AN54" s="4"/>
      <c r="AO54" s="4"/>
      <c r="AP54" s="4"/>
      <c r="AQ54" s="4"/>
      <c r="AR54" s="4"/>
      <c r="AS54" s="4"/>
      <c r="AT54" s="4"/>
      <c r="AU54" s="4"/>
      <c r="AV54" s="4"/>
      <c r="AW54" s="4"/>
    </row>
    <row r="55" spans="1:49" ht="30" customHeight="1">
      <c r="A55" s="808"/>
      <c r="B55" s="811"/>
      <c r="C55" s="814" t="s">
        <v>312</v>
      </c>
      <c r="D55" s="484" t="s">
        <v>215</v>
      </c>
      <c r="E55" s="214">
        <v>1</v>
      </c>
      <c r="F55" s="220">
        <v>1</v>
      </c>
      <c r="G55" s="211">
        <v>1</v>
      </c>
      <c r="H55" s="212"/>
      <c r="I55" s="212"/>
      <c r="J55" s="211">
        <v>0</v>
      </c>
      <c r="K55" s="213">
        <v>1</v>
      </c>
      <c r="L55" s="212"/>
      <c r="M55" s="212"/>
      <c r="N55" s="814" t="s">
        <v>312</v>
      </c>
      <c r="O55" s="816" t="s">
        <v>152</v>
      </c>
      <c r="P55" s="814" t="s">
        <v>313</v>
      </c>
      <c r="Q55" s="822">
        <v>25970</v>
      </c>
      <c r="R55" s="823" t="s">
        <v>330</v>
      </c>
      <c r="S55" s="824">
        <v>5429302</v>
      </c>
      <c r="T55" s="818" t="s">
        <v>302</v>
      </c>
      <c r="U55" s="816" t="s">
        <v>302</v>
      </c>
      <c r="V55" s="816" t="s">
        <v>302</v>
      </c>
      <c r="W55" s="816" t="s">
        <v>302</v>
      </c>
      <c r="X55" s="816" t="s">
        <v>302</v>
      </c>
      <c r="Y55" s="828">
        <v>8181047</v>
      </c>
      <c r="Z55" s="308"/>
      <c r="AA55" s="308"/>
      <c r="AB55" s="308"/>
      <c r="AC55" s="308"/>
      <c r="AD55" s="308"/>
      <c r="AE55" s="308"/>
      <c r="AF55" s="308"/>
      <c r="AG55" s="308"/>
      <c r="AH55" s="309"/>
      <c r="AI55" s="4"/>
      <c r="AJ55" s="4"/>
      <c r="AK55" s="4"/>
      <c r="AL55" s="4"/>
      <c r="AM55" s="4"/>
      <c r="AN55" s="4"/>
      <c r="AO55" s="4"/>
      <c r="AP55" s="4"/>
      <c r="AQ55" s="4"/>
      <c r="AR55" s="4"/>
      <c r="AS55" s="4"/>
      <c r="AT55" s="4"/>
      <c r="AU55" s="4"/>
      <c r="AV55" s="4"/>
      <c r="AW55" s="4"/>
    </row>
    <row r="56" spans="1:49" ht="30" customHeight="1">
      <c r="A56" s="808"/>
      <c r="B56" s="811"/>
      <c r="C56" s="814"/>
      <c r="D56" s="236" t="s">
        <v>216</v>
      </c>
      <c r="E56" s="219">
        <v>110769230</v>
      </c>
      <c r="F56" s="312">
        <v>110769230</v>
      </c>
      <c r="G56" s="211">
        <v>110769230</v>
      </c>
      <c r="H56" s="212"/>
      <c r="I56" s="212"/>
      <c r="J56" s="211">
        <v>0</v>
      </c>
      <c r="K56" s="213">
        <v>66602946</v>
      </c>
      <c r="L56" s="212"/>
      <c r="M56" s="212"/>
      <c r="N56" s="814"/>
      <c r="O56" s="816"/>
      <c r="P56" s="814"/>
      <c r="Q56" s="822"/>
      <c r="R56" s="823"/>
      <c r="S56" s="824"/>
      <c r="T56" s="818"/>
      <c r="U56" s="816"/>
      <c r="V56" s="816"/>
      <c r="W56" s="816"/>
      <c r="X56" s="816"/>
      <c r="Y56" s="828"/>
      <c r="Z56" s="308"/>
      <c r="AA56" s="308"/>
      <c r="AB56" s="308"/>
      <c r="AC56" s="308"/>
      <c r="AD56" s="308"/>
      <c r="AE56" s="308"/>
      <c r="AF56" s="308"/>
      <c r="AG56" s="308"/>
      <c r="AH56" s="309"/>
      <c r="AI56" s="4"/>
      <c r="AJ56" s="4"/>
      <c r="AK56" s="4"/>
      <c r="AL56" s="4"/>
      <c r="AM56" s="4"/>
      <c r="AN56" s="4"/>
      <c r="AO56" s="4"/>
      <c r="AP56" s="4"/>
      <c r="AQ56" s="4"/>
      <c r="AR56" s="4"/>
      <c r="AS56" s="4"/>
      <c r="AT56" s="4"/>
      <c r="AU56" s="4"/>
      <c r="AV56" s="4"/>
      <c r="AW56" s="4"/>
    </row>
    <row r="57" spans="1:49" ht="30" customHeight="1">
      <c r="A57" s="808"/>
      <c r="B57" s="811"/>
      <c r="C57" s="814"/>
      <c r="D57" s="236" t="s">
        <v>217</v>
      </c>
      <c r="E57" s="214">
        <v>0</v>
      </c>
      <c r="F57" s="220">
        <v>0</v>
      </c>
      <c r="G57" s="211">
        <v>0</v>
      </c>
      <c r="H57" s="212"/>
      <c r="I57" s="212"/>
      <c r="J57" s="211">
        <v>0</v>
      </c>
      <c r="K57" s="213">
        <v>0</v>
      </c>
      <c r="L57" s="212"/>
      <c r="M57" s="212"/>
      <c r="N57" s="814"/>
      <c r="O57" s="816"/>
      <c r="P57" s="814"/>
      <c r="Q57" s="822"/>
      <c r="R57" s="823"/>
      <c r="S57" s="824"/>
      <c r="T57" s="818"/>
      <c r="U57" s="816"/>
      <c r="V57" s="816"/>
      <c r="W57" s="816"/>
      <c r="X57" s="816"/>
      <c r="Y57" s="828"/>
      <c r="Z57" s="308"/>
      <c r="AA57" s="308"/>
      <c r="AB57" s="308"/>
      <c r="AC57" s="308"/>
      <c r="AD57" s="308"/>
      <c r="AE57" s="308"/>
      <c r="AF57" s="308"/>
      <c r="AG57" s="308"/>
      <c r="AH57" s="309"/>
      <c r="AI57" s="4"/>
      <c r="AJ57" s="4"/>
      <c r="AK57" s="4"/>
      <c r="AL57" s="4"/>
      <c r="AM57" s="4"/>
      <c r="AN57" s="4"/>
      <c r="AO57" s="4"/>
      <c r="AP57" s="4"/>
      <c r="AQ57" s="4"/>
      <c r="AR57" s="4"/>
      <c r="AS57" s="4"/>
      <c r="AT57" s="4"/>
      <c r="AU57" s="4"/>
      <c r="AV57" s="4"/>
      <c r="AW57" s="4"/>
    </row>
    <row r="58" spans="1:49" ht="30" customHeight="1">
      <c r="A58" s="808"/>
      <c r="B58" s="811"/>
      <c r="C58" s="814"/>
      <c r="D58" s="236" t="s">
        <v>218</v>
      </c>
      <c r="E58" s="230">
        <v>0</v>
      </c>
      <c r="F58" s="311">
        <v>0</v>
      </c>
      <c r="G58" s="211">
        <v>0</v>
      </c>
      <c r="H58" s="212"/>
      <c r="I58" s="212"/>
      <c r="J58" s="211">
        <v>0</v>
      </c>
      <c r="K58" s="213">
        <v>0</v>
      </c>
      <c r="L58" s="212"/>
      <c r="M58" s="212"/>
      <c r="N58" s="814"/>
      <c r="O58" s="816"/>
      <c r="P58" s="814"/>
      <c r="Q58" s="822"/>
      <c r="R58" s="823"/>
      <c r="S58" s="824"/>
      <c r="T58" s="818"/>
      <c r="U58" s="816"/>
      <c r="V58" s="816"/>
      <c r="W58" s="816"/>
      <c r="X58" s="816"/>
      <c r="Y58" s="828"/>
      <c r="Z58" s="308"/>
      <c r="AA58" s="308"/>
      <c r="AB58" s="308"/>
      <c r="AC58" s="308"/>
      <c r="AD58" s="308"/>
      <c r="AE58" s="308"/>
      <c r="AF58" s="308"/>
      <c r="AG58" s="308"/>
      <c r="AH58" s="309"/>
      <c r="AI58" s="4"/>
      <c r="AJ58" s="4"/>
      <c r="AK58" s="4"/>
      <c r="AL58" s="4"/>
      <c r="AM58" s="4"/>
      <c r="AN58" s="4"/>
      <c r="AO58" s="4"/>
      <c r="AP58" s="4"/>
      <c r="AQ58" s="4"/>
      <c r="AR58" s="4"/>
      <c r="AS58" s="4"/>
      <c r="AT58" s="4"/>
      <c r="AU58" s="4"/>
      <c r="AV58" s="4"/>
      <c r="AW58" s="4"/>
    </row>
    <row r="59" spans="1:49" ht="15">
      <c r="A59" s="808"/>
      <c r="B59" s="811"/>
      <c r="C59" s="829" t="s">
        <v>219</v>
      </c>
      <c r="D59" s="484" t="s">
        <v>215</v>
      </c>
      <c r="E59" s="313">
        <v>13</v>
      </c>
      <c r="F59" s="314">
        <v>13</v>
      </c>
      <c r="G59" s="224"/>
      <c r="H59" s="224"/>
      <c r="I59" s="224"/>
      <c r="J59" s="232">
        <v>2</v>
      </c>
      <c r="K59" s="330">
        <v>5</v>
      </c>
      <c r="L59" s="232"/>
      <c r="M59" s="224"/>
      <c r="N59" s="816" t="s">
        <v>314</v>
      </c>
      <c r="O59" s="816" t="s">
        <v>152</v>
      </c>
      <c r="P59" s="816" t="s">
        <v>152</v>
      </c>
      <c r="Q59" s="816" t="s">
        <v>315</v>
      </c>
      <c r="R59" s="818" t="s">
        <v>331</v>
      </c>
      <c r="S59" s="818">
        <v>3810013</v>
      </c>
      <c r="T59" s="818">
        <v>4068770</v>
      </c>
      <c r="U59" s="833" t="s">
        <v>256</v>
      </c>
      <c r="V59" s="835" t="s">
        <v>256</v>
      </c>
      <c r="W59" s="835" t="s">
        <v>220</v>
      </c>
      <c r="X59" s="835" t="s">
        <v>221</v>
      </c>
      <c r="Y59" s="828">
        <v>8181047</v>
      </c>
      <c r="Z59" s="308"/>
      <c r="AA59" s="308"/>
      <c r="AB59" s="308"/>
      <c r="AC59" s="308"/>
      <c r="AD59" s="308"/>
      <c r="AE59" s="308"/>
      <c r="AF59" s="308"/>
      <c r="AG59" s="308"/>
      <c r="AH59" s="309"/>
      <c r="AI59" s="4"/>
      <c r="AJ59" s="4"/>
      <c r="AK59" s="4"/>
      <c r="AL59" s="4"/>
      <c r="AM59" s="4"/>
      <c r="AN59" s="4"/>
      <c r="AO59" s="4"/>
      <c r="AP59" s="4"/>
      <c r="AQ59" s="4"/>
      <c r="AR59" s="4"/>
      <c r="AS59" s="4"/>
      <c r="AT59" s="4"/>
      <c r="AU59" s="4"/>
      <c r="AV59" s="4"/>
      <c r="AW59" s="4"/>
    </row>
    <row r="60" spans="1:49" ht="15">
      <c r="A60" s="808"/>
      <c r="B60" s="811"/>
      <c r="C60" s="829"/>
      <c r="D60" s="236" t="s">
        <v>216</v>
      </c>
      <c r="E60" s="223">
        <v>1440000000</v>
      </c>
      <c r="F60" s="315">
        <v>1440000000</v>
      </c>
      <c r="G60" s="224"/>
      <c r="H60" s="224"/>
      <c r="I60" s="224"/>
      <c r="J60" s="223">
        <f>+J12+J16</f>
        <v>195608834</v>
      </c>
      <c r="K60" s="223">
        <v>233110307</v>
      </c>
      <c r="L60" s="224"/>
      <c r="M60" s="223"/>
      <c r="N60" s="816"/>
      <c r="O60" s="816"/>
      <c r="P60" s="816"/>
      <c r="Q60" s="816"/>
      <c r="R60" s="818"/>
      <c r="S60" s="818"/>
      <c r="T60" s="818"/>
      <c r="U60" s="833"/>
      <c r="V60" s="835"/>
      <c r="W60" s="835"/>
      <c r="X60" s="835"/>
      <c r="Y60" s="828"/>
      <c r="Z60" s="308"/>
      <c r="AA60" s="308"/>
      <c r="AB60" s="308"/>
      <c r="AC60" s="308"/>
      <c r="AD60" s="308"/>
      <c r="AE60" s="308"/>
      <c r="AF60" s="308"/>
      <c r="AG60" s="308"/>
      <c r="AH60" s="309"/>
      <c r="AI60" s="4"/>
      <c r="AJ60" s="4"/>
      <c r="AK60" s="4"/>
      <c r="AL60" s="4"/>
      <c r="AM60" s="4"/>
      <c r="AN60" s="4"/>
      <c r="AO60" s="4"/>
      <c r="AP60" s="4"/>
      <c r="AQ60" s="4"/>
      <c r="AR60" s="4"/>
      <c r="AS60" s="4"/>
      <c r="AT60" s="4"/>
      <c r="AU60" s="4"/>
      <c r="AV60" s="4"/>
      <c r="AW60" s="4"/>
    </row>
    <row r="61" spans="1:49" ht="15">
      <c r="A61" s="808"/>
      <c r="B61" s="811"/>
      <c r="C61" s="829"/>
      <c r="D61" s="236" t="s">
        <v>217</v>
      </c>
      <c r="E61" s="224">
        <v>1</v>
      </c>
      <c r="F61" s="316">
        <v>1</v>
      </c>
      <c r="G61" s="224"/>
      <c r="H61" s="224"/>
      <c r="I61" s="224"/>
      <c r="J61" s="225">
        <v>1</v>
      </c>
      <c r="K61" s="225">
        <v>1</v>
      </c>
      <c r="L61" s="224"/>
      <c r="M61" s="224"/>
      <c r="N61" s="816"/>
      <c r="O61" s="816"/>
      <c r="P61" s="816"/>
      <c r="Q61" s="816"/>
      <c r="R61" s="818"/>
      <c r="S61" s="818"/>
      <c r="T61" s="818"/>
      <c r="U61" s="833"/>
      <c r="V61" s="835"/>
      <c r="W61" s="835"/>
      <c r="X61" s="835"/>
      <c r="Y61" s="828"/>
      <c r="Z61" s="308"/>
      <c r="AA61" s="308"/>
      <c r="AB61" s="308"/>
      <c r="AC61" s="308"/>
      <c r="AD61" s="308"/>
      <c r="AE61" s="308"/>
      <c r="AF61" s="308"/>
      <c r="AG61" s="308"/>
      <c r="AH61" s="309"/>
      <c r="AI61" s="4"/>
      <c r="AJ61" s="4"/>
      <c r="AK61" s="4"/>
      <c r="AL61" s="4"/>
      <c r="AM61" s="4"/>
      <c r="AN61" s="4"/>
      <c r="AO61" s="4"/>
      <c r="AP61" s="4"/>
      <c r="AQ61" s="4"/>
      <c r="AR61" s="4"/>
      <c r="AS61" s="4"/>
      <c r="AT61" s="4"/>
      <c r="AU61" s="4"/>
      <c r="AV61" s="4"/>
      <c r="AW61" s="4"/>
    </row>
    <row r="62" spans="1:49" ht="24.75" thickBot="1">
      <c r="A62" s="809"/>
      <c r="B62" s="812"/>
      <c r="C62" s="830"/>
      <c r="D62" s="241" t="s">
        <v>218</v>
      </c>
      <c r="E62" s="226">
        <v>2473687593</v>
      </c>
      <c r="F62" s="317">
        <v>2473687593</v>
      </c>
      <c r="G62" s="226"/>
      <c r="H62" s="226"/>
      <c r="I62" s="226"/>
      <c r="J62" s="227">
        <f>+J10</f>
        <v>536483867</v>
      </c>
      <c r="K62" s="227">
        <v>760671144</v>
      </c>
      <c r="L62" s="226"/>
      <c r="M62" s="226"/>
      <c r="N62" s="831"/>
      <c r="O62" s="831"/>
      <c r="P62" s="831"/>
      <c r="Q62" s="831"/>
      <c r="R62" s="832"/>
      <c r="S62" s="832"/>
      <c r="T62" s="832"/>
      <c r="U62" s="834"/>
      <c r="V62" s="836"/>
      <c r="W62" s="836"/>
      <c r="X62" s="836"/>
      <c r="Y62" s="837"/>
      <c r="Z62" s="308"/>
      <c r="AA62" s="308"/>
      <c r="AB62" s="308"/>
      <c r="AC62" s="308"/>
      <c r="AD62" s="308"/>
      <c r="AE62" s="308"/>
      <c r="AF62" s="308"/>
      <c r="AG62" s="308"/>
      <c r="AH62" s="309"/>
      <c r="AI62" s="4"/>
      <c r="AJ62" s="4"/>
      <c r="AK62" s="4"/>
      <c r="AL62" s="4"/>
      <c r="AM62" s="4"/>
      <c r="AN62" s="4"/>
      <c r="AO62" s="4"/>
      <c r="AP62" s="4"/>
      <c r="AQ62" s="4"/>
      <c r="AR62" s="4"/>
      <c r="AS62" s="4"/>
      <c r="AT62" s="4"/>
      <c r="AU62" s="4"/>
      <c r="AV62" s="4"/>
      <c r="AW62" s="4"/>
    </row>
    <row r="63" spans="1:49" ht="27" customHeight="1">
      <c r="A63" s="838">
        <v>2</v>
      </c>
      <c r="B63" s="841" t="s">
        <v>79</v>
      </c>
      <c r="C63" s="844" t="s">
        <v>317</v>
      </c>
      <c r="D63" s="483" t="s">
        <v>215</v>
      </c>
      <c r="E63" s="318">
        <v>0.65</v>
      </c>
      <c r="F63" s="319">
        <v>0.65</v>
      </c>
      <c r="G63" s="205"/>
      <c r="H63" s="206"/>
      <c r="I63" s="206"/>
      <c r="J63" s="228">
        <v>0.46</v>
      </c>
      <c r="K63" s="207">
        <v>0.483</v>
      </c>
      <c r="L63" s="208"/>
      <c r="M63" s="208"/>
      <c r="N63" s="815" t="s">
        <v>314</v>
      </c>
      <c r="O63" s="815" t="s">
        <v>152</v>
      </c>
      <c r="P63" s="815" t="s">
        <v>152</v>
      </c>
      <c r="Q63" s="815" t="s">
        <v>315</v>
      </c>
      <c r="R63" s="817" t="s">
        <v>316</v>
      </c>
      <c r="S63" s="817">
        <v>3810013</v>
      </c>
      <c r="T63" s="817">
        <v>4068770</v>
      </c>
      <c r="U63" s="845" t="s">
        <v>256</v>
      </c>
      <c r="V63" s="846" t="s">
        <v>256</v>
      </c>
      <c r="W63" s="846" t="s">
        <v>220</v>
      </c>
      <c r="X63" s="846" t="s">
        <v>221</v>
      </c>
      <c r="Y63" s="847">
        <v>8181047</v>
      </c>
      <c r="Z63" s="308"/>
      <c r="AA63" s="308"/>
      <c r="AB63" s="308"/>
      <c r="AC63" s="308"/>
      <c r="AD63" s="308"/>
      <c r="AE63" s="308"/>
      <c r="AF63" s="308"/>
      <c r="AG63" s="308"/>
      <c r="AH63" s="309"/>
      <c r="AI63" s="4"/>
      <c r="AJ63" s="4"/>
      <c r="AK63" s="4"/>
      <c r="AL63" s="4"/>
      <c r="AM63" s="4"/>
      <c r="AN63" s="4"/>
      <c r="AO63" s="4"/>
      <c r="AP63" s="4"/>
      <c r="AQ63" s="4"/>
      <c r="AR63" s="4"/>
      <c r="AS63" s="4"/>
      <c r="AT63" s="4"/>
      <c r="AU63" s="4"/>
      <c r="AV63" s="4"/>
      <c r="AW63" s="4"/>
    </row>
    <row r="64" spans="1:49" ht="27" customHeight="1">
      <c r="A64" s="839"/>
      <c r="B64" s="842"/>
      <c r="C64" s="822"/>
      <c r="D64" s="236" t="s">
        <v>216</v>
      </c>
      <c r="E64" s="230">
        <v>405000000</v>
      </c>
      <c r="F64" s="311">
        <v>405000000</v>
      </c>
      <c r="G64" s="211"/>
      <c r="H64" s="212"/>
      <c r="I64" s="212"/>
      <c r="J64" s="211">
        <v>66733000</v>
      </c>
      <c r="K64" s="211">
        <v>66733000</v>
      </c>
      <c r="L64" s="212"/>
      <c r="M64" s="212"/>
      <c r="N64" s="816"/>
      <c r="O64" s="816"/>
      <c r="P64" s="816"/>
      <c r="Q64" s="816"/>
      <c r="R64" s="818"/>
      <c r="S64" s="818"/>
      <c r="T64" s="818"/>
      <c r="U64" s="833"/>
      <c r="V64" s="835"/>
      <c r="W64" s="835"/>
      <c r="X64" s="835"/>
      <c r="Y64" s="828"/>
      <c r="Z64" s="308"/>
      <c r="AA64" s="308"/>
      <c r="AB64" s="308"/>
      <c r="AC64" s="308"/>
      <c r="AD64" s="308"/>
      <c r="AE64" s="308"/>
      <c r="AF64" s="308"/>
      <c r="AG64" s="308"/>
      <c r="AH64" s="309"/>
      <c r="AI64" s="4"/>
      <c r="AJ64" s="4"/>
      <c r="AK64" s="4"/>
      <c r="AL64" s="4"/>
      <c r="AM64" s="4"/>
      <c r="AN64" s="4"/>
      <c r="AO64" s="4"/>
      <c r="AP64" s="4"/>
      <c r="AQ64" s="4"/>
      <c r="AR64" s="4"/>
      <c r="AS64" s="4"/>
      <c r="AT64" s="4"/>
      <c r="AU64" s="4"/>
      <c r="AV64" s="4"/>
      <c r="AW64" s="4"/>
    </row>
    <row r="65" spans="1:49" ht="27" customHeight="1">
      <c r="A65" s="839"/>
      <c r="B65" s="842"/>
      <c r="C65" s="822"/>
      <c r="D65" s="236" t="s">
        <v>217</v>
      </c>
      <c r="E65" s="230">
        <v>0</v>
      </c>
      <c r="F65" s="311">
        <v>0</v>
      </c>
      <c r="G65" s="211"/>
      <c r="H65" s="212"/>
      <c r="I65" s="212"/>
      <c r="J65" s="211">
        <v>0</v>
      </c>
      <c r="K65" s="215">
        <v>0</v>
      </c>
      <c r="L65" s="212"/>
      <c r="M65" s="212"/>
      <c r="N65" s="816"/>
      <c r="O65" s="816"/>
      <c r="P65" s="816"/>
      <c r="Q65" s="816"/>
      <c r="R65" s="818"/>
      <c r="S65" s="818"/>
      <c r="T65" s="818"/>
      <c r="U65" s="833"/>
      <c r="V65" s="835"/>
      <c r="W65" s="835"/>
      <c r="X65" s="835"/>
      <c r="Y65" s="828"/>
      <c r="Z65" s="308"/>
      <c r="AA65" s="308"/>
      <c r="AB65" s="308"/>
      <c r="AC65" s="308"/>
      <c r="AD65" s="308"/>
      <c r="AE65" s="308"/>
      <c r="AF65" s="308"/>
      <c r="AG65" s="308"/>
      <c r="AH65" s="309"/>
      <c r="AI65" s="4"/>
      <c r="AJ65" s="4"/>
      <c r="AK65" s="4"/>
      <c r="AL65" s="4"/>
      <c r="AM65" s="4"/>
      <c r="AN65" s="4"/>
      <c r="AO65" s="4"/>
      <c r="AP65" s="4"/>
      <c r="AQ65" s="4"/>
      <c r="AR65" s="4"/>
      <c r="AS65" s="4"/>
      <c r="AT65" s="4"/>
      <c r="AU65" s="4"/>
      <c r="AV65" s="4"/>
      <c r="AW65" s="4"/>
    </row>
    <row r="66" spans="1:49" ht="27" customHeight="1">
      <c r="A66" s="839"/>
      <c r="B66" s="842"/>
      <c r="C66" s="822"/>
      <c r="D66" s="236" t="s">
        <v>218</v>
      </c>
      <c r="E66" s="230">
        <v>1774009667</v>
      </c>
      <c r="F66" s="311">
        <v>1774009667</v>
      </c>
      <c r="G66" s="211"/>
      <c r="H66" s="212"/>
      <c r="I66" s="212"/>
      <c r="J66" s="211">
        <v>3601667</v>
      </c>
      <c r="K66" s="211">
        <v>534724067</v>
      </c>
      <c r="L66" s="212"/>
      <c r="M66" s="212"/>
      <c r="N66" s="816"/>
      <c r="O66" s="816"/>
      <c r="P66" s="816"/>
      <c r="Q66" s="816"/>
      <c r="R66" s="818"/>
      <c r="S66" s="818"/>
      <c r="T66" s="818"/>
      <c r="U66" s="833"/>
      <c r="V66" s="835"/>
      <c r="W66" s="835"/>
      <c r="X66" s="835"/>
      <c r="Y66" s="828"/>
      <c r="Z66" s="308"/>
      <c r="AA66" s="308"/>
      <c r="AB66" s="308"/>
      <c r="AC66" s="308"/>
      <c r="AD66" s="308"/>
      <c r="AE66" s="308"/>
      <c r="AF66" s="308"/>
      <c r="AG66" s="308"/>
      <c r="AH66" s="309"/>
      <c r="AI66" s="4"/>
      <c r="AJ66" s="4"/>
      <c r="AK66" s="4"/>
      <c r="AL66" s="4"/>
      <c r="AM66" s="4"/>
      <c r="AN66" s="4"/>
      <c r="AO66" s="4"/>
      <c r="AP66" s="4"/>
      <c r="AQ66" s="4"/>
      <c r="AR66" s="4"/>
      <c r="AS66" s="4"/>
      <c r="AT66" s="4"/>
      <c r="AU66" s="4"/>
      <c r="AV66" s="4"/>
      <c r="AW66" s="4"/>
    </row>
    <row r="67" spans="1:49" ht="15">
      <c r="A67" s="839"/>
      <c r="B67" s="842"/>
      <c r="C67" s="829" t="s">
        <v>257</v>
      </c>
      <c r="D67" s="484" t="s">
        <v>215</v>
      </c>
      <c r="E67" s="242">
        <v>0.65</v>
      </c>
      <c r="F67" s="320">
        <v>0.65</v>
      </c>
      <c r="G67" s="224"/>
      <c r="H67" s="224"/>
      <c r="I67" s="224"/>
      <c r="J67" s="231">
        <f>+J63</f>
        <v>0.46</v>
      </c>
      <c r="K67" s="407">
        <v>0.483</v>
      </c>
      <c r="L67" s="407"/>
      <c r="M67" s="224"/>
      <c r="N67" s="816" t="s">
        <v>314</v>
      </c>
      <c r="O67" s="816" t="s">
        <v>152</v>
      </c>
      <c r="P67" s="816" t="s">
        <v>152</v>
      </c>
      <c r="Q67" s="816" t="s">
        <v>315</v>
      </c>
      <c r="R67" s="818" t="s">
        <v>316</v>
      </c>
      <c r="S67" s="818">
        <v>3810013</v>
      </c>
      <c r="T67" s="818">
        <v>4068770</v>
      </c>
      <c r="U67" s="833" t="s">
        <v>256</v>
      </c>
      <c r="V67" s="835" t="s">
        <v>256</v>
      </c>
      <c r="W67" s="835" t="s">
        <v>220</v>
      </c>
      <c r="X67" s="835" t="s">
        <v>221</v>
      </c>
      <c r="Y67" s="828">
        <v>8181047</v>
      </c>
      <c r="Z67" s="308"/>
      <c r="AA67" s="308"/>
      <c r="AB67" s="308"/>
      <c r="AC67" s="308"/>
      <c r="AD67" s="308"/>
      <c r="AE67" s="308"/>
      <c r="AF67" s="308"/>
      <c r="AG67" s="308"/>
      <c r="AH67" s="309"/>
      <c r="AI67" s="4"/>
      <c r="AJ67" s="4"/>
      <c r="AK67" s="4"/>
      <c r="AL67" s="4"/>
      <c r="AM67" s="4"/>
      <c r="AN67" s="4"/>
      <c r="AO67" s="4"/>
      <c r="AP67" s="4"/>
      <c r="AQ67" s="4"/>
      <c r="AR67" s="4"/>
      <c r="AS67" s="4"/>
      <c r="AT67" s="4"/>
      <c r="AU67" s="4"/>
      <c r="AV67" s="4"/>
      <c r="AW67" s="4"/>
    </row>
    <row r="68" spans="1:49" ht="15">
      <c r="A68" s="839"/>
      <c r="B68" s="842"/>
      <c r="C68" s="829"/>
      <c r="D68" s="236" t="s">
        <v>216</v>
      </c>
      <c r="E68" s="233">
        <v>405000000</v>
      </c>
      <c r="F68" s="321">
        <v>405000000</v>
      </c>
      <c r="G68" s="224"/>
      <c r="H68" s="224"/>
      <c r="I68" s="224"/>
      <c r="J68" s="223">
        <v>66733000</v>
      </c>
      <c r="K68" s="223">
        <v>66733000</v>
      </c>
      <c r="L68" s="224"/>
      <c r="M68" s="224"/>
      <c r="N68" s="816"/>
      <c r="O68" s="816"/>
      <c r="P68" s="816"/>
      <c r="Q68" s="816"/>
      <c r="R68" s="818"/>
      <c r="S68" s="818"/>
      <c r="T68" s="818"/>
      <c r="U68" s="833"/>
      <c r="V68" s="835"/>
      <c r="W68" s="835"/>
      <c r="X68" s="835"/>
      <c r="Y68" s="828"/>
      <c r="Z68" s="308"/>
      <c r="AA68" s="308"/>
      <c r="AB68" s="308"/>
      <c r="AC68" s="308"/>
      <c r="AD68" s="308"/>
      <c r="AE68" s="308"/>
      <c r="AF68" s="308"/>
      <c r="AG68" s="308"/>
      <c r="AH68" s="309"/>
      <c r="AI68" s="4"/>
      <c r="AJ68" s="4"/>
      <c r="AK68" s="4"/>
      <c r="AL68" s="4"/>
      <c r="AM68" s="4"/>
      <c r="AN68" s="4"/>
      <c r="AO68" s="4"/>
      <c r="AP68" s="4"/>
      <c r="AQ68" s="4"/>
      <c r="AR68" s="4"/>
      <c r="AS68" s="4"/>
      <c r="AT68" s="4"/>
      <c r="AU68" s="4"/>
      <c r="AV68" s="4"/>
      <c r="AW68" s="4"/>
    </row>
    <row r="69" spans="1:49" ht="29.25" customHeight="1">
      <c r="A69" s="839"/>
      <c r="B69" s="842"/>
      <c r="C69" s="829"/>
      <c r="D69" s="236" t="s">
        <v>217</v>
      </c>
      <c r="E69" s="233">
        <v>0</v>
      </c>
      <c r="F69" s="321">
        <v>0</v>
      </c>
      <c r="G69" s="224"/>
      <c r="H69" s="224"/>
      <c r="I69" s="224"/>
      <c r="J69" s="223">
        <v>0</v>
      </c>
      <c r="K69" s="225"/>
      <c r="L69" s="224"/>
      <c r="M69" s="224"/>
      <c r="N69" s="816"/>
      <c r="O69" s="816"/>
      <c r="P69" s="816"/>
      <c r="Q69" s="816"/>
      <c r="R69" s="818"/>
      <c r="S69" s="818"/>
      <c r="T69" s="818"/>
      <c r="U69" s="833"/>
      <c r="V69" s="835"/>
      <c r="W69" s="835"/>
      <c r="X69" s="835"/>
      <c r="Y69" s="828"/>
      <c r="Z69" s="308"/>
      <c r="AA69" s="308"/>
      <c r="AB69" s="308"/>
      <c r="AC69" s="308"/>
      <c r="AD69" s="308"/>
      <c r="AE69" s="308"/>
      <c r="AF69" s="308"/>
      <c r="AG69" s="308"/>
      <c r="AH69" s="309"/>
      <c r="AI69" s="4"/>
      <c r="AJ69" s="4"/>
      <c r="AK69" s="4"/>
      <c r="AL69" s="4"/>
      <c r="AM69" s="4"/>
      <c r="AN69" s="4"/>
      <c r="AO69" s="4"/>
      <c r="AP69" s="4"/>
      <c r="AQ69" s="4"/>
      <c r="AR69" s="4"/>
      <c r="AS69" s="4"/>
      <c r="AT69" s="4"/>
      <c r="AU69" s="4"/>
      <c r="AV69" s="4"/>
      <c r="AW69" s="4"/>
    </row>
    <row r="70" spans="1:49" ht="24.75" thickBot="1">
      <c r="A70" s="840"/>
      <c r="B70" s="843"/>
      <c r="C70" s="830"/>
      <c r="D70" s="241" t="s">
        <v>218</v>
      </c>
      <c r="E70" s="244">
        <v>1774009667</v>
      </c>
      <c r="F70" s="322">
        <v>1774009667</v>
      </c>
      <c r="G70" s="226"/>
      <c r="H70" s="226"/>
      <c r="I70" s="226"/>
      <c r="J70" s="227">
        <v>3601667</v>
      </c>
      <c r="K70" s="223">
        <v>534724067</v>
      </c>
      <c r="L70" s="226"/>
      <c r="M70" s="226"/>
      <c r="N70" s="831"/>
      <c r="O70" s="831"/>
      <c r="P70" s="831"/>
      <c r="Q70" s="831"/>
      <c r="R70" s="832"/>
      <c r="S70" s="832"/>
      <c r="T70" s="832"/>
      <c r="U70" s="834"/>
      <c r="V70" s="836"/>
      <c r="W70" s="836"/>
      <c r="X70" s="836"/>
      <c r="Y70" s="837"/>
      <c r="Z70" s="308"/>
      <c r="AA70" s="308"/>
      <c r="AB70" s="308"/>
      <c r="AC70" s="308"/>
      <c r="AD70" s="308"/>
      <c r="AE70" s="308"/>
      <c r="AF70" s="308"/>
      <c r="AG70" s="308"/>
      <c r="AH70" s="309"/>
      <c r="AI70" s="4"/>
      <c r="AJ70" s="4"/>
      <c r="AK70" s="4"/>
      <c r="AL70" s="4"/>
      <c r="AM70" s="4"/>
      <c r="AN70" s="4"/>
      <c r="AO70" s="4"/>
      <c r="AP70" s="4"/>
      <c r="AQ70" s="4"/>
      <c r="AR70" s="4"/>
      <c r="AS70" s="4"/>
      <c r="AT70" s="4"/>
      <c r="AU70" s="4"/>
      <c r="AV70" s="4"/>
      <c r="AW70" s="4"/>
    </row>
    <row r="71" spans="1:49" ht="38.25" customHeight="1">
      <c r="A71" s="838">
        <v>3</v>
      </c>
      <c r="B71" s="841" t="s">
        <v>80</v>
      </c>
      <c r="C71" s="844" t="s">
        <v>318</v>
      </c>
      <c r="D71" s="483" t="s">
        <v>215</v>
      </c>
      <c r="E71" s="208">
        <v>0.55</v>
      </c>
      <c r="F71" s="323">
        <v>0.55</v>
      </c>
      <c r="G71" s="234"/>
      <c r="H71" s="204"/>
      <c r="I71" s="204"/>
      <c r="J71" s="235">
        <v>0.3913</v>
      </c>
      <c r="K71" s="493">
        <v>0.41</v>
      </c>
      <c r="L71" s="483"/>
      <c r="M71" s="483"/>
      <c r="N71" s="816" t="s">
        <v>314</v>
      </c>
      <c r="O71" s="841" t="s">
        <v>152</v>
      </c>
      <c r="P71" s="841" t="s">
        <v>152</v>
      </c>
      <c r="Q71" s="841" t="s">
        <v>152</v>
      </c>
      <c r="R71" s="848" t="s">
        <v>253</v>
      </c>
      <c r="S71" s="846" t="s">
        <v>256</v>
      </c>
      <c r="T71" s="846" t="s">
        <v>256</v>
      </c>
      <c r="U71" s="845" t="s">
        <v>256</v>
      </c>
      <c r="V71" s="846" t="s">
        <v>256</v>
      </c>
      <c r="W71" s="846" t="s">
        <v>220</v>
      </c>
      <c r="X71" s="846" t="s">
        <v>221</v>
      </c>
      <c r="Y71" s="828">
        <v>8173463</v>
      </c>
      <c r="Z71" s="308"/>
      <c r="AA71" s="308"/>
      <c r="AB71" s="308"/>
      <c r="AC71" s="308"/>
      <c r="AD71" s="308"/>
      <c r="AE71" s="308"/>
      <c r="AF71" s="308"/>
      <c r="AG71" s="308"/>
      <c r="AH71" s="309"/>
      <c r="AI71" s="4"/>
      <c r="AJ71" s="4"/>
      <c r="AK71" s="4"/>
      <c r="AL71" s="4"/>
      <c r="AM71" s="4"/>
      <c r="AN71" s="4"/>
      <c r="AO71" s="4"/>
      <c r="AP71" s="4"/>
      <c r="AQ71" s="4"/>
      <c r="AR71" s="4"/>
      <c r="AS71" s="4"/>
      <c r="AT71" s="4"/>
      <c r="AU71" s="4"/>
      <c r="AV71" s="4"/>
      <c r="AW71" s="4"/>
    </row>
    <row r="72" spans="1:49" ht="33" customHeight="1">
      <c r="A72" s="839"/>
      <c r="B72" s="842"/>
      <c r="C72" s="822"/>
      <c r="D72" s="236" t="s">
        <v>216</v>
      </c>
      <c r="E72" s="230">
        <v>360000000</v>
      </c>
      <c r="F72" s="311">
        <v>360000000</v>
      </c>
      <c r="G72" s="211"/>
      <c r="H72" s="236"/>
      <c r="I72" s="236"/>
      <c r="J72" s="211">
        <v>48539166</v>
      </c>
      <c r="K72" s="211">
        <v>48539166</v>
      </c>
      <c r="L72" s="236"/>
      <c r="M72" s="236"/>
      <c r="N72" s="816"/>
      <c r="O72" s="842"/>
      <c r="P72" s="842"/>
      <c r="Q72" s="842"/>
      <c r="R72" s="849"/>
      <c r="S72" s="835"/>
      <c r="T72" s="835"/>
      <c r="U72" s="833"/>
      <c r="V72" s="835"/>
      <c r="W72" s="835"/>
      <c r="X72" s="835"/>
      <c r="Y72" s="828"/>
      <c r="Z72" s="308"/>
      <c r="AA72" s="308"/>
      <c r="AB72" s="308"/>
      <c r="AC72" s="308"/>
      <c r="AD72" s="308"/>
      <c r="AE72" s="308"/>
      <c r="AF72" s="308"/>
      <c r="AG72" s="308"/>
      <c r="AH72" s="309"/>
      <c r="AI72" s="4"/>
      <c r="AJ72" s="4"/>
      <c r="AK72" s="4"/>
      <c r="AL72" s="4"/>
      <c r="AM72" s="4"/>
      <c r="AN72" s="4"/>
      <c r="AO72" s="4"/>
      <c r="AP72" s="4"/>
      <c r="AQ72" s="4"/>
      <c r="AR72" s="4"/>
      <c r="AS72" s="4"/>
      <c r="AT72" s="4"/>
      <c r="AU72" s="4"/>
      <c r="AV72" s="4"/>
      <c r="AW72" s="4"/>
    </row>
    <row r="73" spans="1:49" ht="31.5" customHeight="1">
      <c r="A73" s="839"/>
      <c r="B73" s="842"/>
      <c r="C73" s="822"/>
      <c r="D73" s="236" t="s">
        <v>217</v>
      </c>
      <c r="E73" s="237">
        <v>0</v>
      </c>
      <c r="F73" s="324">
        <v>0</v>
      </c>
      <c r="G73" s="211"/>
      <c r="H73" s="211"/>
      <c r="I73" s="211"/>
      <c r="J73" s="238">
        <v>0</v>
      </c>
      <c r="K73" s="215">
        <v>0</v>
      </c>
      <c r="L73" s="239"/>
      <c r="M73" s="239"/>
      <c r="N73" s="816"/>
      <c r="O73" s="842"/>
      <c r="P73" s="842"/>
      <c r="Q73" s="842"/>
      <c r="R73" s="849"/>
      <c r="S73" s="835"/>
      <c r="T73" s="835"/>
      <c r="U73" s="833"/>
      <c r="V73" s="835"/>
      <c r="W73" s="835"/>
      <c r="X73" s="835"/>
      <c r="Y73" s="828"/>
      <c r="Z73" s="308"/>
      <c r="AA73" s="308"/>
      <c r="AB73" s="308"/>
      <c r="AC73" s="308"/>
      <c r="AD73" s="308"/>
      <c r="AE73" s="308"/>
      <c r="AF73" s="308"/>
      <c r="AG73" s="308"/>
      <c r="AH73" s="309"/>
      <c r="AI73" s="4"/>
      <c r="AJ73" s="4"/>
      <c r="AK73" s="4"/>
      <c r="AL73" s="4"/>
      <c r="AM73" s="4"/>
      <c r="AN73" s="4"/>
      <c r="AO73" s="4"/>
      <c r="AP73" s="4"/>
      <c r="AQ73" s="4"/>
      <c r="AR73" s="4"/>
      <c r="AS73" s="4"/>
      <c r="AT73" s="4"/>
      <c r="AU73" s="4"/>
      <c r="AV73" s="4"/>
      <c r="AW73" s="4"/>
    </row>
    <row r="74" spans="1:49" ht="40.5" customHeight="1" thickBot="1">
      <c r="A74" s="839"/>
      <c r="B74" s="842"/>
      <c r="C74" s="822"/>
      <c r="D74" s="236" t="s">
        <v>218</v>
      </c>
      <c r="E74" s="230">
        <v>618057382</v>
      </c>
      <c r="F74" s="311">
        <v>618057382</v>
      </c>
      <c r="G74" s="211"/>
      <c r="H74" s="286"/>
      <c r="I74" s="286"/>
      <c r="J74" s="211">
        <v>176700633</v>
      </c>
      <c r="K74" s="211">
        <v>195510232</v>
      </c>
      <c r="L74" s="236"/>
      <c r="M74" s="236"/>
      <c r="N74" s="831"/>
      <c r="O74" s="842"/>
      <c r="P74" s="842"/>
      <c r="Q74" s="842"/>
      <c r="R74" s="849"/>
      <c r="S74" s="835"/>
      <c r="T74" s="835"/>
      <c r="U74" s="833"/>
      <c r="V74" s="835"/>
      <c r="W74" s="835"/>
      <c r="X74" s="835"/>
      <c r="Y74" s="837"/>
      <c r="Z74" s="308"/>
      <c r="AA74" s="308"/>
      <c r="AB74" s="308"/>
      <c r="AC74" s="308"/>
      <c r="AD74" s="308"/>
      <c r="AE74" s="308"/>
      <c r="AF74" s="308"/>
      <c r="AG74" s="308"/>
      <c r="AH74" s="309"/>
      <c r="AI74" s="4"/>
      <c r="AJ74" s="4"/>
      <c r="AK74" s="4"/>
      <c r="AL74" s="4"/>
      <c r="AM74" s="4"/>
      <c r="AN74" s="4"/>
      <c r="AO74" s="4"/>
      <c r="AP74" s="4"/>
      <c r="AQ74" s="4"/>
      <c r="AR74" s="4"/>
      <c r="AS74" s="4"/>
      <c r="AT74" s="4"/>
      <c r="AU74" s="4"/>
      <c r="AV74" s="4"/>
      <c r="AW74" s="4"/>
    </row>
    <row r="75" spans="1:49" ht="30.75" customHeight="1">
      <c r="A75" s="839"/>
      <c r="B75" s="842"/>
      <c r="C75" s="829" t="s">
        <v>258</v>
      </c>
      <c r="D75" s="484" t="s">
        <v>215</v>
      </c>
      <c r="E75" s="222">
        <v>0.55</v>
      </c>
      <c r="F75" s="325">
        <v>0.55</v>
      </c>
      <c r="G75" s="303"/>
      <c r="H75" s="214"/>
      <c r="I75" s="214"/>
      <c r="J75" s="326">
        <f>+J71</f>
        <v>0.3913</v>
      </c>
      <c r="K75" s="342">
        <v>0.41</v>
      </c>
      <c r="L75" s="342"/>
      <c r="M75" s="484"/>
      <c r="N75" s="816" t="s">
        <v>314</v>
      </c>
      <c r="O75" s="816" t="s">
        <v>152</v>
      </c>
      <c r="P75" s="816" t="s">
        <v>152</v>
      </c>
      <c r="Q75" s="816" t="s">
        <v>315</v>
      </c>
      <c r="R75" s="818" t="s">
        <v>316</v>
      </c>
      <c r="S75" s="818" t="s">
        <v>256</v>
      </c>
      <c r="T75" s="818" t="s">
        <v>256</v>
      </c>
      <c r="U75" s="833" t="s">
        <v>256</v>
      </c>
      <c r="V75" s="835" t="s">
        <v>256</v>
      </c>
      <c r="W75" s="835" t="s">
        <v>220</v>
      </c>
      <c r="X75" s="835" t="s">
        <v>221</v>
      </c>
      <c r="Y75" s="828">
        <v>8173463</v>
      </c>
      <c r="Z75" s="308"/>
      <c r="AA75" s="308"/>
      <c r="AB75" s="308"/>
      <c r="AC75" s="308"/>
      <c r="AD75" s="308"/>
      <c r="AE75" s="308"/>
      <c r="AF75" s="308"/>
      <c r="AG75" s="308"/>
      <c r="AH75" s="309"/>
      <c r="AI75" s="4"/>
      <c r="AJ75" s="4"/>
      <c r="AK75" s="4"/>
      <c r="AL75" s="4"/>
      <c r="AM75" s="4"/>
      <c r="AN75" s="4"/>
      <c r="AO75" s="4"/>
      <c r="AP75" s="4"/>
      <c r="AQ75" s="4"/>
      <c r="AR75" s="4"/>
      <c r="AS75" s="4"/>
      <c r="AT75" s="4"/>
      <c r="AU75" s="4"/>
      <c r="AV75" s="4"/>
      <c r="AW75" s="4"/>
    </row>
    <row r="76" spans="1:49" ht="31.5" customHeight="1">
      <c r="A76" s="839"/>
      <c r="B76" s="842"/>
      <c r="C76" s="829"/>
      <c r="D76" s="236" t="s">
        <v>216</v>
      </c>
      <c r="E76" s="233">
        <v>360000000</v>
      </c>
      <c r="F76" s="321">
        <v>360000000</v>
      </c>
      <c r="G76" s="211"/>
      <c r="H76" s="236"/>
      <c r="I76" s="236"/>
      <c r="J76" s="223">
        <v>48539166</v>
      </c>
      <c r="K76" s="223">
        <v>48539166</v>
      </c>
      <c r="L76" s="209"/>
      <c r="M76" s="236"/>
      <c r="N76" s="816"/>
      <c r="O76" s="816"/>
      <c r="P76" s="816"/>
      <c r="Q76" s="816"/>
      <c r="R76" s="818"/>
      <c r="S76" s="818"/>
      <c r="T76" s="818"/>
      <c r="U76" s="833"/>
      <c r="V76" s="835"/>
      <c r="W76" s="835"/>
      <c r="X76" s="835"/>
      <c r="Y76" s="828"/>
      <c r="Z76" s="308"/>
      <c r="AA76" s="308"/>
      <c r="AB76" s="308"/>
      <c r="AC76" s="308"/>
      <c r="AD76" s="308"/>
      <c r="AE76" s="308"/>
      <c r="AF76" s="308"/>
      <c r="AG76" s="308"/>
      <c r="AH76" s="309"/>
      <c r="AI76" s="4"/>
      <c r="AJ76" s="4"/>
      <c r="AK76" s="4"/>
      <c r="AL76" s="4"/>
      <c r="AM76" s="4"/>
      <c r="AN76" s="4"/>
      <c r="AO76" s="4"/>
      <c r="AP76" s="4"/>
      <c r="AQ76" s="4"/>
      <c r="AR76" s="4"/>
      <c r="AS76" s="4"/>
      <c r="AT76" s="4"/>
      <c r="AU76" s="4"/>
      <c r="AV76" s="4"/>
      <c r="AW76" s="4"/>
    </row>
    <row r="77" spans="1:49" ht="27.75" customHeight="1">
      <c r="A77" s="839"/>
      <c r="B77" s="842"/>
      <c r="C77" s="829"/>
      <c r="D77" s="236" t="s">
        <v>217</v>
      </c>
      <c r="E77" s="242">
        <v>0</v>
      </c>
      <c r="F77" s="320">
        <v>0</v>
      </c>
      <c r="G77" s="211"/>
      <c r="H77" s="211"/>
      <c r="I77" s="211"/>
      <c r="J77" s="243">
        <v>0</v>
      </c>
      <c r="K77" s="225">
        <v>0</v>
      </c>
      <c r="L77" s="488"/>
      <c r="M77" s="239"/>
      <c r="N77" s="816"/>
      <c r="O77" s="816"/>
      <c r="P77" s="816"/>
      <c r="Q77" s="816"/>
      <c r="R77" s="818"/>
      <c r="S77" s="818"/>
      <c r="T77" s="818"/>
      <c r="U77" s="833"/>
      <c r="V77" s="835"/>
      <c r="W77" s="835"/>
      <c r="X77" s="835"/>
      <c r="Y77" s="828"/>
      <c r="Z77" s="308"/>
      <c r="AA77" s="308"/>
      <c r="AB77" s="308"/>
      <c r="AC77" s="308"/>
      <c r="AD77" s="308"/>
      <c r="AE77" s="308"/>
      <c r="AF77" s="308"/>
      <c r="AG77" s="308"/>
      <c r="AH77" s="309"/>
      <c r="AI77" s="4"/>
      <c r="AJ77" s="4"/>
      <c r="AK77" s="4"/>
      <c r="AL77" s="4"/>
      <c r="AM77" s="4"/>
      <c r="AN77" s="4"/>
      <c r="AO77" s="4"/>
      <c r="AP77" s="4"/>
      <c r="AQ77" s="4"/>
      <c r="AR77" s="4"/>
      <c r="AS77" s="4"/>
      <c r="AT77" s="4"/>
      <c r="AU77" s="4"/>
      <c r="AV77" s="4"/>
      <c r="AW77" s="4"/>
    </row>
    <row r="78" spans="1:49" ht="42" customHeight="1" thickBot="1">
      <c r="A78" s="840"/>
      <c r="B78" s="843"/>
      <c r="C78" s="830"/>
      <c r="D78" s="241" t="s">
        <v>218</v>
      </c>
      <c r="E78" s="244">
        <v>618057382</v>
      </c>
      <c r="F78" s="244">
        <v>618057382</v>
      </c>
      <c r="G78" s="217"/>
      <c r="H78" s="240"/>
      <c r="I78" s="240"/>
      <c r="J78" s="227">
        <v>176700633</v>
      </c>
      <c r="K78" s="223">
        <v>195510232</v>
      </c>
      <c r="L78" s="216"/>
      <c r="M78" s="241"/>
      <c r="N78" s="831"/>
      <c r="O78" s="831"/>
      <c r="P78" s="831"/>
      <c r="Q78" s="831"/>
      <c r="R78" s="832"/>
      <c r="S78" s="832"/>
      <c r="T78" s="832"/>
      <c r="U78" s="834"/>
      <c r="V78" s="836"/>
      <c r="W78" s="836"/>
      <c r="X78" s="836"/>
      <c r="Y78" s="837"/>
      <c r="Z78" s="308"/>
      <c r="AA78" s="308"/>
      <c r="AB78" s="308"/>
      <c r="AC78" s="308"/>
      <c r="AD78" s="308"/>
      <c r="AE78" s="308"/>
      <c r="AF78" s="308"/>
      <c r="AG78" s="308"/>
      <c r="AH78" s="309"/>
      <c r="AI78" s="4"/>
      <c r="AJ78" s="4"/>
      <c r="AK78" s="4"/>
      <c r="AL78" s="4"/>
      <c r="AM78" s="4"/>
      <c r="AN78" s="4"/>
      <c r="AO78" s="4"/>
      <c r="AP78" s="4"/>
      <c r="AQ78" s="4"/>
      <c r="AR78" s="4"/>
      <c r="AS78" s="4"/>
      <c r="AT78" s="4"/>
      <c r="AU78" s="4"/>
      <c r="AV78" s="4"/>
      <c r="AW78" s="4"/>
    </row>
    <row r="79" spans="1:49" ht="32.25" customHeight="1">
      <c r="A79" s="850">
        <v>4</v>
      </c>
      <c r="B79" s="853" t="s">
        <v>180</v>
      </c>
      <c r="C79" s="844" t="s">
        <v>262</v>
      </c>
      <c r="D79" s="245" t="s">
        <v>215</v>
      </c>
      <c r="E79" s="246">
        <v>2</v>
      </c>
      <c r="F79" s="246">
        <v>2</v>
      </c>
      <c r="G79" s="247"/>
      <c r="H79" s="247"/>
      <c r="I79" s="248"/>
      <c r="J79" s="249">
        <v>1.8</v>
      </c>
      <c r="K79" s="249">
        <v>1.3</v>
      </c>
      <c r="L79" s="249"/>
      <c r="M79" s="248"/>
      <c r="N79" s="815" t="s">
        <v>314</v>
      </c>
      <c r="O79" s="815" t="s">
        <v>152</v>
      </c>
      <c r="P79" s="815" t="s">
        <v>152</v>
      </c>
      <c r="Q79" s="815" t="s">
        <v>315</v>
      </c>
      <c r="R79" s="817" t="s">
        <v>316</v>
      </c>
      <c r="S79" s="817" t="s">
        <v>256</v>
      </c>
      <c r="T79" s="817" t="s">
        <v>256</v>
      </c>
      <c r="U79" s="845" t="s">
        <v>256</v>
      </c>
      <c r="V79" s="846" t="s">
        <v>256</v>
      </c>
      <c r="W79" s="846" t="s">
        <v>220</v>
      </c>
      <c r="X79" s="846" t="s">
        <v>221</v>
      </c>
      <c r="Y79" s="847">
        <v>8173463</v>
      </c>
      <c r="Z79" s="308"/>
      <c r="AA79" s="308"/>
      <c r="AB79" s="308"/>
      <c r="AC79" s="308"/>
      <c r="AD79" s="308"/>
      <c r="AE79" s="308"/>
      <c r="AF79" s="308"/>
      <c r="AG79" s="308"/>
      <c r="AH79" s="309"/>
      <c r="AI79" s="4"/>
      <c r="AJ79" s="4"/>
      <c r="AK79" s="4"/>
      <c r="AL79" s="4"/>
      <c r="AM79" s="4"/>
      <c r="AN79" s="4"/>
      <c r="AO79" s="4"/>
      <c r="AP79" s="4"/>
      <c r="AQ79" s="4"/>
      <c r="AR79" s="4"/>
      <c r="AS79" s="4"/>
      <c r="AT79" s="4"/>
      <c r="AU79" s="4"/>
      <c r="AV79" s="4"/>
      <c r="AW79" s="4"/>
    </row>
    <row r="80" spans="1:49" ht="34.5" customHeight="1">
      <c r="A80" s="851"/>
      <c r="B80" s="854"/>
      <c r="C80" s="822"/>
      <c r="D80" s="250" t="s">
        <v>216</v>
      </c>
      <c r="E80" s="230">
        <v>1450000000</v>
      </c>
      <c r="F80" s="230">
        <v>1450000000</v>
      </c>
      <c r="G80" s="211"/>
      <c r="H80" s="211"/>
      <c r="I80" s="251"/>
      <c r="J80" s="211">
        <v>99616000</v>
      </c>
      <c r="K80" s="211">
        <v>99616000</v>
      </c>
      <c r="L80" s="211"/>
      <c r="M80" s="212"/>
      <c r="N80" s="816"/>
      <c r="O80" s="816"/>
      <c r="P80" s="816"/>
      <c r="Q80" s="816"/>
      <c r="R80" s="818"/>
      <c r="S80" s="818"/>
      <c r="T80" s="818"/>
      <c r="U80" s="833"/>
      <c r="V80" s="835"/>
      <c r="W80" s="835"/>
      <c r="X80" s="835"/>
      <c r="Y80" s="828"/>
      <c r="Z80" s="308"/>
      <c r="AA80" s="308"/>
      <c r="AB80" s="308"/>
      <c r="AC80" s="308"/>
      <c r="AD80" s="308"/>
      <c r="AE80" s="308"/>
      <c r="AF80" s="308"/>
      <c r="AG80" s="308"/>
      <c r="AH80" s="309"/>
      <c r="AI80" s="4"/>
      <c r="AJ80" s="4"/>
      <c r="AK80" s="4"/>
      <c r="AL80" s="4"/>
      <c r="AM80" s="4"/>
      <c r="AN80" s="4"/>
      <c r="AO80" s="4"/>
      <c r="AP80" s="4"/>
      <c r="AQ80" s="4"/>
      <c r="AR80" s="4"/>
      <c r="AS80" s="4"/>
      <c r="AT80" s="4"/>
      <c r="AU80" s="4"/>
      <c r="AV80" s="4"/>
      <c r="AW80" s="4"/>
    </row>
    <row r="81" spans="1:49" ht="33.75" customHeight="1">
      <c r="A81" s="851"/>
      <c r="B81" s="854"/>
      <c r="C81" s="822"/>
      <c r="D81" s="250" t="s">
        <v>217</v>
      </c>
      <c r="E81" s="215">
        <v>0</v>
      </c>
      <c r="F81" s="215">
        <v>0</v>
      </c>
      <c r="G81" s="211"/>
      <c r="H81" s="211"/>
      <c r="I81" s="212"/>
      <c r="J81" s="211">
        <v>0</v>
      </c>
      <c r="K81" s="211">
        <v>0</v>
      </c>
      <c r="L81" s="211"/>
      <c r="M81" s="212"/>
      <c r="N81" s="816"/>
      <c r="O81" s="816"/>
      <c r="P81" s="816"/>
      <c r="Q81" s="816"/>
      <c r="R81" s="818"/>
      <c r="S81" s="818"/>
      <c r="T81" s="818"/>
      <c r="U81" s="833"/>
      <c r="V81" s="835"/>
      <c r="W81" s="835"/>
      <c r="X81" s="835"/>
      <c r="Y81" s="828"/>
      <c r="Z81" s="308"/>
      <c r="AA81" s="308"/>
      <c r="AB81" s="308"/>
      <c r="AC81" s="308"/>
      <c r="AD81" s="308"/>
      <c r="AE81" s="308"/>
      <c r="AF81" s="308"/>
      <c r="AG81" s="308"/>
      <c r="AH81" s="309"/>
      <c r="AI81" s="4"/>
      <c r="AJ81" s="4"/>
      <c r="AK81" s="4"/>
      <c r="AL81" s="4"/>
      <c r="AM81" s="4"/>
      <c r="AN81" s="4"/>
      <c r="AO81" s="4"/>
      <c r="AP81" s="4"/>
      <c r="AQ81" s="4"/>
      <c r="AR81" s="4"/>
      <c r="AS81" s="4"/>
      <c r="AT81" s="4"/>
      <c r="AU81" s="4"/>
      <c r="AV81" s="4"/>
      <c r="AW81" s="4"/>
    </row>
    <row r="82" spans="1:49" ht="24.75" thickBot="1">
      <c r="A82" s="851"/>
      <c r="B82" s="854"/>
      <c r="C82" s="822"/>
      <c r="D82" s="252" t="s">
        <v>218</v>
      </c>
      <c r="E82" s="230">
        <v>396992538</v>
      </c>
      <c r="F82" s="230">
        <v>396992538</v>
      </c>
      <c r="G82" s="211"/>
      <c r="H82" s="211"/>
      <c r="I82" s="212"/>
      <c r="J82" s="211">
        <v>60679500</v>
      </c>
      <c r="K82" s="227">
        <v>129616299</v>
      </c>
      <c r="L82" s="211"/>
      <c r="M82" s="236"/>
      <c r="N82" s="816"/>
      <c r="O82" s="816"/>
      <c r="P82" s="816"/>
      <c r="Q82" s="816"/>
      <c r="R82" s="818"/>
      <c r="S82" s="818"/>
      <c r="T82" s="818"/>
      <c r="U82" s="833"/>
      <c r="V82" s="835"/>
      <c r="W82" s="835"/>
      <c r="X82" s="835"/>
      <c r="Y82" s="828"/>
      <c r="Z82" s="308"/>
      <c r="AA82" s="308"/>
      <c r="AB82" s="308"/>
      <c r="AC82" s="308"/>
      <c r="AD82" s="308"/>
      <c r="AE82" s="308"/>
      <c r="AF82" s="308"/>
      <c r="AG82" s="308"/>
      <c r="AH82" s="309"/>
      <c r="AI82" s="4"/>
      <c r="AJ82" s="4"/>
      <c r="AK82" s="4"/>
      <c r="AL82" s="4"/>
      <c r="AM82" s="4"/>
      <c r="AN82" s="4"/>
      <c r="AO82" s="4"/>
      <c r="AP82" s="4"/>
      <c r="AQ82" s="4"/>
      <c r="AR82" s="4"/>
      <c r="AS82" s="4"/>
      <c r="AT82" s="4"/>
      <c r="AU82" s="4"/>
      <c r="AV82" s="4"/>
      <c r="AW82" s="4"/>
    </row>
    <row r="83" spans="1:82" s="72" customFormat="1" ht="19.5" customHeight="1">
      <c r="A83" s="851"/>
      <c r="B83" s="854"/>
      <c r="C83" s="829" t="s">
        <v>222</v>
      </c>
      <c r="D83" s="327" t="s">
        <v>215</v>
      </c>
      <c r="E83" s="233">
        <v>2</v>
      </c>
      <c r="F83" s="233">
        <v>2</v>
      </c>
      <c r="G83" s="223"/>
      <c r="H83" s="223"/>
      <c r="I83" s="328"/>
      <c r="J83" s="329">
        <f>+J79</f>
        <v>1.8</v>
      </c>
      <c r="K83" s="330">
        <v>1.3</v>
      </c>
      <c r="L83" s="331"/>
      <c r="M83" s="300"/>
      <c r="N83" s="816" t="s">
        <v>314</v>
      </c>
      <c r="O83" s="816" t="s">
        <v>152</v>
      </c>
      <c r="P83" s="816" t="s">
        <v>152</v>
      </c>
      <c r="Q83" s="816" t="s">
        <v>315</v>
      </c>
      <c r="R83" s="818" t="s">
        <v>316</v>
      </c>
      <c r="S83" s="818" t="s">
        <v>256</v>
      </c>
      <c r="T83" s="818" t="s">
        <v>256</v>
      </c>
      <c r="U83" s="833" t="s">
        <v>256</v>
      </c>
      <c r="V83" s="835" t="s">
        <v>256</v>
      </c>
      <c r="W83" s="835" t="s">
        <v>220</v>
      </c>
      <c r="X83" s="835" t="s">
        <v>221</v>
      </c>
      <c r="Y83" s="828">
        <v>8173463</v>
      </c>
      <c r="Z83" s="307"/>
      <c r="AA83" s="332"/>
      <c r="AB83" s="332"/>
      <c r="AC83" s="333"/>
      <c r="AD83" s="333"/>
      <c r="AE83" s="333"/>
      <c r="AF83" s="332"/>
      <c r="AG83" s="333"/>
      <c r="AH83" s="333"/>
      <c r="AI83" s="334"/>
      <c r="AJ83" s="335"/>
      <c r="AK83" s="335"/>
      <c r="AL83" s="335"/>
      <c r="AM83" s="336"/>
      <c r="AN83" s="336"/>
      <c r="AO83" s="336"/>
      <c r="AP83" s="336"/>
      <c r="AQ83" s="336"/>
      <c r="AR83" s="336"/>
      <c r="AS83" s="336"/>
      <c r="AT83" s="336"/>
      <c r="AU83" s="336"/>
      <c r="AV83" s="336"/>
      <c r="AW83" s="336"/>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row>
    <row r="84" spans="1:82" s="72" customFormat="1" ht="19.5" customHeight="1">
      <c r="A84" s="851"/>
      <c r="B84" s="854"/>
      <c r="C84" s="829"/>
      <c r="D84" s="286" t="s">
        <v>216</v>
      </c>
      <c r="E84" s="233">
        <v>1450000000</v>
      </c>
      <c r="F84" s="233">
        <v>1450000000</v>
      </c>
      <c r="G84" s="254"/>
      <c r="H84" s="254"/>
      <c r="I84" s="255"/>
      <c r="J84" s="223">
        <f>+J80</f>
        <v>99616000</v>
      </c>
      <c r="K84" s="223">
        <v>99616000</v>
      </c>
      <c r="L84" s="253"/>
      <c r="M84" s="209"/>
      <c r="N84" s="816"/>
      <c r="O84" s="816"/>
      <c r="P84" s="816"/>
      <c r="Q84" s="816"/>
      <c r="R84" s="818"/>
      <c r="S84" s="818"/>
      <c r="T84" s="818"/>
      <c r="U84" s="833"/>
      <c r="V84" s="835"/>
      <c r="W84" s="835"/>
      <c r="X84" s="835"/>
      <c r="Y84" s="828"/>
      <c r="Z84" s="307"/>
      <c r="AA84" s="332"/>
      <c r="AB84" s="332"/>
      <c r="AC84" s="333"/>
      <c r="AD84" s="333"/>
      <c r="AE84" s="333"/>
      <c r="AF84" s="332"/>
      <c r="AG84" s="333"/>
      <c r="AH84" s="333"/>
      <c r="AI84" s="334"/>
      <c r="AJ84" s="335"/>
      <c r="AK84" s="335"/>
      <c r="AL84" s="335"/>
      <c r="AM84" s="336"/>
      <c r="AN84" s="336"/>
      <c r="AO84" s="336"/>
      <c r="AP84" s="336"/>
      <c r="AQ84" s="336"/>
      <c r="AR84" s="336"/>
      <c r="AS84" s="336"/>
      <c r="AT84" s="336"/>
      <c r="AU84" s="336"/>
      <c r="AV84" s="336"/>
      <c r="AW84" s="336"/>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row>
    <row r="85" spans="1:82" s="72" customFormat="1" ht="19.5" customHeight="1">
      <c r="A85" s="851"/>
      <c r="B85" s="854"/>
      <c r="C85" s="829"/>
      <c r="D85" s="286" t="s">
        <v>217</v>
      </c>
      <c r="E85" s="225">
        <v>0</v>
      </c>
      <c r="F85" s="225">
        <v>0</v>
      </c>
      <c r="G85" s="256"/>
      <c r="H85" s="256"/>
      <c r="I85" s="224"/>
      <c r="J85" s="223">
        <v>0</v>
      </c>
      <c r="K85" s="225">
        <v>0</v>
      </c>
      <c r="L85" s="225"/>
      <c r="M85" s="209"/>
      <c r="N85" s="816"/>
      <c r="O85" s="816"/>
      <c r="P85" s="816"/>
      <c r="Q85" s="816"/>
      <c r="R85" s="818"/>
      <c r="S85" s="818"/>
      <c r="T85" s="818"/>
      <c r="U85" s="833"/>
      <c r="V85" s="835"/>
      <c r="W85" s="835"/>
      <c r="X85" s="835"/>
      <c r="Y85" s="828"/>
      <c r="Z85" s="307"/>
      <c r="AA85" s="332"/>
      <c r="AB85" s="332"/>
      <c r="AC85" s="333"/>
      <c r="AD85" s="333"/>
      <c r="AE85" s="333"/>
      <c r="AF85" s="332"/>
      <c r="AG85" s="333"/>
      <c r="AH85" s="333"/>
      <c r="AI85" s="334"/>
      <c r="AJ85" s="335"/>
      <c r="AK85" s="335"/>
      <c r="AL85" s="335"/>
      <c r="AM85" s="336"/>
      <c r="AN85" s="336"/>
      <c r="AO85" s="336"/>
      <c r="AP85" s="336"/>
      <c r="AQ85" s="336"/>
      <c r="AR85" s="336"/>
      <c r="AS85" s="336"/>
      <c r="AT85" s="336"/>
      <c r="AU85" s="336"/>
      <c r="AV85" s="336"/>
      <c r="AW85" s="336"/>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row>
    <row r="86" spans="1:82" s="72" customFormat="1" ht="19.5" customHeight="1" thickBot="1">
      <c r="A86" s="852"/>
      <c r="B86" s="855"/>
      <c r="C86" s="830"/>
      <c r="D86" s="240" t="s">
        <v>218</v>
      </c>
      <c r="E86" s="244">
        <v>396992538</v>
      </c>
      <c r="F86" s="244">
        <v>396992538</v>
      </c>
      <c r="G86" s="337"/>
      <c r="H86" s="337"/>
      <c r="I86" s="226"/>
      <c r="J86" s="227">
        <f>+J82</f>
        <v>60679500</v>
      </c>
      <c r="K86" s="227">
        <v>129616299</v>
      </c>
      <c r="L86" s="257"/>
      <c r="M86" s="216"/>
      <c r="N86" s="831"/>
      <c r="O86" s="831"/>
      <c r="P86" s="831"/>
      <c r="Q86" s="831"/>
      <c r="R86" s="832"/>
      <c r="S86" s="832"/>
      <c r="T86" s="832"/>
      <c r="U86" s="834"/>
      <c r="V86" s="836"/>
      <c r="W86" s="836"/>
      <c r="X86" s="836"/>
      <c r="Y86" s="837"/>
      <c r="Z86" s="307"/>
      <c r="AA86" s="332"/>
      <c r="AB86" s="332"/>
      <c r="AC86" s="333"/>
      <c r="AD86" s="333"/>
      <c r="AE86" s="333"/>
      <c r="AF86" s="332"/>
      <c r="AG86" s="333"/>
      <c r="AH86" s="333"/>
      <c r="AI86" s="334"/>
      <c r="AJ86" s="335"/>
      <c r="AK86" s="335"/>
      <c r="AL86" s="335"/>
      <c r="AM86" s="336"/>
      <c r="AN86" s="336"/>
      <c r="AO86" s="336"/>
      <c r="AP86" s="336"/>
      <c r="AQ86" s="336"/>
      <c r="AR86" s="336"/>
      <c r="AS86" s="336"/>
      <c r="AT86" s="336"/>
      <c r="AU86" s="336"/>
      <c r="AV86" s="336"/>
      <c r="AW86" s="336"/>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row>
    <row r="87" spans="1:82" s="72" customFormat="1" ht="24" customHeight="1">
      <c r="A87" s="807">
        <v>6</v>
      </c>
      <c r="B87" s="841" t="s">
        <v>181</v>
      </c>
      <c r="C87" s="844" t="s">
        <v>264</v>
      </c>
      <c r="D87" s="245" t="s">
        <v>215</v>
      </c>
      <c r="E87" s="258">
        <v>0.65</v>
      </c>
      <c r="F87" s="258">
        <v>0.65</v>
      </c>
      <c r="G87" s="221"/>
      <c r="H87" s="206"/>
      <c r="I87" s="221"/>
      <c r="J87" s="338">
        <v>0.45</v>
      </c>
      <c r="K87" s="229">
        <v>0.5</v>
      </c>
      <c r="L87" s="339"/>
      <c r="M87" s="340"/>
      <c r="N87" s="815" t="s">
        <v>314</v>
      </c>
      <c r="O87" s="815" t="s">
        <v>152</v>
      </c>
      <c r="P87" s="815" t="s">
        <v>152</v>
      </c>
      <c r="Q87" s="815" t="s">
        <v>315</v>
      </c>
      <c r="R87" s="817" t="s">
        <v>316</v>
      </c>
      <c r="S87" s="817" t="s">
        <v>256</v>
      </c>
      <c r="T87" s="817" t="s">
        <v>256</v>
      </c>
      <c r="U87" s="845" t="s">
        <v>256</v>
      </c>
      <c r="V87" s="846" t="s">
        <v>256</v>
      </c>
      <c r="W87" s="846" t="s">
        <v>220</v>
      </c>
      <c r="X87" s="846" t="s">
        <v>221</v>
      </c>
      <c r="Y87" s="847">
        <v>8173463</v>
      </c>
      <c r="Z87" s="307"/>
      <c r="AA87" s="332"/>
      <c r="AB87" s="332"/>
      <c r="AC87" s="333"/>
      <c r="AD87" s="333"/>
      <c r="AE87" s="333"/>
      <c r="AF87" s="332"/>
      <c r="AG87" s="333"/>
      <c r="AH87" s="333"/>
      <c r="AI87" s="334"/>
      <c r="AJ87" s="335"/>
      <c r="AK87" s="335"/>
      <c r="AL87" s="335"/>
      <c r="AM87" s="336"/>
      <c r="AN87" s="336"/>
      <c r="AO87" s="336"/>
      <c r="AP87" s="336"/>
      <c r="AQ87" s="336"/>
      <c r="AR87" s="336"/>
      <c r="AS87" s="336"/>
      <c r="AT87" s="336"/>
      <c r="AU87" s="336"/>
      <c r="AV87" s="336"/>
      <c r="AW87" s="336"/>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row>
    <row r="88" spans="1:82" s="72" customFormat="1" ht="24" customHeight="1">
      <c r="A88" s="808"/>
      <c r="B88" s="842"/>
      <c r="C88" s="822"/>
      <c r="D88" s="250" t="s">
        <v>216</v>
      </c>
      <c r="E88" s="259">
        <v>1470000000</v>
      </c>
      <c r="F88" s="259">
        <v>1470000000</v>
      </c>
      <c r="G88" s="212"/>
      <c r="H88" s="212"/>
      <c r="I88" s="212"/>
      <c r="J88" s="212">
        <v>82663500</v>
      </c>
      <c r="K88" s="211">
        <v>353027243</v>
      </c>
      <c r="L88" s="212"/>
      <c r="M88" s="236"/>
      <c r="N88" s="816"/>
      <c r="O88" s="816"/>
      <c r="P88" s="816"/>
      <c r="Q88" s="816"/>
      <c r="R88" s="818"/>
      <c r="S88" s="818"/>
      <c r="T88" s="818"/>
      <c r="U88" s="833"/>
      <c r="V88" s="835"/>
      <c r="W88" s="835"/>
      <c r="X88" s="835"/>
      <c r="Y88" s="828"/>
      <c r="Z88" s="307"/>
      <c r="AA88" s="332"/>
      <c r="AB88" s="332"/>
      <c r="AC88" s="333"/>
      <c r="AD88" s="333"/>
      <c r="AE88" s="333"/>
      <c r="AF88" s="332"/>
      <c r="AG88" s="333"/>
      <c r="AH88" s="333"/>
      <c r="AI88" s="334"/>
      <c r="AJ88" s="335"/>
      <c r="AK88" s="335"/>
      <c r="AL88" s="335"/>
      <c r="AM88" s="336"/>
      <c r="AN88" s="336"/>
      <c r="AO88" s="336"/>
      <c r="AP88" s="336"/>
      <c r="AQ88" s="336"/>
      <c r="AR88" s="336"/>
      <c r="AS88" s="336"/>
      <c r="AT88" s="336"/>
      <c r="AU88" s="336"/>
      <c r="AV88" s="336"/>
      <c r="AW88" s="336"/>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row>
    <row r="89" spans="1:82" s="72" customFormat="1" ht="24" customHeight="1">
      <c r="A89" s="808"/>
      <c r="B89" s="842"/>
      <c r="C89" s="822"/>
      <c r="D89" s="250" t="s">
        <v>217</v>
      </c>
      <c r="E89" s="259">
        <v>0</v>
      </c>
      <c r="F89" s="259">
        <v>0</v>
      </c>
      <c r="G89" s="212"/>
      <c r="H89" s="212"/>
      <c r="I89" s="212"/>
      <c r="J89" s="260">
        <v>0</v>
      </c>
      <c r="K89" s="260">
        <v>0</v>
      </c>
      <c r="L89" s="259"/>
      <c r="M89" s="236"/>
      <c r="N89" s="816"/>
      <c r="O89" s="816"/>
      <c r="P89" s="816"/>
      <c r="Q89" s="816"/>
      <c r="R89" s="818"/>
      <c r="S89" s="818"/>
      <c r="T89" s="818"/>
      <c r="U89" s="833"/>
      <c r="V89" s="835"/>
      <c r="W89" s="835"/>
      <c r="X89" s="835"/>
      <c r="Y89" s="828"/>
      <c r="Z89" s="307"/>
      <c r="AA89" s="332"/>
      <c r="AB89" s="332"/>
      <c r="AC89" s="333"/>
      <c r="AD89" s="333"/>
      <c r="AE89" s="333"/>
      <c r="AF89" s="332"/>
      <c r="AG89" s="333"/>
      <c r="AH89" s="333"/>
      <c r="AI89" s="334"/>
      <c r="AJ89" s="335"/>
      <c r="AK89" s="335"/>
      <c r="AL89" s="335"/>
      <c r="AM89" s="336"/>
      <c r="AN89" s="336"/>
      <c r="AO89" s="336"/>
      <c r="AP89" s="336"/>
      <c r="AQ89" s="336"/>
      <c r="AR89" s="336"/>
      <c r="AS89" s="336"/>
      <c r="AT89" s="336"/>
      <c r="AU89" s="336"/>
      <c r="AV89" s="336"/>
      <c r="AW89" s="336"/>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row>
    <row r="90" spans="1:82" s="72" customFormat="1" ht="24" customHeight="1">
      <c r="A90" s="808"/>
      <c r="B90" s="842"/>
      <c r="C90" s="822"/>
      <c r="D90" s="252" t="s">
        <v>218</v>
      </c>
      <c r="E90" s="259">
        <v>901868640</v>
      </c>
      <c r="F90" s="259">
        <v>901868640</v>
      </c>
      <c r="G90" s="212"/>
      <c r="H90" s="212"/>
      <c r="I90" s="212"/>
      <c r="J90" s="212">
        <v>6031000</v>
      </c>
      <c r="K90" s="211">
        <v>426529854</v>
      </c>
      <c r="L90" s="212"/>
      <c r="M90" s="236"/>
      <c r="N90" s="816"/>
      <c r="O90" s="816"/>
      <c r="P90" s="816"/>
      <c r="Q90" s="816"/>
      <c r="R90" s="818"/>
      <c r="S90" s="818"/>
      <c r="T90" s="818"/>
      <c r="U90" s="833"/>
      <c r="V90" s="835"/>
      <c r="W90" s="835"/>
      <c r="X90" s="835"/>
      <c r="Y90" s="828"/>
      <c r="Z90" s="307"/>
      <c r="AA90" s="332"/>
      <c r="AB90" s="332"/>
      <c r="AC90" s="333"/>
      <c r="AD90" s="333"/>
      <c r="AE90" s="333"/>
      <c r="AF90" s="332"/>
      <c r="AG90" s="333"/>
      <c r="AH90" s="333"/>
      <c r="AI90" s="334"/>
      <c r="AJ90" s="335"/>
      <c r="AK90" s="335"/>
      <c r="AL90" s="335"/>
      <c r="AM90" s="336"/>
      <c r="AN90" s="336"/>
      <c r="AO90" s="336"/>
      <c r="AP90" s="336"/>
      <c r="AQ90" s="336"/>
      <c r="AR90" s="336"/>
      <c r="AS90" s="336"/>
      <c r="AT90" s="336"/>
      <c r="AU90" s="336"/>
      <c r="AV90" s="336"/>
      <c r="AW90" s="336"/>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row>
    <row r="91" spans="1:49" ht="17.25" customHeight="1">
      <c r="A91" s="808"/>
      <c r="B91" s="842"/>
      <c r="C91" s="829" t="s">
        <v>259</v>
      </c>
      <c r="D91" s="484" t="s">
        <v>215</v>
      </c>
      <c r="E91" s="261">
        <v>0.65</v>
      </c>
      <c r="F91" s="261">
        <v>0.65</v>
      </c>
      <c r="G91" s="341"/>
      <c r="H91" s="277"/>
      <c r="I91" s="277"/>
      <c r="J91" s="231">
        <f>+J87</f>
        <v>0.45</v>
      </c>
      <c r="K91" s="342">
        <v>0.5</v>
      </c>
      <c r="L91" s="277"/>
      <c r="M91" s="277"/>
      <c r="N91" s="816" t="s">
        <v>314</v>
      </c>
      <c r="O91" s="816" t="s">
        <v>152</v>
      </c>
      <c r="P91" s="816" t="s">
        <v>152</v>
      </c>
      <c r="Q91" s="816" t="s">
        <v>315</v>
      </c>
      <c r="R91" s="818" t="s">
        <v>316</v>
      </c>
      <c r="S91" s="818" t="s">
        <v>256</v>
      </c>
      <c r="T91" s="818" t="s">
        <v>256</v>
      </c>
      <c r="U91" s="833" t="s">
        <v>256</v>
      </c>
      <c r="V91" s="835" t="s">
        <v>256</v>
      </c>
      <c r="W91" s="835" t="s">
        <v>220</v>
      </c>
      <c r="X91" s="835" t="s">
        <v>221</v>
      </c>
      <c r="Y91" s="828">
        <v>8173463</v>
      </c>
      <c r="Z91" s="308"/>
      <c r="AA91" s="308"/>
      <c r="AB91" s="308"/>
      <c r="AC91" s="308"/>
      <c r="AD91" s="308"/>
      <c r="AE91" s="308"/>
      <c r="AF91" s="308"/>
      <c r="AG91" s="308"/>
      <c r="AH91" s="309"/>
      <c r="AI91" s="4"/>
      <c r="AJ91" s="4"/>
      <c r="AK91" s="4"/>
      <c r="AL91" s="4"/>
      <c r="AM91" s="4"/>
      <c r="AN91" s="4"/>
      <c r="AO91" s="4"/>
      <c r="AP91" s="4"/>
      <c r="AQ91" s="4"/>
      <c r="AR91" s="4"/>
      <c r="AS91" s="4"/>
      <c r="AT91" s="4"/>
      <c r="AU91" s="4"/>
      <c r="AV91" s="4"/>
      <c r="AW91" s="4"/>
    </row>
    <row r="92" spans="1:49" ht="17.25" customHeight="1">
      <c r="A92" s="808"/>
      <c r="B92" s="842"/>
      <c r="C92" s="829"/>
      <c r="D92" s="236" t="s">
        <v>216</v>
      </c>
      <c r="E92" s="261">
        <v>1470000000</v>
      </c>
      <c r="F92" s="261">
        <v>1470000000</v>
      </c>
      <c r="G92" s="223"/>
      <c r="H92" s="262"/>
      <c r="I92" s="255"/>
      <c r="J92" s="223">
        <f>+J88</f>
        <v>82663500</v>
      </c>
      <c r="K92" s="223">
        <v>353027243</v>
      </c>
      <c r="L92" s="262"/>
      <c r="M92" s="224"/>
      <c r="N92" s="816"/>
      <c r="O92" s="816"/>
      <c r="P92" s="816"/>
      <c r="Q92" s="816"/>
      <c r="R92" s="818"/>
      <c r="S92" s="818"/>
      <c r="T92" s="818"/>
      <c r="U92" s="833"/>
      <c r="V92" s="835"/>
      <c r="W92" s="835"/>
      <c r="X92" s="835"/>
      <c r="Y92" s="828"/>
      <c r="Z92" s="308"/>
      <c r="AA92" s="308"/>
      <c r="AB92" s="308"/>
      <c r="AC92" s="308"/>
      <c r="AD92" s="308"/>
      <c r="AE92" s="308"/>
      <c r="AF92" s="308"/>
      <c r="AG92" s="308"/>
      <c r="AH92" s="309"/>
      <c r="AI92" s="4"/>
      <c r="AJ92" s="4"/>
      <c r="AK92" s="4"/>
      <c r="AL92" s="4"/>
      <c r="AM92" s="4"/>
      <c r="AN92" s="4"/>
      <c r="AO92" s="4"/>
      <c r="AP92" s="4"/>
      <c r="AQ92" s="4"/>
      <c r="AR92" s="4"/>
      <c r="AS92" s="4"/>
      <c r="AT92" s="4"/>
      <c r="AU92" s="4"/>
      <c r="AV92" s="4"/>
      <c r="AW92" s="4"/>
    </row>
    <row r="93" spans="1:49" ht="17.25" customHeight="1">
      <c r="A93" s="808"/>
      <c r="B93" s="842"/>
      <c r="C93" s="829"/>
      <c r="D93" s="236" t="s">
        <v>217</v>
      </c>
      <c r="E93" s="261">
        <v>0</v>
      </c>
      <c r="F93" s="261">
        <v>0</v>
      </c>
      <c r="G93" s="256"/>
      <c r="H93" s="262"/>
      <c r="I93" s="224"/>
      <c r="J93" s="263">
        <v>0</v>
      </c>
      <c r="K93" s="225">
        <v>0</v>
      </c>
      <c r="L93" s="264"/>
      <c r="M93" s="224"/>
      <c r="N93" s="816"/>
      <c r="O93" s="816"/>
      <c r="P93" s="816"/>
      <c r="Q93" s="816"/>
      <c r="R93" s="818"/>
      <c r="S93" s="818"/>
      <c r="T93" s="818"/>
      <c r="U93" s="833"/>
      <c r="V93" s="835"/>
      <c r="W93" s="835"/>
      <c r="X93" s="835"/>
      <c r="Y93" s="828"/>
      <c r="Z93" s="308"/>
      <c r="AA93" s="308"/>
      <c r="AB93" s="308"/>
      <c r="AC93" s="308"/>
      <c r="AD93" s="308"/>
      <c r="AE93" s="308"/>
      <c r="AF93" s="308"/>
      <c r="AG93" s="308"/>
      <c r="AH93" s="309"/>
      <c r="AI93" s="4"/>
      <c r="AJ93" s="4"/>
      <c r="AK93" s="4"/>
      <c r="AL93" s="4"/>
      <c r="AM93" s="4"/>
      <c r="AN93" s="4"/>
      <c r="AO93" s="4"/>
      <c r="AP93" s="4"/>
      <c r="AQ93" s="4"/>
      <c r="AR93" s="4"/>
      <c r="AS93" s="4"/>
      <c r="AT93" s="4"/>
      <c r="AU93" s="4"/>
      <c r="AV93" s="4"/>
      <c r="AW93" s="4"/>
    </row>
    <row r="94" spans="1:49" ht="17.25" customHeight="1" thickBot="1">
      <c r="A94" s="809"/>
      <c r="B94" s="843"/>
      <c r="C94" s="830"/>
      <c r="D94" s="241" t="s">
        <v>218</v>
      </c>
      <c r="E94" s="265">
        <v>901868640</v>
      </c>
      <c r="F94" s="265">
        <v>901868640</v>
      </c>
      <c r="G94" s="280"/>
      <c r="H94" s="281"/>
      <c r="I94" s="226"/>
      <c r="J94" s="227">
        <f>+J90</f>
        <v>6031000</v>
      </c>
      <c r="K94" s="227">
        <v>426529854</v>
      </c>
      <c r="L94" s="226"/>
      <c r="M94" s="216"/>
      <c r="N94" s="831"/>
      <c r="O94" s="831"/>
      <c r="P94" s="831"/>
      <c r="Q94" s="831"/>
      <c r="R94" s="832"/>
      <c r="S94" s="832"/>
      <c r="T94" s="832"/>
      <c r="U94" s="834"/>
      <c r="V94" s="836"/>
      <c r="W94" s="836"/>
      <c r="X94" s="836"/>
      <c r="Y94" s="837"/>
      <c r="Z94" s="308"/>
      <c r="AA94" s="308"/>
      <c r="AB94" s="308"/>
      <c r="AC94" s="308"/>
      <c r="AD94" s="308"/>
      <c r="AE94" s="308"/>
      <c r="AF94" s="308"/>
      <c r="AG94" s="308"/>
      <c r="AH94" s="309"/>
      <c r="AI94" s="4"/>
      <c r="AJ94" s="4"/>
      <c r="AK94" s="4"/>
      <c r="AL94" s="4"/>
      <c r="AM94" s="4"/>
      <c r="AN94" s="4"/>
      <c r="AO94" s="4"/>
      <c r="AP94" s="4"/>
      <c r="AQ94" s="4"/>
      <c r="AR94" s="4"/>
      <c r="AS94" s="4"/>
      <c r="AT94" s="4"/>
      <c r="AU94" s="4"/>
      <c r="AV94" s="4"/>
      <c r="AW94" s="4"/>
    </row>
    <row r="95" spans="1:49" ht="15" customHeight="1">
      <c r="A95" s="807">
        <v>8</v>
      </c>
      <c r="B95" s="841" t="s">
        <v>182</v>
      </c>
      <c r="C95" s="841" t="s">
        <v>254</v>
      </c>
      <c r="D95" s="483" t="s">
        <v>215</v>
      </c>
      <c r="E95" s="343">
        <v>0.7</v>
      </c>
      <c r="F95" s="343">
        <v>0.7</v>
      </c>
      <c r="G95" s="266"/>
      <c r="H95" s="267"/>
      <c r="I95" s="267"/>
      <c r="J95" s="207">
        <v>0.0045</v>
      </c>
      <c r="K95" s="207">
        <v>0.5</v>
      </c>
      <c r="L95" s="204"/>
      <c r="M95" s="247"/>
      <c r="N95" s="815" t="s">
        <v>314</v>
      </c>
      <c r="O95" s="815" t="s">
        <v>152</v>
      </c>
      <c r="P95" s="815" t="s">
        <v>152</v>
      </c>
      <c r="Q95" s="815" t="s">
        <v>315</v>
      </c>
      <c r="R95" s="817" t="s">
        <v>316</v>
      </c>
      <c r="S95" s="817" t="s">
        <v>256</v>
      </c>
      <c r="T95" s="817" t="s">
        <v>256</v>
      </c>
      <c r="U95" s="845" t="s">
        <v>256</v>
      </c>
      <c r="V95" s="846" t="s">
        <v>256</v>
      </c>
      <c r="W95" s="846" t="s">
        <v>220</v>
      </c>
      <c r="X95" s="846" t="s">
        <v>221</v>
      </c>
      <c r="Y95" s="847">
        <v>8173463</v>
      </c>
      <c r="Z95" s="308"/>
      <c r="AA95" s="308"/>
      <c r="AB95" s="308"/>
      <c r="AC95" s="308"/>
      <c r="AD95" s="308"/>
      <c r="AE95" s="308"/>
      <c r="AF95" s="308"/>
      <c r="AG95" s="308"/>
      <c r="AH95" s="309"/>
      <c r="AI95" s="4"/>
      <c r="AJ95" s="4"/>
      <c r="AK95" s="4"/>
      <c r="AL95" s="4"/>
      <c r="AM95" s="4"/>
      <c r="AN95" s="4"/>
      <c r="AO95" s="4"/>
      <c r="AP95" s="4"/>
      <c r="AQ95" s="4"/>
      <c r="AR95" s="4"/>
      <c r="AS95" s="4"/>
      <c r="AT95" s="4"/>
      <c r="AU95" s="4"/>
      <c r="AV95" s="4"/>
      <c r="AW95" s="4"/>
    </row>
    <row r="96" spans="1:49" ht="15">
      <c r="A96" s="808"/>
      <c r="B96" s="842"/>
      <c r="C96" s="842"/>
      <c r="D96" s="236" t="s">
        <v>216</v>
      </c>
      <c r="E96" s="230">
        <v>950000000</v>
      </c>
      <c r="F96" s="230">
        <v>950000000</v>
      </c>
      <c r="G96" s="211"/>
      <c r="H96" s="251"/>
      <c r="I96" s="251"/>
      <c r="J96" s="211">
        <v>353027243</v>
      </c>
      <c r="K96" s="211">
        <v>353027243</v>
      </c>
      <c r="L96" s="268"/>
      <c r="M96" s="212"/>
      <c r="N96" s="816"/>
      <c r="O96" s="816"/>
      <c r="P96" s="816"/>
      <c r="Q96" s="816"/>
      <c r="R96" s="818"/>
      <c r="S96" s="818"/>
      <c r="T96" s="818"/>
      <c r="U96" s="833"/>
      <c r="V96" s="835"/>
      <c r="W96" s="835"/>
      <c r="X96" s="835"/>
      <c r="Y96" s="828"/>
      <c r="Z96" s="308"/>
      <c r="AA96" s="308"/>
      <c r="AB96" s="308"/>
      <c r="AC96" s="308"/>
      <c r="AD96" s="308"/>
      <c r="AE96" s="308"/>
      <c r="AF96" s="308"/>
      <c r="AG96" s="308"/>
      <c r="AH96" s="309"/>
      <c r="AI96" s="4"/>
      <c r="AJ96" s="4"/>
      <c r="AK96" s="4"/>
      <c r="AL96" s="4"/>
      <c r="AM96" s="4"/>
      <c r="AN96" s="4"/>
      <c r="AO96" s="4"/>
      <c r="AP96" s="4"/>
      <c r="AQ96" s="4"/>
      <c r="AR96" s="4"/>
      <c r="AS96" s="4"/>
      <c r="AT96" s="4"/>
      <c r="AU96" s="4"/>
      <c r="AV96" s="4"/>
      <c r="AW96" s="4"/>
    </row>
    <row r="97" spans="1:49" ht="15">
      <c r="A97" s="808"/>
      <c r="B97" s="842"/>
      <c r="C97" s="842"/>
      <c r="D97" s="236" t="s">
        <v>217</v>
      </c>
      <c r="E97" s="269">
        <v>0</v>
      </c>
      <c r="F97" s="269">
        <v>0</v>
      </c>
      <c r="G97" s="270"/>
      <c r="H97" s="212"/>
      <c r="I97" s="212"/>
      <c r="J97" s="271">
        <v>0</v>
      </c>
      <c r="K97" s="215">
        <v>0</v>
      </c>
      <c r="L97" s="214"/>
      <c r="M97" s="212"/>
      <c r="N97" s="816"/>
      <c r="O97" s="816"/>
      <c r="P97" s="816"/>
      <c r="Q97" s="816"/>
      <c r="R97" s="818"/>
      <c r="S97" s="818"/>
      <c r="T97" s="818"/>
      <c r="U97" s="833"/>
      <c r="V97" s="835"/>
      <c r="W97" s="835"/>
      <c r="X97" s="835"/>
      <c r="Y97" s="828"/>
      <c r="Z97" s="308"/>
      <c r="AA97" s="308"/>
      <c r="AB97" s="308"/>
      <c r="AC97" s="308"/>
      <c r="AD97" s="308"/>
      <c r="AE97" s="308"/>
      <c r="AF97" s="308"/>
      <c r="AG97" s="308"/>
      <c r="AH97" s="309"/>
      <c r="AI97" s="4"/>
      <c r="AJ97" s="4"/>
      <c r="AK97" s="4"/>
      <c r="AL97" s="4"/>
      <c r="AM97" s="4"/>
      <c r="AN97" s="4"/>
      <c r="AO97" s="4"/>
      <c r="AP97" s="4"/>
      <c r="AQ97" s="4"/>
      <c r="AR97" s="4"/>
      <c r="AS97" s="4"/>
      <c r="AT97" s="4"/>
      <c r="AU97" s="4"/>
      <c r="AV97" s="4"/>
      <c r="AW97" s="4"/>
    </row>
    <row r="98" spans="1:49" ht="24">
      <c r="A98" s="808"/>
      <c r="B98" s="842"/>
      <c r="C98" s="842"/>
      <c r="D98" s="236" t="s">
        <v>218</v>
      </c>
      <c r="E98" s="230">
        <v>461421554</v>
      </c>
      <c r="F98" s="230">
        <v>461421554</v>
      </c>
      <c r="G98" s="344"/>
      <c r="H98" s="212"/>
      <c r="I98" s="212"/>
      <c r="J98" s="211">
        <v>76102600</v>
      </c>
      <c r="K98" s="211">
        <v>426529854</v>
      </c>
      <c r="L98" s="268"/>
      <c r="M98" s="236"/>
      <c r="N98" s="816"/>
      <c r="O98" s="816"/>
      <c r="P98" s="816"/>
      <c r="Q98" s="816"/>
      <c r="R98" s="818"/>
      <c r="S98" s="818"/>
      <c r="T98" s="818"/>
      <c r="U98" s="833"/>
      <c r="V98" s="835"/>
      <c r="W98" s="835"/>
      <c r="X98" s="835"/>
      <c r="Y98" s="828"/>
      <c r="Z98" s="308"/>
      <c r="AA98" s="308"/>
      <c r="AB98" s="308"/>
      <c r="AC98" s="308"/>
      <c r="AD98" s="308"/>
      <c r="AE98" s="308"/>
      <c r="AF98" s="308"/>
      <c r="AG98" s="308"/>
      <c r="AH98" s="309"/>
      <c r="AI98" s="4"/>
      <c r="AJ98" s="4"/>
      <c r="AK98" s="4"/>
      <c r="AL98" s="4"/>
      <c r="AM98" s="4"/>
      <c r="AN98" s="4"/>
      <c r="AO98" s="4"/>
      <c r="AP98" s="4"/>
      <c r="AQ98" s="4"/>
      <c r="AR98" s="4"/>
      <c r="AS98" s="4"/>
      <c r="AT98" s="4"/>
      <c r="AU98" s="4"/>
      <c r="AV98" s="4"/>
      <c r="AW98" s="4"/>
    </row>
    <row r="99" spans="1:49" ht="17.25" customHeight="1">
      <c r="A99" s="808"/>
      <c r="B99" s="842"/>
      <c r="C99" s="829" t="s">
        <v>260</v>
      </c>
      <c r="D99" s="484" t="s">
        <v>215</v>
      </c>
      <c r="E99" s="345">
        <v>0.7</v>
      </c>
      <c r="F99" s="345">
        <v>0.7</v>
      </c>
      <c r="G99" s="341"/>
      <c r="H99" s="277"/>
      <c r="I99" s="277"/>
      <c r="J99" s="342">
        <f>+J95</f>
        <v>0.0045</v>
      </c>
      <c r="K99" s="342">
        <f>K95</f>
        <v>0.5</v>
      </c>
      <c r="L99" s="277"/>
      <c r="M99" s="277"/>
      <c r="N99" s="816" t="s">
        <v>314</v>
      </c>
      <c r="O99" s="816" t="s">
        <v>152</v>
      </c>
      <c r="P99" s="816" t="s">
        <v>152</v>
      </c>
      <c r="Q99" s="816" t="s">
        <v>315</v>
      </c>
      <c r="R99" s="818" t="s">
        <v>316</v>
      </c>
      <c r="S99" s="818" t="s">
        <v>256</v>
      </c>
      <c r="T99" s="818" t="s">
        <v>256</v>
      </c>
      <c r="U99" s="833" t="s">
        <v>256</v>
      </c>
      <c r="V99" s="835" t="s">
        <v>256</v>
      </c>
      <c r="W99" s="835" t="s">
        <v>220</v>
      </c>
      <c r="X99" s="835" t="s">
        <v>221</v>
      </c>
      <c r="Y99" s="828">
        <v>8173463</v>
      </c>
      <c r="Z99" s="308"/>
      <c r="AA99" s="308"/>
      <c r="AB99" s="308"/>
      <c r="AC99" s="308"/>
      <c r="AD99" s="308"/>
      <c r="AE99" s="308"/>
      <c r="AF99" s="308"/>
      <c r="AG99" s="308"/>
      <c r="AH99" s="309"/>
      <c r="AI99" s="4"/>
      <c r="AJ99" s="4"/>
      <c r="AK99" s="4"/>
      <c r="AL99" s="4"/>
      <c r="AM99" s="4"/>
      <c r="AN99" s="4"/>
      <c r="AO99" s="4"/>
      <c r="AP99" s="4"/>
      <c r="AQ99" s="4"/>
      <c r="AR99" s="4"/>
      <c r="AS99" s="4"/>
      <c r="AT99" s="4"/>
      <c r="AU99" s="4"/>
      <c r="AV99" s="4"/>
      <c r="AW99" s="4"/>
    </row>
    <row r="100" spans="1:49" ht="17.25" customHeight="1">
      <c r="A100" s="808"/>
      <c r="B100" s="842"/>
      <c r="C100" s="829"/>
      <c r="D100" s="236" t="s">
        <v>216</v>
      </c>
      <c r="E100" s="233">
        <v>950000000</v>
      </c>
      <c r="F100" s="233">
        <v>950000000</v>
      </c>
      <c r="G100" s="223"/>
      <c r="H100" s="262"/>
      <c r="I100" s="255"/>
      <c r="J100" s="223">
        <f>+J96</f>
        <v>353027243</v>
      </c>
      <c r="K100" s="223">
        <f>K96</f>
        <v>353027243</v>
      </c>
      <c r="L100" s="262"/>
      <c r="M100" s="224"/>
      <c r="N100" s="816"/>
      <c r="O100" s="816"/>
      <c r="P100" s="816"/>
      <c r="Q100" s="816"/>
      <c r="R100" s="818"/>
      <c r="S100" s="818"/>
      <c r="T100" s="818"/>
      <c r="U100" s="833"/>
      <c r="V100" s="835"/>
      <c r="W100" s="835"/>
      <c r="X100" s="835"/>
      <c r="Y100" s="828"/>
      <c r="Z100" s="308"/>
      <c r="AA100" s="308"/>
      <c r="AB100" s="308"/>
      <c r="AC100" s="308"/>
      <c r="AD100" s="308"/>
      <c r="AE100" s="308"/>
      <c r="AF100" s="308"/>
      <c r="AG100" s="308"/>
      <c r="AH100" s="309"/>
      <c r="AI100" s="4"/>
      <c r="AJ100" s="4"/>
      <c r="AK100" s="4"/>
      <c r="AL100" s="4"/>
      <c r="AM100" s="4"/>
      <c r="AN100" s="4"/>
      <c r="AO100" s="4"/>
      <c r="AP100" s="4"/>
      <c r="AQ100" s="4"/>
      <c r="AR100" s="4"/>
      <c r="AS100" s="4"/>
      <c r="AT100" s="4"/>
      <c r="AU100" s="4"/>
      <c r="AV100" s="4"/>
      <c r="AW100" s="4"/>
    </row>
    <row r="101" spans="1:49" ht="17.25" customHeight="1">
      <c r="A101" s="808"/>
      <c r="B101" s="842"/>
      <c r="C101" s="829"/>
      <c r="D101" s="236" t="s">
        <v>217</v>
      </c>
      <c r="E101" s="272">
        <v>0</v>
      </c>
      <c r="F101" s="272">
        <v>0</v>
      </c>
      <c r="G101" s="256"/>
      <c r="H101" s="262"/>
      <c r="I101" s="224"/>
      <c r="J101" s="273">
        <f>+J97</f>
        <v>0</v>
      </c>
      <c r="K101" s="225">
        <v>0</v>
      </c>
      <c r="L101" s="264"/>
      <c r="M101" s="224"/>
      <c r="N101" s="816"/>
      <c r="O101" s="816"/>
      <c r="P101" s="816"/>
      <c r="Q101" s="816"/>
      <c r="R101" s="818"/>
      <c r="S101" s="818"/>
      <c r="T101" s="818"/>
      <c r="U101" s="833"/>
      <c r="V101" s="835"/>
      <c r="W101" s="835"/>
      <c r="X101" s="835"/>
      <c r="Y101" s="828"/>
      <c r="Z101" s="308"/>
      <c r="AA101" s="308"/>
      <c r="AB101" s="308"/>
      <c r="AC101" s="308"/>
      <c r="AD101" s="308"/>
      <c r="AE101" s="308"/>
      <c r="AF101" s="308"/>
      <c r="AG101" s="308"/>
      <c r="AH101" s="309"/>
      <c r="AI101" s="4"/>
      <c r="AJ101" s="4"/>
      <c r="AK101" s="4"/>
      <c r="AL101" s="4"/>
      <c r="AM101" s="4"/>
      <c r="AN101" s="4"/>
      <c r="AO101" s="4"/>
      <c r="AP101" s="4"/>
      <c r="AQ101" s="4"/>
      <c r="AR101" s="4"/>
      <c r="AS101" s="4"/>
      <c r="AT101" s="4"/>
      <c r="AU101" s="4"/>
      <c r="AV101" s="4"/>
      <c r="AW101" s="4"/>
    </row>
    <row r="102" spans="1:49" ht="17.25" customHeight="1" thickBot="1">
      <c r="A102" s="809"/>
      <c r="B102" s="843"/>
      <c r="C102" s="830"/>
      <c r="D102" s="241" t="s">
        <v>218</v>
      </c>
      <c r="E102" s="244">
        <v>461421554</v>
      </c>
      <c r="F102" s="244">
        <v>461421554</v>
      </c>
      <c r="G102" s="280"/>
      <c r="H102" s="281"/>
      <c r="I102" s="226"/>
      <c r="J102" s="227">
        <f>+J98</f>
        <v>76102600</v>
      </c>
      <c r="K102" s="227">
        <f>K98</f>
        <v>426529854</v>
      </c>
      <c r="L102" s="226"/>
      <c r="M102" s="216"/>
      <c r="N102" s="831"/>
      <c r="O102" s="831"/>
      <c r="P102" s="831"/>
      <c r="Q102" s="831"/>
      <c r="R102" s="832"/>
      <c r="S102" s="832"/>
      <c r="T102" s="832"/>
      <c r="U102" s="834"/>
      <c r="V102" s="836"/>
      <c r="W102" s="836"/>
      <c r="X102" s="836"/>
      <c r="Y102" s="837"/>
      <c r="Z102" s="308"/>
      <c r="AA102" s="308"/>
      <c r="AB102" s="308"/>
      <c r="AC102" s="308"/>
      <c r="AD102" s="308"/>
      <c r="AE102" s="308"/>
      <c r="AF102" s="308"/>
      <c r="AG102" s="308"/>
      <c r="AH102" s="309"/>
      <c r="AI102" s="4"/>
      <c r="AJ102" s="4"/>
      <c r="AK102" s="4"/>
      <c r="AL102" s="4"/>
      <c r="AM102" s="4"/>
      <c r="AN102" s="4"/>
      <c r="AO102" s="4"/>
      <c r="AP102" s="4"/>
      <c r="AQ102" s="4"/>
      <c r="AR102" s="4"/>
      <c r="AS102" s="4"/>
      <c r="AT102" s="4"/>
      <c r="AU102" s="4"/>
      <c r="AV102" s="4"/>
      <c r="AW102" s="4"/>
    </row>
    <row r="103" spans="1:49" ht="15" customHeight="1">
      <c r="A103" s="807">
        <v>10</v>
      </c>
      <c r="B103" s="841" t="s">
        <v>78</v>
      </c>
      <c r="C103" s="841" t="s">
        <v>255</v>
      </c>
      <c r="D103" s="483" t="s">
        <v>215</v>
      </c>
      <c r="E103" s="274">
        <v>0.35</v>
      </c>
      <c r="F103" s="274">
        <v>0.35</v>
      </c>
      <c r="G103" s="266"/>
      <c r="H103" s="247"/>
      <c r="I103" s="247"/>
      <c r="J103" s="275">
        <v>0.0031</v>
      </c>
      <c r="K103" s="229">
        <v>0.32</v>
      </c>
      <c r="L103" s="204"/>
      <c r="M103" s="247"/>
      <c r="N103" s="815" t="s">
        <v>314</v>
      </c>
      <c r="O103" s="815" t="s">
        <v>152</v>
      </c>
      <c r="P103" s="815" t="s">
        <v>152</v>
      </c>
      <c r="Q103" s="815" t="s">
        <v>315</v>
      </c>
      <c r="R103" s="817" t="s">
        <v>316</v>
      </c>
      <c r="S103" s="817" t="s">
        <v>256</v>
      </c>
      <c r="T103" s="817" t="s">
        <v>256</v>
      </c>
      <c r="U103" s="845" t="s">
        <v>256</v>
      </c>
      <c r="V103" s="846" t="s">
        <v>256</v>
      </c>
      <c r="W103" s="846" t="s">
        <v>220</v>
      </c>
      <c r="X103" s="846" t="s">
        <v>221</v>
      </c>
      <c r="Y103" s="847">
        <v>8173463</v>
      </c>
      <c r="Z103" s="308"/>
      <c r="AA103" s="308"/>
      <c r="AB103" s="308"/>
      <c r="AC103" s="308"/>
      <c r="AD103" s="308"/>
      <c r="AE103" s="308"/>
      <c r="AF103" s="308"/>
      <c r="AG103" s="308"/>
      <c r="AH103" s="309"/>
      <c r="AI103" s="4"/>
      <c r="AJ103" s="4"/>
      <c r="AK103" s="4"/>
      <c r="AL103" s="4"/>
      <c r="AM103" s="4"/>
      <c r="AN103" s="4"/>
      <c r="AO103" s="4"/>
      <c r="AP103" s="4"/>
      <c r="AQ103" s="4"/>
      <c r="AR103" s="4"/>
      <c r="AS103" s="4"/>
      <c r="AT103" s="4"/>
      <c r="AU103" s="4"/>
      <c r="AV103" s="4"/>
      <c r="AW103" s="4"/>
    </row>
    <row r="104" spans="1:49" ht="15">
      <c r="A104" s="808"/>
      <c r="B104" s="842"/>
      <c r="C104" s="842"/>
      <c r="D104" s="236" t="s">
        <v>216</v>
      </c>
      <c r="E104" s="230">
        <v>1660000000</v>
      </c>
      <c r="F104" s="230">
        <v>1660000000</v>
      </c>
      <c r="G104" s="211"/>
      <c r="H104" s="251"/>
      <c r="I104" s="251"/>
      <c r="J104" s="211">
        <v>353179900</v>
      </c>
      <c r="K104" s="211">
        <v>353179900</v>
      </c>
      <c r="L104" s="276"/>
      <c r="M104" s="212"/>
      <c r="N104" s="816"/>
      <c r="O104" s="816"/>
      <c r="P104" s="816"/>
      <c r="Q104" s="816"/>
      <c r="R104" s="818"/>
      <c r="S104" s="818"/>
      <c r="T104" s="818"/>
      <c r="U104" s="833"/>
      <c r="V104" s="835"/>
      <c r="W104" s="835"/>
      <c r="X104" s="835"/>
      <c r="Y104" s="828"/>
      <c r="Z104" s="308"/>
      <c r="AA104" s="308"/>
      <c r="AB104" s="308"/>
      <c r="AC104" s="308"/>
      <c r="AD104" s="308"/>
      <c r="AE104" s="308"/>
      <c r="AF104" s="308"/>
      <c r="AG104" s="308"/>
      <c r="AH104" s="309"/>
      <c r="AI104" s="4"/>
      <c r="AJ104" s="4"/>
      <c r="AK104" s="4"/>
      <c r="AL104" s="4"/>
      <c r="AM104" s="4"/>
      <c r="AN104" s="4"/>
      <c r="AO104" s="4"/>
      <c r="AP104" s="4"/>
      <c r="AQ104" s="4"/>
      <c r="AR104" s="4"/>
      <c r="AS104" s="4"/>
      <c r="AT104" s="4"/>
      <c r="AU104" s="4"/>
      <c r="AV104" s="4"/>
      <c r="AW104" s="4"/>
    </row>
    <row r="105" spans="1:49" ht="15">
      <c r="A105" s="808"/>
      <c r="B105" s="842"/>
      <c r="C105" s="842"/>
      <c r="D105" s="236" t="s">
        <v>217</v>
      </c>
      <c r="E105" s="215">
        <v>0</v>
      </c>
      <c r="F105" s="215">
        <v>0</v>
      </c>
      <c r="G105" s="270"/>
      <c r="H105" s="212"/>
      <c r="I105" s="212"/>
      <c r="J105" s="271">
        <v>0</v>
      </c>
      <c r="K105" s="215">
        <v>0</v>
      </c>
      <c r="L105" s="214"/>
      <c r="M105" s="212"/>
      <c r="N105" s="816"/>
      <c r="O105" s="816"/>
      <c r="P105" s="816"/>
      <c r="Q105" s="816"/>
      <c r="R105" s="818"/>
      <c r="S105" s="818"/>
      <c r="T105" s="818"/>
      <c r="U105" s="833"/>
      <c r="V105" s="835"/>
      <c r="W105" s="835"/>
      <c r="X105" s="835"/>
      <c r="Y105" s="828"/>
      <c r="Z105" s="308"/>
      <c r="AA105" s="308"/>
      <c r="AB105" s="308"/>
      <c r="AC105" s="308"/>
      <c r="AD105" s="308"/>
      <c r="AE105" s="308"/>
      <c r="AF105" s="308"/>
      <c r="AG105" s="308"/>
      <c r="AH105" s="309"/>
      <c r="AI105" s="4"/>
      <c r="AJ105" s="4"/>
      <c r="AK105" s="4"/>
      <c r="AL105" s="4"/>
      <c r="AM105" s="4"/>
      <c r="AN105" s="4"/>
      <c r="AO105" s="4"/>
      <c r="AP105" s="4"/>
      <c r="AQ105" s="4"/>
      <c r="AR105" s="4"/>
      <c r="AS105" s="4"/>
      <c r="AT105" s="4"/>
      <c r="AU105" s="4"/>
      <c r="AV105" s="4"/>
      <c r="AW105" s="4"/>
    </row>
    <row r="106" spans="1:49" ht="24">
      <c r="A106" s="808"/>
      <c r="B106" s="842"/>
      <c r="C106" s="842"/>
      <c r="D106" s="236" t="s">
        <v>218</v>
      </c>
      <c r="E106" s="230">
        <v>1071566666</v>
      </c>
      <c r="F106" s="230">
        <v>1071566666</v>
      </c>
      <c r="G106" s="344"/>
      <c r="H106" s="212"/>
      <c r="I106" s="212"/>
      <c r="J106" s="211">
        <f>297366975+133</f>
        <v>297367108</v>
      </c>
      <c r="K106" s="211">
        <v>584750383</v>
      </c>
      <c r="L106" s="276"/>
      <c r="M106" s="236"/>
      <c r="N106" s="816"/>
      <c r="O106" s="816"/>
      <c r="P106" s="816"/>
      <c r="Q106" s="816"/>
      <c r="R106" s="818"/>
      <c r="S106" s="818"/>
      <c r="T106" s="818"/>
      <c r="U106" s="833"/>
      <c r="V106" s="835"/>
      <c r="W106" s="835"/>
      <c r="X106" s="835"/>
      <c r="Y106" s="828"/>
      <c r="Z106" s="308"/>
      <c r="AA106" s="308"/>
      <c r="AB106" s="308"/>
      <c r="AC106" s="308"/>
      <c r="AD106" s="308"/>
      <c r="AE106" s="308"/>
      <c r="AF106" s="308"/>
      <c r="AG106" s="308"/>
      <c r="AH106" s="309"/>
      <c r="AI106" s="4"/>
      <c r="AJ106" s="4"/>
      <c r="AK106" s="4"/>
      <c r="AL106" s="4"/>
      <c r="AM106" s="4"/>
      <c r="AN106" s="4"/>
      <c r="AO106" s="4"/>
      <c r="AP106" s="4"/>
      <c r="AQ106" s="4"/>
      <c r="AR106" s="4"/>
      <c r="AS106" s="4"/>
      <c r="AT106" s="4"/>
      <c r="AU106" s="4"/>
      <c r="AV106" s="4"/>
      <c r="AW106" s="4"/>
    </row>
    <row r="107" spans="1:49" ht="17.25" customHeight="1">
      <c r="A107" s="808"/>
      <c r="B107" s="842"/>
      <c r="C107" s="829" t="s">
        <v>261</v>
      </c>
      <c r="D107" s="484" t="s">
        <v>215</v>
      </c>
      <c r="E107" s="346">
        <v>0.35</v>
      </c>
      <c r="F107" s="346">
        <v>0.35</v>
      </c>
      <c r="G107" s="341"/>
      <c r="H107" s="277"/>
      <c r="I107" s="277"/>
      <c r="J107" s="342">
        <f>+J103</f>
        <v>0.0031</v>
      </c>
      <c r="K107" s="342">
        <v>0.32</v>
      </c>
      <c r="L107" s="277"/>
      <c r="M107" s="277"/>
      <c r="N107" s="816" t="s">
        <v>314</v>
      </c>
      <c r="O107" s="816" t="s">
        <v>152</v>
      </c>
      <c r="P107" s="816" t="s">
        <v>152</v>
      </c>
      <c r="Q107" s="816" t="s">
        <v>315</v>
      </c>
      <c r="R107" s="818" t="s">
        <v>316</v>
      </c>
      <c r="S107" s="818" t="s">
        <v>256</v>
      </c>
      <c r="T107" s="818" t="s">
        <v>256</v>
      </c>
      <c r="U107" s="833" t="s">
        <v>256</v>
      </c>
      <c r="V107" s="835" t="s">
        <v>256</v>
      </c>
      <c r="W107" s="835" t="s">
        <v>220</v>
      </c>
      <c r="X107" s="835" t="s">
        <v>221</v>
      </c>
      <c r="Y107" s="828">
        <v>8173463</v>
      </c>
      <c r="Z107" s="308"/>
      <c r="AA107" s="308"/>
      <c r="AB107" s="308"/>
      <c r="AC107" s="308"/>
      <c r="AD107" s="308"/>
      <c r="AE107" s="308"/>
      <c r="AF107" s="308"/>
      <c r="AG107" s="308"/>
      <c r="AH107" s="309"/>
      <c r="AI107" s="4"/>
      <c r="AJ107" s="4"/>
      <c r="AK107" s="4"/>
      <c r="AL107" s="4"/>
      <c r="AM107" s="4"/>
      <c r="AN107" s="4"/>
      <c r="AO107" s="4"/>
      <c r="AP107" s="4"/>
      <c r="AQ107" s="4"/>
      <c r="AR107" s="4"/>
      <c r="AS107" s="4"/>
      <c r="AT107" s="4"/>
      <c r="AU107" s="4"/>
      <c r="AV107" s="4"/>
      <c r="AW107" s="4"/>
    </row>
    <row r="108" spans="1:49" ht="17.25" customHeight="1">
      <c r="A108" s="808"/>
      <c r="B108" s="842"/>
      <c r="C108" s="829"/>
      <c r="D108" s="236" t="s">
        <v>216</v>
      </c>
      <c r="E108" s="233">
        <v>1660000000</v>
      </c>
      <c r="F108" s="233">
        <v>1660000000</v>
      </c>
      <c r="G108" s="223"/>
      <c r="H108" s="262"/>
      <c r="I108" s="255"/>
      <c r="J108" s="223">
        <v>353179900</v>
      </c>
      <c r="K108" s="223">
        <v>353179900</v>
      </c>
      <c r="L108" s="262"/>
      <c r="M108" s="224"/>
      <c r="N108" s="816"/>
      <c r="O108" s="816"/>
      <c r="P108" s="816"/>
      <c r="Q108" s="816"/>
      <c r="R108" s="818"/>
      <c r="S108" s="818"/>
      <c r="T108" s="818"/>
      <c r="U108" s="833"/>
      <c r="V108" s="835"/>
      <c r="W108" s="835"/>
      <c r="X108" s="835"/>
      <c r="Y108" s="828"/>
      <c r="Z108" s="308"/>
      <c r="AA108" s="308"/>
      <c r="AB108" s="308"/>
      <c r="AC108" s="308"/>
      <c r="AD108" s="308"/>
      <c r="AE108" s="308"/>
      <c r="AF108" s="308"/>
      <c r="AG108" s="308"/>
      <c r="AH108" s="309"/>
      <c r="AI108" s="4"/>
      <c r="AJ108" s="4"/>
      <c r="AK108" s="4"/>
      <c r="AL108" s="4"/>
      <c r="AM108" s="4"/>
      <c r="AN108" s="4"/>
      <c r="AO108" s="4"/>
      <c r="AP108" s="4"/>
      <c r="AQ108" s="4"/>
      <c r="AR108" s="4"/>
      <c r="AS108" s="4"/>
      <c r="AT108" s="4"/>
      <c r="AU108" s="4"/>
      <c r="AV108" s="4"/>
      <c r="AW108" s="4"/>
    </row>
    <row r="109" spans="1:49" ht="17.25" customHeight="1">
      <c r="A109" s="808"/>
      <c r="B109" s="842"/>
      <c r="C109" s="829"/>
      <c r="D109" s="236" t="s">
        <v>217</v>
      </c>
      <c r="E109" s="225">
        <v>0</v>
      </c>
      <c r="F109" s="225">
        <v>0</v>
      </c>
      <c r="G109" s="256"/>
      <c r="H109" s="262"/>
      <c r="I109" s="224"/>
      <c r="J109" s="273">
        <f>+J105</f>
        <v>0</v>
      </c>
      <c r="K109" s="225">
        <v>0</v>
      </c>
      <c r="L109" s="264"/>
      <c r="M109" s="224"/>
      <c r="N109" s="816"/>
      <c r="O109" s="816"/>
      <c r="P109" s="816"/>
      <c r="Q109" s="816"/>
      <c r="R109" s="818"/>
      <c r="S109" s="818"/>
      <c r="T109" s="818"/>
      <c r="U109" s="833"/>
      <c r="V109" s="835"/>
      <c r="W109" s="835"/>
      <c r="X109" s="835"/>
      <c r="Y109" s="828"/>
      <c r="Z109" s="308"/>
      <c r="AA109" s="308"/>
      <c r="AB109" s="308"/>
      <c r="AC109" s="308"/>
      <c r="AD109" s="308"/>
      <c r="AE109" s="308"/>
      <c r="AF109" s="308"/>
      <c r="AG109" s="308"/>
      <c r="AH109" s="309"/>
      <c r="AI109" s="4"/>
      <c r="AJ109" s="4"/>
      <c r="AK109" s="4"/>
      <c r="AL109" s="4"/>
      <c r="AM109" s="4"/>
      <c r="AN109" s="4"/>
      <c r="AO109" s="4"/>
      <c r="AP109" s="4"/>
      <c r="AQ109" s="4"/>
      <c r="AR109" s="4"/>
      <c r="AS109" s="4"/>
      <c r="AT109" s="4"/>
      <c r="AU109" s="4"/>
      <c r="AV109" s="4"/>
      <c r="AW109" s="4"/>
    </row>
    <row r="110" spans="1:49" ht="17.25" customHeight="1" thickBot="1">
      <c r="A110" s="809"/>
      <c r="B110" s="843"/>
      <c r="C110" s="830"/>
      <c r="D110" s="241" t="s">
        <v>218</v>
      </c>
      <c r="E110" s="244">
        <v>1071566666</v>
      </c>
      <c r="F110" s="244">
        <v>1071566666</v>
      </c>
      <c r="G110" s="280"/>
      <c r="H110" s="281"/>
      <c r="I110" s="226"/>
      <c r="J110" s="227">
        <f>+J106</f>
        <v>297367108</v>
      </c>
      <c r="K110" s="227">
        <v>584750383</v>
      </c>
      <c r="L110" s="226"/>
      <c r="M110" s="216"/>
      <c r="N110" s="831"/>
      <c r="O110" s="831"/>
      <c r="P110" s="831"/>
      <c r="Q110" s="831"/>
      <c r="R110" s="832"/>
      <c r="S110" s="832"/>
      <c r="T110" s="832"/>
      <c r="U110" s="834"/>
      <c r="V110" s="836"/>
      <c r="W110" s="836"/>
      <c r="X110" s="836"/>
      <c r="Y110" s="837"/>
      <c r="Z110" s="308"/>
      <c r="AA110" s="308"/>
      <c r="AB110" s="308"/>
      <c r="AC110" s="308"/>
      <c r="AD110" s="308"/>
      <c r="AE110" s="308"/>
      <c r="AF110" s="308"/>
      <c r="AG110" s="308"/>
      <c r="AH110" s="309"/>
      <c r="AI110" s="4"/>
      <c r="AJ110" s="4"/>
      <c r="AK110" s="4"/>
      <c r="AL110" s="4"/>
      <c r="AM110" s="4"/>
      <c r="AN110" s="4"/>
      <c r="AO110" s="4"/>
      <c r="AP110" s="4"/>
      <c r="AQ110" s="4"/>
      <c r="AR110" s="4"/>
      <c r="AS110" s="4"/>
      <c r="AT110" s="4"/>
      <c r="AU110" s="4"/>
      <c r="AV110" s="4"/>
      <c r="AW110" s="4"/>
    </row>
    <row r="111" spans="1:49" ht="15" customHeight="1">
      <c r="A111" s="807">
        <v>11</v>
      </c>
      <c r="B111" s="841" t="s">
        <v>184</v>
      </c>
      <c r="C111" s="841" t="s">
        <v>319</v>
      </c>
      <c r="D111" s="483" t="s">
        <v>215</v>
      </c>
      <c r="E111" s="278">
        <v>2</v>
      </c>
      <c r="F111" s="278">
        <v>2</v>
      </c>
      <c r="G111" s="279"/>
      <c r="H111" s="221"/>
      <c r="I111" s="221"/>
      <c r="J111" s="275">
        <v>0.011</v>
      </c>
      <c r="K111" s="229">
        <v>0.011</v>
      </c>
      <c r="L111" s="204"/>
      <c r="M111" s="248"/>
      <c r="N111" s="815" t="s">
        <v>314</v>
      </c>
      <c r="O111" s="815" t="s">
        <v>152</v>
      </c>
      <c r="P111" s="815" t="s">
        <v>152</v>
      </c>
      <c r="Q111" s="815" t="s">
        <v>315</v>
      </c>
      <c r="R111" s="817" t="s">
        <v>316</v>
      </c>
      <c r="S111" s="817" t="s">
        <v>256</v>
      </c>
      <c r="T111" s="817" t="s">
        <v>256</v>
      </c>
      <c r="U111" s="845" t="s">
        <v>256</v>
      </c>
      <c r="V111" s="846" t="s">
        <v>256</v>
      </c>
      <c r="W111" s="846" t="s">
        <v>220</v>
      </c>
      <c r="X111" s="846" t="s">
        <v>221</v>
      </c>
      <c r="Y111" s="847">
        <v>8173463</v>
      </c>
      <c r="Z111" s="308"/>
      <c r="AA111" s="308"/>
      <c r="AB111" s="308"/>
      <c r="AC111" s="308"/>
      <c r="AD111" s="308"/>
      <c r="AE111" s="308"/>
      <c r="AF111" s="308"/>
      <c r="AG111" s="308"/>
      <c r="AH111" s="309"/>
      <c r="AI111" s="4"/>
      <c r="AJ111" s="4"/>
      <c r="AK111" s="4"/>
      <c r="AL111" s="4"/>
      <c r="AM111" s="4"/>
      <c r="AN111" s="4"/>
      <c r="AO111" s="4"/>
      <c r="AP111" s="4"/>
      <c r="AQ111" s="4"/>
      <c r="AR111" s="4"/>
      <c r="AS111" s="4"/>
      <c r="AT111" s="4"/>
      <c r="AU111" s="4"/>
      <c r="AV111" s="4"/>
      <c r="AW111" s="4"/>
    </row>
    <row r="112" spans="1:49" ht="15">
      <c r="A112" s="808"/>
      <c r="B112" s="842"/>
      <c r="C112" s="842"/>
      <c r="D112" s="236" t="s">
        <v>216</v>
      </c>
      <c r="E112" s="230">
        <v>719000000</v>
      </c>
      <c r="F112" s="230">
        <v>719000000</v>
      </c>
      <c r="G112" s="211"/>
      <c r="H112" s="251"/>
      <c r="I112" s="251"/>
      <c r="J112" s="211">
        <v>23580000</v>
      </c>
      <c r="K112" s="211">
        <v>23580000</v>
      </c>
      <c r="L112" s="268"/>
      <c r="M112" s="212"/>
      <c r="N112" s="816"/>
      <c r="O112" s="816"/>
      <c r="P112" s="816"/>
      <c r="Q112" s="816"/>
      <c r="R112" s="818"/>
      <c r="S112" s="818"/>
      <c r="T112" s="818"/>
      <c r="U112" s="833"/>
      <c r="V112" s="835"/>
      <c r="W112" s="835"/>
      <c r="X112" s="835"/>
      <c r="Y112" s="828"/>
      <c r="Z112" s="308"/>
      <c r="AA112" s="308"/>
      <c r="AB112" s="308"/>
      <c r="AC112" s="308"/>
      <c r="AD112" s="308"/>
      <c r="AE112" s="308"/>
      <c r="AF112" s="308"/>
      <c r="AG112" s="308"/>
      <c r="AH112" s="309"/>
      <c r="AI112" s="4"/>
      <c r="AJ112" s="4"/>
      <c r="AK112" s="4"/>
      <c r="AL112" s="4"/>
      <c r="AM112" s="4"/>
      <c r="AN112" s="4"/>
      <c r="AO112" s="4"/>
      <c r="AP112" s="4"/>
      <c r="AQ112" s="4"/>
      <c r="AR112" s="4"/>
      <c r="AS112" s="4"/>
      <c r="AT112" s="4"/>
      <c r="AU112" s="4"/>
      <c r="AV112" s="4"/>
      <c r="AW112" s="4"/>
    </row>
    <row r="113" spans="1:49" ht="26.25" customHeight="1">
      <c r="A113" s="808"/>
      <c r="B113" s="842"/>
      <c r="C113" s="842"/>
      <c r="D113" s="236" t="s">
        <v>217</v>
      </c>
      <c r="E113" s="215">
        <v>0</v>
      </c>
      <c r="F113" s="215">
        <v>0</v>
      </c>
      <c r="G113" s="270"/>
      <c r="H113" s="212"/>
      <c r="I113" s="212"/>
      <c r="J113" s="271">
        <v>0</v>
      </c>
      <c r="K113" s="215">
        <v>0</v>
      </c>
      <c r="L113" s="214"/>
      <c r="M113" s="212"/>
      <c r="N113" s="816"/>
      <c r="O113" s="816"/>
      <c r="P113" s="816"/>
      <c r="Q113" s="816"/>
      <c r="R113" s="818"/>
      <c r="S113" s="818"/>
      <c r="T113" s="818"/>
      <c r="U113" s="833"/>
      <c r="V113" s="835"/>
      <c r="W113" s="835"/>
      <c r="X113" s="835"/>
      <c r="Y113" s="828"/>
      <c r="Z113" s="308"/>
      <c r="AA113" s="308"/>
      <c r="AB113" s="308"/>
      <c r="AC113" s="308"/>
      <c r="AD113" s="308"/>
      <c r="AE113" s="308"/>
      <c r="AF113" s="308"/>
      <c r="AG113" s="308"/>
      <c r="AH113" s="309"/>
      <c r="AI113" s="4"/>
      <c r="AJ113" s="4"/>
      <c r="AK113" s="4"/>
      <c r="AL113" s="4"/>
      <c r="AM113" s="4"/>
      <c r="AN113" s="4"/>
      <c r="AO113" s="4"/>
      <c r="AP113" s="4"/>
      <c r="AQ113" s="4"/>
      <c r="AR113" s="4"/>
      <c r="AS113" s="4"/>
      <c r="AT113" s="4"/>
      <c r="AU113" s="4"/>
      <c r="AV113" s="4"/>
      <c r="AW113" s="4"/>
    </row>
    <row r="114" spans="1:49" ht="24">
      <c r="A114" s="808"/>
      <c r="B114" s="842"/>
      <c r="C114" s="842"/>
      <c r="D114" s="236" t="s">
        <v>218</v>
      </c>
      <c r="E114" s="230">
        <v>861982634</v>
      </c>
      <c r="F114" s="230">
        <v>861982634</v>
      </c>
      <c r="G114" s="344"/>
      <c r="H114" s="212"/>
      <c r="I114" s="212"/>
      <c r="J114" s="211">
        <v>15281000</v>
      </c>
      <c r="K114" s="211">
        <v>34928000</v>
      </c>
      <c r="L114" s="268"/>
      <c r="M114" s="236"/>
      <c r="N114" s="816"/>
      <c r="O114" s="816"/>
      <c r="P114" s="816"/>
      <c r="Q114" s="816"/>
      <c r="R114" s="818"/>
      <c r="S114" s="818"/>
      <c r="T114" s="818"/>
      <c r="U114" s="833"/>
      <c r="V114" s="835"/>
      <c r="W114" s="835"/>
      <c r="X114" s="835"/>
      <c r="Y114" s="828"/>
      <c r="Z114" s="308"/>
      <c r="AA114" s="308"/>
      <c r="AB114" s="308"/>
      <c r="AC114" s="308"/>
      <c r="AD114" s="308"/>
      <c r="AE114" s="308"/>
      <c r="AF114" s="308"/>
      <c r="AG114" s="308"/>
      <c r="AH114" s="309"/>
      <c r="AI114" s="4"/>
      <c r="AJ114" s="4"/>
      <c r="AK114" s="4"/>
      <c r="AL114" s="4"/>
      <c r="AM114" s="4"/>
      <c r="AN114" s="4"/>
      <c r="AO114" s="4"/>
      <c r="AP114" s="4"/>
      <c r="AQ114" s="4"/>
      <c r="AR114" s="4"/>
      <c r="AS114" s="4"/>
      <c r="AT114" s="4"/>
      <c r="AU114" s="4"/>
      <c r="AV114" s="4"/>
      <c r="AW114" s="4"/>
    </row>
    <row r="115" spans="1:49" ht="17.25" customHeight="1">
      <c r="A115" s="808"/>
      <c r="B115" s="842"/>
      <c r="C115" s="829" t="s">
        <v>263</v>
      </c>
      <c r="D115" s="484" t="s">
        <v>215</v>
      </c>
      <c r="E115" s="347">
        <v>2</v>
      </c>
      <c r="F115" s="347">
        <v>2</v>
      </c>
      <c r="G115" s="341"/>
      <c r="H115" s="277"/>
      <c r="I115" s="277"/>
      <c r="J115" s="342">
        <f>+J111</f>
        <v>0.011</v>
      </c>
      <c r="K115" s="342">
        <v>0.011</v>
      </c>
      <c r="L115" s="277"/>
      <c r="M115" s="277"/>
      <c r="N115" s="816" t="s">
        <v>314</v>
      </c>
      <c r="O115" s="816" t="s">
        <v>152</v>
      </c>
      <c r="P115" s="816" t="s">
        <v>152</v>
      </c>
      <c r="Q115" s="816" t="s">
        <v>315</v>
      </c>
      <c r="R115" s="818" t="s">
        <v>316</v>
      </c>
      <c r="S115" s="818" t="s">
        <v>256</v>
      </c>
      <c r="T115" s="818" t="s">
        <v>256</v>
      </c>
      <c r="U115" s="833" t="s">
        <v>256</v>
      </c>
      <c r="V115" s="835" t="s">
        <v>256</v>
      </c>
      <c r="W115" s="835" t="s">
        <v>220</v>
      </c>
      <c r="X115" s="835" t="s">
        <v>221</v>
      </c>
      <c r="Y115" s="828">
        <v>8173463</v>
      </c>
      <c r="Z115" s="308"/>
      <c r="AA115" s="308"/>
      <c r="AB115" s="308"/>
      <c r="AC115" s="308"/>
      <c r="AD115" s="308"/>
      <c r="AE115" s="308"/>
      <c r="AF115" s="308"/>
      <c r="AG115" s="308"/>
      <c r="AH115" s="309"/>
      <c r="AI115" s="4"/>
      <c r="AJ115" s="4"/>
      <c r="AK115" s="4"/>
      <c r="AL115" s="4"/>
      <c r="AM115" s="4"/>
      <c r="AN115" s="4"/>
      <c r="AO115" s="4"/>
      <c r="AP115" s="4"/>
      <c r="AQ115" s="4"/>
      <c r="AR115" s="4"/>
      <c r="AS115" s="4"/>
      <c r="AT115" s="4"/>
      <c r="AU115" s="4"/>
      <c r="AV115" s="4"/>
      <c r="AW115" s="4"/>
    </row>
    <row r="116" spans="1:49" ht="17.25" customHeight="1">
      <c r="A116" s="808"/>
      <c r="B116" s="842"/>
      <c r="C116" s="829"/>
      <c r="D116" s="236" t="s">
        <v>216</v>
      </c>
      <c r="E116" s="233">
        <v>719000000</v>
      </c>
      <c r="F116" s="233">
        <v>719000000</v>
      </c>
      <c r="G116" s="223"/>
      <c r="H116" s="262"/>
      <c r="I116" s="255"/>
      <c r="J116" s="223">
        <f>+J112</f>
        <v>23580000</v>
      </c>
      <c r="K116" s="223">
        <v>23580000</v>
      </c>
      <c r="L116" s="262"/>
      <c r="M116" s="224"/>
      <c r="N116" s="816"/>
      <c r="O116" s="816"/>
      <c r="P116" s="816"/>
      <c r="Q116" s="816"/>
      <c r="R116" s="818"/>
      <c r="S116" s="818"/>
      <c r="T116" s="818"/>
      <c r="U116" s="833"/>
      <c r="V116" s="835"/>
      <c r="W116" s="835"/>
      <c r="X116" s="835"/>
      <c r="Y116" s="828"/>
      <c r="Z116" s="308"/>
      <c r="AA116" s="308"/>
      <c r="AB116" s="308"/>
      <c r="AC116" s="308"/>
      <c r="AD116" s="308"/>
      <c r="AE116" s="308"/>
      <c r="AF116" s="308"/>
      <c r="AG116" s="308"/>
      <c r="AH116" s="309"/>
      <c r="AI116" s="4"/>
      <c r="AJ116" s="4"/>
      <c r="AK116" s="4"/>
      <c r="AL116" s="4"/>
      <c r="AM116" s="4"/>
      <c r="AN116" s="4"/>
      <c r="AO116" s="4"/>
      <c r="AP116" s="4"/>
      <c r="AQ116" s="4"/>
      <c r="AR116" s="4"/>
      <c r="AS116" s="4"/>
      <c r="AT116" s="4"/>
      <c r="AU116" s="4"/>
      <c r="AV116" s="4"/>
      <c r="AW116" s="4"/>
    </row>
    <row r="117" spans="1:49" ht="17.25" customHeight="1">
      <c r="A117" s="808"/>
      <c r="B117" s="842"/>
      <c r="C117" s="829"/>
      <c r="D117" s="236" t="s">
        <v>217</v>
      </c>
      <c r="E117" s="225">
        <v>0</v>
      </c>
      <c r="F117" s="225">
        <v>0</v>
      </c>
      <c r="G117" s="256"/>
      <c r="H117" s="262"/>
      <c r="I117" s="224"/>
      <c r="J117" s="273">
        <f>+J113</f>
        <v>0</v>
      </c>
      <c r="K117" s="225">
        <v>0</v>
      </c>
      <c r="L117" s="264"/>
      <c r="M117" s="224"/>
      <c r="N117" s="816"/>
      <c r="O117" s="816"/>
      <c r="P117" s="816"/>
      <c r="Q117" s="816"/>
      <c r="R117" s="818"/>
      <c r="S117" s="818"/>
      <c r="T117" s="818"/>
      <c r="U117" s="833"/>
      <c r="V117" s="835"/>
      <c r="W117" s="835"/>
      <c r="X117" s="835"/>
      <c r="Y117" s="828"/>
      <c r="Z117" s="308"/>
      <c r="AA117" s="308"/>
      <c r="AB117" s="308"/>
      <c r="AC117" s="308"/>
      <c r="AD117" s="308"/>
      <c r="AE117" s="308"/>
      <c r="AF117" s="308"/>
      <c r="AG117" s="308"/>
      <c r="AH117" s="309"/>
      <c r="AI117" s="4"/>
      <c r="AJ117" s="4"/>
      <c r="AK117" s="4"/>
      <c r="AL117" s="4"/>
      <c r="AM117" s="4"/>
      <c r="AN117" s="4"/>
      <c r="AO117" s="4"/>
      <c r="AP117" s="4"/>
      <c r="AQ117" s="4"/>
      <c r="AR117" s="4"/>
      <c r="AS117" s="4"/>
      <c r="AT117" s="4"/>
      <c r="AU117" s="4"/>
      <c r="AV117" s="4"/>
      <c r="AW117" s="4"/>
    </row>
    <row r="118" spans="1:49" ht="17.25" customHeight="1" thickBot="1">
      <c r="A118" s="809"/>
      <c r="B118" s="843"/>
      <c r="C118" s="830"/>
      <c r="D118" s="241" t="s">
        <v>218</v>
      </c>
      <c r="E118" s="244">
        <v>861982634</v>
      </c>
      <c r="F118" s="244">
        <v>861982634</v>
      </c>
      <c r="G118" s="280"/>
      <c r="H118" s="281"/>
      <c r="I118" s="226"/>
      <c r="J118" s="227">
        <f>+J114</f>
        <v>15281000</v>
      </c>
      <c r="K118" s="227">
        <v>34928000</v>
      </c>
      <c r="L118" s="226"/>
      <c r="M118" s="216"/>
      <c r="N118" s="831"/>
      <c r="O118" s="831"/>
      <c r="P118" s="831"/>
      <c r="Q118" s="831"/>
      <c r="R118" s="832"/>
      <c r="S118" s="832"/>
      <c r="T118" s="832"/>
      <c r="U118" s="834"/>
      <c r="V118" s="836"/>
      <c r="W118" s="836"/>
      <c r="X118" s="836"/>
      <c r="Y118" s="837"/>
      <c r="Z118" s="308"/>
      <c r="AA118" s="308"/>
      <c r="AB118" s="308"/>
      <c r="AC118" s="308"/>
      <c r="AD118" s="308"/>
      <c r="AE118" s="308"/>
      <c r="AF118" s="308"/>
      <c r="AG118" s="308"/>
      <c r="AH118" s="309"/>
      <c r="AI118" s="4"/>
      <c r="AJ118" s="4"/>
      <c r="AK118" s="4"/>
      <c r="AL118" s="4"/>
      <c r="AM118" s="4"/>
      <c r="AN118" s="4"/>
      <c r="AO118" s="4"/>
      <c r="AP118" s="4"/>
      <c r="AQ118" s="4"/>
      <c r="AR118" s="4"/>
      <c r="AS118" s="4"/>
      <c r="AT118" s="4"/>
      <c r="AU118" s="4"/>
      <c r="AV118" s="4"/>
      <c r="AW118" s="4"/>
    </row>
    <row r="119" spans="1:49" ht="15">
      <c r="A119" s="856" t="s">
        <v>223</v>
      </c>
      <c r="B119" s="857"/>
      <c r="C119" s="857"/>
      <c r="D119" s="287" t="s">
        <v>216</v>
      </c>
      <c r="E119" s="301">
        <f>+E112+E104+E96+E92+E72+E64+E60+E84</f>
        <v>8454000000</v>
      </c>
      <c r="F119" s="301">
        <f>+F112+F104+F96+F92+F72+F64+F60+F84</f>
        <v>8454000000</v>
      </c>
      <c r="G119" s="301">
        <f>+G112+G104+G96+G92+G72+G64+G60+G84</f>
        <v>0</v>
      </c>
      <c r="H119" s="301">
        <f>+H112+H104+H96+H92+H72+H64+H60+H84</f>
        <v>0</v>
      </c>
      <c r="I119" s="301"/>
      <c r="J119" s="301">
        <f>SUM(J116+J108+J100+J92+J84+J76+J68+J60)</f>
        <v>1222947643</v>
      </c>
      <c r="K119" s="301">
        <f>SUM(K116+K108+K100+K92+K84+K76+K68+K60)</f>
        <v>1530812859</v>
      </c>
      <c r="L119" s="301"/>
      <c r="M119" s="301"/>
      <c r="N119" s="862"/>
      <c r="O119" s="862"/>
      <c r="P119" s="862"/>
      <c r="Q119" s="862"/>
      <c r="R119" s="862"/>
      <c r="S119" s="862"/>
      <c r="T119" s="862"/>
      <c r="U119" s="862"/>
      <c r="V119" s="862"/>
      <c r="W119" s="862"/>
      <c r="X119" s="862"/>
      <c r="Y119" s="864"/>
      <c r="Z119" s="308"/>
      <c r="AA119" s="308"/>
      <c r="AB119" s="308"/>
      <c r="AC119" s="308"/>
      <c r="AD119" s="308"/>
      <c r="AE119" s="308"/>
      <c r="AF119" s="308"/>
      <c r="AG119" s="308"/>
      <c r="AH119" s="309"/>
      <c r="AI119" s="4"/>
      <c r="AJ119" s="4"/>
      <c r="AK119" s="4"/>
      <c r="AL119" s="4"/>
      <c r="AM119" s="4"/>
      <c r="AN119" s="4"/>
      <c r="AO119" s="4"/>
      <c r="AP119" s="4"/>
      <c r="AQ119" s="4"/>
      <c r="AR119" s="4"/>
      <c r="AS119" s="4"/>
      <c r="AT119" s="4"/>
      <c r="AU119" s="4"/>
      <c r="AV119" s="4"/>
      <c r="AW119" s="4"/>
    </row>
    <row r="120" spans="1:49" ht="24">
      <c r="A120" s="858"/>
      <c r="B120" s="859"/>
      <c r="C120" s="859"/>
      <c r="D120" s="288" t="s">
        <v>218</v>
      </c>
      <c r="E120" s="282">
        <f>+E114+E106+E98+E94+E86+E74+E66+E62</f>
        <v>8559586674</v>
      </c>
      <c r="F120" s="282">
        <f>+F114+F106+F98+F94+F86+F74+F66+F62</f>
        <v>8559586674</v>
      </c>
      <c r="G120" s="282">
        <f>+G114+G106+G98+G94+G86+G74+G66+G62</f>
        <v>0</v>
      </c>
      <c r="H120" s="282">
        <f>+H114+H106+H98+H94+H86+H74+H66+H62</f>
        <v>0</v>
      </c>
      <c r="I120" s="282"/>
      <c r="J120" s="282">
        <f>SUM(J118+J110+J102+J94+J86+J78+J70+J62)</f>
        <v>1172247375</v>
      </c>
      <c r="K120" s="282">
        <f>SUM(K118+K110+K102+K94+K86+K78+K70+K62)</f>
        <v>3093259833</v>
      </c>
      <c r="L120" s="282"/>
      <c r="M120" s="283"/>
      <c r="N120" s="862"/>
      <c r="O120" s="862"/>
      <c r="P120" s="862"/>
      <c r="Q120" s="862"/>
      <c r="R120" s="862"/>
      <c r="S120" s="862"/>
      <c r="T120" s="862"/>
      <c r="U120" s="862"/>
      <c r="V120" s="862"/>
      <c r="W120" s="862"/>
      <c r="X120" s="862"/>
      <c r="Y120" s="864"/>
      <c r="Z120" s="308"/>
      <c r="AA120" s="308"/>
      <c r="AB120" s="308"/>
      <c r="AC120" s="308"/>
      <c r="AD120" s="308"/>
      <c r="AE120" s="308"/>
      <c r="AF120" s="308"/>
      <c r="AG120" s="308"/>
      <c r="AH120" s="309"/>
      <c r="AI120" s="4"/>
      <c r="AJ120" s="4"/>
      <c r="AK120" s="4"/>
      <c r="AL120" s="4"/>
      <c r="AM120" s="4"/>
      <c r="AN120" s="4"/>
      <c r="AO120" s="4"/>
      <c r="AP120" s="4"/>
      <c r="AQ120" s="4"/>
      <c r="AR120" s="4"/>
      <c r="AS120" s="4"/>
      <c r="AT120" s="4"/>
      <c r="AU120" s="4"/>
      <c r="AV120" s="4"/>
      <c r="AW120" s="4"/>
    </row>
    <row r="121" spans="1:49" ht="15.75" thickBot="1">
      <c r="A121" s="860"/>
      <c r="B121" s="861"/>
      <c r="C121" s="861"/>
      <c r="D121" s="348" t="s">
        <v>224</v>
      </c>
      <c r="E121" s="349">
        <f>+E120+E119</f>
        <v>17013586674</v>
      </c>
      <c r="F121" s="349">
        <f>+F120+F119</f>
        <v>17013586674</v>
      </c>
      <c r="G121" s="349">
        <f>+G120+G119</f>
        <v>0</v>
      </c>
      <c r="H121" s="349">
        <f>+H120+H119</f>
        <v>0</v>
      </c>
      <c r="I121" s="349"/>
      <c r="J121" s="349">
        <f>+J119+J120</f>
        <v>2395195018</v>
      </c>
      <c r="K121" s="349">
        <f>+K119+K120</f>
        <v>4624072692</v>
      </c>
      <c r="L121" s="349"/>
      <c r="M121" s="349"/>
      <c r="N121" s="863"/>
      <c r="O121" s="863"/>
      <c r="P121" s="863"/>
      <c r="Q121" s="863"/>
      <c r="R121" s="863"/>
      <c r="S121" s="863"/>
      <c r="T121" s="863"/>
      <c r="U121" s="863"/>
      <c r="V121" s="863"/>
      <c r="W121" s="863"/>
      <c r="X121" s="863"/>
      <c r="Y121" s="865"/>
      <c r="Z121" s="308"/>
      <c r="AA121" s="308"/>
      <c r="AB121" s="308"/>
      <c r="AC121" s="308"/>
      <c r="AD121" s="308"/>
      <c r="AE121" s="308"/>
      <c r="AF121" s="308"/>
      <c r="AG121" s="308"/>
      <c r="AH121" s="309"/>
      <c r="AI121" s="4"/>
      <c r="AJ121" s="4"/>
      <c r="AK121" s="4"/>
      <c r="AL121" s="4"/>
      <c r="AM121" s="4"/>
      <c r="AN121" s="4"/>
      <c r="AO121" s="4"/>
      <c r="AP121" s="4"/>
      <c r="AQ121" s="4"/>
      <c r="AR121" s="4"/>
      <c r="AS121" s="4"/>
      <c r="AT121" s="4"/>
      <c r="AU121" s="4"/>
      <c r="AV121" s="4"/>
      <c r="AW121" s="4"/>
    </row>
    <row r="122" spans="1:49" ht="15">
      <c r="A122" s="350"/>
      <c r="B122" s="350"/>
      <c r="C122" s="350"/>
      <c r="D122" s="351"/>
      <c r="E122" s="352"/>
      <c r="F122" s="353"/>
      <c r="G122" s="353"/>
      <c r="H122" s="353"/>
      <c r="I122" s="353"/>
      <c r="J122" s="353"/>
      <c r="K122" s="353"/>
      <c r="L122" s="353"/>
      <c r="M122" s="353"/>
      <c r="N122" s="866" t="s">
        <v>234</v>
      </c>
      <c r="O122" s="866"/>
      <c r="P122" s="866"/>
      <c r="Q122" s="866"/>
      <c r="R122" s="866"/>
      <c r="S122" s="866"/>
      <c r="T122" s="866"/>
      <c r="U122" s="866"/>
      <c r="V122" s="866"/>
      <c r="W122" s="866"/>
      <c r="X122" s="866"/>
      <c r="Y122" s="866"/>
      <c r="Z122" s="308"/>
      <c r="AA122" s="308"/>
      <c r="AB122" s="308"/>
      <c r="AC122" s="308"/>
      <c r="AD122" s="308"/>
      <c r="AE122" s="308"/>
      <c r="AF122" s="308"/>
      <c r="AG122" s="308"/>
      <c r="AH122" s="309"/>
      <c r="AI122" s="4"/>
      <c r="AJ122" s="4"/>
      <c r="AK122" s="4"/>
      <c r="AL122" s="4"/>
      <c r="AM122" s="4"/>
      <c r="AN122" s="4"/>
      <c r="AO122" s="4"/>
      <c r="AP122" s="4"/>
      <c r="AQ122" s="4"/>
      <c r="AR122" s="4"/>
      <c r="AS122" s="4"/>
      <c r="AT122" s="4"/>
      <c r="AU122" s="4"/>
      <c r="AV122" s="4"/>
      <c r="AW122" s="4"/>
    </row>
    <row r="123" spans="1:49" ht="15">
      <c r="A123" s="350"/>
      <c r="B123" s="350"/>
      <c r="C123" s="350"/>
      <c r="D123" s="351"/>
      <c r="E123" s="352"/>
      <c r="F123" s="353"/>
      <c r="G123" s="353"/>
      <c r="H123" s="353"/>
      <c r="I123" s="353"/>
      <c r="J123" s="353"/>
      <c r="K123" s="353"/>
      <c r="L123" s="353"/>
      <c r="M123" s="353"/>
      <c r="N123" s="350"/>
      <c r="O123" s="350"/>
      <c r="P123" s="350"/>
      <c r="Q123" s="350"/>
      <c r="R123" s="350"/>
      <c r="S123" s="350"/>
      <c r="T123" s="350"/>
      <c r="U123" s="350"/>
      <c r="V123" s="350"/>
      <c r="W123" s="354"/>
      <c r="X123" s="354"/>
      <c r="Y123" s="354"/>
      <c r="Z123" s="308"/>
      <c r="AA123" s="308"/>
      <c r="AB123" s="308"/>
      <c r="AC123" s="308"/>
      <c r="AD123" s="308"/>
      <c r="AE123" s="308"/>
      <c r="AF123" s="308"/>
      <c r="AG123" s="308"/>
      <c r="AH123" s="309"/>
      <c r="AI123" s="4"/>
      <c r="AJ123" s="4"/>
      <c r="AK123" s="4"/>
      <c r="AL123" s="4"/>
      <c r="AM123" s="4"/>
      <c r="AN123" s="4"/>
      <c r="AO123" s="4"/>
      <c r="AP123" s="4"/>
      <c r="AQ123" s="4"/>
      <c r="AR123" s="4"/>
      <c r="AS123" s="4"/>
      <c r="AT123" s="4"/>
      <c r="AU123" s="4"/>
      <c r="AV123" s="4"/>
      <c r="AW123" s="4"/>
    </row>
    <row r="124" spans="1:49" ht="15">
      <c r="A124" s="308"/>
      <c r="B124" s="308"/>
      <c r="C124" s="308"/>
      <c r="D124" s="355"/>
      <c r="E124" s="356"/>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9"/>
      <c r="AI124" s="4"/>
      <c r="AJ124" s="4"/>
      <c r="AK124" s="4"/>
      <c r="AL124" s="4"/>
      <c r="AM124" s="4"/>
      <c r="AN124" s="4"/>
      <c r="AO124" s="4"/>
      <c r="AP124" s="4"/>
      <c r="AQ124" s="4"/>
      <c r="AR124" s="4"/>
      <c r="AS124" s="4"/>
      <c r="AT124" s="4"/>
      <c r="AU124" s="4"/>
      <c r="AV124" s="4"/>
      <c r="AW124" s="4"/>
    </row>
    <row r="125" spans="1:49" ht="15">
      <c r="A125" s="308"/>
      <c r="B125" s="308"/>
      <c r="C125" s="308"/>
      <c r="D125" s="355"/>
      <c r="E125" s="356"/>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9"/>
      <c r="AI125" s="4"/>
      <c r="AJ125" s="4"/>
      <c r="AK125" s="4"/>
      <c r="AL125" s="4"/>
      <c r="AM125" s="4"/>
      <c r="AN125" s="4"/>
      <c r="AO125" s="4"/>
      <c r="AP125" s="4"/>
      <c r="AQ125" s="4"/>
      <c r="AR125" s="4"/>
      <c r="AS125" s="4"/>
      <c r="AT125" s="4"/>
      <c r="AU125" s="4"/>
      <c r="AV125" s="4"/>
      <c r="AW125" s="4"/>
    </row>
    <row r="126" spans="1:49" ht="15">
      <c r="A126" s="308"/>
      <c r="B126" s="308"/>
      <c r="C126" s="308"/>
      <c r="D126" s="355"/>
      <c r="E126" s="356"/>
      <c r="F126" s="308"/>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c r="AG126" s="308"/>
      <c r="AH126" s="309"/>
      <c r="AI126" s="4"/>
      <c r="AJ126" s="4"/>
      <c r="AK126" s="4"/>
      <c r="AL126" s="4"/>
      <c r="AM126" s="4"/>
      <c r="AN126" s="4"/>
      <c r="AO126" s="4"/>
      <c r="AP126" s="4"/>
      <c r="AQ126" s="4"/>
      <c r="AR126" s="4"/>
      <c r="AS126" s="4"/>
      <c r="AT126" s="4"/>
      <c r="AU126" s="4"/>
      <c r="AV126" s="4"/>
      <c r="AW126" s="4"/>
    </row>
    <row r="127" spans="1:49" ht="15">
      <c r="A127" s="308"/>
      <c r="B127" s="308"/>
      <c r="C127" s="308"/>
      <c r="D127" s="355"/>
      <c r="E127" s="356"/>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9"/>
      <c r="AI127" s="4"/>
      <c r="AJ127" s="4"/>
      <c r="AK127" s="4"/>
      <c r="AL127" s="4"/>
      <c r="AM127" s="4"/>
      <c r="AN127" s="4"/>
      <c r="AO127" s="4"/>
      <c r="AP127" s="4"/>
      <c r="AQ127" s="4"/>
      <c r="AR127" s="4"/>
      <c r="AS127" s="4"/>
      <c r="AT127" s="4"/>
      <c r="AU127" s="4"/>
      <c r="AV127" s="4"/>
      <c r="AW127" s="4"/>
    </row>
    <row r="128" spans="1:49" ht="15">
      <c r="A128" s="308"/>
      <c r="B128" s="308"/>
      <c r="C128" s="308"/>
      <c r="D128" s="355"/>
      <c r="E128" s="356"/>
      <c r="F128" s="308"/>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8"/>
      <c r="AG128" s="308"/>
      <c r="AH128" s="309"/>
      <c r="AI128" s="4"/>
      <c r="AJ128" s="4"/>
      <c r="AK128" s="4"/>
      <c r="AL128" s="4"/>
      <c r="AM128" s="4"/>
      <c r="AN128" s="4"/>
      <c r="AO128" s="4"/>
      <c r="AP128" s="4"/>
      <c r="AQ128" s="4"/>
      <c r="AR128" s="4"/>
      <c r="AS128" s="4"/>
      <c r="AT128" s="4"/>
      <c r="AU128" s="4"/>
      <c r="AV128" s="4"/>
      <c r="AW128" s="4"/>
    </row>
    <row r="129" spans="1:49" ht="15">
      <c r="A129" s="308"/>
      <c r="B129" s="308"/>
      <c r="C129" s="308"/>
      <c r="D129" s="355"/>
      <c r="E129" s="356"/>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c r="AG129" s="308"/>
      <c r="AH129" s="309"/>
      <c r="AI129" s="4"/>
      <c r="AJ129" s="4"/>
      <c r="AK129" s="4"/>
      <c r="AL129" s="4"/>
      <c r="AM129" s="4"/>
      <c r="AN129" s="4"/>
      <c r="AO129" s="4"/>
      <c r="AP129" s="4"/>
      <c r="AQ129" s="4"/>
      <c r="AR129" s="4"/>
      <c r="AS129" s="4"/>
      <c r="AT129" s="4"/>
      <c r="AU129" s="4"/>
      <c r="AV129" s="4"/>
      <c r="AW129" s="4"/>
    </row>
    <row r="130" spans="1:49" ht="15">
      <c r="A130" s="308"/>
      <c r="B130" s="308"/>
      <c r="C130" s="308"/>
      <c r="D130" s="355"/>
      <c r="E130" s="356"/>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9"/>
      <c r="AI130" s="4"/>
      <c r="AJ130" s="4"/>
      <c r="AK130" s="4"/>
      <c r="AL130" s="4"/>
      <c r="AM130" s="4"/>
      <c r="AN130" s="4"/>
      <c r="AO130" s="4"/>
      <c r="AP130" s="4"/>
      <c r="AQ130" s="4"/>
      <c r="AR130" s="4"/>
      <c r="AS130" s="4"/>
      <c r="AT130" s="4"/>
      <c r="AU130" s="4"/>
      <c r="AV130" s="4"/>
      <c r="AW130" s="4"/>
    </row>
    <row r="131" spans="1:49" ht="15">
      <c r="A131" s="308"/>
      <c r="B131" s="308"/>
      <c r="C131" s="308"/>
      <c r="D131" s="355"/>
      <c r="E131" s="356"/>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9"/>
      <c r="AI131" s="4"/>
      <c r="AJ131" s="4"/>
      <c r="AK131" s="4"/>
      <c r="AL131" s="4"/>
      <c r="AM131" s="4"/>
      <c r="AN131" s="4"/>
      <c r="AO131" s="4"/>
      <c r="AP131" s="4"/>
      <c r="AQ131" s="4"/>
      <c r="AR131" s="4"/>
      <c r="AS131" s="4"/>
      <c r="AT131" s="4"/>
      <c r="AU131" s="4"/>
      <c r="AV131" s="4"/>
      <c r="AW131" s="4"/>
    </row>
    <row r="132" spans="1:49" ht="15">
      <c r="A132" s="308"/>
      <c r="B132" s="308"/>
      <c r="C132" s="308"/>
      <c r="D132" s="355"/>
      <c r="E132" s="356"/>
      <c r="F132" s="308"/>
      <c r="G132" s="308"/>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c r="AG132" s="308"/>
      <c r="AH132" s="309"/>
      <c r="AI132" s="4"/>
      <c r="AJ132" s="4"/>
      <c r="AK132" s="4"/>
      <c r="AL132" s="4"/>
      <c r="AM132" s="4"/>
      <c r="AN132" s="4"/>
      <c r="AO132" s="4"/>
      <c r="AP132" s="4"/>
      <c r="AQ132" s="4"/>
      <c r="AR132" s="4"/>
      <c r="AS132" s="4"/>
      <c r="AT132" s="4"/>
      <c r="AU132" s="4"/>
      <c r="AV132" s="4"/>
      <c r="AW132" s="4"/>
    </row>
    <row r="133" spans="1:49" ht="15">
      <c r="A133" s="308"/>
      <c r="B133" s="308"/>
      <c r="C133" s="308"/>
      <c r="D133" s="355"/>
      <c r="E133" s="356"/>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9"/>
      <c r="AI133" s="4"/>
      <c r="AJ133" s="4"/>
      <c r="AK133" s="4"/>
      <c r="AL133" s="4"/>
      <c r="AM133" s="4"/>
      <c r="AN133" s="4"/>
      <c r="AO133" s="4"/>
      <c r="AP133" s="4"/>
      <c r="AQ133" s="4"/>
      <c r="AR133" s="4"/>
      <c r="AS133" s="4"/>
      <c r="AT133" s="4"/>
      <c r="AU133" s="4"/>
      <c r="AV133" s="4"/>
      <c r="AW133" s="4"/>
    </row>
    <row r="134" spans="1:49" ht="15">
      <c r="A134" s="308"/>
      <c r="B134" s="308"/>
      <c r="C134" s="308"/>
      <c r="D134" s="355"/>
      <c r="E134" s="356"/>
      <c r="F134" s="308"/>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c r="AG134" s="308"/>
      <c r="AH134" s="309"/>
      <c r="AI134" s="4"/>
      <c r="AJ134" s="4"/>
      <c r="AK134" s="4"/>
      <c r="AL134" s="4"/>
      <c r="AM134" s="4"/>
      <c r="AN134" s="4"/>
      <c r="AO134" s="4"/>
      <c r="AP134" s="4"/>
      <c r="AQ134" s="4"/>
      <c r="AR134" s="4"/>
      <c r="AS134" s="4"/>
      <c r="AT134" s="4"/>
      <c r="AU134" s="4"/>
      <c r="AV134" s="4"/>
      <c r="AW134" s="4"/>
    </row>
    <row r="135" spans="1:49" ht="15">
      <c r="A135" s="308"/>
      <c r="B135" s="308"/>
      <c r="C135" s="308"/>
      <c r="D135" s="355"/>
      <c r="E135" s="356"/>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9"/>
      <c r="AI135" s="4"/>
      <c r="AJ135" s="4"/>
      <c r="AK135" s="4"/>
      <c r="AL135" s="4"/>
      <c r="AM135" s="4"/>
      <c r="AN135" s="4"/>
      <c r="AO135" s="4"/>
      <c r="AP135" s="4"/>
      <c r="AQ135" s="4"/>
      <c r="AR135" s="4"/>
      <c r="AS135" s="4"/>
      <c r="AT135" s="4"/>
      <c r="AU135" s="4"/>
      <c r="AV135" s="4"/>
      <c r="AW135" s="4"/>
    </row>
    <row r="136" spans="1:49" ht="15">
      <c r="A136" s="308"/>
      <c r="B136" s="308"/>
      <c r="C136" s="308"/>
      <c r="D136" s="355"/>
      <c r="E136" s="356"/>
      <c r="F136" s="308"/>
      <c r="G136" s="308"/>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c r="AG136" s="308"/>
      <c r="AH136" s="309"/>
      <c r="AI136" s="4"/>
      <c r="AJ136" s="4"/>
      <c r="AK136" s="4"/>
      <c r="AL136" s="4"/>
      <c r="AM136" s="4"/>
      <c r="AN136" s="4"/>
      <c r="AO136" s="4"/>
      <c r="AP136" s="4"/>
      <c r="AQ136" s="4"/>
      <c r="AR136" s="4"/>
      <c r="AS136" s="4"/>
      <c r="AT136" s="4"/>
      <c r="AU136" s="4"/>
      <c r="AV136" s="4"/>
      <c r="AW136" s="4"/>
    </row>
    <row r="137" spans="1:49" ht="15">
      <c r="A137" s="308"/>
      <c r="B137" s="308"/>
      <c r="C137" s="308"/>
      <c r="D137" s="355"/>
      <c r="E137" s="356"/>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08"/>
      <c r="AH137" s="309"/>
      <c r="AI137" s="4"/>
      <c r="AJ137" s="4"/>
      <c r="AK137" s="4"/>
      <c r="AL137" s="4"/>
      <c r="AM137" s="4"/>
      <c r="AN137" s="4"/>
      <c r="AO137" s="4"/>
      <c r="AP137" s="4"/>
      <c r="AQ137" s="4"/>
      <c r="AR137" s="4"/>
      <c r="AS137" s="4"/>
      <c r="AT137" s="4"/>
      <c r="AU137" s="4"/>
      <c r="AV137" s="4"/>
      <c r="AW137" s="4"/>
    </row>
    <row r="138" spans="1:49" ht="15">
      <c r="A138" s="308"/>
      <c r="B138" s="308"/>
      <c r="C138" s="308"/>
      <c r="D138" s="355"/>
      <c r="E138" s="356"/>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c r="AG138" s="308"/>
      <c r="AH138" s="309"/>
      <c r="AI138" s="4"/>
      <c r="AJ138" s="4"/>
      <c r="AK138" s="4"/>
      <c r="AL138" s="4"/>
      <c r="AM138" s="4"/>
      <c r="AN138" s="4"/>
      <c r="AO138" s="4"/>
      <c r="AP138" s="4"/>
      <c r="AQ138" s="4"/>
      <c r="AR138" s="4"/>
      <c r="AS138" s="4"/>
      <c r="AT138" s="4"/>
      <c r="AU138" s="4"/>
      <c r="AV138" s="4"/>
      <c r="AW138" s="4"/>
    </row>
    <row r="139" spans="1:49" ht="15">
      <c r="A139" s="308"/>
      <c r="B139" s="308"/>
      <c r="C139" s="308"/>
      <c r="D139" s="355"/>
      <c r="E139" s="356"/>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9"/>
      <c r="AI139" s="4"/>
      <c r="AJ139" s="4"/>
      <c r="AK139" s="4"/>
      <c r="AL139" s="4"/>
      <c r="AM139" s="4"/>
      <c r="AN139" s="4"/>
      <c r="AO139" s="4"/>
      <c r="AP139" s="4"/>
      <c r="AQ139" s="4"/>
      <c r="AR139" s="4"/>
      <c r="AS139" s="4"/>
      <c r="AT139" s="4"/>
      <c r="AU139" s="4"/>
      <c r="AV139" s="4"/>
      <c r="AW139" s="4"/>
    </row>
    <row r="140" spans="1:49" ht="15">
      <c r="A140" s="308"/>
      <c r="B140" s="308"/>
      <c r="C140" s="308"/>
      <c r="D140" s="355"/>
      <c r="E140" s="356"/>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8"/>
      <c r="AG140" s="308"/>
      <c r="AH140" s="309"/>
      <c r="AI140" s="4"/>
      <c r="AJ140" s="4"/>
      <c r="AK140" s="4"/>
      <c r="AL140" s="4"/>
      <c r="AM140" s="4"/>
      <c r="AN140" s="4"/>
      <c r="AO140" s="4"/>
      <c r="AP140" s="4"/>
      <c r="AQ140" s="4"/>
      <c r="AR140" s="4"/>
      <c r="AS140" s="4"/>
      <c r="AT140" s="4"/>
      <c r="AU140" s="4"/>
      <c r="AV140" s="4"/>
      <c r="AW140" s="4"/>
    </row>
    <row r="141" spans="1:49" ht="15">
      <c r="A141" s="308"/>
      <c r="B141" s="308"/>
      <c r="C141" s="308"/>
      <c r="D141" s="355"/>
      <c r="E141" s="356"/>
      <c r="F141" s="308"/>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c r="AF141" s="308"/>
      <c r="AG141" s="308"/>
      <c r="AH141" s="309"/>
      <c r="AI141" s="4"/>
      <c r="AJ141" s="4"/>
      <c r="AK141" s="4"/>
      <c r="AL141" s="4"/>
      <c r="AM141" s="4"/>
      <c r="AN141" s="4"/>
      <c r="AO141" s="4"/>
      <c r="AP141" s="4"/>
      <c r="AQ141" s="4"/>
      <c r="AR141" s="4"/>
      <c r="AS141" s="4"/>
      <c r="AT141" s="4"/>
      <c r="AU141" s="4"/>
      <c r="AV141" s="4"/>
      <c r="AW141" s="4"/>
    </row>
    <row r="142" spans="1:49" ht="15">
      <c r="A142" s="308"/>
      <c r="B142" s="308"/>
      <c r="C142" s="308"/>
      <c r="D142" s="355"/>
      <c r="E142" s="356"/>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9"/>
      <c r="AI142" s="4"/>
      <c r="AJ142" s="4"/>
      <c r="AK142" s="4"/>
      <c r="AL142" s="4"/>
      <c r="AM142" s="4"/>
      <c r="AN142" s="4"/>
      <c r="AO142" s="4"/>
      <c r="AP142" s="4"/>
      <c r="AQ142" s="4"/>
      <c r="AR142" s="4"/>
      <c r="AS142" s="4"/>
      <c r="AT142" s="4"/>
      <c r="AU142" s="4"/>
      <c r="AV142" s="4"/>
      <c r="AW142" s="4"/>
    </row>
    <row r="143" spans="1:49" ht="15">
      <c r="A143" s="308"/>
      <c r="B143" s="308"/>
      <c r="C143" s="308"/>
      <c r="D143" s="355"/>
      <c r="E143" s="356"/>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c r="AG143" s="308"/>
      <c r="AH143" s="309"/>
      <c r="AI143" s="4"/>
      <c r="AJ143" s="4"/>
      <c r="AK143" s="4"/>
      <c r="AL143" s="4"/>
      <c r="AM143" s="4"/>
      <c r="AN143" s="4"/>
      <c r="AO143" s="4"/>
      <c r="AP143" s="4"/>
      <c r="AQ143" s="4"/>
      <c r="AR143" s="4"/>
      <c r="AS143" s="4"/>
      <c r="AT143" s="4"/>
      <c r="AU143" s="4"/>
      <c r="AV143" s="4"/>
      <c r="AW143" s="4"/>
    </row>
    <row r="144" spans="1:49" ht="15">
      <c r="A144" s="308"/>
      <c r="B144" s="308"/>
      <c r="C144" s="308"/>
      <c r="D144" s="355"/>
      <c r="E144" s="356"/>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9"/>
      <c r="AI144" s="4"/>
      <c r="AJ144" s="4"/>
      <c r="AK144" s="4"/>
      <c r="AL144" s="4"/>
      <c r="AM144" s="4"/>
      <c r="AN144" s="4"/>
      <c r="AO144" s="4"/>
      <c r="AP144" s="4"/>
      <c r="AQ144" s="4"/>
      <c r="AR144" s="4"/>
      <c r="AS144" s="4"/>
      <c r="AT144" s="4"/>
      <c r="AU144" s="4"/>
      <c r="AV144" s="4"/>
      <c r="AW144" s="4"/>
    </row>
    <row r="145" spans="1:49" ht="15">
      <c r="A145" s="308"/>
      <c r="B145" s="308"/>
      <c r="C145" s="308"/>
      <c r="D145" s="355"/>
      <c r="E145" s="356"/>
      <c r="F145" s="308"/>
      <c r="G145" s="308"/>
      <c r="H145" s="308"/>
      <c r="I145" s="308"/>
      <c r="J145" s="308"/>
      <c r="K145" s="308"/>
      <c r="L145" s="308"/>
      <c r="M145" s="308"/>
      <c r="N145" s="308"/>
      <c r="O145" s="308"/>
      <c r="P145" s="308"/>
      <c r="Q145" s="308"/>
      <c r="R145" s="308"/>
      <c r="S145" s="308"/>
      <c r="T145" s="308"/>
      <c r="U145" s="308"/>
      <c r="V145" s="308"/>
      <c r="W145" s="308"/>
      <c r="X145" s="308"/>
      <c r="Y145" s="308"/>
      <c r="Z145" s="308"/>
      <c r="AA145" s="308"/>
      <c r="AB145" s="308"/>
      <c r="AC145" s="308"/>
      <c r="AD145" s="308"/>
      <c r="AE145" s="308"/>
      <c r="AF145" s="308"/>
      <c r="AG145" s="308"/>
      <c r="AH145" s="309"/>
      <c r="AI145" s="4"/>
      <c r="AJ145" s="4"/>
      <c r="AK145" s="4"/>
      <c r="AL145" s="4"/>
      <c r="AM145" s="4"/>
      <c r="AN145" s="4"/>
      <c r="AO145" s="4"/>
      <c r="AP145" s="4"/>
      <c r="AQ145" s="4"/>
      <c r="AR145" s="4"/>
      <c r="AS145" s="4"/>
      <c r="AT145" s="4"/>
      <c r="AU145" s="4"/>
      <c r="AV145" s="4"/>
      <c r="AW145" s="4"/>
    </row>
    <row r="146" spans="1:49" ht="15">
      <c r="A146" s="308"/>
      <c r="B146" s="308"/>
      <c r="C146" s="308"/>
      <c r="D146" s="355"/>
      <c r="E146" s="356"/>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c r="AG146" s="308"/>
      <c r="AH146" s="309"/>
      <c r="AI146" s="4"/>
      <c r="AJ146" s="4"/>
      <c r="AK146" s="4"/>
      <c r="AL146" s="4"/>
      <c r="AM146" s="4"/>
      <c r="AN146" s="4"/>
      <c r="AO146" s="4"/>
      <c r="AP146" s="4"/>
      <c r="AQ146" s="4"/>
      <c r="AR146" s="4"/>
      <c r="AS146" s="4"/>
      <c r="AT146" s="4"/>
      <c r="AU146" s="4"/>
      <c r="AV146" s="4"/>
      <c r="AW146" s="4"/>
    </row>
    <row r="147" spans="1:49" ht="15">
      <c r="A147" s="308"/>
      <c r="B147" s="308"/>
      <c r="C147" s="308"/>
      <c r="D147" s="355"/>
      <c r="E147" s="356"/>
      <c r="F147" s="308"/>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08"/>
      <c r="AH147" s="309"/>
      <c r="AI147" s="4"/>
      <c r="AJ147" s="4"/>
      <c r="AK147" s="4"/>
      <c r="AL147" s="4"/>
      <c r="AM147" s="4"/>
      <c r="AN147" s="4"/>
      <c r="AO147" s="4"/>
      <c r="AP147" s="4"/>
      <c r="AQ147" s="4"/>
      <c r="AR147" s="4"/>
      <c r="AS147" s="4"/>
      <c r="AT147" s="4"/>
      <c r="AU147" s="4"/>
      <c r="AV147" s="4"/>
      <c r="AW147" s="4"/>
    </row>
    <row r="148" spans="1:49" ht="15">
      <c r="A148" s="308"/>
      <c r="B148" s="308"/>
      <c r="C148" s="308"/>
      <c r="D148" s="355"/>
      <c r="E148" s="356"/>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G148" s="308"/>
      <c r="AH148" s="309"/>
      <c r="AI148" s="4"/>
      <c r="AJ148" s="4"/>
      <c r="AK148" s="4"/>
      <c r="AL148" s="4"/>
      <c r="AM148" s="4"/>
      <c r="AN148" s="4"/>
      <c r="AO148" s="4"/>
      <c r="AP148" s="4"/>
      <c r="AQ148" s="4"/>
      <c r="AR148" s="4"/>
      <c r="AS148" s="4"/>
      <c r="AT148" s="4"/>
      <c r="AU148" s="4"/>
      <c r="AV148" s="4"/>
      <c r="AW148" s="4"/>
    </row>
    <row r="149" spans="1:49" ht="15">
      <c r="A149" s="308"/>
      <c r="B149" s="308"/>
      <c r="C149" s="308"/>
      <c r="D149" s="355"/>
      <c r="E149" s="356"/>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09"/>
      <c r="AI149" s="4"/>
      <c r="AJ149" s="4"/>
      <c r="AK149" s="4"/>
      <c r="AL149" s="4"/>
      <c r="AM149" s="4"/>
      <c r="AN149" s="4"/>
      <c r="AO149" s="4"/>
      <c r="AP149" s="4"/>
      <c r="AQ149" s="4"/>
      <c r="AR149" s="4"/>
      <c r="AS149" s="4"/>
      <c r="AT149" s="4"/>
      <c r="AU149" s="4"/>
      <c r="AV149" s="4"/>
      <c r="AW149" s="4"/>
    </row>
    <row r="150" spans="1:49" ht="15">
      <c r="A150" s="308"/>
      <c r="B150" s="308"/>
      <c r="C150" s="308"/>
      <c r="D150" s="355"/>
      <c r="E150" s="356"/>
      <c r="F150" s="308"/>
      <c r="G150" s="308"/>
      <c r="H150" s="308"/>
      <c r="I150" s="308"/>
      <c r="J150" s="308"/>
      <c r="K150" s="308"/>
      <c r="L150" s="308"/>
      <c r="M150" s="308"/>
      <c r="N150" s="308"/>
      <c r="O150" s="308"/>
      <c r="P150" s="308"/>
      <c r="Q150" s="308"/>
      <c r="R150" s="308"/>
      <c r="S150" s="308"/>
      <c r="T150" s="308"/>
      <c r="U150" s="308"/>
      <c r="V150" s="308"/>
      <c r="W150" s="308"/>
      <c r="X150" s="308"/>
      <c r="Y150" s="308"/>
      <c r="Z150" s="308"/>
      <c r="AA150" s="308"/>
      <c r="AB150" s="308"/>
      <c r="AC150" s="308"/>
      <c r="AD150" s="308"/>
      <c r="AE150" s="308"/>
      <c r="AF150" s="308"/>
      <c r="AG150" s="308"/>
      <c r="AH150" s="309"/>
      <c r="AI150" s="4"/>
      <c r="AJ150" s="4"/>
      <c r="AK150" s="4"/>
      <c r="AL150" s="4"/>
      <c r="AM150" s="4"/>
      <c r="AN150" s="4"/>
      <c r="AO150" s="4"/>
      <c r="AP150" s="4"/>
      <c r="AQ150" s="4"/>
      <c r="AR150" s="4"/>
      <c r="AS150" s="4"/>
      <c r="AT150" s="4"/>
      <c r="AU150" s="4"/>
      <c r="AV150" s="4"/>
      <c r="AW150" s="4"/>
    </row>
    <row r="151" spans="1:49" ht="15">
      <c r="A151" s="308"/>
      <c r="B151" s="308"/>
      <c r="C151" s="308"/>
      <c r="D151" s="355"/>
      <c r="E151" s="356"/>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9"/>
      <c r="AI151" s="4"/>
      <c r="AJ151" s="4"/>
      <c r="AK151" s="4"/>
      <c r="AL151" s="4"/>
      <c r="AM151" s="4"/>
      <c r="AN151" s="4"/>
      <c r="AO151" s="4"/>
      <c r="AP151" s="4"/>
      <c r="AQ151" s="4"/>
      <c r="AR151" s="4"/>
      <c r="AS151" s="4"/>
      <c r="AT151" s="4"/>
      <c r="AU151" s="4"/>
      <c r="AV151" s="4"/>
      <c r="AW151" s="4"/>
    </row>
    <row r="152" spans="1:49" ht="15">
      <c r="A152" s="308"/>
      <c r="B152" s="308"/>
      <c r="C152" s="308"/>
      <c r="D152" s="355"/>
      <c r="E152" s="356"/>
      <c r="F152" s="308"/>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308"/>
      <c r="AC152" s="308"/>
      <c r="AD152" s="308"/>
      <c r="AE152" s="308"/>
      <c r="AF152" s="308"/>
      <c r="AG152" s="308"/>
      <c r="AH152" s="309"/>
      <c r="AI152" s="4"/>
      <c r="AJ152" s="4"/>
      <c r="AK152" s="4"/>
      <c r="AL152" s="4"/>
      <c r="AM152" s="4"/>
      <c r="AN152" s="4"/>
      <c r="AO152" s="4"/>
      <c r="AP152" s="4"/>
      <c r="AQ152" s="4"/>
      <c r="AR152" s="4"/>
      <c r="AS152" s="4"/>
      <c r="AT152" s="4"/>
      <c r="AU152" s="4"/>
      <c r="AV152" s="4"/>
      <c r="AW152" s="4"/>
    </row>
    <row r="153" spans="1:49" ht="15">
      <c r="A153" s="308"/>
      <c r="B153" s="308"/>
      <c r="C153" s="308"/>
      <c r="D153" s="355"/>
      <c r="E153" s="356"/>
      <c r="F153" s="308"/>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c r="AG153" s="308"/>
      <c r="AH153" s="309"/>
      <c r="AI153" s="4"/>
      <c r="AJ153" s="4"/>
      <c r="AK153" s="4"/>
      <c r="AL153" s="4"/>
      <c r="AM153" s="4"/>
      <c r="AN153" s="4"/>
      <c r="AO153" s="4"/>
      <c r="AP153" s="4"/>
      <c r="AQ153" s="4"/>
      <c r="AR153" s="4"/>
      <c r="AS153" s="4"/>
      <c r="AT153" s="4"/>
      <c r="AU153" s="4"/>
      <c r="AV153" s="4"/>
      <c r="AW153" s="4"/>
    </row>
    <row r="154" spans="1:49" ht="15">
      <c r="A154" s="308"/>
      <c r="B154" s="308"/>
      <c r="C154" s="308"/>
      <c r="D154" s="355"/>
      <c r="E154" s="356"/>
      <c r="F154" s="308"/>
      <c r="G154" s="308"/>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c r="AG154" s="308"/>
      <c r="AH154" s="309"/>
      <c r="AI154" s="4"/>
      <c r="AJ154" s="4"/>
      <c r="AK154" s="4"/>
      <c r="AL154" s="4"/>
      <c r="AM154" s="4"/>
      <c r="AN154" s="4"/>
      <c r="AO154" s="4"/>
      <c r="AP154" s="4"/>
      <c r="AQ154" s="4"/>
      <c r="AR154" s="4"/>
      <c r="AS154" s="4"/>
      <c r="AT154" s="4"/>
      <c r="AU154" s="4"/>
      <c r="AV154" s="4"/>
      <c r="AW154" s="4"/>
    </row>
    <row r="155" spans="1:49" ht="15">
      <c r="A155" s="308"/>
      <c r="B155" s="308"/>
      <c r="C155" s="308"/>
      <c r="D155" s="355"/>
      <c r="E155" s="356"/>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9"/>
      <c r="AI155" s="4"/>
      <c r="AJ155" s="4"/>
      <c r="AK155" s="4"/>
      <c r="AL155" s="4"/>
      <c r="AM155" s="4"/>
      <c r="AN155" s="4"/>
      <c r="AO155" s="4"/>
      <c r="AP155" s="4"/>
      <c r="AQ155" s="4"/>
      <c r="AR155" s="4"/>
      <c r="AS155" s="4"/>
      <c r="AT155" s="4"/>
      <c r="AU155" s="4"/>
      <c r="AV155" s="4"/>
      <c r="AW155" s="4"/>
    </row>
    <row r="156" spans="1:49" ht="15">
      <c r="A156" s="308"/>
      <c r="B156" s="308"/>
      <c r="C156" s="308"/>
      <c r="D156" s="355"/>
      <c r="E156" s="356"/>
      <c r="F156" s="308"/>
      <c r="G156" s="308"/>
      <c r="H156" s="308"/>
      <c r="I156" s="308"/>
      <c r="J156" s="308"/>
      <c r="K156" s="308"/>
      <c r="L156" s="308"/>
      <c r="M156" s="308"/>
      <c r="N156" s="308"/>
      <c r="O156" s="308"/>
      <c r="P156" s="308"/>
      <c r="Q156" s="308"/>
      <c r="R156" s="308"/>
      <c r="S156" s="308"/>
      <c r="T156" s="308"/>
      <c r="U156" s="308"/>
      <c r="V156" s="308"/>
      <c r="W156" s="308"/>
      <c r="X156" s="308"/>
      <c r="Y156" s="308"/>
      <c r="Z156" s="308"/>
      <c r="AA156" s="308"/>
      <c r="AB156" s="308"/>
      <c r="AC156" s="308"/>
      <c r="AD156" s="308"/>
      <c r="AE156" s="308"/>
      <c r="AF156" s="308"/>
      <c r="AG156" s="308"/>
      <c r="AH156" s="309"/>
      <c r="AI156" s="4"/>
      <c r="AJ156" s="4"/>
      <c r="AK156" s="4"/>
      <c r="AL156" s="4"/>
      <c r="AM156" s="4"/>
      <c r="AN156" s="4"/>
      <c r="AO156" s="4"/>
      <c r="AP156" s="4"/>
      <c r="AQ156" s="4"/>
      <c r="AR156" s="4"/>
      <c r="AS156" s="4"/>
      <c r="AT156" s="4"/>
      <c r="AU156" s="4"/>
      <c r="AV156" s="4"/>
      <c r="AW156" s="4"/>
    </row>
    <row r="157" spans="1:49" ht="15">
      <c r="A157" s="308"/>
      <c r="B157" s="308"/>
      <c r="C157" s="308"/>
      <c r="D157" s="355"/>
      <c r="E157" s="356"/>
      <c r="F157" s="308"/>
      <c r="G157" s="308"/>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09"/>
      <c r="AI157" s="4"/>
      <c r="AJ157" s="4"/>
      <c r="AK157" s="4"/>
      <c r="AL157" s="4"/>
      <c r="AM157" s="4"/>
      <c r="AN157" s="4"/>
      <c r="AO157" s="4"/>
      <c r="AP157" s="4"/>
      <c r="AQ157" s="4"/>
      <c r="AR157" s="4"/>
      <c r="AS157" s="4"/>
      <c r="AT157" s="4"/>
      <c r="AU157" s="4"/>
      <c r="AV157" s="4"/>
      <c r="AW157" s="4"/>
    </row>
    <row r="158" spans="1:49" ht="15">
      <c r="A158" s="308"/>
      <c r="B158" s="308"/>
      <c r="C158" s="308"/>
      <c r="D158" s="355"/>
      <c r="E158" s="356"/>
      <c r="F158" s="308"/>
      <c r="G158" s="308"/>
      <c r="H158" s="308"/>
      <c r="I158" s="308"/>
      <c r="J158" s="308"/>
      <c r="K158" s="308"/>
      <c r="L158" s="308"/>
      <c r="M158" s="308"/>
      <c r="N158" s="308"/>
      <c r="O158" s="308"/>
      <c r="P158" s="308"/>
      <c r="Q158" s="308"/>
      <c r="R158" s="308"/>
      <c r="S158" s="308"/>
      <c r="T158" s="308"/>
      <c r="U158" s="308"/>
      <c r="V158" s="308"/>
      <c r="W158" s="308"/>
      <c r="X158" s="308"/>
      <c r="Y158" s="308"/>
      <c r="Z158" s="308"/>
      <c r="AA158" s="308"/>
      <c r="AB158" s="308"/>
      <c r="AC158" s="308"/>
      <c r="AD158" s="308"/>
      <c r="AE158" s="308"/>
      <c r="AF158" s="308"/>
      <c r="AG158" s="308"/>
      <c r="AH158" s="309"/>
      <c r="AI158" s="4"/>
      <c r="AJ158" s="4"/>
      <c r="AK158" s="4"/>
      <c r="AL158" s="4"/>
      <c r="AM158" s="4"/>
      <c r="AN158" s="4"/>
      <c r="AO158" s="4"/>
      <c r="AP158" s="4"/>
      <c r="AQ158" s="4"/>
      <c r="AR158" s="4"/>
      <c r="AS158" s="4"/>
      <c r="AT158" s="4"/>
      <c r="AU158" s="4"/>
      <c r="AV158" s="4"/>
      <c r="AW158" s="4"/>
    </row>
    <row r="159" spans="1:49" ht="15">
      <c r="A159" s="308"/>
      <c r="B159" s="308"/>
      <c r="C159" s="308"/>
      <c r="D159" s="355"/>
      <c r="E159" s="356"/>
      <c r="F159" s="308"/>
      <c r="G159" s="308"/>
      <c r="H159" s="308"/>
      <c r="I159" s="308"/>
      <c r="J159" s="308"/>
      <c r="K159" s="308"/>
      <c r="L159" s="308"/>
      <c r="M159" s="308"/>
      <c r="N159" s="308"/>
      <c r="O159" s="308"/>
      <c r="P159" s="308"/>
      <c r="Q159" s="308"/>
      <c r="R159" s="308"/>
      <c r="S159" s="308"/>
      <c r="T159" s="308"/>
      <c r="U159" s="308"/>
      <c r="V159" s="308"/>
      <c r="W159" s="308"/>
      <c r="X159" s="308"/>
      <c r="Y159" s="308"/>
      <c r="Z159" s="308"/>
      <c r="AA159" s="308"/>
      <c r="AB159" s="308"/>
      <c r="AC159" s="308"/>
      <c r="AD159" s="308"/>
      <c r="AE159" s="308"/>
      <c r="AF159" s="308"/>
      <c r="AG159" s="308"/>
      <c r="AH159" s="309"/>
      <c r="AI159" s="4"/>
      <c r="AJ159" s="4"/>
      <c r="AK159" s="4"/>
      <c r="AL159" s="4"/>
      <c r="AM159" s="4"/>
      <c r="AN159" s="4"/>
      <c r="AO159" s="4"/>
      <c r="AP159" s="4"/>
      <c r="AQ159" s="4"/>
      <c r="AR159" s="4"/>
      <c r="AS159" s="4"/>
      <c r="AT159" s="4"/>
      <c r="AU159" s="4"/>
      <c r="AV159" s="4"/>
      <c r="AW159" s="4"/>
    </row>
    <row r="160" spans="1:49" ht="15">
      <c r="A160" s="308"/>
      <c r="B160" s="308"/>
      <c r="C160" s="308"/>
      <c r="D160" s="355"/>
      <c r="E160" s="356"/>
      <c r="F160" s="308"/>
      <c r="G160" s="308"/>
      <c r="H160" s="308"/>
      <c r="I160" s="308"/>
      <c r="J160" s="308"/>
      <c r="K160" s="308"/>
      <c r="L160" s="308"/>
      <c r="M160" s="308"/>
      <c r="N160" s="308"/>
      <c r="O160" s="308"/>
      <c r="P160" s="308"/>
      <c r="Q160" s="308"/>
      <c r="R160" s="308"/>
      <c r="S160" s="308"/>
      <c r="T160" s="308"/>
      <c r="U160" s="308"/>
      <c r="V160" s="308"/>
      <c r="W160" s="308"/>
      <c r="X160" s="308"/>
      <c r="Y160" s="308"/>
      <c r="Z160" s="308"/>
      <c r="AA160" s="308"/>
      <c r="AB160" s="308"/>
      <c r="AC160" s="308"/>
      <c r="AD160" s="308"/>
      <c r="AE160" s="308"/>
      <c r="AF160" s="308"/>
      <c r="AG160" s="308"/>
      <c r="AH160" s="309"/>
      <c r="AI160" s="4"/>
      <c r="AJ160" s="4"/>
      <c r="AK160" s="4"/>
      <c r="AL160" s="4"/>
      <c r="AM160" s="4"/>
      <c r="AN160" s="4"/>
      <c r="AO160" s="4"/>
      <c r="AP160" s="4"/>
      <c r="AQ160" s="4"/>
      <c r="AR160" s="4"/>
      <c r="AS160" s="4"/>
      <c r="AT160" s="4"/>
      <c r="AU160" s="4"/>
      <c r="AV160" s="4"/>
      <c r="AW160" s="4"/>
    </row>
    <row r="161" spans="1:49" ht="15">
      <c r="A161" s="308"/>
      <c r="B161" s="308"/>
      <c r="C161" s="308"/>
      <c r="D161" s="355"/>
      <c r="E161" s="356"/>
      <c r="F161" s="308"/>
      <c r="G161" s="308"/>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c r="AH161" s="309"/>
      <c r="AI161" s="4"/>
      <c r="AJ161" s="4"/>
      <c r="AK161" s="4"/>
      <c r="AL161" s="4"/>
      <c r="AM161" s="4"/>
      <c r="AN161" s="4"/>
      <c r="AO161" s="4"/>
      <c r="AP161" s="4"/>
      <c r="AQ161" s="4"/>
      <c r="AR161" s="4"/>
      <c r="AS161" s="4"/>
      <c r="AT161" s="4"/>
      <c r="AU161" s="4"/>
      <c r="AV161" s="4"/>
      <c r="AW161" s="4"/>
    </row>
    <row r="162" spans="1:49" ht="15">
      <c r="A162" s="308"/>
      <c r="B162" s="308"/>
      <c r="C162" s="308"/>
      <c r="D162" s="355"/>
      <c r="E162" s="356"/>
      <c r="F162" s="308"/>
      <c r="G162" s="308"/>
      <c r="H162" s="308"/>
      <c r="I162" s="308"/>
      <c r="J162" s="308"/>
      <c r="K162" s="308"/>
      <c r="L162" s="308"/>
      <c r="M162" s="308"/>
      <c r="N162" s="308"/>
      <c r="O162" s="308"/>
      <c r="P162" s="308"/>
      <c r="Q162" s="308"/>
      <c r="R162" s="308"/>
      <c r="S162" s="308"/>
      <c r="T162" s="308"/>
      <c r="U162" s="308"/>
      <c r="V162" s="308"/>
      <c r="W162" s="308"/>
      <c r="X162" s="308"/>
      <c r="Y162" s="308"/>
      <c r="Z162" s="308"/>
      <c r="AA162" s="308"/>
      <c r="AB162" s="308"/>
      <c r="AC162" s="308"/>
      <c r="AD162" s="308"/>
      <c r="AE162" s="308"/>
      <c r="AF162" s="308"/>
      <c r="AG162" s="308"/>
      <c r="AH162" s="309"/>
      <c r="AI162" s="4"/>
      <c r="AJ162" s="4"/>
      <c r="AK162" s="4"/>
      <c r="AL162" s="4"/>
      <c r="AM162" s="4"/>
      <c r="AN162" s="4"/>
      <c r="AO162" s="4"/>
      <c r="AP162" s="4"/>
      <c r="AQ162" s="4"/>
      <c r="AR162" s="4"/>
      <c r="AS162" s="4"/>
      <c r="AT162" s="4"/>
      <c r="AU162" s="4"/>
      <c r="AV162" s="4"/>
      <c r="AW162" s="4"/>
    </row>
    <row r="163" spans="1:49" ht="15">
      <c r="A163" s="308"/>
      <c r="B163" s="308"/>
      <c r="C163" s="308"/>
      <c r="D163" s="355"/>
      <c r="E163" s="356"/>
      <c r="F163" s="308"/>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09"/>
      <c r="AI163" s="4"/>
      <c r="AJ163" s="4"/>
      <c r="AK163" s="4"/>
      <c r="AL163" s="4"/>
      <c r="AM163" s="4"/>
      <c r="AN163" s="4"/>
      <c r="AO163" s="4"/>
      <c r="AP163" s="4"/>
      <c r="AQ163" s="4"/>
      <c r="AR163" s="4"/>
      <c r="AS163" s="4"/>
      <c r="AT163" s="4"/>
      <c r="AU163" s="4"/>
      <c r="AV163" s="4"/>
      <c r="AW163" s="4"/>
    </row>
    <row r="164" spans="1:49" ht="15">
      <c r="A164" s="308"/>
      <c r="B164" s="308"/>
      <c r="C164" s="308"/>
      <c r="D164" s="355"/>
      <c r="E164" s="356"/>
      <c r="F164" s="308"/>
      <c r="G164" s="308"/>
      <c r="H164" s="308"/>
      <c r="I164" s="308"/>
      <c r="J164" s="308"/>
      <c r="K164" s="308"/>
      <c r="L164" s="308"/>
      <c r="M164" s="308"/>
      <c r="N164" s="308"/>
      <c r="O164" s="308"/>
      <c r="P164" s="308"/>
      <c r="Q164" s="308"/>
      <c r="R164" s="308"/>
      <c r="S164" s="308"/>
      <c r="T164" s="308"/>
      <c r="U164" s="308"/>
      <c r="V164" s="308"/>
      <c r="W164" s="308"/>
      <c r="X164" s="308"/>
      <c r="Y164" s="308"/>
      <c r="Z164" s="308"/>
      <c r="AA164" s="308"/>
      <c r="AB164" s="308"/>
      <c r="AC164" s="308"/>
      <c r="AD164" s="308"/>
      <c r="AE164" s="308"/>
      <c r="AF164" s="308"/>
      <c r="AG164" s="308"/>
      <c r="AH164" s="309"/>
      <c r="AI164" s="4"/>
      <c r="AJ164" s="4"/>
      <c r="AK164" s="4"/>
      <c r="AL164" s="4"/>
      <c r="AM164" s="4"/>
      <c r="AN164" s="4"/>
      <c r="AO164" s="4"/>
      <c r="AP164" s="4"/>
      <c r="AQ164" s="4"/>
      <c r="AR164" s="4"/>
      <c r="AS164" s="4"/>
      <c r="AT164" s="4"/>
      <c r="AU164" s="4"/>
      <c r="AV164" s="4"/>
      <c r="AW164" s="4"/>
    </row>
    <row r="165" spans="1:49" ht="15">
      <c r="A165" s="308"/>
      <c r="B165" s="308"/>
      <c r="C165" s="308"/>
      <c r="D165" s="355"/>
      <c r="E165" s="356"/>
      <c r="F165" s="308"/>
      <c r="G165" s="308"/>
      <c r="H165" s="308"/>
      <c r="I165" s="308"/>
      <c r="J165" s="308"/>
      <c r="K165" s="308"/>
      <c r="L165" s="308"/>
      <c r="M165" s="308"/>
      <c r="N165" s="308"/>
      <c r="O165" s="308"/>
      <c r="P165" s="308"/>
      <c r="Q165" s="308"/>
      <c r="R165" s="308"/>
      <c r="S165" s="308"/>
      <c r="T165" s="308"/>
      <c r="U165" s="308"/>
      <c r="V165" s="308"/>
      <c r="W165" s="308"/>
      <c r="X165" s="308"/>
      <c r="Y165" s="308"/>
      <c r="Z165" s="308"/>
      <c r="AA165" s="308"/>
      <c r="AB165" s="308"/>
      <c r="AC165" s="308"/>
      <c r="AD165" s="308"/>
      <c r="AE165" s="308"/>
      <c r="AF165" s="308"/>
      <c r="AG165" s="308"/>
      <c r="AH165" s="309"/>
      <c r="AI165" s="4"/>
      <c r="AJ165" s="4"/>
      <c r="AK165" s="4"/>
      <c r="AL165" s="4"/>
      <c r="AM165" s="4"/>
      <c r="AN165" s="4"/>
      <c r="AO165" s="4"/>
      <c r="AP165" s="4"/>
      <c r="AQ165" s="4"/>
      <c r="AR165" s="4"/>
      <c r="AS165" s="4"/>
      <c r="AT165" s="4"/>
      <c r="AU165" s="4"/>
      <c r="AV165" s="4"/>
      <c r="AW165" s="4"/>
    </row>
    <row r="166" spans="1:49" ht="15">
      <c r="A166" s="308"/>
      <c r="B166" s="308"/>
      <c r="C166" s="308"/>
      <c r="D166" s="355"/>
      <c r="E166" s="356"/>
      <c r="F166" s="308"/>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9"/>
      <c r="AI166" s="4"/>
      <c r="AJ166" s="4"/>
      <c r="AK166" s="4"/>
      <c r="AL166" s="4"/>
      <c r="AM166" s="4"/>
      <c r="AN166" s="4"/>
      <c r="AO166" s="4"/>
      <c r="AP166" s="4"/>
      <c r="AQ166" s="4"/>
      <c r="AR166" s="4"/>
      <c r="AS166" s="4"/>
      <c r="AT166" s="4"/>
      <c r="AU166" s="4"/>
      <c r="AV166" s="4"/>
      <c r="AW166" s="4"/>
    </row>
    <row r="167" spans="1:49" ht="15">
      <c r="A167" s="308"/>
      <c r="B167" s="308"/>
      <c r="C167" s="308"/>
      <c r="D167" s="355"/>
      <c r="E167" s="356"/>
      <c r="F167" s="308"/>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c r="AG167" s="308"/>
      <c r="AH167" s="309"/>
      <c r="AI167" s="4"/>
      <c r="AJ167" s="4"/>
      <c r="AK167" s="4"/>
      <c r="AL167" s="4"/>
      <c r="AM167" s="4"/>
      <c r="AN167" s="4"/>
      <c r="AO167" s="4"/>
      <c r="AP167" s="4"/>
      <c r="AQ167" s="4"/>
      <c r="AR167" s="4"/>
      <c r="AS167" s="4"/>
      <c r="AT167" s="4"/>
      <c r="AU167" s="4"/>
      <c r="AV167" s="4"/>
      <c r="AW167" s="4"/>
    </row>
    <row r="168" spans="1:49" ht="15">
      <c r="A168" s="308"/>
      <c r="B168" s="308"/>
      <c r="C168" s="308"/>
      <c r="D168" s="355"/>
      <c r="E168" s="356"/>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9"/>
      <c r="AI168" s="4"/>
      <c r="AJ168" s="4"/>
      <c r="AK168" s="4"/>
      <c r="AL168" s="4"/>
      <c r="AM168" s="4"/>
      <c r="AN168" s="4"/>
      <c r="AO168" s="4"/>
      <c r="AP168" s="4"/>
      <c r="AQ168" s="4"/>
      <c r="AR168" s="4"/>
      <c r="AS168" s="4"/>
      <c r="AT168" s="4"/>
      <c r="AU168" s="4"/>
      <c r="AV168" s="4"/>
      <c r="AW168" s="4"/>
    </row>
    <row r="169" spans="1:49" ht="15">
      <c r="A169" s="308"/>
      <c r="B169" s="308"/>
      <c r="C169" s="308"/>
      <c r="D169" s="355"/>
      <c r="E169" s="356"/>
      <c r="F169" s="308"/>
      <c r="G169" s="308"/>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08"/>
      <c r="AE169" s="308"/>
      <c r="AF169" s="308"/>
      <c r="AG169" s="308"/>
      <c r="AH169" s="309"/>
      <c r="AI169" s="4"/>
      <c r="AJ169" s="4"/>
      <c r="AK169" s="4"/>
      <c r="AL169" s="4"/>
      <c r="AM169" s="4"/>
      <c r="AN169" s="4"/>
      <c r="AO169" s="4"/>
      <c r="AP169" s="4"/>
      <c r="AQ169" s="4"/>
      <c r="AR169" s="4"/>
      <c r="AS169" s="4"/>
      <c r="AT169" s="4"/>
      <c r="AU169" s="4"/>
      <c r="AV169" s="4"/>
      <c r="AW169" s="4"/>
    </row>
    <row r="170" spans="1:49" ht="15">
      <c r="A170" s="308"/>
      <c r="B170" s="308"/>
      <c r="C170" s="308"/>
      <c r="D170" s="355"/>
      <c r="E170" s="356"/>
      <c r="F170" s="308"/>
      <c r="G170" s="308"/>
      <c r="H170" s="308"/>
      <c r="I170" s="308"/>
      <c r="J170" s="308"/>
      <c r="K170" s="308"/>
      <c r="L170" s="308"/>
      <c r="M170" s="308"/>
      <c r="N170" s="308"/>
      <c r="O170" s="308"/>
      <c r="P170" s="308"/>
      <c r="Q170" s="308"/>
      <c r="R170" s="308"/>
      <c r="S170" s="308"/>
      <c r="T170" s="308"/>
      <c r="U170" s="308"/>
      <c r="V170" s="308"/>
      <c r="W170" s="308"/>
      <c r="X170" s="308"/>
      <c r="Y170" s="308"/>
      <c r="Z170" s="308"/>
      <c r="AA170" s="308"/>
      <c r="AB170" s="308"/>
      <c r="AC170" s="308"/>
      <c r="AD170" s="308"/>
      <c r="AE170" s="308"/>
      <c r="AF170" s="308"/>
      <c r="AG170" s="308"/>
      <c r="AH170" s="309"/>
      <c r="AI170" s="4"/>
      <c r="AJ170" s="4"/>
      <c r="AK170" s="4"/>
      <c r="AL170" s="4"/>
      <c r="AM170" s="4"/>
      <c r="AN170" s="4"/>
      <c r="AO170" s="4"/>
      <c r="AP170" s="4"/>
      <c r="AQ170" s="4"/>
      <c r="AR170" s="4"/>
      <c r="AS170" s="4"/>
      <c r="AT170" s="4"/>
      <c r="AU170" s="4"/>
      <c r="AV170" s="4"/>
      <c r="AW170" s="4"/>
    </row>
    <row r="171" spans="1:49" ht="15">
      <c r="A171" s="308"/>
      <c r="B171" s="308"/>
      <c r="C171" s="308"/>
      <c r="D171" s="355"/>
      <c r="E171" s="356"/>
      <c r="F171" s="308"/>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9"/>
      <c r="AI171" s="4"/>
      <c r="AJ171" s="4"/>
      <c r="AK171" s="4"/>
      <c r="AL171" s="4"/>
      <c r="AM171" s="4"/>
      <c r="AN171" s="4"/>
      <c r="AO171" s="4"/>
      <c r="AP171" s="4"/>
      <c r="AQ171" s="4"/>
      <c r="AR171" s="4"/>
      <c r="AS171" s="4"/>
      <c r="AT171" s="4"/>
      <c r="AU171" s="4"/>
      <c r="AV171" s="4"/>
      <c r="AW171" s="4"/>
    </row>
    <row r="172" spans="26:49" ht="15">
      <c r="Z172" s="308"/>
      <c r="AA172" s="308"/>
      <c r="AB172" s="308"/>
      <c r="AC172" s="308"/>
      <c r="AD172" s="308"/>
      <c r="AE172" s="308"/>
      <c r="AF172" s="308"/>
      <c r="AG172" s="308"/>
      <c r="AH172" s="309"/>
      <c r="AI172" s="4"/>
      <c r="AJ172" s="4"/>
      <c r="AK172" s="4"/>
      <c r="AL172" s="4"/>
      <c r="AM172" s="4"/>
      <c r="AN172" s="4"/>
      <c r="AO172" s="4"/>
      <c r="AP172" s="4"/>
      <c r="AQ172" s="4"/>
      <c r="AR172" s="4"/>
      <c r="AS172" s="4"/>
      <c r="AT172" s="4"/>
      <c r="AU172" s="4"/>
      <c r="AV172" s="4"/>
      <c r="AW172" s="4"/>
    </row>
    <row r="173" spans="26:49" ht="15">
      <c r="Z173" s="308"/>
      <c r="AA173" s="308"/>
      <c r="AB173" s="308"/>
      <c r="AC173" s="308"/>
      <c r="AD173" s="308"/>
      <c r="AE173" s="308"/>
      <c r="AF173" s="308"/>
      <c r="AG173" s="308"/>
      <c r="AH173" s="309"/>
      <c r="AI173" s="4"/>
      <c r="AJ173" s="4"/>
      <c r="AK173" s="4"/>
      <c r="AL173" s="4"/>
      <c r="AM173" s="4"/>
      <c r="AN173" s="4"/>
      <c r="AO173" s="4"/>
      <c r="AP173" s="4"/>
      <c r="AQ173" s="4"/>
      <c r="AR173" s="4"/>
      <c r="AS173" s="4"/>
      <c r="AT173" s="4"/>
      <c r="AU173" s="4"/>
      <c r="AV173" s="4"/>
      <c r="AW173" s="4"/>
    </row>
    <row r="174" spans="26:49" ht="15">
      <c r="Z174" s="308"/>
      <c r="AA174" s="308"/>
      <c r="AB174" s="308"/>
      <c r="AC174" s="308"/>
      <c r="AD174" s="308"/>
      <c r="AE174" s="308"/>
      <c r="AF174" s="308"/>
      <c r="AG174" s="308"/>
      <c r="AH174" s="309"/>
      <c r="AI174" s="4"/>
      <c r="AJ174" s="4"/>
      <c r="AK174" s="4"/>
      <c r="AL174" s="4"/>
      <c r="AM174" s="4"/>
      <c r="AN174" s="4"/>
      <c r="AO174" s="4"/>
      <c r="AP174" s="4"/>
      <c r="AQ174" s="4"/>
      <c r="AR174" s="4"/>
      <c r="AS174" s="4"/>
      <c r="AT174" s="4"/>
      <c r="AU174" s="4"/>
      <c r="AV174" s="4"/>
      <c r="AW174" s="4"/>
    </row>
    <row r="175" spans="26:49" ht="15">
      <c r="Z175" s="308"/>
      <c r="AA175" s="308"/>
      <c r="AB175" s="308"/>
      <c r="AC175" s="308"/>
      <c r="AD175" s="308"/>
      <c r="AE175" s="308"/>
      <c r="AF175" s="308"/>
      <c r="AG175" s="308"/>
      <c r="AH175" s="309"/>
      <c r="AI175" s="4"/>
      <c r="AJ175" s="4"/>
      <c r="AK175" s="4"/>
      <c r="AL175" s="4"/>
      <c r="AM175" s="4"/>
      <c r="AN175" s="4"/>
      <c r="AO175" s="4"/>
      <c r="AP175" s="4"/>
      <c r="AQ175" s="4"/>
      <c r="AR175" s="4"/>
      <c r="AS175" s="4"/>
      <c r="AT175" s="4"/>
      <c r="AU175" s="4"/>
      <c r="AV175" s="4"/>
      <c r="AW175" s="4"/>
    </row>
    <row r="176" spans="26:49" ht="15">
      <c r="Z176" s="308"/>
      <c r="AA176" s="308"/>
      <c r="AB176" s="308"/>
      <c r="AC176" s="308"/>
      <c r="AD176" s="308"/>
      <c r="AE176" s="308"/>
      <c r="AF176" s="308"/>
      <c r="AG176" s="308"/>
      <c r="AH176" s="309"/>
      <c r="AI176" s="4"/>
      <c r="AJ176" s="4"/>
      <c r="AK176" s="4"/>
      <c r="AL176" s="4"/>
      <c r="AM176" s="4"/>
      <c r="AN176" s="4"/>
      <c r="AO176" s="4"/>
      <c r="AP176" s="4"/>
      <c r="AQ176" s="4"/>
      <c r="AR176" s="4"/>
      <c r="AS176" s="4"/>
      <c r="AT176" s="4"/>
      <c r="AU176" s="4"/>
      <c r="AV176" s="4"/>
      <c r="AW176" s="4"/>
    </row>
    <row r="177" spans="26:49" ht="15">
      <c r="Z177" s="308"/>
      <c r="AA177" s="308"/>
      <c r="AB177" s="308"/>
      <c r="AC177" s="308"/>
      <c r="AD177" s="308"/>
      <c r="AE177" s="308"/>
      <c r="AF177" s="308"/>
      <c r="AG177" s="308"/>
      <c r="AH177" s="309"/>
      <c r="AI177" s="4"/>
      <c r="AJ177" s="4"/>
      <c r="AK177" s="4"/>
      <c r="AL177" s="4"/>
      <c r="AM177" s="4"/>
      <c r="AN177" s="4"/>
      <c r="AO177" s="4"/>
      <c r="AP177" s="4"/>
      <c r="AQ177" s="4"/>
      <c r="AR177" s="4"/>
      <c r="AS177" s="4"/>
      <c r="AT177" s="4"/>
      <c r="AU177" s="4"/>
      <c r="AV177" s="4"/>
      <c r="AW177" s="4"/>
    </row>
    <row r="178" spans="26:49" ht="15">
      <c r="Z178" s="308"/>
      <c r="AA178" s="308"/>
      <c r="AB178" s="308"/>
      <c r="AC178" s="308"/>
      <c r="AD178" s="308"/>
      <c r="AE178" s="308"/>
      <c r="AF178" s="308"/>
      <c r="AG178" s="308"/>
      <c r="AH178" s="309"/>
      <c r="AI178" s="4"/>
      <c r="AJ178" s="4"/>
      <c r="AK178" s="4"/>
      <c r="AL178" s="4"/>
      <c r="AM178" s="4"/>
      <c r="AN178" s="4"/>
      <c r="AO178" s="4"/>
      <c r="AP178" s="4"/>
      <c r="AQ178" s="4"/>
      <c r="AR178" s="4"/>
      <c r="AS178" s="4"/>
      <c r="AT178" s="4"/>
      <c r="AU178" s="4"/>
      <c r="AV178" s="4"/>
      <c r="AW178" s="4"/>
    </row>
    <row r="179" spans="26:49" ht="15">
      <c r="Z179" s="308"/>
      <c r="AA179" s="308"/>
      <c r="AB179" s="308"/>
      <c r="AC179" s="308"/>
      <c r="AD179" s="308"/>
      <c r="AE179" s="308"/>
      <c r="AF179" s="308"/>
      <c r="AG179" s="308"/>
      <c r="AH179" s="309"/>
      <c r="AI179" s="4"/>
      <c r="AJ179" s="4"/>
      <c r="AK179" s="4"/>
      <c r="AL179" s="4"/>
      <c r="AM179" s="4"/>
      <c r="AN179" s="4"/>
      <c r="AO179" s="4"/>
      <c r="AP179" s="4"/>
      <c r="AQ179" s="4"/>
      <c r="AR179" s="4"/>
      <c r="AS179" s="4"/>
      <c r="AT179" s="4"/>
      <c r="AU179" s="4"/>
      <c r="AV179" s="4"/>
      <c r="AW179" s="4"/>
    </row>
    <row r="180" spans="26:49" ht="15">
      <c r="Z180" s="308"/>
      <c r="AA180" s="308"/>
      <c r="AB180" s="308"/>
      <c r="AC180" s="308"/>
      <c r="AD180" s="308"/>
      <c r="AE180" s="308"/>
      <c r="AF180" s="308"/>
      <c r="AG180" s="308"/>
      <c r="AH180" s="309"/>
      <c r="AI180" s="4"/>
      <c r="AJ180" s="4"/>
      <c r="AK180" s="4"/>
      <c r="AL180" s="4"/>
      <c r="AM180" s="4"/>
      <c r="AN180" s="4"/>
      <c r="AO180" s="4"/>
      <c r="AP180" s="4"/>
      <c r="AQ180" s="4"/>
      <c r="AR180" s="4"/>
      <c r="AS180" s="4"/>
      <c r="AT180" s="4"/>
      <c r="AU180" s="4"/>
      <c r="AV180" s="4"/>
      <c r="AW180" s="4"/>
    </row>
    <row r="181" spans="26:49" ht="15">
      <c r="Z181" s="308"/>
      <c r="AA181" s="308"/>
      <c r="AB181" s="308"/>
      <c r="AC181" s="308"/>
      <c r="AD181" s="308"/>
      <c r="AE181" s="308"/>
      <c r="AF181" s="308"/>
      <c r="AG181" s="308"/>
      <c r="AH181" s="309"/>
      <c r="AI181" s="4"/>
      <c r="AJ181" s="4"/>
      <c r="AK181" s="4"/>
      <c r="AL181" s="4"/>
      <c r="AM181" s="4"/>
      <c r="AN181" s="4"/>
      <c r="AO181" s="4"/>
      <c r="AP181" s="4"/>
      <c r="AQ181" s="4"/>
      <c r="AR181" s="4"/>
      <c r="AS181" s="4"/>
      <c r="AT181" s="4"/>
      <c r="AU181" s="4"/>
      <c r="AV181" s="4"/>
      <c r="AW181" s="4"/>
    </row>
    <row r="182" spans="26:49" ht="15">
      <c r="Z182" s="308"/>
      <c r="AA182" s="308"/>
      <c r="AB182" s="308"/>
      <c r="AC182" s="308"/>
      <c r="AD182" s="308"/>
      <c r="AE182" s="308"/>
      <c r="AF182" s="308"/>
      <c r="AG182" s="308"/>
      <c r="AH182" s="309"/>
      <c r="AI182" s="4"/>
      <c r="AJ182" s="4"/>
      <c r="AK182" s="4"/>
      <c r="AL182" s="4"/>
      <c r="AM182" s="4"/>
      <c r="AN182" s="4"/>
      <c r="AO182" s="4"/>
      <c r="AP182" s="4"/>
      <c r="AQ182" s="4"/>
      <c r="AR182" s="4"/>
      <c r="AS182" s="4"/>
      <c r="AT182" s="4"/>
      <c r="AU182" s="4"/>
      <c r="AV182" s="4"/>
      <c r="AW182" s="4"/>
    </row>
    <row r="183" spans="26:49" ht="15">
      <c r="Z183" s="308"/>
      <c r="AA183" s="308"/>
      <c r="AB183" s="308"/>
      <c r="AC183" s="308"/>
      <c r="AD183" s="308"/>
      <c r="AE183" s="308"/>
      <c r="AF183" s="308"/>
      <c r="AG183" s="308"/>
      <c r="AH183" s="309"/>
      <c r="AI183" s="4"/>
      <c r="AJ183" s="4"/>
      <c r="AK183" s="4"/>
      <c r="AL183" s="4"/>
      <c r="AM183" s="4"/>
      <c r="AN183" s="4"/>
      <c r="AO183" s="4"/>
      <c r="AP183" s="4"/>
      <c r="AQ183" s="4"/>
      <c r="AR183" s="4"/>
      <c r="AS183" s="4"/>
      <c r="AT183" s="4"/>
      <c r="AU183" s="4"/>
      <c r="AV183" s="4"/>
      <c r="AW183" s="4"/>
    </row>
    <row r="184" spans="26:49" ht="15">
      <c r="Z184" s="308"/>
      <c r="AA184" s="308"/>
      <c r="AB184" s="308"/>
      <c r="AC184" s="308"/>
      <c r="AD184" s="308"/>
      <c r="AE184" s="308"/>
      <c r="AF184" s="308"/>
      <c r="AG184" s="308"/>
      <c r="AH184" s="309"/>
      <c r="AI184" s="4"/>
      <c r="AJ184" s="4"/>
      <c r="AK184" s="4"/>
      <c r="AL184" s="4"/>
      <c r="AM184" s="4"/>
      <c r="AN184" s="4"/>
      <c r="AO184" s="4"/>
      <c r="AP184" s="4"/>
      <c r="AQ184" s="4"/>
      <c r="AR184" s="4"/>
      <c r="AS184" s="4"/>
      <c r="AT184" s="4"/>
      <c r="AU184" s="4"/>
      <c r="AV184" s="4"/>
      <c r="AW184" s="4"/>
    </row>
    <row r="185" spans="26:49" ht="15">
      <c r="Z185" s="308"/>
      <c r="AA185" s="308"/>
      <c r="AB185" s="308"/>
      <c r="AC185" s="308"/>
      <c r="AD185" s="308"/>
      <c r="AE185" s="308"/>
      <c r="AF185" s="308"/>
      <c r="AG185" s="308"/>
      <c r="AH185" s="309"/>
      <c r="AI185" s="4"/>
      <c r="AJ185" s="4"/>
      <c r="AK185" s="4"/>
      <c r="AL185" s="4"/>
      <c r="AM185" s="4"/>
      <c r="AN185" s="4"/>
      <c r="AO185" s="4"/>
      <c r="AP185" s="4"/>
      <c r="AQ185" s="4"/>
      <c r="AR185" s="4"/>
      <c r="AS185" s="4"/>
      <c r="AT185" s="4"/>
      <c r="AU185" s="4"/>
      <c r="AV185" s="4"/>
      <c r="AW185" s="4"/>
    </row>
    <row r="186" spans="26:49" ht="15">
      <c r="Z186" s="308"/>
      <c r="AA186" s="308"/>
      <c r="AB186" s="308"/>
      <c r="AC186" s="308"/>
      <c r="AD186" s="308"/>
      <c r="AE186" s="308"/>
      <c r="AF186" s="308"/>
      <c r="AG186" s="308"/>
      <c r="AH186" s="309"/>
      <c r="AI186" s="4"/>
      <c r="AJ186" s="4"/>
      <c r="AK186" s="4"/>
      <c r="AL186" s="4"/>
      <c r="AM186" s="4"/>
      <c r="AN186" s="4"/>
      <c r="AO186" s="4"/>
      <c r="AP186" s="4"/>
      <c r="AQ186" s="4"/>
      <c r="AR186" s="4"/>
      <c r="AS186" s="4"/>
      <c r="AT186" s="4"/>
      <c r="AU186" s="4"/>
      <c r="AV186" s="4"/>
      <c r="AW186" s="4"/>
    </row>
    <row r="187" spans="26:49" ht="15">
      <c r="Z187" s="308"/>
      <c r="AA187" s="308"/>
      <c r="AB187" s="308"/>
      <c r="AC187" s="308"/>
      <c r="AD187" s="308"/>
      <c r="AE187" s="308"/>
      <c r="AF187" s="308"/>
      <c r="AG187" s="308"/>
      <c r="AH187" s="309"/>
      <c r="AI187" s="4"/>
      <c r="AJ187" s="4"/>
      <c r="AK187" s="4"/>
      <c r="AL187" s="4"/>
      <c r="AM187" s="4"/>
      <c r="AN187" s="4"/>
      <c r="AO187" s="4"/>
      <c r="AP187" s="4"/>
      <c r="AQ187" s="4"/>
      <c r="AR187" s="4"/>
      <c r="AS187" s="4"/>
      <c r="AT187" s="4"/>
      <c r="AU187" s="4"/>
      <c r="AV187" s="4"/>
      <c r="AW187" s="4"/>
    </row>
    <row r="188" spans="26:49" ht="15">
      <c r="Z188" s="308"/>
      <c r="AA188" s="308"/>
      <c r="AB188" s="308"/>
      <c r="AC188" s="308"/>
      <c r="AD188" s="308"/>
      <c r="AE188" s="308"/>
      <c r="AF188" s="308"/>
      <c r="AG188" s="308"/>
      <c r="AH188" s="309"/>
      <c r="AI188" s="4"/>
      <c r="AJ188" s="4"/>
      <c r="AK188" s="4"/>
      <c r="AL188" s="4"/>
      <c r="AM188" s="4"/>
      <c r="AN188" s="4"/>
      <c r="AO188" s="4"/>
      <c r="AP188" s="4"/>
      <c r="AQ188" s="4"/>
      <c r="AR188" s="4"/>
      <c r="AS188" s="4"/>
      <c r="AT188" s="4"/>
      <c r="AU188" s="4"/>
      <c r="AV188" s="4"/>
      <c r="AW188" s="4"/>
    </row>
    <row r="189" spans="26:49" ht="15">
      <c r="Z189" s="308"/>
      <c r="AA189" s="308"/>
      <c r="AB189" s="308"/>
      <c r="AC189" s="308"/>
      <c r="AD189" s="308"/>
      <c r="AE189" s="308"/>
      <c r="AF189" s="308"/>
      <c r="AG189" s="308"/>
      <c r="AH189" s="309"/>
      <c r="AI189" s="4"/>
      <c r="AJ189" s="4"/>
      <c r="AK189" s="4"/>
      <c r="AL189" s="4"/>
      <c r="AM189" s="4"/>
      <c r="AN189" s="4"/>
      <c r="AO189" s="4"/>
      <c r="AP189" s="4"/>
      <c r="AQ189" s="4"/>
      <c r="AR189" s="4"/>
      <c r="AS189" s="4"/>
      <c r="AT189" s="4"/>
      <c r="AU189" s="4"/>
      <c r="AV189" s="4"/>
      <c r="AW189" s="4"/>
    </row>
    <row r="190" spans="26:49" ht="15">
      <c r="Z190" s="308"/>
      <c r="AA190" s="308"/>
      <c r="AB190" s="308"/>
      <c r="AC190" s="308"/>
      <c r="AD190" s="308"/>
      <c r="AE190" s="308"/>
      <c r="AF190" s="308"/>
      <c r="AG190" s="308"/>
      <c r="AH190" s="309"/>
      <c r="AI190" s="4"/>
      <c r="AJ190" s="4"/>
      <c r="AK190" s="4"/>
      <c r="AL190" s="4"/>
      <c r="AM190" s="4"/>
      <c r="AN190" s="4"/>
      <c r="AO190" s="4"/>
      <c r="AP190" s="4"/>
      <c r="AQ190" s="4"/>
      <c r="AR190" s="4"/>
      <c r="AS190" s="4"/>
      <c r="AT190" s="4"/>
      <c r="AU190" s="4"/>
      <c r="AV190" s="4"/>
      <c r="AW190" s="4"/>
    </row>
    <row r="191" spans="26:49" ht="15">
      <c r="Z191" s="308"/>
      <c r="AA191" s="308"/>
      <c r="AB191" s="308"/>
      <c r="AC191" s="308"/>
      <c r="AD191" s="308"/>
      <c r="AE191" s="308"/>
      <c r="AF191" s="308"/>
      <c r="AG191" s="308"/>
      <c r="AH191" s="309"/>
      <c r="AI191" s="4"/>
      <c r="AJ191" s="4"/>
      <c r="AK191" s="4"/>
      <c r="AL191" s="4"/>
      <c r="AM191" s="4"/>
      <c r="AN191" s="4"/>
      <c r="AO191" s="4"/>
      <c r="AP191" s="4"/>
      <c r="AQ191" s="4"/>
      <c r="AR191" s="4"/>
      <c r="AS191" s="4"/>
      <c r="AT191" s="4"/>
      <c r="AU191" s="4"/>
      <c r="AV191" s="4"/>
      <c r="AW191" s="4"/>
    </row>
    <row r="192" spans="26:49" ht="15">
      <c r="Z192" s="308"/>
      <c r="AA192" s="308"/>
      <c r="AB192" s="308"/>
      <c r="AC192" s="308"/>
      <c r="AD192" s="308"/>
      <c r="AE192" s="308"/>
      <c r="AF192" s="308"/>
      <c r="AG192" s="308"/>
      <c r="AH192" s="309"/>
      <c r="AI192" s="4"/>
      <c r="AJ192" s="4"/>
      <c r="AK192" s="4"/>
      <c r="AL192" s="4"/>
      <c r="AM192" s="4"/>
      <c r="AN192" s="4"/>
      <c r="AO192" s="4"/>
      <c r="AP192" s="4"/>
      <c r="AQ192" s="4"/>
      <c r="AR192" s="4"/>
      <c r="AS192" s="4"/>
      <c r="AT192" s="4"/>
      <c r="AU192" s="4"/>
      <c r="AV192" s="4"/>
      <c r="AW192" s="4"/>
    </row>
    <row r="193" spans="26:49" ht="15">
      <c r="Z193" s="308"/>
      <c r="AA193" s="308"/>
      <c r="AB193" s="308"/>
      <c r="AC193" s="308"/>
      <c r="AD193" s="308"/>
      <c r="AE193" s="308"/>
      <c r="AF193" s="308"/>
      <c r="AG193" s="308"/>
      <c r="AH193" s="309"/>
      <c r="AI193" s="4"/>
      <c r="AJ193" s="4"/>
      <c r="AK193" s="4"/>
      <c r="AL193" s="4"/>
      <c r="AM193" s="4"/>
      <c r="AN193" s="4"/>
      <c r="AO193" s="4"/>
      <c r="AP193" s="4"/>
      <c r="AQ193" s="4"/>
      <c r="AR193" s="4"/>
      <c r="AS193" s="4"/>
      <c r="AT193" s="4"/>
      <c r="AU193" s="4"/>
      <c r="AV193" s="4"/>
      <c r="AW193" s="4"/>
    </row>
    <row r="194" spans="26:49" ht="15">
      <c r="Z194" s="308"/>
      <c r="AA194" s="308"/>
      <c r="AB194" s="308"/>
      <c r="AC194" s="308"/>
      <c r="AD194" s="308"/>
      <c r="AE194" s="308"/>
      <c r="AF194" s="308"/>
      <c r="AG194" s="308"/>
      <c r="AH194" s="309"/>
      <c r="AI194" s="4"/>
      <c r="AJ194" s="4"/>
      <c r="AK194" s="4"/>
      <c r="AL194" s="4"/>
      <c r="AM194" s="4"/>
      <c r="AN194" s="4"/>
      <c r="AO194" s="4"/>
      <c r="AP194" s="4"/>
      <c r="AQ194" s="4"/>
      <c r="AR194" s="4"/>
      <c r="AS194" s="4"/>
      <c r="AT194" s="4"/>
      <c r="AU194" s="4"/>
      <c r="AV194" s="4"/>
      <c r="AW194" s="4"/>
    </row>
    <row r="195" spans="26:49" ht="15">
      <c r="Z195" s="308"/>
      <c r="AA195" s="308"/>
      <c r="AB195" s="308"/>
      <c r="AC195" s="308"/>
      <c r="AD195" s="308"/>
      <c r="AE195" s="308"/>
      <c r="AF195" s="308"/>
      <c r="AG195" s="308"/>
      <c r="AH195" s="309"/>
      <c r="AI195" s="4"/>
      <c r="AJ195" s="4"/>
      <c r="AK195" s="4"/>
      <c r="AL195" s="4"/>
      <c r="AM195" s="4"/>
      <c r="AN195" s="4"/>
      <c r="AO195" s="4"/>
      <c r="AP195" s="4"/>
      <c r="AQ195" s="4"/>
      <c r="AR195" s="4"/>
      <c r="AS195" s="4"/>
      <c r="AT195" s="4"/>
      <c r="AU195" s="4"/>
      <c r="AV195" s="4"/>
      <c r="AW195" s="4"/>
    </row>
    <row r="196" spans="26:49" ht="15">
      <c r="Z196" s="308"/>
      <c r="AA196" s="308"/>
      <c r="AB196" s="308"/>
      <c r="AC196" s="308"/>
      <c r="AD196" s="308"/>
      <c r="AE196" s="308"/>
      <c r="AF196" s="308"/>
      <c r="AG196" s="308"/>
      <c r="AH196" s="309"/>
      <c r="AI196" s="4"/>
      <c r="AJ196" s="4"/>
      <c r="AK196" s="4"/>
      <c r="AL196" s="4"/>
      <c r="AM196" s="4"/>
      <c r="AN196" s="4"/>
      <c r="AO196" s="4"/>
      <c r="AP196" s="4"/>
      <c r="AQ196" s="4"/>
      <c r="AR196" s="4"/>
      <c r="AS196" s="4"/>
      <c r="AT196" s="4"/>
      <c r="AU196" s="4"/>
      <c r="AV196" s="4"/>
      <c r="AW196" s="4"/>
    </row>
    <row r="197" spans="26:49" ht="15">
      <c r="Z197" s="308"/>
      <c r="AA197" s="308"/>
      <c r="AB197" s="308"/>
      <c r="AC197" s="308"/>
      <c r="AD197" s="308"/>
      <c r="AE197" s="308"/>
      <c r="AF197" s="308"/>
      <c r="AG197" s="308"/>
      <c r="AH197" s="309"/>
      <c r="AI197" s="4"/>
      <c r="AJ197" s="4"/>
      <c r="AK197" s="4"/>
      <c r="AL197" s="4"/>
      <c r="AM197" s="4"/>
      <c r="AN197" s="4"/>
      <c r="AO197" s="4"/>
      <c r="AP197" s="4"/>
      <c r="AQ197" s="4"/>
      <c r="AR197" s="4"/>
      <c r="AS197" s="4"/>
      <c r="AT197" s="4"/>
      <c r="AU197" s="4"/>
      <c r="AV197" s="4"/>
      <c r="AW197" s="4"/>
    </row>
    <row r="198" spans="26:49" ht="15">
      <c r="Z198" s="308"/>
      <c r="AA198" s="308"/>
      <c r="AB198" s="308"/>
      <c r="AC198" s="308"/>
      <c r="AD198" s="308"/>
      <c r="AE198" s="308"/>
      <c r="AF198" s="308"/>
      <c r="AG198" s="308"/>
      <c r="AH198" s="309"/>
      <c r="AI198" s="4"/>
      <c r="AJ198" s="4"/>
      <c r="AK198" s="4"/>
      <c r="AL198" s="4"/>
      <c r="AM198" s="4"/>
      <c r="AN198" s="4"/>
      <c r="AO198" s="4"/>
      <c r="AP198" s="4"/>
      <c r="AQ198" s="4"/>
      <c r="AR198" s="4"/>
      <c r="AS198" s="4"/>
      <c r="AT198" s="4"/>
      <c r="AU198" s="4"/>
      <c r="AV198" s="4"/>
      <c r="AW198" s="4"/>
    </row>
    <row r="199" spans="26:49" ht="15">
      <c r="Z199" s="308"/>
      <c r="AA199" s="308"/>
      <c r="AB199" s="308"/>
      <c r="AC199" s="308"/>
      <c r="AD199" s="308"/>
      <c r="AE199" s="308"/>
      <c r="AF199" s="308"/>
      <c r="AG199" s="308"/>
      <c r="AH199" s="309"/>
      <c r="AI199" s="4"/>
      <c r="AJ199" s="4"/>
      <c r="AK199" s="4"/>
      <c r="AL199" s="4"/>
      <c r="AM199" s="4"/>
      <c r="AN199" s="4"/>
      <c r="AO199" s="4"/>
      <c r="AP199" s="4"/>
      <c r="AQ199" s="4"/>
      <c r="AR199" s="4"/>
      <c r="AS199" s="4"/>
      <c r="AT199" s="4"/>
      <c r="AU199" s="4"/>
      <c r="AV199" s="4"/>
      <c r="AW199" s="4"/>
    </row>
    <row r="200" spans="26:49" ht="15">
      <c r="Z200" s="308"/>
      <c r="AA200" s="308"/>
      <c r="AB200" s="308"/>
      <c r="AC200" s="308"/>
      <c r="AD200" s="308"/>
      <c r="AE200" s="308"/>
      <c r="AF200" s="308"/>
      <c r="AG200" s="308"/>
      <c r="AH200" s="309"/>
      <c r="AI200" s="4"/>
      <c r="AJ200" s="4"/>
      <c r="AK200" s="4"/>
      <c r="AL200" s="4"/>
      <c r="AM200" s="4"/>
      <c r="AN200" s="4"/>
      <c r="AO200" s="4"/>
      <c r="AP200" s="4"/>
      <c r="AQ200" s="4"/>
      <c r="AR200" s="4"/>
      <c r="AS200" s="4"/>
      <c r="AT200" s="4"/>
      <c r="AU200" s="4"/>
      <c r="AV200" s="4"/>
      <c r="AW200" s="4"/>
    </row>
    <row r="201" spans="26:49" ht="15">
      <c r="Z201" s="308"/>
      <c r="AA201" s="308"/>
      <c r="AB201" s="308"/>
      <c r="AC201" s="308"/>
      <c r="AD201" s="308"/>
      <c r="AE201" s="308"/>
      <c r="AF201" s="308"/>
      <c r="AG201" s="308"/>
      <c r="AH201" s="309"/>
      <c r="AI201" s="4"/>
      <c r="AJ201" s="4"/>
      <c r="AK201" s="4"/>
      <c r="AL201" s="4"/>
      <c r="AM201" s="4"/>
      <c r="AN201" s="4"/>
      <c r="AO201" s="4"/>
      <c r="AP201" s="4"/>
      <c r="AQ201" s="4"/>
      <c r="AR201" s="4"/>
      <c r="AS201" s="4"/>
      <c r="AT201" s="4"/>
      <c r="AU201" s="4"/>
      <c r="AV201" s="4"/>
      <c r="AW201" s="4"/>
    </row>
    <row r="202" spans="26:49" ht="15">
      <c r="Z202" s="308"/>
      <c r="AA202" s="308"/>
      <c r="AB202" s="308"/>
      <c r="AC202" s="308"/>
      <c r="AD202" s="308"/>
      <c r="AE202" s="308"/>
      <c r="AF202" s="308"/>
      <c r="AG202" s="308"/>
      <c r="AH202" s="309"/>
      <c r="AI202" s="4"/>
      <c r="AJ202" s="4"/>
      <c r="AK202" s="4"/>
      <c r="AL202" s="4"/>
      <c r="AM202" s="4"/>
      <c r="AN202" s="4"/>
      <c r="AO202" s="4"/>
      <c r="AP202" s="4"/>
      <c r="AQ202" s="4"/>
      <c r="AR202" s="4"/>
      <c r="AS202" s="4"/>
      <c r="AT202" s="4"/>
      <c r="AU202" s="4"/>
      <c r="AV202" s="4"/>
      <c r="AW202" s="4"/>
    </row>
    <row r="203" spans="26:49" ht="15">
      <c r="Z203" s="308"/>
      <c r="AA203" s="308"/>
      <c r="AB203" s="308"/>
      <c r="AC203" s="308"/>
      <c r="AD203" s="308"/>
      <c r="AE203" s="308"/>
      <c r="AF203" s="308"/>
      <c r="AG203" s="308"/>
      <c r="AH203" s="309"/>
      <c r="AI203" s="4"/>
      <c r="AJ203" s="4"/>
      <c r="AK203" s="4"/>
      <c r="AL203" s="4"/>
      <c r="AM203" s="4"/>
      <c r="AN203" s="4"/>
      <c r="AO203" s="4"/>
      <c r="AP203" s="4"/>
      <c r="AQ203" s="4"/>
      <c r="AR203" s="4"/>
      <c r="AS203" s="4"/>
      <c r="AT203" s="4"/>
      <c r="AU203" s="4"/>
      <c r="AV203" s="4"/>
      <c r="AW203" s="4"/>
    </row>
    <row r="204" spans="26:49" ht="15">
      <c r="Z204" s="308"/>
      <c r="AA204" s="308"/>
      <c r="AB204" s="308"/>
      <c r="AC204" s="308"/>
      <c r="AD204" s="308"/>
      <c r="AE204" s="308"/>
      <c r="AF204" s="308"/>
      <c r="AG204" s="308"/>
      <c r="AH204" s="309"/>
      <c r="AI204" s="4"/>
      <c r="AJ204" s="4"/>
      <c r="AK204" s="4"/>
      <c r="AL204" s="4"/>
      <c r="AM204" s="4"/>
      <c r="AN204" s="4"/>
      <c r="AO204" s="4"/>
      <c r="AP204" s="4"/>
      <c r="AQ204" s="4"/>
      <c r="AR204" s="4"/>
      <c r="AS204" s="4"/>
      <c r="AT204" s="4"/>
      <c r="AU204" s="4"/>
      <c r="AV204" s="4"/>
      <c r="AW204" s="4"/>
    </row>
    <row r="205" spans="26:49" ht="15">
      <c r="Z205" s="308"/>
      <c r="AA205" s="308"/>
      <c r="AB205" s="308"/>
      <c r="AC205" s="308"/>
      <c r="AD205" s="308"/>
      <c r="AE205" s="308"/>
      <c r="AF205" s="308"/>
      <c r="AG205" s="308"/>
      <c r="AH205" s="309"/>
      <c r="AI205" s="4"/>
      <c r="AJ205" s="4"/>
      <c r="AK205" s="4"/>
      <c r="AL205" s="4"/>
      <c r="AM205" s="4"/>
      <c r="AN205" s="4"/>
      <c r="AO205" s="4"/>
      <c r="AP205" s="4"/>
      <c r="AQ205" s="4"/>
      <c r="AR205" s="4"/>
      <c r="AS205" s="4"/>
      <c r="AT205" s="4"/>
      <c r="AU205" s="4"/>
      <c r="AV205" s="4"/>
      <c r="AW205" s="4"/>
    </row>
    <row r="206" spans="26:49" ht="15">
      <c r="Z206" s="308"/>
      <c r="AA206" s="308"/>
      <c r="AB206" s="308"/>
      <c r="AC206" s="308"/>
      <c r="AD206" s="308"/>
      <c r="AE206" s="308"/>
      <c r="AF206" s="308"/>
      <c r="AG206" s="308"/>
      <c r="AH206" s="309"/>
      <c r="AI206" s="4"/>
      <c r="AJ206" s="4"/>
      <c r="AK206" s="4"/>
      <c r="AL206" s="4"/>
      <c r="AM206" s="4"/>
      <c r="AN206" s="4"/>
      <c r="AO206" s="4"/>
      <c r="AP206" s="4"/>
      <c r="AQ206" s="4"/>
      <c r="AR206" s="4"/>
      <c r="AS206" s="4"/>
      <c r="AT206" s="4"/>
      <c r="AU206" s="4"/>
      <c r="AV206" s="4"/>
      <c r="AW206" s="4"/>
    </row>
    <row r="207" spans="26:49" ht="15">
      <c r="Z207" s="308"/>
      <c r="AA207" s="308"/>
      <c r="AB207" s="308"/>
      <c r="AC207" s="308"/>
      <c r="AD207" s="308"/>
      <c r="AE207" s="308"/>
      <c r="AF207" s="308"/>
      <c r="AG207" s="308"/>
      <c r="AH207" s="309"/>
      <c r="AI207" s="4"/>
      <c r="AJ207" s="4"/>
      <c r="AK207" s="4"/>
      <c r="AL207" s="4"/>
      <c r="AM207" s="4"/>
      <c r="AN207" s="4"/>
      <c r="AO207" s="4"/>
      <c r="AP207" s="4"/>
      <c r="AQ207" s="4"/>
      <c r="AR207" s="4"/>
      <c r="AS207" s="4"/>
      <c r="AT207" s="4"/>
      <c r="AU207" s="4"/>
      <c r="AV207" s="4"/>
      <c r="AW207" s="4"/>
    </row>
    <row r="208" spans="26:49" ht="15">
      <c r="Z208" s="308"/>
      <c r="AA208" s="308"/>
      <c r="AB208" s="308"/>
      <c r="AC208" s="308"/>
      <c r="AD208" s="308"/>
      <c r="AE208" s="308"/>
      <c r="AF208" s="308"/>
      <c r="AG208" s="308"/>
      <c r="AH208" s="309"/>
      <c r="AI208" s="4"/>
      <c r="AJ208" s="4"/>
      <c r="AK208" s="4"/>
      <c r="AL208" s="4"/>
      <c r="AM208" s="4"/>
      <c r="AN208" s="4"/>
      <c r="AO208" s="4"/>
      <c r="AP208" s="4"/>
      <c r="AQ208" s="4"/>
      <c r="AR208" s="4"/>
      <c r="AS208" s="4"/>
      <c r="AT208" s="4"/>
      <c r="AU208" s="4"/>
      <c r="AV208" s="4"/>
      <c r="AW208" s="4"/>
    </row>
    <row r="209" spans="26:49" ht="15">
      <c r="Z209" s="308"/>
      <c r="AA209" s="308"/>
      <c r="AB209" s="308"/>
      <c r="AC209" s="308"/>
      <c r="AD209" s="308"/>
      <c r="AE209" s="308"/>
      <c r="AF209" s="308"/>
      <c r="AG209" s="308"/>
      <c r="AH209" s="309"/>
      <c r="AI209" s="4"/>
      <c r="AJ209" s="4"/>
      <c r="AK209" s="4"/>
      <c r="AL209" s="4"/>
      <c r="AM209" s="4"/>
      <c r="AN209" s="4"/>
      <c r="AO209" s="4"/>
      <c r="AP209" s="4"/>
      <c r="AQ209" s="4"/>
      <c r="AR209" s="4"/>
      <c r="AS209" s="4"/>
      <c r="AT209" s="4"/>
      <c r="AU209" s="4"/>
      <c r="AV209" s="4"/>
      <c r="AW209" s="4"/>
    </row>
    <row r="210" spans="26:49" ht="15">
      <c r="Z210" s="308"/>
      <c r="AA210" s="308"/>
      <c r="AB210" s="308"/>
      <c r="AC210" s="308"/>
      <c r="AD210" s="308"/>
      <c r="AE210" s="308"/>
      <c r="AF210" s="308"/>
      <c r="AG210" s="308"/>
      <c r="AH210" s="309"/>
      <c r="AI210" s="4"/>
      <c r="AJ210" s="4"/>
      <c r="AK210" s="4"/>
      <c r="AL210" s="4"/>
      <c r="AM210" s="4"/>
      <c r="AN210" s="4"/>
      <c r="AO210" s="4"/>
      <c r="AP210" s="4"/>
      <c r="AQ210" s="4"/>
      <c r="AR210" s="4"/>
      <c r="AS210" s="4"/>
      <c r="AT210" s="4"/>
      <c r="AU210" s="4"/>
      <c r="AV210" s="4"/>
      <c r="AW210" s="4"/>
    </row>
    <row r="211" spans="26:49" ht="15">
      <c r="Z211" s="308"/>
      <c r="AA211" s="308"/>
      <c r="AB211" s="308"/>
      <c r="AC211" s="308"/>
      <c r="AD211" s="308"/>
      <c r="AE211" s="308"/>
      <c r="AF211" s="308"/>
      <c r="AG211" s="308"/>
      <c r="AH211" s="309"/>
      <c r="AI211" s="4"/>
      <c r="AJ211" s="4"/>
      <c r="AK211" s="4"/>
      <c r="AL211" s="4"/>
      <c r="AM211" s="4"/>
      <c r="AN211" s="4"/>
      <c r="AO211" s="4"/>
      <c r="AP211" s="4"/>
      <c r="AQ211" s="4"/>
      <c r="AR211" s="4"/>
      <c r="AS211" s="4"/>
      <c r="AT211" s="4"/>
      <c r="AU211" s="4"/>
      <c r="AV211" s="4"/>
      <c r="AW211" s="4"/>
    </row>
    <row r="212" spans="26:49" ht="15">
      <c r="Z212" s="308"/>
      <c r="AA212" s="308"/>
      <c r="AB212" s="308"/>
      <c r="AC212" s="308"/>
      <c r="AD212" s="308"/>
      <c r="AE212" s="308"/>
      <c r="AF212" s="308"/>
      <c r="AG212" s="308"/>
      <c r="AH212" s="309"/>
      <c r="AI212" s="4"/>
      <c r="AJ212" s="4"/>
      <c r="AK212" s="4"/>
      <c r="AL212" s="4"/>
      <c r="AM212" s="4"/>
      <c r="AN212" s="4"/>
      <c r="AO212" s="4"/>
      <c r="AP212" s="4"/>
      <c r="AQ212" s="4"/>
      <c r="AR212" s="4"/>
      <c r="AS212" s="4"/>
      <c r="AT212" s="4"/>
      <c r="AU212" s="4"/>
      <c r="AV212" s="4"/>
      <c r="AW212" s="4"/>
    </row>
    <row r="213" spans="26:49" ht="15">
      <c r="Z213" s="308"/>
      <c r="AA213" s="308"/>
      <c r="AB213" s="308"/>
      <c r="AC213" s="308"/>
      <c r="AD213" s="308"/>
      <c r="AE213" s="308"/>
      <c r="AF213" s="308"/>
      <c r="AG213" s="308"/>
      <c r="AH213" s="309"/>
      <c r="AI213" s="4"/>
      <c r="AJ213" s="4"/>
      <c r="AK213" s="4"/>
      <c r="AL213" s="4"/>
      <c r="AM213" s="4"/>
      <c r="AN213" s="4"/>
      <c r="AO213" s="4"/>
      <c r="AP213" s="4"/>
      <c r="AQ213" s="4"/>
      <c r="AR213" s="4"/>
      <c r="AS213" s="4"/>
      <c r="AT213" s="4"/>
      <c r="AU213" s="4"/>
      <c r="AV213" s="4"/>
      <c r="AW213" s="4"/>
    </row>
    <row r="214" spans="26:49" ht="15">
      <c r="Z214" s="308"/>
      <c r="AA214" s="308"/>
      <c r="AB214" s="308"/>
      <c r="AC214" s="308"/>
      <c r="AD214" s="308"/>
      <c r="AE214" s="308"/>
      <c r="AF214" s="308"/>
      <c r="AG214" s="308"/>
      <c r="AH214" s="309"/>
      <c r="AI214" s="4"/>
      <c r="AJ214" s="4"/>
      <c r="AK214" s="4"/>
      <c r="AL214" s="4"/>
      <c r="AM214" s="4"/>
      <c r="AN214" s="4"/>
      <c r="AO214" s="4"/>
      <c r="AP214" s="4"/>
      <c r="AQ214" s="4"/>
      <c r="AR214" s="4"/>
      <c r="AS214" s="4"/>
      <c r="AT214" s="4"/>
      <c r="AU214" s="4"/>
      <c r="AV214" s="4"/>
      <c r="AW214" s="4"/>
    </row>
    <row r="215" spans="26:49" ht="15">
      <c r="Z215" s="308"/>
      <c r="AA215" s="308"/>
      <c r="AB215" s="308"/>
      <c r="AC215" s="308"/>
      <c r="AD215" s="308"/>
      <c r="AE215" s="308"/>
      <c r="AF215" s="308"/>
      <c r="AG215" s="308"/>
      <c r="AH215" s="309"/>
      <c r="AI215" s="4"/>
      <c r="AJ215" s="4"/>
      <c r="AK215" s="4"/>
      <c r="AL215" s="4"/>
      <c r="AM215" s="4"/>
      <c r="AN215" s="4"/>
      <c r="AO215" s="4"/>
      <c r="AP215" s="4"/>
      <c r="AQ215" s="4"/>
      <c r="AR215" s="4"/>
      <c r="AS215" s="4"/>
      <c r="AT215" s="4"/>
      <c r="AU215" s="4"/>
      <c r="AV215" s="4"/>
      <c r="AW215" s="4"/>
    </row>
    <row r="216" spans="26:49" ht="15">
      <c r="Z216" s="308"/>
      <c r="AA216" s="308"/>
      <c r="AB216" s="308"/>
      <c r="AC216" s="308"/>
      <c r="AD216" s="308"/>
      <c r="AE216" s="308"/>
      <c r="AF216" s="308"/>
      <c r="AG216" s="308"/>
      <c r="AH216" s="309"/>
      <c r="AI216" s="4"/>
      <c r="AJ216" s="4"/>
      <c r="AK216" s="4"/>
      <c r="AL216" s="4"/>
      <c r="AM216" s="4"/>
      <c r="AN216" s="4"/>
      <c r="AO216" s="4"/>
      <c r="AP216" s="4"/>
      <c r="AQ216" s="4"/>
      <c r="AR216" s="4"/>
      <c r="AS216" s="4"/>
      <c r="AT216" s="4"/>
      <c r="AU216" s="4"/>
      <c r="AV216" s="4"/>
      <c r="AW216" s="4"/>
    </row>
    <row r="217" spans="26:49" ht="15">
      <c r="Z217" s="308"/>
      <c r="AA217" s="308"/>
      <c r="AB217" s="308"/>
      <c r="AC217" s="308"/>
      <c r="AD217" s="308"/>
      <c r="AE217" s="308"/>
      <c r="AF217" s="308"/>
      <c r="AG217" s="308"/>
      <c r="AH217" s="309"/>
      <c r="AI217" s="4"/>
      <c r="AJ217" s="4"/>
      <c r="AK217" s="4"/>
      <c r="AL217" s="4"/>
      <c r="AM217" s="4"/>
      <c r="AN217" s="4"/>
      <c r="AO217" s="4"/>
      <c r="AP217" s="4"/>
      <c r="AQ217" s="4"/>
      <c r="AR217" s="4"/>
      <c r="AS217" s="4"/>
      <c r="AT217" s="4"/>
      <c r="AU217" s="4"/>
      <c r="AV217" s="4"/>
      <c r="AW217" s="4"/>
    </row>
    <row r="218" spans="26:49" ht="15">
      <c r="Z218" s="308"/>
      <c r="AA218" s="308"/>
      <c r="AB218" s="308"/>
      <c r="AC218" s="308"/>
      <c r="AD218" s="308"/>
      <c r="AE218" s="308"/>
      <c r="AF218" s="308"/>
      <c r="AG218" s="308"/>
      <c r="AH218" s="309"/>
      <c r="AI218" s="4"/>
      <c r="AJ218" s="4"/>
      <c r="AK218" s="4"/>
      <c r="AL218" s="4"/>
      <c r="AM218" s="4"/>
      <c r="AN218" s="4"/>
      <c r="AO218" s="4"/>
      <c r="AP218" s="4"/>
      <c r="AQ218" s="4"/>
      <c r="AR218" s="4"/>
      <c r="AS218" s="4"/>
      <c r="AT218" s="4"/>
      <c r="AU218" s="4"/>
      <c r="AV218" s="4"/>
      <c r="AW218" s="4"/>
    </row>
    <row r="219" spans="26:49" ht="15">
      <c r="Z219" s="308"/>
      <c r="AA219" s="308"/>
      <c r="AB219" s="308"/>
      <c r="AC219" s="308"/>
      <c r="AD219" s="308"/>
      <c r="AE219" s="308"/>
      <c r="AF219" s="308"/>
      <c r="AG219" s="308"/>
      <c r="AH219" s="309"/>
      <c r="AI219" s="4"/>
      <c r="AJ219" s="4"/>
      <c r="AK219" s="4"/>
      <c r="AL219" s="4"/>
      <c r="AM219" s="4"/>
      <c r="AN219" s="4"/>
      <c r="AO219" s="4"/>
      <c r="AP219" s="4"/>
      <c r="AQ219" s="4"/>
      <c r="AR219" s="4"/>
      <c r="AS219" s="4"/>
      <c r="AT219" s="4"/>
      <c r="AU219" s="4"/>
      <c r="AV219" s="4"/>
      <c r="AW219" s="4"/>
    </row>
    <row r="220" spans="26:49" ht="15">
      <c r="Z220" s="308"/>
      <c r="AA220" s="308"/>
      <c r="AB220" s="308"/>
      <c r="AC220" s="308"/>
      <c r="AD220" s="308"/>
      <c r="AE220" s="308"/>
      <c r="AF220" s="308"/>
      <c r="AG220" s="308"/>
      <c r="AH220" s="309"/>
      <c r="AI220" s="4"/>
      <c r="AJ220" s="4"/>
      <c r="AK220" s="4"/>
      <c r="AL220" s="4"/>
      <c r="AM220" s="4"/>
      <c r="AN220" s="4"/>
      <c r="AO220" s="4"/>
      <c r="AP220" s="4"/>
      <c r="AQ220" s="4"/>
      <c r="AR220" s="4"/>
      <c r="AS220" s="4"/>
      <c r="AT220" s="4"/>
      <c r="AU220" s="4"/>
      <c r="AV220" s="4"/>
      <c r="AW220" s="4"/>
    </row>
    <row r="221" spans="26:49" ht="15">
      <c r="Z221" s="308"/>
      <c r="AA221" s="308"/>
      <c r="AB221" s="308"/>
      <c r="AC221" s="308"/>
      <c r="AD221" s="308"/>
      <c r="AE221" s="308"/>
      <c r="AF221" s="308"/>
      <c r="AG221" s="308"/>
      <c r="AH221" s="309"/>
      <c r="AI221" s="4"/>
      <c r="AJ221" s="4"/>
      <c r="AK221" s="4"/>
      <c r="AL221" s="4"/>
      <c r="AM221" s="4"/>
      <c r="AN221" s="4"/>
      <c r="AO221" s="4"/>
      <c r="AP221" s="4"/>
      <c r="AQ221" s="4"/>
      <c r="AR221" s="4"/>
      <c r="AS221" s="4"/>
      <c r="AT221" s="4"/>
      <c r="AU221" s="4"/>
      <c r="AV221" s="4"/>
      <c r="AW221" s="4"/>
    </row>
    <row r="222" spans="26:49" ht="15">
      <c r="Z222" s="308"/>
      <c r="AA222" s="308"/>
      <c r="AB222" s="308"/>
      <c r="AC222" s="308"/>
      <c r="AD222" s="308"/>
      <c r="AE222" s="308"/>
      <c r="AF222" s="308"/>
      <c r="AG222" s="308"/>
      <c r="AH222" s="309"/>
      <c r="AI222" s="4"/>
      <c r="AJ222" s="4"/>
      <c r="AK222" s="4"/>
      <c r="AL222" s="4"/>
      <c r="AM222" s="4"/>
      <c r="AN222" s="4"/>
      <c r="AO222" s="4"/>
      <c r="AP222" s="4"/>
      <c r="AQ222" s="4"/>
      <c r="AR222" s="4"/>
      <c r="AS222" s="4"/>
      <c r="AT222" s="4"/>
      <c r="AU222" s="4"/>
      <c r="AV222" s="4"/>
      <c r="AW222" s="4"/>
    </row>
    <row r="223" spans="26:49" ht="15">
      <c r="Z223" s="308"/>
      <c r="AA223" s="308"/>
      <c r="AB223" s="308"/>
      <c r="AC223" s="308"/>
      <c r="AD223" s="308"/>
      <c r="AE223" s="308"/>
      <c r="AF223" s="308"/>
      <c r="AG223" s="308"/>
      <c r="AH223" s="309"/>
      <c r="AI223" s="4"/>
      <c r="AJ223" s="4"/>
      <c r="AK223" s="4"/>
      <c r="AL223" s="4"/>
      <c r="AM223" s="4"/>
      <c r="AN223" s="4"/>
      <c r="AO223" s="4"/>
      <c r="AP223" s="4"/>
      <c r="AQ223" s="4"/>
      <c r="AR223" s="4"/>
      <c r="AS223" s="4"/>
      <c r="AT223" s="4"/>
      <c r="AU223" s="4"/>
      <c r="AV223" s="4"/>
      <c r="AW223" s="4"/>
    </row>
    <row r="224" spans="26:49" ht="15">
      <c r="Z224" s="308"/>
      <c r="AA224" s="308"/>
      <c r="AB224" s="308"/>
      <c r="AC224" s="308"/>
      <c r="AD224" s="308"/>
      <c r="AE224" s="308"/>
      <c r="AF224" s="308"/>
      <c r="AG224" s="308"/>
      <c r="AH224" s="309"/>
      <c r="AI224" s="4"/>
      <c r="AJ224" s="4"/>
      <c r="AK224" s="4"/>
      <c r="AL224" s="4"/>
      <c r="AM224" s="4"/>
      <c r="AN224" s="4"/>
      <c r="AO224" s="4"/>
      <c r="AP224" s="4"/>
      <c r="AQ224" s="4"/>
      <c r="AR224" s="4"/>
      <c r="AS224" s="4"/>
      <c r="AT224" s="4"/>
      <c r="AU224" s="4"/>
      <c r="AV224" s="4"/>
      <c r="AW224" s="4"/>
    </row>
    <row r="225" spans="26:49" ht="15">
      <c r="Z225" s="308"/>
      <c r="AA225" s="308"/>
      <c r="AB225" s="308"/>
      <c r="AC225" s="308"/>
      <c r="AD225" s="308"/>
      <c r="AE225" s="308"/>
      <c r="AF225" s="308"/>
      <c r="AG225" s="308"/>
      <c r="AH225" s="309"/>
      <c r="AI225" s="4"/>
      <c r="AJ225" s="4"/>
      <c r="AK225" s="4"/>
      <c r="AL225" s="4"/>
      <c r="AM225" s="4"/>
      <c r="AN225" s="4"/>
      <c r="AO225" s="4"/>
      <c r="AP225" s="4"/>
      <c r="AQ225" s="4"/>
      <c r="AR225" s="4"/>
      <c r="AS225" s="4"/>
      <c r="AT225" s="4"/>
      <c r="AU225" s="4"/>
      <c r="AV225" s="4"/>
      <c r="AW225" s="4"/>
    </row>
    <row r="226" spans="26:49" ht="15">
      <c r="Z226" s="308"/>
      <c r="AA226" s="308"/>
      <c r="AB226" s="308"/>
      <c r="AC226" s="308"/>
      <c r="AD226" s="308"/>
      <c r="AE226" s="308"/>
      <c r="AF226" s="308"/>
      <c r="AG226" s="308"/>
      <c r="AH226" s="309"/>
      <c r="AI226" s="4"/>
      <c r="AJ226" s="4"/>
      <c r="AK226" s="4"/>
      <c r="AL226" s="4"/>
      <c r="AM226" s="4"/>
      <c r="AN226" s="4"/>
      <c r="AO226" s="4"/>
      <c r="AP226" s="4"/>
      <c r="AQ226" s="4"/>
      <c r="AR226" s="4"/>
      <c r="AS226" s="4"/>
      <c r="AT226" s="4"/>
      <c r="AU226" s="4"/>
      <c r="AV226" s="4"/>
      <c r="AW226" s="4"/>
    </row>
    <row r="227" spans="26:49" ht="15">
      <c r="Z227" s="308"/>
      <c r="AA227" s="308"/>
      <c r="AB227" s="308"/>
      <c r="AC227" s="308"/>
      <c r="AD227" s="308"/>
      <c r="AE227" s="308"/>
      <c r="AF227" s="308"/>
      <c r="AG227" s="308"/>
      <c r="AH227" s="309"/>
      <c r="AI227" s="4"/>
      <c r="AJ227" s="4"/>
      <c r="AK227" s="4"/>
      <c r="AL227" s="4"/>
      <c r="AM227" s="4"/>
      <c r="AN227" s="4"/>
      <c r="AO227" s="4"/>
      <c r="AP227" s="4"/>
      <c r="AQ227" s="4"/>
      <c r="AR227" s="4"/>
      <c r="AS227" s="4"/>
      <c r="AT227" s="4"/>
      <c r="AU227" s="4"/>
      <c r="AV227" s="4"/>
      <c r="AW227" s="4"/>
    </row>
    <row r="228" spans="26:49" ht="15">
      <c r="Z228" s="308"/>
      <c r="AA228" s="308"/>
      <c r="AB228" s="308"/>
      <c r="AC228" s="308"/>
      <c r="AD228" s="308"/>
      <c r="AE228" s="308"/>
      <c r="AF228" s="308"/>
      <c r="AG228" s="308"/>
      <c r="AH228" s="309"/>
      <c r="AI228" s="4"/>
      <c r="AJ228" s="4"/>
      <c r="AK228" s="4"/>
      <c r="AL228" s="4"/>
      <c r="AM228" s="4"/>
      <c r="AN228" s="4"/>
      <c r="AO228" s="4"/>
      <c r="AP228" s="4"/>
      <c r="AQ228" s="4"/>
      <c r="AR228" s="4"/>
      <c r="AS228" s="4"/>
      <c r="AT228" s="4"/>
      <c r="AU228" s="4"/>
      <c r="AV228" s="4"/>
      <c r="AW228" s="4"/>
    </row>
    <row r="229" spans="26:49" ht="15">
      <c r="Z229" s="308"/>
      <c r="AA229" s="308"/>
      <c r="AB229" s="308"/>
      <c r="AC229" s="308"/>
      <c r="AD229" s="308"/>
      <c r="AE229" s="308"/>
      <c r="AF229" s="308"/>
      <c r="AG229" s="308"/>
      <c r="AH229" s="309"/>
      <c r="AI229" s="4"/>
      <c r="AJ229" s="4"/>
      <c r="AK229" s="4"/>
      <c r="AL229" s="4"/>
      <c r="AM229" s="4"/>
      <c r="AN229" s="4"/>
      <c r="AO229" s="4"/>
      <c r="AP229" s="4"/>
      <c r="AQ229" s="4"/>
      <c r="AR229" s="4"/>
      <c r="AS229" s="4"/>
      <c r="AT229" s="4"/>
      <c r="AU229" s="4"/>
      <c r="AV229" s="4"/>
      <c r="AW229" s="4"/>
    </row>
    <row r="230" spans="26:49" ht="15">
      <c r="Z230" s="308"/>
      <c r="AA230" s="308"/>
      <c r="AB230" s="308"/>
      <c r="AC230" s="308"/>
      <c r="AD230" s="308"/>
      <c r="AE230" s="308"/>
      <c r="AF230" s="308"/>
      <c r="AG230" s="308"/>
      <c r="AH230" s="309"/>
      <c r="AI230" s="4"/>
      <c r="AJ230" s="4"/>
      <c r="AK230" s="4"/>
      <c r="AL230" s="4"/>
      <c r="AM230" s="4"/>
      <c r="AN230" s="4"/>
      <c r="AO230" s="4"/>
      <c r="AP230" s="4"/>
      <c r="AQ230" s="4"/>
      <c r="AR230" s="4"/>
      <c r="AS230" s="4"/>
      <c r="AT230" s="4"/>
      <c r="AU230" s="4"/>
      <c r="AV230" s="4"/>
      <c r="AW230" s="4"/>
    </row>
    <row r="231" spans="26:49" ht="15">
      <c r="Z231" s="308"/>
      <c r="AA231" s="308"/>
      <c r="AB231" s="308"/>
      <c r="AC231" s="308"/>
      <c r="AD231" s="308"/>
      <c r="AE231" s="308"/>
      <c r="AF231" s="308"/>
      <c r="AG231" s="308"/>
      <c r="AH231" s="309"/>
      <c r="AI231" s="4"/>
      <c r="AJ231" s="4"/>
      <c r="AK231" s="4"/>
      <c r="AL231" s="4"/>
      <c r="AM231" s="4"/>
      <c r="AN231" s="4"/>
      <c r="AO231" s="4"/>
      <c r="AP231" s="4"/>
      <c r="AQ231" s="4"/>
      <c r="AR231" s="4"/>
      <c r="AS231" s="4"/>
      <c r="AT231" s="4"/>
      <c r="AU231" s="4"/>
      <c r="AV231" s="4"/>
      <c r="AW231" s="4"/>
    </row>
    <row r="232" spans="26:49" ht="15">
      <c r="Z232" s="308"/>
      <c r="AA232" s="308"/>
      <c r="AB232" s="308"/>
      <c r="AC232" s="308"/>
      <c r="AD232" s="308"/>
      <c r="AE232" s="308"/>
      <c r="AF232" s="308"/>
      <c r="AG232" s="308"/>
      <c r="AH232" s="309"/>
      <c r="AI232" s="4"/>
      <c r="AJ232" s="4"/>
      <c r="AK232" s="4"/>
      <c r="AL232" s="4"/>
      <c r="AM232" s="4"/>
      <c r="AN232" s="4"/>
      <c r="AO232" s="4"/>
      <c r="AP232" s="4"/>
      <c r="AQ232" s="4"/>
      <c r="AR232" s="4"/>
      <c r="AS232" s="4"/>
      <c r="AT232" s="4"/>
      <c r="AU232" s="4"/>
      <c r="AV232" s="4"/>
      <c r="AW232" s="4"/>
    </row>
    <row r="233" spans="26:49" ht="15">
      <c r="Z233" s="308"/>
      <c r="AA233" s="308"/>
      <c r="AB233" s="308"/>
      <c r="AC233" s="308"/>
      <c r="AD233" s="308"/>
      <c r="AE233" s="308"/>
      <c r="AF233" s="308"/>
      <c r="AG233" s="308"/>
      <c r="AH233" s="309"/>
      <c r="AI233" s="4"/>
      <c r="AJ233" s="4"/>
      <c r="AK233" s="4"/>
      <c r="AL233" s="4"/>
      <c r="AM233" s="4"/>
      <c r="AN233" s="4"/>
      <c r="AO233" s="4"/>
      <c r="AP233" s="4"/>
      <c r="AQ233" s="4"/>
      <c r="AR233" s="4"/>
      <c r="AS233" s="4"/>
      <c r="AT233" s="4"/>
      <c r="AU233" s="4"/>
      <c r="AV233" s="4"/>
      <c r="AW233" s="4"/>
    </row>
    <row r="234" spans="26:49" ht="15">
      <c r="Z234" s="308"/>
      <c r="AA234" s="308"/>
      <c r="AB234" s="308"/>
      <c r="AC234" s="308"/>
      <c r="AD234" s="308"/>
      <c r="AE234" s="308"/>
      <c r="AF234" s="308"/>
      <c r="AG234" s="308"/>
      <c r="AH234" s="309"/>
      <c r="AI234" s="4"/>
      <c r="AJ234" s="4"/>
      <c r="AK234" s="4"/>
      <c r="AL234" s="4"/>
      <c r="AM234" s="4"/>
      <c r="AN234" s="4"/>
      <c r="AO234" s="4"/>
      <c r="AP234" s="4"/>
      <c r="AQ234" s="4"/>
      <c r="AR234" s="4"/>
      <c r="AS234" s="4"/>
      <c r="AT234" s="4"/>
      <c r="AU234" s="4"/>
      <c r="AV234" s="4"/>
      <c r="AW234" s="4"/>
    </row>
    <row r="235" spans="26:49" ht="15">
      <c r="Z235" s="308"/>
      <c r="AA235" s="308"/>
      <c r="AB235" s="308"/>
      <c r="AC235" s="308"/>
      <c r="AD235" s="308"/>
      <c r="AE235" s="308"/>
      <c r="AF235" s="308"/>
      <c r="AG235" s="308"/>
      <c r="AH235" s="309"/>
      <c r="AI235" s="4"/>
      <c r="AJ235" s="4"/>
      <c r="AK235" s="4"/>
      <c r="AL235" s="4"/>
      <c r="AM235" s="4"/>
      <c r="AN235" s="4"/>
      <c r="AO235" s="4"/>
      <c r="AP235" s="4"/>
      <c r="AQ235" s="4"/>
      <c r="AR235" s="4"/>
      <c r="AS235" s="4"/>
      <c r="AT235" s="4"/>
      <c r="AU235" s="4"/>
      <c r="AV235" s="4"/>
      <c r="AW235" s="4"/>
    </row>
    <row r="236" spans="26:49" ht="15">
      <c r="Z236" s="308"/>
      <c r="AA236" s="308"/>
      <c r="AB236" s="308"/>
      <c r="AC236" s="308"/>
      <c r="AD236" s="308"/>
      <c r="AE236" s="308"/>
      <c r="AF236" s="308"/>
      <c r="AG236" s="308"/>
      <c r="AH236" s="309"/>
      <c r="AI236" s="4"/>
      <c r="AJ236" s="4"/>
      <c r="AK236" s="4"/>
      <c r="AL236" s="4"/>
      <c r="AM236" s="4"/>
      <c r="AN236" s="4"/>
      <c r="AO236" s="4"/>
      <c r="AP236" s="4"/>
      <c r="AQ236" s="4"/>
      <c r="AR236" s="4"/>
      <c r="AS236" s="4"/>
      <c r="AT236" s="4"/>
      <c r="AU236" s="4"/>
      <c r="AV236" s="4"/>
      <c r="AW236" s="4"/>
    </row>
    <row r="237" spans="26:49" ht="15">
      <c r="Z237" s="308"/>
      <c r="AA237" s="308"/>
      <c r="AB237" s="308"/>
      <c r="AC237" s="308"/>
      <c r="AD237" s="308"/>
      <c r="AE237" s="308"/>
      <c r="AF237" s="308"/>
      <c r="AG237" s="308"/>
      <c r="AH237" s="309"/>
      <c r="AI237" s="4"/>
      <c r="AJ237" s="4"/>
      <c r="AK237" s="4"/>
      <c r="AL237" s="4"/>
      <c r="AM237" s="4"/>
      <c r="AN237" s="4"/>
      <c r="AO237" s="4"/>
      <c r="AP237" s="4"/>
      <c r="AQ237" s="4"/>
      <c r="AR237" s="4"/>
      <c r="AS237" s="4"/>
      <c r="AT237" s="4"/>
      <c r="AU237" s="4"/>
      <c r="AV237" s="4"/>
      <c r="AW237" s="4"/>
    </row>
    <row r="238" spans="26:49" ht="15">
      <c r="Z238" s="308"/>
      <c r="AA238" s="308"/>
      <c r="AB238" s="308"/>
      <c r="AC238" s="308"/>
      <c r="AD238" s="308"/>
      <c r="AE238" s="308"/>
      <c r="AF238" s="308"/>
      <c r="AG238" s="308"/>
      <c r="AH238" s="309"/>
      <c r="AI238" s="4"/>
      <c r="AJ238" s="4"/>
      <c r="AK238" s="4"/>
      <c r="AL238" s="4"/>
      <c r="AM238" s="4"/>
      <c r="AN238" s="4"/>
      <c r="AO238" s="4"/>
      <c r="AP238" s="4"/>
      <c r="AQ238" s="4"/>
      <c r="AR238" s="4"/>
      <c r="AS238" s="4"/>
      <c r="AT238" s="4"/>
      <c r="AU238" s="4"/>
      <c r="AV238" s="4"/>
      <c r="AW238" s="4"/>
    </row>
    <row r="239" spans="26:49" ht="15">
      <c r="Z239" s="308"/>
      <c r="AA239" s="308"/>
      <c r="AB239" s="308"/>
      <c r="AC239" s="308"/>
      <c r="AD239" s="308"/>
      <c r="AE239" s="308"/>
      <c r="AF239" s="308"/>
      <c r="AG239" s="308"/>
      <c r="AH239" s="309"/>
      <c r="AI239" s="4"/>
      <c r="AJ239" s="4"/>
      <c r="AK239" s="4"/>
      <c r="AL239" s="4"/>
      <c r="AM239" s="4"/>
      <c r="AN239" s="4"/>
      <c r="AO239" s="4"/>
      <c r="AP239" s="4"/>
      <c r="AQ239" s="4"/>
      <c r="AR239" s="4"/>
      <c r="AS239" s="4"/>
      <c r="AT239" s="4"/>
      <c r="AU239" s="4"/>
      <c r="AV239" s="4"/>
      <c r="AW239" s="4"/>
    </row>
    <row r="240" spans="26:49" ht="15">
      <c r="Z240" s="308"/>
      <c r="AA240" s="308"/>
      <c r="AB240" s="308"/>
      <c r="AC240" s="308"/>
      <c r="AD240" s="308"/>
      <c r="AE240" s="308"/>
      <c r="AF240" s="308"/>
      <c r="AG240" s="308"/>
      <c r="AH240" s="309"/>
      <c r="AI240" s="4"/>
      <c r="AJ240" s="4"/>
      <c r="AK240" s="4"/>
      <c r="AL240" s="4"/>
      <c r="AM240" s="4"/>
      <c r="AN240" s="4"/>
      <c r="AO240" s="4"/>
      <c r="AP240" s="4"/>
      <c r="AQ240" s="4"/>
      <c r="AR240" s="4"/>
      <c r="AS240" s="4"/>
      <c r="AT240" s="4"/>
      <c r="AU240" s="4"/>
      <c r="AV240" s="4"/>
      <c r="AW240" s="4"/>
    </row>
    <row r="241" spans="26:49" ht="15">
      <c r="Z241" s="308"/>
      <c r="AA241" s="308"/>
      <c r="AB241" s="308"/>
      <c r="AC241" s="308"/>
      <c r="AD241" s="308"/>
      <c r="AE241" s="308"/>
      <c r="AF241" s="308"/>
      <c r="AG241" s="308"/>
      <c r="AH241" s="309"/>
      <c r="AI241" s="4"/>
      <c r="AJ241" s="4"/>
      <c r="AK241" s="4"/>
      <c r="AL241" s="4"/>
      <c r="AM241" s="4"/>
      <c r="AN241" s="4"/>
      <c r="AO241" s="4"/>
      <c r="AP241" s="4"/>
      <c r="AQ241" s="4"/>
      <c r="AR241" s="4"/>
      <c r="AS241" s="4"/>
      <c r="AT241" s="4"/>
      <c r="AU241" s="4"/>
      <c r="AV241" s="4"/>
      <c r="AW241" s="4"/>
    </row>
    <row r="242" spans="26:49" ht="15">
      <c r="Z242" s="308"/>
      <c r="AA242" s="308"/>
      <c r="AB242" s="308"/>
      <c r="AC242" s="308"/>
      <c r="AD242" s="308"/>
      <c r="AE242" s="308"/>
      <c r="AF242" s="308"/>
      <c r="AG242" s="308"/>
      <c r="AH242" s="309"/>
      <c r="AI242" s="4"/>
      <c r="AJ242" s="4"/>
      <c r="AK242" s="4"/>
      <c r="AL242" s="4"/>
      <c r="AM242" s="4"/>
      <c r="AN242" s="4"/>
      <c r="AO242" s="4"/>
      <c r="AP242" s="4"/>
      <c r="AQ242" s="4"/>
      <c r="AR242" s="4"/>
      <c r="AS242" s="4"/>
      <c r="AT242" s="4"/>
      <c r="AU242" s="4"/>
      <c r="AV242" s="4"/>
      <c r="AW242" s="4"/>
    </row>
    <row r="243" spans="26:49" ht="15">
      <c r="Z243" s="308"/>
      <c r="AA243" s="308"/>
      <c r="AB243" s="308"/>
      <c r="AC243" s="308"/>
      <c r="AD243" s="308"/>
      <c r="AE243" s="308"/>
      <c r="AF243" s="308"/>
      <c r="AG243" s="308"/>
      <c r="AH243" s="309"/>
      <c r="AI243" s="4"/>
      <c r="AJ243" s="4"/>
      <c r="AK243" s="4"/>
      <c r="AL243" s="4"/>
      <c r="AM243" s="4"/>
      <c r="AN243" s="4"/>
      <c r="AO243" s="4"/>
      <c r="AP243" s="4"/>
      <c r="AQ243" s="4"/>
      <c r="AR243" s="4"/>
      <c r="AS243" s="4"/>
      <c r="AT243" s="4"/>
      <c r="AU243" s="4"/>
      <c r="AV243" s="4"/>
      <c r="AW243" s="4"/>
    </row>
    <row r="244" spans="26:49" ht="15">
      <c r="Z244" s="308"/>
      <c r="AA244" s="308"/>
      <c r="AB244" s="308"/>
      <c r="AC244" s="308"/>
      <c r="AD244" s="308"/>
      <c r="AE244" s="308"/>
      <c r="AF244" s="308"/>
      <c r="AG244" s="308"/>
      <c r="AH244" s="309"/>
      <c r="AI244" s="4"/>
      <c r="AJ244" s="4"/>
      <c r="AK244" s="4"/>
      <c r="AL244" s="4"/>
      <c r="AM244" s="4"/>
      <c r="AN244" s="4"/>
      <c r="AO244" s="4"/>
      <c r="AP244" s="4"/>
      <c r="AQ244" s="4"/>
      <c r="AR244" s="4"/>
      <c r="AS244" s="4"/>
      <c r="AT244" s="4"/>
      <c r="AU244" s="4"/>
      <c r="AV244" s="4"/>
      <c r="AW244" s="4"/>
    </row>
    <row r="245" spans="26:49" ht="15">
      <c r="Z245" s="308"/>
      <c r="AA245" s="308"/>
      <c r="AB245" s="308"/>
      <c r="AC245" s="308"/>
      <c r="AD245" s="308"/>
      <c r="AE245" s="308"/>
      <c r="AF245" s="308"/>
      <c r="AG245" s="308"/>
      <c r="AH245" s="309"/>
      <c r="AI245" s="4"/>
      <c r="AJ245" s="4"/>
      <c r="AK245" s="4"/>
      <c r="AL245" s="4"/>
      <c r="AM245" s="4"/>
      <c r="AN245" s="4"/>
      <c r="AO245" s="4"/>
      <c r="AP245" s="4"/>
      <c r="AQ245" s="4"/>
      <c r="AR245" s="4"/>
      <c r="AS245" s="4"/>
      <c r="AT245" s="4"/>
      <c r="AU245" s="4"/>
      <c r="AV245" s="4"/>
      <c r="AW245" s="4"/>
    </row>
    <row r="246" spans="26:49" ht="15">
      <c r="Z246" s="308"/>
      <c r="AA246" s="308"/>
      <c r="AB246" s="308"/>
      <c r="AC246" s="308"/>
      <c r="AD246" s="308"/>
      <c r="AE246" s="308"/>
      <c r="AF246" s="308"/>
      <c r="AG246" s="308"/>
      <c r="AH246" s="309"/>
      <c r="AI246" s="4"/>
      <c r="AJ246" s="4"/>
      <c r="AK246" s="4"/>
      <c r="AL246" s="4"/>
      <c r="AM246" s="4"/>
      <c r="AN246" s="4"/>
      <c r="AO246" s="4"/>
      <c r="AP246" s="4"/>
      <c r="AQ246" s="4"/>
      <c r="AR246" s="4"/>
      <c r="AS246" s="4"/>
      <c r="AT246" s="4"/>
      <c r="AU246" s="4"/>
      <c r="AV246" s="4"/>
      <c r="AW246" s="4"/>
    </row>
    <row r="247" spans="26:49" ht="15">
      <c r="Z247" s="308"/>
      <c r="AA247" s="308"/>
      <c r="AB247" s="308"/>
      <c r="AC247" s="308"/>
      <c r="AD247" s="308"/>
      <c r="AE247" s="308"/>
      <c r="AF247" s="308"/>
      <c r="AG247" s="308"/>
      <c r="AH247" s="309"/>
      <c r="AI247" s="4"/>
      <c r="AJ247" s="4"/>
      <c r="AK247" s="4"/>
      <c r="AL247" s="4"/>
      <c r="AM247" s="4"/>
      <c r="AN247" s="4"/>
      <c r="AO247" s="4"/>
      <c r="AP247" s="4"/>
      <c r="AQ247" s="4"/>
      <c r="AR247" s="4"/>
      <c r="AS247" s="4"/>
      <c r="AT247" s="4"/>
      <c r="AU247" s="4"/>
      <c r="AV247" s="4"/>
      <c r="AW247" s="4"/>
    </row>
    <row r="248" spans="26:49" ht="15">
      <c r="Z248" s="308"/>
      <c r="AA248" s="308"/>
      <c r="AB248" s="308"/>
      <c r="AC248" s="308"/>
      <c r="AD248" s="308"/>
      <c r="AE248" s="308"/>
      <c r="AF248" s="308"/>
      <c r="AG248" s="308"/>
      <c r="AH248" s="309"/>
      <c r="AI248" s="4"/>
      <c r="AJ248" s="4"/>
      <c r="AK248" s="4"/>
      <c r="AL248" s="4"/>
      <c r="AM248" s="4"/>
      <c r="AN248" s="4"/>
      <c r="AO248" s="4"/>
      <c r="AP248" s="4"/>
      <c r="AQ248" s="4"/>
      <c r="AR248" s="4"/>
      <c r="AS248" s="4"/>
      <c r="AT248" s="4"/>
      <c r="AU248" s="4"/>
      <c r="AV248" s="4"/>
      <c r="AW248" s="4"/>
    </row>
    <row r="249" spans="26:49" ht="15">
      <c r="Z249" s="308"/>
      <c r="AA249" s="308"/>
      <c r="AB249" s="308"/>
      <c r="AC249" s="308"/>
      <c r="AD249" s="308"/>
      <c r="AE249" s="308"/>
      <c r="AF249" s="308"/>
      <c r="AG249" s="308"/>
      <c r="AH249" s="309"/>
      <c r="AI249" s="4"/>
      <c r="AJ249" s="4"/>
      <c r="AK249" s="4"/>
      <c r="AL249" s="4"/>
      <c r="AM249" s="4"/>
      <c r="AN249" s="4"/>
      <c r="AO249" s="4"/>
      <c r="AP249" s="4"/>
      <c r="AQ249" s="4"/>
      <c r="AR249" s="4"/>
      <c r="AS249" s="4"/>
      <c r="AT249" s="4"/>
      <c r="AU249" s="4"/>
      <c r="AV249" s="4"/>
      <c r="AW249" s="4"/>
    </row>
    <row r="250" spans="26:49" ht="15">
      <c r="Z250" s="308"/>
      <c r="AA250" s="308"/>
      <c r="AB250" s="308"/>
      <c r="AC250" s="308"/>
      <c r="AD250" s="308"/>
      <c r="AE250" s="308"/>
      <c r="AF250" s="308"/>
      <c r="AG250" s="308"/>
      <c r="AH250" s="309"/>
      <c r="AI250" s="4"/>
      <c r="AJ250" s="4"/>
      <c r="AK250" s="4"/>
      <c r="AL250" s="4"/>
      <c r="AM250" s="4"/>
      <c r="AN250" s="4"/>
      <c r="AO250" s="4"/>
      <c r="AP250" s="4"/>
      <c r="AQ250" s="4"/>
      <c r="AR250" s="4"/>
      <c r="AS250" s="4"/>
      <c r="AT250" s="4"/>
      <c r="AU250" s="4"/>
      <c r="AV250" s="4"/>
      <c r="AW250" s="4"/>
    </row>
    <row r="251" spans="26:49" ht="15">
      <c r="Z251" s="308"/>
      <c r="AA251" s="308"/>
      <c r="AB251" s="308"/>
      <c r="AC251" s="308"/>
      <c r="AD251" s="308"/>
      <c r="AE251" s="308"/>
      <c r="AF251" s="308"/>
      <c r="AG251" s="308"/>
      <c r="AH251" s="309"/>
      <c r="AI251" s="4"/>
      <c r="AJ251" s="4"/>
      <c r="AK251" s="4"/>
      <c r="AL251" s="4"/>
      <c r="AM251" s="4"/>
      <c r="AN251" s="4"/>
      <c r="AO251" s="4"/>
      <c r="AP251" s="4"/>
      <c r="AQ251" s="4"/>
      <c r="AR251" s="4"/>
      <c r="AS251" s="4"/>
      <c r="AT251" s="4"/>
      <c r="AU251" s="4"/>
      <c r="AV251" s="4"/>
      <c r="AW251" s="4"/>
    </row>
    <row r="252" spans="26:49" ht="15">
      <c r="Z252" s="308"/>
      <c r="AA252" s="308"/>
      <c r="AB252" s="308"/>
      <c r="AC252" s="308"/>
      <c r="AD252" s="308"/>
      <c r="AE252" s="308"/>
      <c r="AF252" s="308"/>
      <c r="AG252" s="308"/>
      <c r="AH252" s="309"/>
      <c r="AI252" s="4"/>
      <c r="AJ252" s="4"/>
      <c r="AK252" s="4"/>
      <c r="AL252" s="4"/>
      <c r="AM252" s="4"/>
      <c r="AN252" s="4"/>
      <c r="AO252" s="4"/>
      <c r="AP252" s="4"/>
      <c r="AQ252" s="4"/>
      <c r="AR252" s="4"/>
      <c r="AS252" s="4"/>
      <c r="AT252" s="4"/>
      <c r="AU252" s="4"/>
      <c r="AV252" s="4"/>
      <c r="AW252" s="4"/>
    </row>
    <row r="253" spans="26:49" ht="15">
      <c r="Z253" s="308"/>
      <c r="AA253" s="308"/>
      <c r="AB253" s="308"/>
      <c r="AC253" s="308"/>
      <c r="AD253" s="308"/>
      <c r="AE253" s="308"/>
      <c r="AF253" s="308"/>
      <c r="AG253" s="308"/>
      <c r="AH253" s="309"/>
      <c r="AI253" s="4"/>
      <c r="AJ253" s="4"/>
      <c r="AK253" s="4"/>
      <c r="AL253" s="4"/>
      <c r="AM253" s="4"/>
      <c r="AN253" s="4"/>
      <c r="AO253" s="4"/>
      <c r="AP253" s="4"/>
      <c r="AQ253" s="4"/>
      <c r="AR253" s="4"/>
      <c r="AS253" s="4"/>
      <c r="AT253" s="4"/>
      <c r="AU253" s="4"/>
      <c r="AV253" s="4"/>
      <c r="AW253" s="4"/>
    </row>
    <row r="254" spans="26:49" ht="15">
      <c r="Z254" s="308"/>
      <c r="AA254" s="308"/>
      <c r="AB254" s="308"/>
      <c r="AC254" s="308"/>
      <c r="AD254" s="308"/>
      <c r="AE254" s="308"/>
      <c r="AF254" s="308"/>
      <c r="AG254" s="308"/>
      <c r="AH254" s="309"/>
      <c r="AI254" s="4"/>
      <c r="AJ254" s="4"/>
      <c r="AK254" s="4"/>
      <c r="AL254" s="4"/>
      <c r="AM254" s="4"/>
      <c r="AN254" s="4"/>
      <c r="AO254" s="4"/>
      <c r="AP254" s="4"/>
      <c r="AQ254" s="4"/>
      <c r="AR254" s="4"/>
      <c r="AS254" s="4"/>
      <c r="AT254" s="4"/>
      <c r="AU254" s="4"/>
      <c r="AV254" s="4"/>
      <c r="AW254" s="4"/>
    </row>
    <row r="255" spans="26:49" ht="15">
      <c r="Z255" s="308"/>
      <c r="AA255" s="308"/>
      <c r="AB255" s="308"/>
      <c r="AC255" s="308"/>
      <c r="AD255" s="308"/>
      <c r="AE255" s="308"/>
      <c r="AF255" s="308"/>
      <c r="AG255" s="308"/>
      <c r="AH255" s="309"/>
      <c r="AI255" s="4"/>
      <c r="AJ255" s="4"/>
      <c r="AK255" s="4"/>
      <c r="AL255" s="4"/>
      <c r="AM255" s="4"/>
      <c r="AN255" s="4"/>
      <c r="AO255" s="4"/>
      <c r="AP255" s="4"/>
      <c r="AQ255" s="4"/>
      <c r="AR255" s="4"/>
      <c r="AS255" s="4"/>
      <c r="AT255" s="4"/>
      <c r="AU255" s="4"/>
      <c r="AV255" s="4"/>
      <c r="AW255" s="4"/>
    </row>
    <row r="256" spans="26:49" ht="15">
      <c r="Z256" s="308"/>
      <c r="AA256" s="308"/>
      <c r="AB256" s="308"/>
      <c r="AC256" s="308"/>
      <c r="AD256" s="308"/>
      <c r="AE256" s="308"/>
      <c r="AF256" s="308"/>
      <c r="AG256" s="308"/>
      <c r="AH256" s="309"/>
      <c r="AI256" s="4"/>
      <c r="AJ256" s="4"/>
      <c r="AK256" s="4"/>
      <c r="AL256" s="4"/>
      <c r="AM256" s="4"/>
      <c r="AN256" s="4"/>
      <c r="AO256" s="4"/>
      <c r="AP256" s="4"/>
      <c r="AQ256" s="4"/>
      <c r="AR256" s="4"/>
      <c r="AS256" s="4"/>
      <c r="AT256" s="4"/>
      <c r="AU256" s="4"/>
      <c r="AV256" s="4"/>
      <c r="AW256" s="4"/>
    </row>
    <row r="257" spans="26:49" ht="15">
      <c r="Z257" s="308"/>
      <c r="AA257" s="308"/>
      <c r="AB257" s="308"/>
      <c r="AC257" s="308"/>
      <c r="AD257" s="308"/>
      <c r="AE257" s="308"/>
      <c r="AF257" s="308"/>
      <c r="AG257" s="308"/>
      <c r="AH257" s="309"/>
      <c r="AI257" s="4"/>
      <c r="AJ257" s="4"/>
      <c r="AK257" s="4"/>
      <c r="AL257" s="4"/>
      <c r="AM257" s="4"/>
      <c r="AN257" s="4"/>
      <c r="AO257" s="4"/>
      <c r="AP257" s="4"/>
      <c r="AQ257" s="4"/>
      <c r="AR257" s="4"/>
      <c r="AS257" s="4"/>
      <c r="AT257" s="4"/>
      <c r="AU257" s="4"/>
      <c r="AV257" s="4"/>
      <c r="AW257" s="4"/>
    </row>
    <row r="258" spans="26:49" ht="15">
      <c r="Z258" s="308"/>
      <c r="AA258" s="308"/>
      <c r="AB258" s="308"/>
      <c r="AC258" s="308"/>
      <c r="AD258" s="308"/>
      <c r="AE258" s="308"/>
      <c r="AF258" s="308"/>
      <c r="AG258" s="308"/>
      <c r="AH258" s="309"/>
      <c r="AI258" s="4"/>
      <c r="AJ258" s="4"/>
      <c r="AK258" s="4"/>
      <c r="AL258" s="4"/>
      <c r="AM258" s="4"/>
      <c r="AN258" s="4"/>
      <c r="AO258" s="4"/>
      <c r="AP258" s="4"/>
      <c r="AQ258" s="4"/>
      <c r="AR258" s="4"/>
      <c r="AS258" s="4"/>
      <c r="AT258" s="4"/>
      <c r="AU258" s="4"/>
      <c r="AV258" s="4"/>
      <c r="AW258" s="4"/>
    </row>
    <row r="259" spans="26:49" ht="15">
      <c r="Z259" s="308"/>
      <c r="AA259" s="308"/>
      <c r="AB259" s="308"/>
      <c r="AC259" s="308"/>
      <c r="AD259" s="308"/>
      <c r="AE259" s="308"/>
      <c r="AF259" s="308"/>
      <c r="AG259" s="308"/>
      <c r="AH259" s="309"/>
      <c r="AI259" s="4"/>
      <c r="AJ259" s="4"/>
      <c r="AK259" s="4"/>
      <c r="AL259" s="4"/>
      <c r="AM259" s="4"/>
      <c r="AN259" s="4"/>
      <c r="AO259" s="4"/>
      <c r="AP259" s="4"/>
      <c r="AQ259" s="4"/>
      <c r="AR259" s="4"/>
      <c r="AS259" s="4"/>
      <c r="AT259" s="4"/>
      <c r="AU259" s="4"/>
      <c r="AV259" s="4"/>
      <c r="AW259" s="4"/>
    </row>
    <row r="260" spans="26:49" ht="15">
      <c r="Z260" s="308"/>
      <c r="AA260" s="308"/>
      <c r="AB260" s="308"/>
      <c r="AC260" s="308"/>
      <c r="AD260" s="308"/>
      <c r="AE260" s="308"/>
      <c r="AF260" s="308"/>
      <c r="AG260" s="308"/>
      <c r="AH260" s="309"/>
      <c r="AI260" s="4"/>
      <c r="AJ260" s="4"/>
      <c r="AK260" s="4"/>
      <c r="AL260" s="4"/>
      <c r="AM260" s="4"/>
      <c r="AN260" s="4"/>
      <c r="AO260" s="4"/>
      <c r="AP260" s="4"/>
      <c r="AQ260" s="4"/>
      <c r="AR260" s="4"/>
      <c r="AS260" s="4"/>
      <c r="AT260" s="4"/>
      <c r="AU260" s="4"/>
      <c r="AV260" s="4"/>
      <c r="AW260" s="4"/>
    </row>
    <row r="261" spans="26:49" ht="15">
      <c r="Z261" s="308"/>
      <c r="AA261" s="308"/>
      <c r="AB261" s="308"/>
      <c r="AC261" s="308"/>
      <c r="AD261" s="308"/>
      <c r="AE261" s="308"/>
      <c r="AF261" s="308"/>
      <c r="AG261" s="308"/>
      <c r="AH261" s="309"/>
      <c r="AI261" s="4"/>
      <c r="AJ261" s="4"/>
      <c r="AK261" s="4"/>
      <c r="AL261" s="4"/>
      <c r="AM261" s="4"/>
      <c r="AN261" s="4"/>
      <c r="AO261" s="4"/>
      <c r="AP261" s="4"/>
      <c r="AQ261" s="4"/>
      <c r="AR261" s="4"/>
      <c r="AS261" s="4"/>
      <c r="AT261" s="4"/>
      <c r="AU261" s="4"/>
      <c r="AV261" s="4"/>
      <c r="AW261" s="4"/>
    </row>
    <row r="262" spans="26:49" ht="15">
      <c r="Z262" s="308"/>
      <c r="AA262" s="308"/>
      <c r="AB262" s="308"/>
      <c r="AC262" s="308"/>
      <c r="AD262" s="308"/>
      <c r="AE262" s="308"/>
      <c r="AF262" s="308"/>
      <c r="AG262" s="308"/>
      <c r="AH262" s="309"/>
      <c r="AI262" s="4"/>
      <c r="AJ262" s="4"/>
      <c r="AK262" s="4"/>
      <c r="AL262" s="4"/>
      <c r="AM262" s="4"/>
      <c r="AN262" s="4"/>
      <c r="AO262" s="4"/>
      <c r="AP262" s="4"/>
      <c r="AQ262" s="4"/>
      <c r="AR262" s="4"/>
      <c r="AS262" s="4"/>
      <c r="AT262" s="4"/>
      <c r="AU262" s="4"/>
      <c r="AV262" s="4"/>
      <c r="AW262" s="4"/>
    </row>
    <row r="263" spans="26:49" ht="15">
      <c r="Z263" s="308"/>
      <c r="AA263" s="308"/>
      <c r="AB263" s="308"/>
      <c r="AC263" s="308"/>
      <c r="AD263" s="308"/>
      <c r="AE263" s="308"/>
      <c r="AF263" s="308"/>
      <c r="AG263" s="308"/>
      <c r="AH263" s="309"/>
      <c r="AI263" s="4"/>
      <c r="AJ263" s="4"/>
      <c r="AK263" s="4"/>
      <c r="AL263" s="4"/>
      <c r="AM263" s="4"/>
      <c r="AN263" s="4"/>
      <c r="AO263" s="4"/>
      <c r="AP263" s="4"/>
      <c r="AQ263" s="4"/>
      <c r="AR263" s="4"/>
      <c r="AS263" s="4"/>
      <c r="AT263" s="4"/>
      <c r="AU263" s="4"/>
      <c r="AV263" s="4"/>
      <c r="AW263" s="4"/>
    </row>
    <row r="264" spans="26:49" ht="15">
      <c r="Z264" s="308"/>
      <c r="AA264" s="308"/>
      <c r="AB264" s="308"/>
      <c r="AC264" s="308"/>
      <c r="AD264" s="308"/>
      <c r="AE264" s="308"/>
      <c r="AF264" s="308"/>
      <c r="AG264" s="308"/>
      <c r="AH264" s="309"/>
      <c r="AI264" s="4"/>
      <c r="AJ264" s="4"/>
      <c r="AK264" s="4"/>
      <c r="AL264" s="4"/>
      <c r="AM264" s="4"/>
      <c r="AN264" s="4"/>
      <c r="AO264" s="4"/>
      <c r="AP264" s="4"/>
      <c r="AQ264" s="4"/>
      <c r="AR264" s="4"/>
      <c r="AS264" s="4"/>
      <c r="AT264" s="4"/>
      <c r="AU264" s="4"/>
      <c r="AV264" s="4"/>
      <c r="AW264" s="4"/>
    </row>
    <row r="265" spans="26:49" ht="15">
      <c r="Z265" s="308"/>
      <c r="AA265" s="308"/>
      <c r="AB265" s="308"/>
      <c r="AC265" s="308"/>
      <c r="AD265" s="308"/>
      <c r="AE265" s="308"/>
      <c r="AF265" s="308"/>
      <c r="AG265" s="308"/>
      <c r="AH265" s="309"/>
      <c r="AI265" s="4"/>
      <c r="AJ265" s="4"/>
      <c r="AK265" s="4"/>
      <c r="AL265" s="4"/>
      <c r="AM265" s="4"/>
      <c r="AN265" s="4"/>
      <c r="AO265" s="4"/>
      <c r="AP265" s="4"/>
      <c r="AQ265" s="4"/>
      <c r="AR265" s="4"/>
      <c r="AS265" s="4"/>
      <c r="AT265" s="4"/>
      <c r="AU265" s="4"/>
      <c r="AV265" s="4"/>
      <c r="AW265" s="4"/>
    </row>
    <row r="266" spans="26:49" ht="15">
      <c r="Z266" s="308"/>
      <c r="AA266" s="308"/>
      <c r="AB266" s="308"/>
      <c r="AC266" s="308"/>
      <c r="AD266" s="308"/>
      <c r="AE266" s="308"/>
      <c r="AF266" s="308"/>
      <c r="AG266" s="308"/>
      <c r="AH266" s="309"/>
      <c r="AI266" s="4"/>
      <c r="AJ266" s="4"/>
      <c r="AK266" s="4"/>
      <c r="AL266" s="4"/>
      <c r="AM266" s="4"/>
      <c r="AN266" s="4"/>
      <c r="AO266" s="4"/>
      <c r="AP266" s="4"/>
      <c r="AQ266" s="4"/>
      <c r="AR266" s="4"/>
      <c r="AS266" s="4"/>
      <c r="AT266" s="4"/>
      <c r="AU266" s="4"/>
      <c r="AV266" s="4"/>
      <c r="AW266" s="4"/>
    </row>
    <row r="267" spans="26:49" ht="15">
      <c r="Z267" s="308"/>
      <c r="AA267" s="308"/>
      <c r="AB267" s="308"/>
      <c r="AC267" s="308"/>
      <c r="AD267" s="308"/>
      <c r="AE267" s="308"/>
      <c r="AF267" s="308"/>
      <c r="AG267" s="308"/>
      <c r="AH267" s="309"/>
      <c r="AI267" s="4"/>
      <c r="AJ267" s="4"/>
      <c r="AK267" s="4"/>
      <c r="AL267" s="4"/>
      <c r="AM267" s="4"/>
      <c r="AN267" s="4"/>
      <c r="AO267" s="4"/>
      <c r="AP267" s="4"/>
      <c r="AQ267" s="4"/>
      <c r="AR267" s="4"/>
      <c r="AS267" s="4"/>
      <c r="AT267" s="4"/>
      <c r="AU267" s="4"/>
      <c r="AV267" s="4"/>
      <c r="AW267" s="4"/>
    </row>
    <row r="268" spans="26:49" ht="15">
      <c r="Z268" s="308"/>
      <c r="AA268" s="308"/>
      <c r="AB268" s="308"/>
      <c r="AC268" s="308"/>
      <c r="AD268" s="308"/>
      <c r="AE268" s="308"/>
      <c r="AF268" s="308"/>
      <c r="AG268" s="308"/>
      <c r="AH268" s="309"/>
      <c r="AI268" s="4"/>
      <c r="AJ268" s="4"/>
      <c r="AK268" s="4"/>
      <c r="AL268" s="4"/>
      <c r="AM268" s="4"/>
      <c r="AN268" s="4"/>
      <c r="AO268" s="4"/>
      <c r="AP268" s="4"/>
      <c r="AQ268" s="4"/>
      <c r="AR268" s="4"/>
      <c r="AS268" s="4"/>
      <c r="AT268" s="4"/>
      <c r="AU268" s="4"/>
      <c r="AV268" s="4"/>
      <c r="AW268" s="4"/>
    </row>
    <row r="269" spans="26:49" ht="15">
      <c r="Z269" s="308"/>
      <c r="AA269" s="308"/>
      <c r="AB269" s="308"/>
      <c r="AC269" s="308"/>
      <c r="AD269" s="308"/>
      <c r="AE269" s="308"/>
      <c r="AF269" s="308"/>
      <c r="AG269" s="308"/>
      <c r="AH269" s="309"/>
      <c r="AI269" s="4"/>
      <c r="AJ269" s="4"/>
      <c r="AK269" s="4"/>
      <c r="AL269" s="4"/>
      <c r="AM269" s="4"/>
      <c r="AN269" s="4"/>
      <c r="AO269" s="4"/>
      <c r="AP269" s="4"/>
      <c r="AQ269" s="4"/>
      <c r="AR269" s="4"/>
      <c r="AS269" s="4"/>
      <c r="AT269" s="4"/>
      <c r="AU269" s="4"/>
      <c r="AV269" s="4"/>
      <c r="AW269" s="4"/>
    </row>
    <row r="270" spans="26:49" ht="15">
      <c r="Z270" s="308"/>
      <c r="AA270" s="308"/>
      <c r="AB270" s="308"/>
      <c r="AC270" s="308"/>
      <c r="AD270" s="308"/>
      <c r="AE270" s="308"/>
      <c r="AF270" s="308"/>
      <c r="AG270" s="308"/>
      <c r="AH270" s="309"/>
      <c r="AI270" s="4"/>
      <c r="AJ270" s="4"/>
      <c r="AK270" s="4"/>
      <c r="AL270" s="4"/>
      <c r="AM270" s="4"/>
      <c r="AN270" s="4"/>
      <c r="AO270" s="4"/>
      <c r="AP270" s="4"/>
      <c r="AQ270" s="4"/>
      <c r="AR270" s="4"/>
      <c r="AS270" s="4"/>
      <c r="AT270" s="4"/>
      <c r="AU270" s="4"/>
      <c r="AV270" s="4"/>
      <c r="AW270" s="4"/>
    </row>
    <row r="271" spans="26:49" ht="15">
      <c r="Z271" s="308"/>
      <c r="AA271" s="308"/>
      <c r="AB271" s="308"/>
      <c r="AC271" s="308"/>
      <c r="AD271" s="308"/>
      <c r="AE271" s="308"/>
      <c r="AF271" s="308"/>
      <c r="AG271" s="308"/>
      <c r="AH271" s="309"/>
      <c r="AI271" s="4"/>
      <c r="AJ271" s="4"/>
      <c r="AK271" s="4"/>
      <c r="AL271" s="4"/>
      <c r="AM271" s="4"/>
      <c r="AN271" s="4"/>
      <c r="AO271" s="4"/>
      <c r="AP271" s="4"/>
      <c r="AQ271" s="4"/>
      <c r="AR271" s="4"/>
      <c r="AS271" s="4"/>
      <c r="AT271" s="4"/>
      <c r="AU271" s="4"/>
      <c r="AV271" s="4"/>
      <c r="AW271" s="4"/>
    </row>
    <row r="272" spans="26:49" ht="15">
      <c r="Z272" s="308"/>
      <c r="AA272" s="308"/>
      <c r="AB272" s="308"/>
      <c r="AC272" s="308"/>
      <c r="AD272" s="308"/>
      <c r="AE272" s="308"/>
      <c r="AF272" s="308"/>
      <c r="AG272" s="308"/>
      <c r="AH272" s="309"/>
      <c r="AI272" s="4"/>
      <c r="AJ272" s="4"/>
      <c r="AK272" s="4"/>
      <c r="AL272" s="4"/>
      <c r="AM272" s="4"/>
      <c r="AN272" s="4"/>
      <c r="AO272" s="4"/>
      <c r="AP272" s="4"/>
      <c r="AQ272" s="4"/>
      <c r="AR272" s="4"/>
      <c r="AS272" s="4"/>
      <c r="AT272" s="4"/>
      <c r="AU272" s="4"/>
      <c r="AV272" s="4"/>
      <c r="AW272" s="4"/>
    </row>
    <row r="273" spans="26:49" ht="15">
      <c r="Z273" s="308"/>
      <c r="AA273" s="308"/>
      <c r="AB273" s="308"/>
      <c r="AC273" s="308"/>
      <c r="AD273" s="308"/>
      <c r="AE273" s="308"/>
      <c r="AF273" s="308"/>
      <c r="AG273" s="308"/>
      <c r="AH273" s="309"/>
      <c r="AI273" s="4"/>
      <c r="AJ273" s="4"/>
      <c r="AK273" s="4"/>
      <c r="AL273" s="4"/>
      <c r="AM273" s="4"/>
      <c r="AN273" s="4"/>
      <c r="AO273" s="4"/>
      <c r="AP273" s="4"/>
      <c r="AQ273" s="4"/>
      <c r="AR273" s="4"/>
      <c r="AS273" s="4"/>
      <c r="AT273" s="4"/>
      <c r="AU273" s="4"/>
      <c r="AV273" s="4"/>
      <c r="AW273" s="4"/>
    </row>
    <row r="274" spans="26:49" ht="15">
      <c r="Z274" s="308"/>
      <c r="AA274" s="308"/>
      <c r="AB274" s="308"/>
      <c r="AC274" s="308"/>
      <c r="AD274" s="308"/>
      <c r="AE274" s="308"/>
      <c r="AF274" s="308"/>
      <c r="AG274" s="308"/>
      <c r="AH274" s="309"/>
      <c r="AI274" s="4"/>
      <c r="AJ274" s="4"/>
      <c r="AK274" s="4"/>
      <c r="AL274" s="4"/>
      <c r="AM274" s="4"/>
      <c r="AN274" s="4"/>
      <c r="AO274" s="4"/>
      <c r="AP274" s="4"/>
      <c r="AQ274" s="4"/>
      <c r="AR274" s="4"/>
      <c r="AS274" s="4"/>
      <c r="AT274" s="4"/>
      <c r="AU274" s="4"/>
      <c r="AV274" s="4"/>
      <c r="AW274" s="4"/>
    </row>
    <row r="275" spans="26:49" ht="15">
      <c r="Z275" s="308"/>
      <c r="AA275" s="308"/>
      <c r="AB275" s="308"/>
      <c r="AC275" s="308"/>
      <c r="AD275" s="308"/>
      <c r="AE275" s="308"/>
      <c r="AF275" s="308"/>
      <c r="AG275" s="308"/>
      <c r="AH275" s="309"/>
      <c r="AI275" s="4"/>
      <c r="AJ275" s="4"/>
      <c r="AK275" s="4"/>
      <c r="AL275" s="4"/>
      <c r="AM275" s="4"/>
      <c r="AN275" s="4"/>
      <c r="AO275" s="4"/>
      <c r="AP275" s="4"/>
      <c r="AQ275" s="4"/>
      <c r="AR275" s="4"/>
      <c r="AS275" s="4"/>
      <c r="AT275" s="4"/>
      <c r="AU275" s="4"/>
      <c r="AV275" s="4"/>
      <c r="AW275" s="4"/>
    </row>
    <row r="276" spans="26:49" ht="15">
      <c r="Z276" s="308"/>
      <c r="AA276" s="308"/>
      <c r="AB276" s="308"/>
      <c r="AC276" s="308"/>
      <c r="AD276" s="308"/>
      <c r="AE276" s="308"/>
      <c r="AF276" s="308"/>
      <c r="AG276" s="308"/>
      <c r="AH276" s="309"/>
      <c r="AI276" s="4"/>
      <c r="AJ276" s="4"/>
      <c r="AK276" s="4"/>
      <c r="AL276" s="4"/>
      <c r="AM276" s="4"/>
      <c r="AN276" s="4"/>
      <c r="AO276" s="4"/>
      <c r="AP276" s="4"/>
      <c r="AQ276" s="4"/>
      <c r="AR276" s="4"/>
      <c r="AS276" s="4"/>
      <c r="AT276" s="4"/>
      <c r="AU276" s="4"/>
      <c r="AV276" s="4"/>
      <c r="AW276" s="4"/>
    </row>
    <row r="277" spans="26:49" ht="15">
      <c r="Z277" s="308"/>
      <c r="AA277" s="308"/>
      <c r="AB277" s="308"/>
      <c r="AC277" s="308"/>
      <c r="AD277" s="308"/>
      <c r="AE277" s="308"/>
      <c r="AF277" s="308"/>
      <c r="AG277" s="308"/>
      <c r="AH277" s="309"/>
      <c r="AI277" s="4"/>
      <c r="AJ277" s="4"/>
      <c r="AK277" s="4"/>
      <c r="AL277" s="4"/>
      <c r="AM277" s="4"/>
      <c r="AN277" s="4"/>
      <c r="AO277" s="4"/>
      <c r="AP277" s="4"/>
      <c r="AQ277" s="4"/>
      <c r="AR277" s="4"/>
      <c r="AS277" s="4"/>
      <c r="AT277" s="4"/>
      <c r="AU277" s="4"/>
      <c r="AV277" s="4"/>
      <c r="AW277" s="4"/>
    </row>
    <row r="278" spans="26:49" ht="15">
      <c r="Z278" s="308"/>
      <c r="AA278" s="308"/>
      <c r="AB278" s="308"/>
      <c r="AC278" s="308"/>
      <c r="AD278" s="308"/>
      <c r="AE278" s="308"/>
      <c r="AF278" s="308"/>
      <c r="AG278" s="308"/>
      <c r="AH278" s="309"/>
      <c r="AI278" s="4"/>
      <c r="AJ278" s="4"/>
      <c r="AK278" s="4"/>
      <c r="AL278" s="4"/>
      <c r="AM278" s="4"/>
      <c r="AN278" s="4"/>
      <c r="AO278" s="4"/>
      <c r="AP278" s="4"/>
      <c r="AQ278" s="4"/>
      <c r="AR278" s="4"/>
      <c r="AS278" s="4"/>
      <c r="AT278" s="4"/>
      <c r="AU278" s="4"/>
      <c r="AV278" s="4"/>
      <c r="AW278" s="4"/>
    </row>
    <row r="279" spans="26:49" ht="15">
      <c r="Z279" s="308"/>
      <c r="AA279" s="308"/>
      <c r="AB279" s="308"/>
      <c r="AC279" s="308"/>
      <c r="AD279" s="308"/>
      <c r="AE279" s="308"/>
      <c r="AF279" s="308"/>
      <c r="AG279" s="308"/>
      <c r="AH279" s="309"/>
      <c r="AI279" s="4"/>
      <c r="AJ279" s="4"/>
      <c r="AK279" s="4"/>
      <c r="AL279" s="4"/>
      <c r="AM279" s="4"/>
      <c r="AN279" s="4"/>
      <c r="AO279" s="4"/>
      <c r="AP279" s="4"/>
      <c r="AQ279" s="4"/>
      <c r="AR279" s="4"/>
      <c r="AS279" s="4"/>
      <c r="AT279" s="4"/>
      <c r="AU279" s="4"/>
      <c r="AV279" s="4"/>
      <c r="AW279" s="4"/>
    </row>
    <row r="280" spans="26:49" ht="15">
      <c r="Z280" s="308"/>
      <c r="AA280" s="308"/>
      <c r="AB280" s="308"/>
      <c r="AC280" s="308"/>
      <c r="AD280" s="308"/>
      <c r="AE280" s="308"/>
      <c r="AF280" s="308"/>
      <c r="AG280" s="308"/>
      <c r="AH280" s="309"/>
      <c r="AI280" s="4"/>
      <c r="AJ280" s="4"/>
      <c r="AK280" s="4"/>
      <c r="AL280" s="4"/>
      <c r="AM280" s="4"/>
      <c r="AN280" s="4"/>
      <c r="AO280" s="4"/>
      <c r="AP280" s="4"/>
      <c r="AQ280" s="4"/>
      <c r="AR280" s="4"/>
      <c r="AS280" s="4"/>
      <c r="AT280" s="4"/>
      <c r="AU280" s="4"/>
      <c r="AV280" s="4"/>
      <c r="AW280" s="4"/>
    </row>
    <row r="281" spans="26:49" ht="15">
      <c r="Z281" s="308"/>
      <c r="AA281" s="308"/>
      <c r="AB281" s="308"/>
      <c r="AC281" s="308"/>
      <c r="AD281" s="308"/>
      <c r="AE281" s="308"/>
      <c r="AF281" s="308"/>
      <c r="AG281" s="308"/>
      <c r="AH281" s="309"/>
      <c r="AI281" s="4"/>
      <c r="AJ281" s="4"/>
      <c r="AK281" s="4"/>
      <c r="AL281" s="4"/>
      <c r="AM281" s="4"/>
      <c r="AN281" s="4"/>
      <c r="AO281" s="4"/>
      <c r="AP281" s="4"/>
      <c r="AQ281" s="4"/>
      <c r="AR281" s="4"/>
      <c r="AS281" s="4"/>
      <c r="AT281" s="4"/>
      <c r="AU281" s="4"/>
      <c r="AV281" s="4"/>
      <c r="AW281" s="4"/>
    </row>
    <row r="282" spans="26:49" ht="15">
      <c r="Z282" s="308"/>
      <c r="AA282" s="308"/>
      <c r="AB282" s="308"/>
      <c r="AC282" s="308"/>
      <c r="AD282" s="308"/>
      <c r="AE282" s="308"/>
      <c r="AF282" s="308"/>
      <c r="AG282" s="308"/>
      <c r="AH282" s="309"/>
      <c r="AI282" s="4"/>
      <c r="AJ282" s="4"/>
      <c r="AK282" s="4"/>
      <c r="AL282" s="4"/>
      <c r="AM282" s="4"/>
      <c r="AN282" s="4"/>
      <c r="AO282" s="4"/>
      <c r="AP282" s="4"/>
      <c r="AQ282" s="4"/>
      <c r="AR282" s="4"/>
      <c r="AS282" s="4"/>
      <c r="AT282" s="4"/>
      <c r="AU282" s="4"/>
      <c r="AV282" s="4"/>
      <c r="AW282" s="4"/>
    </row>
    <row r="283" spans="26:49" ht="15">
      <c r="Z283" s="308"/>
      <c r="AA283" s="308"/>
      <c r="AB283" s="308"/>
      <c r="AC283" s="308"/>
      <c r="AD283" s="308"/>
      <c r="AE283" s="308"/>
      <c r="AF283" s="308"/>
      <c r="AG283" s="308"/>
      <c r="AH283" s="309"/>
      <c r="AI283" s="4"/>
      <c r="AJ283" s="4"/>
      <c r="AK283" s="4"/>
      <c r="AL283" s="4"/>
      <c r="AM283" s="4"/>
      <c r="AN283" s="4"/>
      <c r="AO283" s="4"/>
      <c r="AP283" s="4"/>
      <c r="AQ283" s="4"/>
      <c r="AR283" s="4"/>
      <c r="AS283" s="4"/>
      <c r="AT283" s="4"/>
      <c r="AU283" s="4"/>
      <c r="AV283" s="4"/>
      <c r="AW283" s="4"/>
    </row>
    <row r="284" spans="26:49" ht="15">
      <c r="Z284" s="308"/>
      <c r="AA284" s="308"/>
      <c r="AB284" s="308"/>
      <c r="AC284" s="308"/>
      <c r="AD284" s="308"/>
      <c r="AE284" s="308"/>
      <c r="AF284" s="308"/>
      <c r="AG284" s="308"/>
      <c r="AH284" s="309"/>
      <c r="AI284" s="4"/>
      <c r="AJ284" s="4"/>
      <c r="AK284" s="4"/>
      <c r="AL284" s="4"/>
      <c r="AM284" s="4"/>
      <c r="AN284" s="4"/>
      <c r="AO284" s="4"/>
      <c r="AP284" s="4"/>
      <c r="AQ284" s="4"/>
      <c r="AR284" s="4"/>
      <c r="AS284" s="4"/>
      <c r="AT284" s="4"/>
      <c r="AU284" s="4"/>
      <c r="AV284" s="4"/>
      <c r="AW284" s="4"/>
    </row>
    <row r="285" spans="26:49" ht="15">
      <c r="Z285" s="308"/>
      <c r="AA285" s="308"/>
      <c r="AB285" s="308"/>
      <c r="AC285" s="308"/>
      <c r="AD285" s="308"/>
      <c r="AE285" s="308"/>
      <c r="AF285" s="308"/>
      <c r="AG285" s="308"/>
      <c r="AH285" s="309"/>
      <c r="AI285" s="4"/>
      <c r="AJ285" s="4"/>
      <c r="AK285" s="4"/>
      <c r="AL285" s="4"/>
      <c r="AM285" s="4"/>
      <c r="AN285" s="4"/>
      <c r="AO285" s="4"/>
      <c r="AP285" s="4"/>
      <c r="AQ285" s="4"/>
      <c r="AR285" s="4"/>
      <c r="AS285" s="4"/>
      <c r="AT285" s="4"/>
      <c r="AU285" s="4"/>
      <c r="AV285" s="4"/>
      <c r="AW285" s="4"/>
    </row>
    <row r="286" spans="26:49" ht="15">
      <c r="Z286" s="308"/>
      <c r="AA286" s="308"/>
      <c r="AB286" s="308"/>
      <c r="AC286" s="308"/>
      <c r="AD286" s="308"/>
      <c r="AE286" s="308"/>
      <c r="AF286" s="308"/>
      <c r="AG286" s="308"/>
      <c r="AH286" s="309"/>
      <c r="AI286" s="4"/>
      <c r="AJ286" s="4"/>
      <c r="AK286" s="4"/>
      <c r="AL286" s="4"/>
      <c r="AM286" s="4"/>
      <c r="AN286" s="4"/>
      <c r="AO286" s="4"/>
      <c r="AP286" s="4"/>
      <c r="AQ286" s="4"/>
      <c r="AR286" s="4"/>
      <c r="AS286" s="4"/>
      <c r="AT286" s="4"/>
      <c r="AU286" s="4"/>
      <c r="AV286" s="4"/>
      <c r="AW286" s="4"/>
    </row>
    <row r="287" spans="26:49" ht="15">
      <c r="Z287" s="308"/>
      <c r="AA287" s="308"/>
      <c r="AB287" s="308"/>
      <c r="AC287" s="308"/>
      <c r="AD287" s="308"/>
      <c r="AE287" s="308"/>
      <c r="AF287" s="308"/>
      <c r="AG287" s="308"/>
      <c r="AH287" s="309"/>
      <c r="AI287" s="4"/>
      <c r="AJ287" s="4"/>
      <c r="AK287" s="4"/>
      <c r="AL287" s="4"/>
      <c r="AM287" s="4"/>
      <c r="AN287" s="4"/>
      <c r="AO287" s="4"/>
      <c r="AP287" s="4"/>
      <c r="AQ287" s="4"/>
      <c r="AR287" s="4"/>
      <c r="AS287" s="4"/>
      <c r="AT287" s="4"/>
      <c r="AU287" s="4"/>
      <c r="AV287" s="4"/>
      <c r="AW287" s="4"/>
    </row>
    <row r="288" spans="26:49" ht="15">
      <c r="Z288" s="308"/>
      <c r="AA288" s="308"/>
      <c r="AB288" s="308"/>
      <c r="AC288" s="308"/>
      <c r="AD288" s="308"/>
      <c r="AE288" s="308"/>
      <c r="AF288" s="308"/>
      <c r="AG288" s="308"/>
      <c r="AH288" s="309"/>
      <c r="AI288" s="4"/>
      <c r="AJ288" s="4"/>
      <c r="AK288" s="4"/>
      <c r="AL288" s="4"/>
      <c r="AM288" s="4"/>
      <c r="AN288" s="4"/>
      <c r="AO288" s="4"/>
      <c r="AP288" s="4"/>
      <c r="AQ288" s="4"/>
      <c r="AR288" s="4"/>
      <c r="AS288" s="4"/>
      <c r="AT288" s="4"/>
      <c r="AU288" s="4"/>
      <c r="AV288" s="4"/>
      <c r="AW288" s="4"/>
    </row>
    <row r="289" spans="26:49" ht="15">
      <c r="Z289" s="308"/>
      <c r="AA289" s="308"/>
      <c r="AB289" s="308"/>
      <c r="AC289" s="308"/>
      <c r="AD289" s="308"/>
      <c r="AE289" s="308"/>
      <c r="AF289" s="308"/>
      <c r="AG289" s="308"/>
      <c r="AH289" s="309"/>
      <c r="AI289" s="4"/>
      <c r="AJ289" s="4"/>
      <c r="AK289" s="4"/>
      <c r="AL289" s="4"/>
      <c r="AM289" s="4"/>
      <c r="AN289" s="4"/>
      <c r="AO289" s="4"/>
      <c r="AP289" s="4"/>
      <c r="AQ289" s="4"/>
      <c r="AR289" s="4"/>
      <c r="AS289" s="4"/>
      <c r="AT289" s="4"/>
      <c r="AU289" s="4"/>
      <c r="AV289" s="4"/>
      <c r="AW289" s="4"/>
    </row>
    <row r="290" spans="26:49" ht="15">
      <c r="Z290" s="308"/>
      <c r="AA290" s="308"/>
      <c r="AB290" s="308"/>
      <c r="AC290" s="308"/>
      <c r="AD290" s="308"/>
      <c r="AE290" s="308"/>
      <c r="AF290" s="308"/>
      <c r="AG290" s="308"/>
      <c r="AH290" s="309"/>
      <c r="AI290" s="4"/>
      <c r="AJ290" s="4"/>
      <c r="AK290" s="4"/>
      <c r="AL290" s="4"/>
      <c r="AM290" s="4"/>
      <c r="AN290" s="4"/>
      <c r="AO290" s="4"/>
      <c r="AP290" s="4"/>
      <c r="AQ290" s="4"/>
      <c r="AR290" s="4"/>
      <c r="AS290" s="4"/>
      <c r="AT290" s="4"/>
      <c r="AU290" s="4"/>
      <c r="AV290" s="4"/>
      <c r="AW290" s="4"/>
    </row>
    <row r="291" spans="26:49" ht="15">
      <c r="Z291" s="308"/>
      <c r="AA291" s="308"/>
      <c r="AB291" s="308"/>
      <c r="AC291" s="308"/>
      <c r="AD291" s="308"/>
      <c r="AE291" s="308"/>
      <c r="AF291" s="308"/>
      <c r="AG291" s="308"/>
      <c r="AH291" s="309"/>
      <c r="AI291" s="4"/>
      <c r="AJ291" s="4"/>
      <c r="AK291" s="4"/>
      <c r="AL291" s="4"/>
      <c r="AM291" s="4"/>
      <c r="AN291" s="4"/>
      <c r="AO291" s="4"/>
      <c r="AP291" s="4"/>
      <c r="AQ291" s="4"/>
      <c r="AR291" s="4"/>
      <c r="AS291" s="4"/>
      <c r="AT291" s="4"/>
      <c r="AU291" s="4"/>
      <c r="AV291" s="4"/>
      <c r="AW291" s="4"/>
    </row>
    <row r="292" spans="26:49" ht="15">
      <c r="Z292" s="308"/>
      <c r="AA292" s="308"/>
      <c r="AB292" s="308"/>
      <c r="AC292" s="308"/>
      <c r="AD292" s="308"/>
      <c r="AE292" s="308"/>
      <c r="AF292" s="308"/>
      <c r="AG292" s="308"/>
      <c r="AH292" s="309"/>
      <c r="AI292" s="4"/>
      <c r="AJ292" s="4"/>
      <c r="AK292" s="4"/>
      <c r="AL292" s="4"/>
      <c r="AM292" s="4"/>
      <c r="AN292" s="4"/>
      <c r="AO292" s="4"/>
      <c r="AP292" s="4"/>
      <c r="AQ292" s="4"/>
      <c r="AR292" s="4"/>
      <c r="AS292" s="4"/>
      <c r="AT292" s="4"/>
      <c r="AU292" s="4"/>
      <c r="AV292" s="4"/>
      <c r="AW292" s="4"/>
    </row>
    <row r="293" spans="26:49" ht="15">
      <c r="Z293" s="308"/>
      <c r="AA293" s="308"/>
      <c r="AB293" s="308"/>
      <c r="AC293" s="308"/>
      <c r="AD293" s="308"/>
      <c r="AE293" s="308"/>
      <c r="AF293" s="308"/>
      <c r="AG293" s="308"/>
      <c r="AH293" s="309"/>
      <c r="AI293" s="4"/>
      <c r="AJ293" s="4"/>
      <c r="AK293" s="4"/>
      <c r="AL293" s="4"/>
      <c r="AM293" s="4"/>
      <c r="AN293" s="4"/>
      <c r="AO293" s="4"/>
      <c r="AP293" s="4"/>
      <c r="AQ293" s="4"/>
      <c r="AR293" s="4"/>
      <c r="AS293" s="4"/>
      <c r="AT293" s="4"/>
      <c r="AU293" s="4"/>
      <c r="AV293" s="4"/>
      <c r="AW293" s="4"/>
    </row>
    <row r="294" spans="26:49" ht="15">
      <c r="Z294" s="308"/>
      <c r="AA294" s="308"/>
      <c r="AB294" s="308"/>
      <c r="AC294" s="308"/>
      <c r="AD294" s="308"/>
      <c r="AE294" s="308"/>
      <c r="AF294" s="308"/>
      <c r="AG294" s="308"/>
      <c r="AH294" s="309"/>
      <c r="AI294" s="4"/>
      <c r="AJ294" s="4"/>
      <c r="AK294" s="4"/>
      <c r="AL294" s="4"/>
      <c r="AM294" s="4"/>
      <c r="AN294" s="4"/>
      <c r="AO294" s="4"/>
      <c r="AP294" s="4"/>
      <c r="AQ294" s="4"/>
      <c r="AR294" s="4"/>
      <c r="AS294" s="4"/>
      <c r="AT294" s="4"/>
      <c r="AU294" s="4"/>
      <c r="AV294" s="4"/>
      <c r="AW294" s="4"/>
    </row>
    <row r="295" spans="26:49" ht="15">
      <c r="Z295" s="308"/>
      <c r="AA295" s="308"/>
      <c r="AB295" s="308"/>
      <c r="AC295" s="308"/>
      <c r="AD295" s="308"/>
      <c r="AE295" s="308"/>
      <c r="AF295" s="308"/>
      <c r="AG295" s="308"/>
      <c r="AH295" s="309"/>
      <c r="AI295" s="4"/>
      <c r="AJ295" s="4"/>
      <c r="AK295" s="4"/>
      <c r="AL295" s="4"/>
      <c r="AM295" s="4"/>
      <c r="AN295" s="4"/>
      <c r="AO295" s="4"/>
      <c r="AP295" s="4"/>
      <c r="AQ295" s="4"/>
      <c r="AR295" s="4"/>
      <c r="AS295" s="4"/>
      <c r="AT295" s="4"/>
      <c r="AU295" s="4"/>
      <c r="AV295" s="4"/>
      <c r="AW295" s="4"/>
    </row>
    <row r="296" spans="26:49" ht="15">
      <c r="Z296" s="308"/>
      <c r="AA296" s="308"/>
      <c r="AB296" s="308"/>
      <c r="AC296" s="308"/>
      <c r="AD296" s="308"/>
      <c r="AE296" s="308"/>
      <c r="AF296" s="308"/>
      <c r="AG296" s="308"/>
      <c r="AH296" s="309"/>
      <c r="AI296" s="4"/>
      <c r="AJ296" s="4"/>
      <c r="AK296" s="4"/>
      <c r="AL296" s="4"/>
      <c r="AM296" s="4"/>
      <c r="AN296" s="4"/>
      <c r="AO296" s="4"/>
      <c r="AP296" s="4"/>
      <c r="AQ296" s="4"/>
      <c r="AR296" s="4"/>
      <c r="AS296" s="4"/>
      <c r="AT296" s="4"/>
      <c r="AU296" s="4"/>
      <c r="AV296" s="4"/>
      <c r="AW296" s="4"/>
    </row>
    <row r="297" spans="26:49" ht="15">
      <c r="Z297" s="308"/>
      <c r="AA297" s="308"/>
      <c r="AB297" s="308"/>
      <c r="AC297" s="308"/>
      <c r="AD297" s="308"/>
      <c r="AE297" s="308"/>
      <c r="AF297" s="308"/>
      <c r="AG297" s="308"/>
      <c r="AH297" s="309"/>
      <c r="AI297" s="4"/>
      <c r="AJ297" s="4"/>
      <c r="AK297" s="4"/>
      <c r="AL297" s="4"/>
      <c r="AM297" s="4"/>
      <c r="AN297" s="4"/>
      <c r="AO297" s="4"/>
      <c r="AP297" s="4"/>
      <c r="AQ297" s="4"/>
      <c r="AR297" s="4"/>
      <c r="AS297" s="4"/>
      <c r="AT297" s="4"/>
      <c r="AU297" s="4"/>
      <c r="AV297" s="4"/>
      <c r="AW297" s="4"/>
    </row>
    <row r="298" spans="26:49" ht="15">
      <c r="Z298" s="308"/>
      <c r="AA298" s="308"/>
      <c r="AB298" s="308"/>
      <c r="AC298" s="308"/>
      <c r="AD298" s="308"/>
      <c r="AE298" s="308"/>
      <c r="AF298" s="308"/>
      <c r="AG298" s="308"/>
      <c r="AH298" s="309"/>
      <c r="AI298" s="4"/>
      <c r="AJ298" s="4"/>
      <c r="AK298" s="4"/>
      <c r="AL298" s="4"/>
      <c r="AM298" s="4"/>
      <c r="AN298" s="4"/>
      <c r="AO298" s="4"/>
      <c r="AP298" s="4"/>
      <c r="AQ298" s="4"/>
      <c r="AR298" s="4"/>
      <c r="AS298" s="4"/>
      <c r="AT298" s="4"/>
      <c r="AU298" s="4"/>
      <c r="AV298" s="4"/>
      <c r="AW298" s="4"/>
    </row>
    <row r="299" spans="26:49" ht="15">
      <c r="Z299" s="308"/>
      <c r="AA299" s="308"/>
      <c r="AB299" s="308"/>
      <c r="AC299" s="308"/>
      <c r="AD299" s="308"/>
      <c r="AE299" s="308"/>
      <c r="AF299" s="308"/>
      <c r="AG299" s="308"/>
      <c r="AH299" s="309"/>
      <c r="AI299" s="4"/>
      <c r="AJ299" s="4"/>
      <c r="AK299" s="4"/>
      <c r="AL299" s="4"/>
      <c r="AM299" s="4"/>
      <c r="AN299" s="4"/>
      <c r="AO299" s="4"/>
      <c r="AP299" s="4"/>
      <c r="AQ299" s="4"/>
      <c r="AR299" s="4"/>
      <c r="AS299" s="4"/>
      <c r="AT299" s="4"/>
      <c r="AU299" s="4"/>
      <c r="AV299" s="4"/>
      <c r="AW299" s="4"/>
    </row>
    <row r="300" spans="26:49" ht="15">
      <c r="Z300" s="308"/>
      <c r="AA300" s="308"/>
      <c r="AB300" s="308"/>
      <c r="AC300" s="308"/>
      <c r="AD300" s="308"/>
      <c r="AE300" s="308"/>
      <c r="AF300" s="308"/>
      <c r="AG300" s="308"/>
      <c r="AH300" s="309"/>
      <c r="AI300" s="4"/>
      <c r="AJ300" s="4"/>
      <c r="AK300" s="4"/>
      <c r="AL300" s="4"/>
      <c r="AM300" s="4"/>
      <c r="AN300" s="4"/>
      <c r="AO300" s="4"/>
      <c r="AP300" s="4"/>
      <c r="AQ300" s="4"/>
      <c r="AR300" s="4"/>
      <c r="AS300" s="4"/>
      <c r="AT300" s="4"/>
      <c r="AU300" s="4"/>
      <c r="AV300" s="4"/>
      <c r="AW300" s="4"/>
    </row>
    <row r="301" spans="26:49" ht="15">
      <c r="Z301" s="308"/>
      <c r="AA301" s="308"/>
      <c r="AB301" s="308"/>
      <c r="AC301" s="308"/>
      <c r="AD301" s="308"/>
      <c r="AE301" s="308"/>
      <c r="AF301" s="308"/>
      <c r="AG301" s="308"/>
      <c r="AH301" s="309"/>
      <c r="AI301" s="4"/>
      <c r="AJ301" s="4"/>
      <c r="AK301" s="4"/>
      <c r="AL301" s="4"/>
      <c r="AM301" s="4"/>
      <c r="AN301" s="4"/>
      <c r="AO301" s="4"/>
      <c r="AP301" s="4"/>
      <c r="AQ301" s="4"/>
      <c r="AR301" s="4"/>
      <c r="AS301" s="4"/>
      <c r="AT301" s="4"/>
      <c r="AU301" s="4"/>
      <c r="AV301" s="4"/>
      <c r="AW301" s="4"/>
    </row>
    <row r="302" spans="26:49" ht="15">
      <c r="Z302" s="308"/>
      <c r="AA302" s="308"/>
      <c r="AB302" s="308"/>
      <c r="AC302" s="308"/>
      <c r="AD302" s="308"/>
      <c r="AE302" s="308"/>
      <c r="AF302" s="308"/>
      <c r="AG302" s="308"/>
      <c r="AH302" s="309"/>
      <c r="AI302" s="4"/>
      <c r="AJ302" s="4"/>
      <c r="AK302" s="4"/>
      <c r="AL302" s="4"/>
      <c r="AM302" s="4"/>
      <c r="AN302" s="4"/>
      <c r="AO302" s="4"/>
      <c r="AP302" s="4"/>
      <c r="AQ302" s="4"/>
      <c r="AR302" s="4"/>
      <c r="AS302" s="4"/>
      <c r="AT302" s="4"/>
      <c r="AU302" s="4"/>
      <c r="AV302" s="4"/>
      <c r="AW302" s="4"/>
    </row>
    <row r="303" spans="26:49" ht="15">
      <c r="Z303" s="308"/>
      <c r="AA303" s="308"/>
      <c r="AB303" s="308"/>
      <c r="AC303" s="308"/>
      <c r="AD303" s="308"/>
      <c r="AE303" s="308"/>
      <c r="AF303" s="308"/>
      <c r="AG303" s="308"/>
      <c r="AH303" s="309"/>
      <c r="AI303" s="4"/>
      <c r="AJ303" s="4"/>
      <c r="AK303" s="4"/>
      <c r="AL303" s="4"/>
      <c r="AM303" s="4"/>
      <c r="AN303" s="4"/>
      <c r="AO303" s="4"/>
      <c r="AP303" s="4"/>
      <c r="AQ303" s="4"/>
      <c r="AR303" s="4"/>
      <c r="AS303" s="4"/>
      <c r="AT303" s="4"/>
      <c r="AU303" s="4"/>
      <c r="AV303" s="4"/>
      <c r="AW303" s="4"/>
    </row>
    <row r="304" spans="26:49" ht="15">
      <c r="Z304" s="308"/>
      <c r="AA304" s="308"/>
      <c r="AB304" s="308"/>
      <c r="AC304" s="308"/>
      <c r="AD304" s="308"/>
      <c r="AE304" s="308"/>
      <c r="AF304" s="308"/>
      <c r="AG304" s="308"/>
      <c r="AH304" s="309"/>
      <c r="AI304" s="4"/>
      <c r="AJ304" s="4"/>
      <c r="AK304" s="4"/>
      <c r="AL304" s="4"/>
      <c r="AM304" s="4"/>
      <c r="AN304" s="4"/>
      <c r="AO304" s="4"/>
      <c r="AP304" s="4"/>
      <c r="AQ304" s="4"/>
      <c r="AR304" s="4"/>
      <c r="AS304" s="4"/>
      <c r="AT304" s="4"/>
      <c r="AU304" s="4"/>
      <c r="AV304" s="4"/>
      <c r="AW304" s="4"/>
    </row>
    <row r="305" spans="26:49" ht="15">
      <c r="Z305" s="308"/>
      <c r="AA305" s="308"/>
      <c r="AB305" s="308"/>
      <c r="AC305" s="308"/>
      <c r="AD305" s="308"/>
      <c r="AE305" s="308"/>
      <c r="AF305" s="308"/>
      <c r="AG305" s="308"/>
      <c r="AH305" s="309"/>
      <c r="AI305" s="4"/>
      <c r="AJ305" s="4"/>
      <c r="AK305" s="4"/>
      <c r="AL305" s="4"/>
      <c r="AM305" s="4"/>
      <c r="AN305" s="4"/>
      <c r="AO305" s="4"/>
      <c r="AP305" s="4"/>
      <c r="AQ305" s="4"/>
      <c r="AR305" s="4"/>
      <c r="AS305" s="4"/>
      <c r="AT305" s="4"/>
      <c r="AU305" s="4"/>
      <c r="AV305" s="4"/>
      <c r="AW305" s="4"/>
    </row>
    <row r="306" spans="26:49" ht="15">
      <c r="Z306" s="308"/>
      <c r="AA306" s="308"/>
      <c r="AB306" s="308"/>
      <c r="AC306" s="308"/>
      <c r="AD306" s="308"/>
      <c r="AE306" s="308"/>
      <c r="AF306" s="308"/>
      <c r="AG306" s="308"/>
      <c r="AH306" s="309"/>
      <c r="AI306" s="4"/>
      <c r="AJ306" s="4"/>
      <c r="AK306" s="4"/>
      <c r="AL306" s="4"/>
      <c r="AM306" s="4"/>
      <c r="AN306" s="4"/>
      <c r="AO306" s="4"/>
      <c r="AP306" s="4"/>
      <c r="AQ306" s="4"/>
      <c r="AR306" s="4"/>
      <c r="AS306" s="4"/>
      <c r="AT306" s="4"/>
      <c r="AU306" s="4"/>
      <c r="AV306" s="4"/>
      <c r="AW306" s="4"/>
    </row>
    <row r="307" spans="26:49" ht="15">
      <c r="Z307" s="308"/>
      <c r="AA307" s="308"/>
      <c r="AB307" s="308"/>
      <c r="AC307" s="308"/>
      <c r="AD307" s="308"/>
      <c r="AE307" s="308"/>
      <c r="AF307" s="308"/>
      <c r="AG307" s="308"/>
      <c r="AH307" s="309"/>
      <c r="AI307" s="4"/>
      <c r="AJ307" s="4"/>
      <c r="AK307" s="4"/>
      <c r="AL307" s="4"/>
      <c r="AM307" s="4"/>
      <c r="AN307" s="4"/>
      <c r="AO307" s="4"/>
      <c r="AP307" s="4"/>
      <c r="AQ307" s="4"/>
      <c r="AR307" s="4"/>
      <c r="AS307" s="4"/>
      <c r="AT307" s="4"/>
      <c r="AU307" s="4"/>
      <c r="AV307" s="4"/>
      <c r="AW307" s="4"/>
    </row>
    <row r="308" spans="26:49" ht="15">
      <c r="Z308" s="308"/>
      <c r="AA308" s="308"/>
      <c r="AB308" s="308"/>
      <c r="AC308" s="308"/>
      <c r="AD308" s="308"/>
      <c r="AE308" s="308"/>
      <c r="AF308" s="308"/>
      <c r="AG308" s="308"/>
      <c r="AH308" s="309"/>
      <c r="AI308" s="4"/>
      <c r="AJ308" s="4"/>
      <c r="AK308" s="4"/>
      <c r="AL308" s="4"/>
      <c r="AM308" s="4"/>
      <c r="AN308" s="4"/>
      <c r="AO308" s="4"/>
      <c r="AP308" s="4"/>
      <c r="AQ308" s="4"/>
      <c r="AR308" s="4"/>
      <c r="AS308" s="4"/>
      <c r="AT308" s="4"/>
      <c r="AU308" s="4"/>
      <c r="AV308" s="4"/>
      <c r="AW308" s="4"/>
    </row>
    <row r="309" spans="26:49" ht="15">
      <c r="Z309" s="308"/>
      <c r="AA309" s="308"/>
      <c r="AB309" s="308"/>
      <c r="AC309" s="308"/>
      <c r="AD309" s="308"/>
      <c r="AE309" s="308"/>
      <c r="AF309" s="308"/>
      <c r="AG309" s="308"/>
      <c r="AH309" s="309"/>
      <c r="AI309" s="4"/>
      <c r="AJ309" s="4"/>
      <c r="AK309" s="4"/>
      <c r="AL309" s="4"/>
      <c r="AM309" s="4"/>
      <c r="AN309" s="4"/>
      <c r="AO309" s="4"/>
      <c r="AP309" s="4"/>
      <c r="AQ309" s="4"/>
      <c r="AR309" s="4"/>
      <c r="AS309" s="4"/>
      <c r="AT309" s="4"/>
      <c r="AU309" s="4"/>
      <c r="AV309" s="4"/>
      <c r="AW309" s="4"/>
    </row>
    <row r="310" spans="26:49" ht="15">
      <c r="Z310" s="308"/>
      <c r="AA310" s="308"/>
      <c r="AB310" s="308"/>
      <c r="AC310" s="308"/>
      <c r="AD310" s="308"/>
      <c r="AE310" s="308"/>
      <c r="AF310" s="308"/>
      <c r="AG310" s="308"/>
      <c r="AH310" s="309"/>
      <c r="AI310" s="4"/>
      <c r="AJ310" s="4"/>
      <c r="AK310" s="4"/>
      <c r="AL310" s="4"/>
      <c r="AM310" s="4"/>
      <c r="AN310" s="4"/>
      <c r="AO310" s="4"/>
      <c r="AP310" s="4"/>
      <c r="AQ310" s="4"/>
      <c r="AR310" s="4"/>
      <c r="AS310" s="4"/>
      <c r="AT310" s="4"/>
      <c r="AU310" s="4"/>
      <c r="AV310" s="4"/>
      <c r="AW310" s="4"/>
    </row>
    <row r="311" spans="26:49" ht="15">
      <c r="Z311" s="308"/>
      <c r="AA311" s="308"/>
      <c r="AB311" s="308"/>
      <c r="AC311" s="308"/>
      <c r="AD311" s="308"/>
      <c r="AE311" s="308"/>
      <c r="AF311" s="308"/>
      <c r="AG311" s="308"/>
      <c r="AH311" s="309"/>
      <c r="AI311" s="4"/>
      <c r="AJ311" s="4"/>
      <c r="AK311" s="4"/>
      <c r="AL311" s="4"/>
      <c r="AM311" s="4"/>
      <c r="AN311" s="4"/>
      <c r="AO311" s="4"/>
      <c r="AP311" s="4"/>
      <c r="AQ311" s="4"/>
      <c r="AR311" s="4"/>
      <c r="AS311" s="4"/>
      <c r="AT311" s="4"/>
      <c r="AU311" s="4"/>
      <c r="AV311" s="4"/>
      <c r="AW311" s="4"/>
    </row>
    <row r="312" spans="26:49" ht="15">
      <c r="Z312" s="308"/>
      <c r="AA312" s="308"/>
      <c r="AB312" s="308"/>
      <c r="AC312" s="308"/>
      <c r="AD312" s="308"/>
      <c r="AE312" s="308"/>
      <c r="AF312" s="308"/>
      <c r="AG312" s="308"/>
      <c r="AH312" s="309"/>
      <c r="AI312" s="4"/>
      <c r="AJ312" s="4"/>
      <c r="AK312" s="4"/>
      <c r="AL312" s="4"/>
      <c r="AM312" s="4"/>
      <c r="AN312" s="4"/>
      <c r="AO312" s="4"/>
      <c r="AP312" s="4"/>
      <c r="AQ312" s="4"/>
      <c r="AR312" s="4"/>
      <c r="AS312" s="4"/>
      <c r="AT312" s="4"/>
      <c r="AU312" s="4"/>
      <c r="AV312" s="4"/>
      <c r="AW312" s="4"/>
    </row>
    <row r="313" spans="26:49" ht="15">
      <c r="Z313" s="308"/>
      <c r="AA313" s="308"/>
      <c r="AB313" s="308"/>
      <c r="AC313" s="308"/>
      <c r="AD313" s="308"/>
      <c r="AE313" s="308"/>
      <c r="AF313" s="308"/>
      <c r="AG313" s="308"/>
      <c r="AH313" s="309"/>
      <c r="AI313" s="4"/>
      <c r="AJ313" s="4"/>
      <c r="AK313" s="4"/>
      <c r="AL313" s="4"/>
      <c r="AM313" s="4"/>
      <c r="AN313" s="4"/>
      <c r="AO313" s="4"/>
      <c r="AP313" s="4"/>
      <c r="AQ313" s="4"/>
      <c r="AR313" s="4"/>
      <c r="AS313" s="4"/>
      <c r="AT313" s="4"/>
      <c r="AU313" s="4"/>
      <c r="AV313" s="4"/>
      <c r="AW313" s="4"/>
    </row>
    <row r="314" spans="26:49" ht="15">
      <c r="Z314" s="308"/>
      <c r="AA314" s="308"/>
      <c r="AB314" s="308"/>
      <c r="AC314" s="308"/>
      <c r="AD314" s="308"/>
      <c r="AE314" s="308"/>
      <c r="AF314" s="308"/>
      <c r="AG314" s="308"/>
      <c r="AH314" s="309"/>
      <c r="AI314" s="4"/>
      <c r="AJ314" s="4"/>
      <c r="AK314" s="4"/>
      <c r="AL314" s="4"/>
      <c r="AM314" s="4"/>
      <c r="AN314" s="4"/>
      <c r="AO314" s="4"/>
      <c r="AP314" s="4"/>
      <c r="AQ314" s="4"/>
      <c r="AR314" s="4"/>
      <c r="AS314" s="4"/>
      <c r="AT314" s="4"/>
      <c r="AU314" s="4"/>
      <c r="AV314" s="4"/>
      <c r="AW314" s="4"/>
    </row>
    <row r="315" spans="26:49" ht="15">
      <c r="Z315" s="308"/>
      <c r="AA315" s="308"/>
      <c r="AB315" s="308"/>
      <c r="AC315" s="308"/>
      <c r="AD315" s="308"/>
      <c r="AE315" s="308"/>
      <c r="AF315" s="308"/>
      <c r="AG315" s="308"/>
      <c r="AH315" s="309"/>
      <c r="AI315" s="4"/>
      <c r="AJ315" s="4"/>
      <c r="AK315" s="4"/>
      <c r="AL315" s="4"/>
      <c r="AM315" s="4"/>
      <c r="AN315" s="4"/>
      <c r="AO315" s="4"/>
      <c r="AP315" s="4"/>
      <c r="AQ315" s="4"/>
      <c r="AR315" s="4"/>
      <c r="AS315" s="4"/>
      <c r="AT315" s="4"/>
      <c r="AU315" s="4"/>
      <c r="AV315" s="4"/>
      <c r="AW315" s="4"/>
    </row>
    <row r="316" spans="26:49" ht="15">
      <c r="Z316" s="308"/>
      <c r="AA316" s="308"/>
      <c r="AB316" s="308"/>
      <c r="AC316" s="308"/>
      <c r="AD316" s="308"/>
      <c r="AE316" s="308"/>
      <c r="AF316" s="308"/>
      <c r="AG316" s="308"/>
      <c r="AH316" s="309"/>
      <c r="AI316" s="4"/>
      <c r="AJ316" s="4"/>
      <c r="AK316" s="4"/>
      <c r="AL316" s="4"/>
      <c r="AM316" s="4"/>
      <c r="AN316" s="4"/>
      <c r="AO316" s="4"/>
      <c r="AP316" s="4"/>
      <c r="AQ316" s="4"/>
      <c r="AR316" s="4"/>
      <c r="AS316" s="4"/>
      <c r="AT316" s="4"/>
      <c r="AU316" s="4"/>
      <c r="AV316" s="4"/>
      <c r="AW316" s="4"/>
    </row>
    <row r="317" spans="26:49" ht="15">
      <c r="Z317" s="308"/>
      <c r="AA317" s="308"/>
      <c r="AB317" s="308"/>
      <c r="AC317" s="308"/>
      <c r="AD317" s="308"/>
      <c r="AE317" s="308"/>
      <c r="AF317" s="308"/>
      <c r="AG317" s="308"/>
      <c r="AH317" s="309"/>
      <c r="AI317" s="4"/>
      <c r="AJ317" s="4"/>
      <c r="AK317" s="4"/>
      <c r="AL317" s="4"/>
      <c r="AM317" s="4"/>
      <c r="AN317" s="4"/>
      <c r="AO317" s="4"/>
      <c r="AP317" s="4"/>
      <c r="AQ317" s="4"/>
      <c r="AR317" s="4"/>
      <c r="AS317" s="4"/>
      <c r="AT317" s="4"/>
      <c r="AU317" s="4"/>
      <c r="AV317" s="4"/>
      <c r="AW317" s="4"/>
    </row>
    <row r="318" spans="26:49" ht="15">
      <c r="Z318" s="308"/>
      <c r="AA318" s="308"/>
      <c r="AB318" s="308"/>
      <c r="AC318" s="308"/>
      <c r="AD318" s="308"/>
      <c r="AE318" s="308"/>
      <c r="AF318" s="308"/>
      <c r="AG318" s="308"/>
      <c r="AH318" s="309"/>
      <c r="AI318" s="4"/>
      <c r="AJ318" s="4"/>
      <c r="AK318" s="4"/>
      <c r="AL318" s="4"/>
      <c r="AM318" s="4"/>
      <c r="AN318" s="4"/>
      <c r="AO318" s="4"/>
      <c r="AP318" s="4"/>
      <c r="AQ318" s="4"/>
      <c r="AR318" s="4"/>
      <c r="AS318" s="4"/>
      <c r="AT318" s="4"/>
      <c r="AU318" s="4"/>
      <c r="AV318" s="4"/>
      <c r="AW318" s="4"/>
    </row>
    <row r="319" spans="26:49" ht="15">
      <c r="Z319" s="308"/>
      <c r="AA319" s="308"/>
      <c r="AB319" s="308"/>
      <c r="AC319" s="308"/>
      <c r="AD319" s="308"/>
      <c r="AE319" s="308"/>
      <c r="AF319" s="308"/>
      <c r="AG319" s="308"/>
      <c r="AH319" s="309"/>
      <c r="AI319" s="4"/>
      <c r="AJ319" s="4"/>
      <c r="AK319" s="4"/>
      <c r="AL319" s="4"/>
      <c r="AM319" s="4"/>
      <c r="AN319" s="4"/>
      <c r="AO319" s="4"/>
      <c r="AP319" s="4"/>
      <c r="AQ319" s="4"/>
      <c r="AR319" s="4"/>
      <c r="AS319" s="4"/>
      <c r="AT319" s="4"/>
      <c r="AU319" s="4"/>
      <c r="AV319" s="4"/>
      <c r="AW319" s="4"/>
    </row>
    <row r="320" spans="26:49" ht="15">
      <c r="Z320" s="308"/>
      <c r="AA320" s="308"/>
      <c r="AB320" s="308"/>
      <c r="AC320" s="308"/>
      <c r="AD320" s="308"/>
      <c r="AE320" s="308"/>
      <c r="AF320" s="308"/>
      <c r="AG320" s="308"/>
      <c r="AH320" s="309"/>
      <c r="AI320" s="4"/>
      <c r="AJ320" s="4"/>
      <c r="AK320" s="4"/>
      <c r="AL320" s="4"/>
      <c r="AM320" s="4"/>
      <c r="AN320" s="4"/>
      <c r="AO320" s="4"/>
      <c r="AP320" s="4"/>
      <c r="AQ320" s="4"/>
      <c r="AR320" s="4"/>
      <c r="AS320" s="4"/>
      <c r="AT320" s="4"/>
      <c r="AU320" s="4"/>
      <c r="AV320" s="4"/>
      <c r="AW320" s="4"/>
    </row>
    <row r="321" spans="26:49" ht="15">
      <c r="Z321" s="308"/>
      <c r="AA321" s="308"/>
      <c r="AB321" s="308"/>
      <c r="AC321" s="308"/>
      <c r="AD321" s="308"/>
      <c r="AE321" s="308"/>
      <c r="AF321" s="308"/>
      <c r="AG321" s="308"/>
      <c r="AH321" s="309"/>
      <c r="AI321" s="4"/>
      <c r="AJ321" s="4"/>
      <c r="AK321" s="4"/>
      <c r="AL321" s="4"/>
      <c r="AM321" s="4"/>
      <c r="AN321" s="4"/>
      <c r="AO321" s="4"/>
      <c r="AP321" s="4"/>
      <c r="AQ321" s="4"/>
      <c r="AR321" s="4"/>
      <c r="AS321" s="4"/>
      <c r="AT321" s="4"/>
      <c r="AU321" s="4"/>
      <c r="AV321" s="4"/>
      <c r="AW321" s="4"/>
    </row>
    <row r="322" spans="26:49" ht="15">
      <c r="Z322" s="308"/>
      <c r="AA322" s="308"/>
      <c r="AB322" s="308"/>
      <c r="AC322" s="308"/>
      <c r="AD322" s="308"/>
      <c r="AE322" s="308"/>
      <c r="AF322" s="308"/>
      <c r="AG322" s="308"/>
      <c r="AH322" s="309"/>
      <c r="AI322" s="4"/>
      <c r="AJ322" s="4"/>
      <c r="AK322" s="4"/>
      <c r="AL322" s="4"/>
      <c r="AM322" s="4"/>
      <c r="AN322" s="4"/>
      <c r="AO322" s="4"/>
      <c r="AP322" s="4"/>
      <c r="AQ322" s="4"/>
      <c r="AR322" s="4"/>
      <c r="AS322" s="4"/>
      <c r="AT322" s="4"/>
      <c r="AU322" s="4"/>
      <c r="AV322" s="4"/>
      <c r="AW322" s="4"/>
    </row>
    <row r="323" spans="26:49" ht="15">
      <c r="Z323" s="308"/>
      <c r="AA323" s="308"/>
      <c r="AB323" s="308"/>
      <c r="AC323" s="308"/>
      <c r="AD323" s="308"/>
      <c r="AE323" s="308"/>
      <c r="AF323" s="308"/>
      <c r="AG323" s="308"/>
      <c r="AH323" s="309"/>
      <c r="AI323" s="4"/>
      <c r="AJ323" s="4"/>
      <c r="AK323" s="4"/>
      <c r="AL323" s="4"/>
      <c r="AM323" s="4"/>
      <c r="AN323" s="4"/>
      <c r="AO323" s="4"/>
      <c r="AP323" s="4"/>
      <c r="AQ323" s="4"/>
      <c r="AR323" s="4"/>
      <c r="AS323" s="4"/>
      <c r="AT323" s="4"/>
      <c r="AU323" s="4"/>
      <c r="AV323" s="4"/>
      <c r="AW323" s="4"/>
    </row>
    <row r="324" spans="26:49" ht="15">
      <c r="Z324" s="308"/>
      <c r="AA324" s="308"/>
      <c r="AB324" s="308"/>
      <c r="AC324" s="308"/>
      <c r="AD324" s="308"/>
      <c r="AE324" s="308"/>
      <c r="AF324" s="308"/>
      <c r="AG324" s="308"/>
      <c r="AH324" s="309"/>
      <c r="AI324" s="4"/>
      <c r="AJ324" s="4"/>
      <c r="AK324" s="4"/>
      <c r="AL324" s="4"/>
      <c r="AM324" s="4"/>
      <c r="AN324" s="4"/>
      <c r="AO324" s="4"/>
      <c r="AP324" s="4"/>
      <c r="AQ324" s="4"/>
      <c r="AR324" s="4"/>
      <c r="AS324" s="4"/>
      <c r="AT324" s="4"/>
      <c r="AU324" s="4"/>
      <c r="AV324" s="4"/>
      <c r="AW324" s="4"/>
    </row>
    <row r="325" spans="26:49" ht="15">
      <c r="Z325" s="308"/>
      <c r="AA325" s="308"/>
      <c r="AB325" s="308"/>
      <c r="AC325" s="308"/>
      <c r="AD325" s="308"/>
      <c r="AE325" s="308"/>
      <c r="AF325" s="308"/>
      <c r="AG325" s="308"/>
      <c r="AH325" s="309"/>
      <c r="AI325" s="4"/>
      <c r="AJ325" s="4"/>
      <c r="AK325" s="4"/>
      <c r="AL325" s="4"/>
      <c r="AM325" s="4"/>
      <c r="AN325" s="4"/>
      <c r="AO325" s="4"/>
      <c r="AP325" s="4"/>
      <c r="AQ325" s="4"/>
      <c r="AR325" s="4"/>
      <c r="AS325" s="4"/>
      <c r="AT325" s="4"/>
      <c r="AU325" s="4"/>
      <c r="AV325" s="4"/>
      <c r="AW325" s="4"/>
    </row>
    <row r="326" spans="26:49" ht="15">
      <c r="Z326" s="308"/>
      <c r="AA326" s="308"/>
      <c r="AB326" s="308"/>
      <c r="AC326" s="308"/>
      <c r="AD326" s="308"/>
      <c r="AE326" s="308"/>
      <c r="AF326" s="308"/>
      <c r="AG326" s="308"/>
      <c r="AH326" s="309"/>
      <c r="AI326" s="4"/>
      <c r="AJ326" s="4"/>
      <c r="AK326" s="4"/>
      <c r="AL326" s="4"/>
      <c r="AM326" s="4"/>
      <c r="AN326" s="4"/>
      <c r="AO326" s="4"/>
      <c r="AP326" s="4"/>
      <c r="AQ326" s="4"/>
      <c r="AR326" s="4"/>
      <c r="AS326" s="4"/>
      <c r="AT326" s="4"/>
      <c r="AU326" s="4"/>
      <c r="AV326" s="4"/>
      <c r="AW326" s="4"/>
    </row>
    <row r="327" spans="26:49" ht="15">
      <c r="Z327" s="308"/>
      <c r="AA327" s="308"/>
      <c r="AB327" s="308"/>
      <c r="AC327" s="308"/>
      <c r="AD327" s="308"/>
      <c r="AE327" s="308"/>
      <c r="AF327" s="308"/>
      <c r="AG327" s="308"/>
      <c r="AH327" s="309"/>
      <c r="AI327" s="4"/>
      <c r="AJ327" s="4"/>
      <c r="AK327" s="4"/>
      <c r="AL327" s="4"/>
      <c r="AM327" s="4"/>
      <c r="AN327" s="4"/>
      <c r="AO327" s="4"/>
      <c r="AP327" s="4"/>
      <c r="AQ327" s="4"/>
      <c r="AR327" s="4"/>
      <c r="AS327" s="4"/>
      <c r="AT327" s="4"/>
      <c r="AU327" s="4"/>
      <c r="AV327" s="4"/>
      <c r="AW327" s="4"/>
    </row>
    <row r="328" spans="26:49" ht="15">
      <c r="Z328" s="308"/>
      <c r="AA328" s="308"/>
      <c r="AB328" s="308"/>
      <c r="AC328" s="308"/>
      <c r="AD328" s="308"/>
      <c r="AE328" s="308"/>
      <c r="AF328" s="308"/>
      <c r="AG328" s="308"/>
      <c r="AH328" s="309"/>
      <c r="AI328" s="4"/>
      <c r="AJ328" s="4"/>
      <c r="AK328" s="4"/>
      <c r="AL328" s="4"/>
      <c r="AM328" s="4"/>
      <c r="AN328" s="4"/>
      <c r="AO328" s="4"/>
      <c r="AP328" s="4"/>
      <c r="AQ328" s="4"/>
      <c r="AR328" s="4"/>
      <c r="AS328" s="4"/>
      <c r="AT328" s="4"/>
      <c r="AU328" s="4"/>
      <c r="AV328" s="4"/>
      <c r="AW328" s="4"/>
    </row>
    <row r="329" spans="26:49" ht="15">
      <c r="Z329" s="308"/>
      <c r="AA329" s="308"/>
      <c r="AB329" s="308"/>
      <c r="AC329" s="308"/>
      <c r="AD329" s="308"/>
      <c r="AE329" s="308"/>
      <c r="AF329" s="308"/>
      <c r="AG329" s="308"/>
      <c r="AH329" s="309"/>
      <c r="AI329" s="4"/>
      <c r="AJ329" s="4"/>
      <c r="AK329" s="4"/>
      <c r="AL329" s="4"/>
      <c r="AM329" s="4"/>
      <c r="AN329" s="4"/>
      <c r="AO329" s="4"/>
      <c r="AP329" s="4"/>
      <c r="AQ329" s="4"/>
      <c r="AR329" s="4"/>
      <c r="AS329" s="4"/>
      <c r="AT329" s="4"/>
      <c r="AU329" s="4"/>
      <c r="AV329" s="4"/>
      <c r="AW329" s="4"/>
    </row>
    <row r="330" spans="26:49" ht="15">
      <c r="Z330" s="308"/>
      <c r="AA330" s="308"/>
      <c r="AB330" s="308"/>
      <c r="AC330" s="308"/>
      <c r="AD330" s="308"/>
      <c r="AE330" s="308"/>
      <c r="AF330" s="308"/>
      <c r="AG330" s="308"/>
      <c r="AH330" s="309"/>
      <c r="AI330" s="4"/>
      <c r="AJ330" s="4"/>
      <c r="AK330" s="4"/>
      <c r="AL330" s="4"/>
      <c r="AM330" s="4"/>
      <c r="AN330" s="4"/>
      <c r="AO330" s="4"/>
      <c r="AP330" s="4"/>
      <c r="AQ330" s="4"/>
      <c r="AR330" s="4"/>
      <c r="AS330" s="4"/>
      <c r="AT330" s="4"/>
      <c r="AU330" s="4"/>
      <c r="AV330" s="4"/>
      <c r="AW330" s="4"/>
    </row>
    <row r="331" spans="26:49" ht="15">
      <c r="Z331" s="308"/>
      <c r="AA331" s="308"/>
      <c r="AB331" s="308"/>
      <c r="AC331" s="308"/>
      <c r="AD331" s="308"/>
      <c r="AE331" s="308"/>
      <c r="AF331" s="308"/>
      <c r="AG331" s="308"/>
      <c r="AH331" s="309"/>
      <c r="AI331" s="4"/>
      <c r="AJ331" s="4"/>
      <c r="AK331" s="4"/>
      <c r="AL331" s="4"/>
      <c r="AM331" s="4"/>
      <c r="AN331" s="4"/>
      <c r="AO331" s="4"/>
      <c r="AP331" s="4"/>
      <c r="AQ331" s="4"/>
      <c r="AR331" s="4"/>
      <c r="AS331" s="4"/>
      <c r="AT331" s="4"/>
      <c r="AU331" s="4"/>
      <c r="AV331" s="4"/>
      <c r="AW331" s="4"/>
    </row>
    <row r="332" spans="26:49" ht="15">
      <c r="Z332" s="308"/>
      <c r="AA332" s="308"/>
      <c r="AB332" s="308"/>
      <c r="AC332" s="308"/>
      <c r="AD332" s="308"/>
      <c r="AE332" s="308"/>
      <c r="AF332" s="308"/>
      <c r="AG332" s="308"/>
      <c r="AH332" s="309"/>
      <c r="AI332" s="4"/>
      <c r="AJ332" s="4"/>
      <c r="AK332" s="4"/>
      <c r="AL332" s="4"/>
      <c r="AM332" s="4"/>
      <c r="AN332" s="4"/>
      <c r="AO332" s="4"/>
      <c r="AP332" s="4"/>
      <c r="AQ332" s="4"/>
      <c r="AR332" s="4"/>
      <c r="AS332" s="4"/>
      <c r="AT332" s="4"/>
      <c r="AU332" s="4"/>
      <c r="AV332" s="4"/>
      <c r="AW332" s="4"/>
    </row>
    <row r="333" spans="26:49" ht="15">
      <c r="Z333" s="308"/>
      <c r="AA333" s="308"/>
      <c r="AB333" s="308"/>
      <c r="AC333" s="308"/>
      <c r="AD333" s="308"/>
      <c r="AE333" s="308"/>
      <c r="AF333" s="308"/>
      <c r="AG333" s="308"/>
      <c r="AH333" s="309"/>
      <c r="AI333" s="4"/>
      <c r="AJ333" s="4"/>
      <c r="AK333" s="4"/>
      <c r="AL333" s="4"/>
      <c r="AM333" s="4"/>
      <c r="AN333" s="4"/>
      <c r="AO333" s="4"/>
      <c r="AP333" s="4"/>
      <c r="AQ333" s="4"/>
      <c r="AR333" s="4"/>
      <c r="AS333" s="4"/>
      <c r="AT333" s="4"/>
      <c r="AU333" s="4"/>
      <c r="AV333" s="4"/>
      <c r="AW333" s="4"/>
    </row>
    <row r="334" spans="26:49" ht="15">
      <c r="Z334" s="308"/>
      <c r="AA334" s="308"/>
      <c r="AB334" s="308"/>
      <c r="AC334" s="308"/>
      <c r="AD334" s="308"/>
      <c r="AE334" s="308"/>
      <c r="AF334" s="308"/>
      <c r="AG334" s="308"/>
      <c r="AH334" s="309"/>
      <c r="AI334" s="4"/>
      <c r="AJ334" s="4"/>
      <c r="AK334" s="4"/>
      <c r="AL334" s="4"/>
      <c r="AM334" s="4"/>
      <c r="AN334" s="4"/>
      <c r="AO334" s="4"/>
      <c r="AP334" s="4"/>
      <c r="AQ334" s="4"/>
      <c r="AR334" s="4"/>
      <c r="AS334" s="4"/>
      <c r="AT334" s="4"/>
      <c r="AU334" s="4"/>
      <c r="AV334" s="4"/>
      <c r="AW334" s="4"/>
    </row>
    <row r="335" spans="26:49" ht="15">
      <c r="Z335" s="308"/>
      <c r="AA335" s="308"/>
      <c r="AB335" s="308"/>
      <c r="AC335" s="308"/>
      <c r="AD335" s="308"/>
      <c r="AE335" s="308"/>
      <c r="AF335" s="308"/>
      <c r="AG335" s="308"/>
      <c r="AH335" s="309"/>
      <c r="AI335" s="4"/>
      <c r="AJ335" s="4"/>
      <c r="AK335" s="4"/>
      <c r="AL335" s="4"/>
      <c r="AM335" s="4"/>
      <c r="AN335" s="4"/>
      <c r="AO335" s="4"/>
      <c r="AP335" s="4"/>
      <c r="AQ335" s="4"/>
      <c r="AR335" s="4"/>
      <c r="AS335" s="4"/>
      <c r="AT335" s="4"/>
      <c r="AU335" s="4"/>
      <c r="AV335" s="4"/>
      <c r="AW335" s="4"/>
    </row>
    <row r="336" spans="26:49" ht="15">
      <c r="Z336" s="308"/>
      <c r="AA336" s="308"/>
      <c r="AB336" s="308"/>
      <c r="AC336" s="308"/>
      <c r="AD336" s="308"/>
      <c r="AE336" s="308"/>
      <c r="AF336" s="308"/>
      <c r="AG336" s="308"/>
      <c r="AH336" s="309"/>
      <c r="AI336" s="4"/>
      <c r="AJ336" s="4"/>
      <c r="AK336" s="4"/>
      <c r="AL336" s="4"/>
      <c r="AM336" s="4"/>
      <c r="AN336" s="4"/>
      <c r="AO336" s="4"/>
      <c r="AP336" s="4"/>
      <c r="AQ336" s="4"/>
      <c r="AR336" s="4"/>
      <c r="AS336" s="4"/>
      <c r="AT336" s="4"/>
      <c r="AU336" s="4"/>
      <c r="AV336" s="4"/>
      <c r="AW336" s="4"/>
    </row>
    <row r="337" spans="26:49" ht="15">
      <c r="Z337" s="308"/>
      <c r="AA337" s="308"/>
      <c r="AB337" s="308"/>
      <c r="AC337" s="308"/>
      <c r="AD337" s="308"/>
      <c r="AE337" s="308"/>
      <c r="AF337" s="308"/>
      <c r="AG337" s="308"/>
      <c r="AH337" s="309"/>
      <c r="AI337" s="4"/>
      <c r="AJ337" s="4"/>
      <c r="AK337" s="4"/>
      <c r="AL337" s="4"/>
      <c r="AM337" s="4"/>
      <c r="AN337" s="4"/>
      <c r="AO337" s="4"/>
      <c r="AP337" s="4"/>
      <c r="AQ337" s="4"/>
      <c r="AR337" s="4"/>
      <c r="AS337" s="4"/>
      <c r="AT337" s="4"/>
      <c r="AU337" s="4"/>
      <c r="AV337" s="4"/>
      <c r="AW337" s="4"/>
    </row>
    <row r="338" spans="26:49" ht="15">
      <c r="Z338" s="308"/>
      <c r="AA338" s="308"/>
      <c r="AB338" s="308"/>
      <c r="AC338" s="308"/>
      <c r="AD338" s="308"/>
      <c r="AE338" s="308"/>
      <c r="AF338" s="308"/>
      <c r="AG338" s="308"/>
      <c r="AH338" s="309"/>
      <c r="AI338" s="4"/>
      <c r="AJ338" s="4"/>
      <c r="AK338" s="4"/>
      <c r="AL338" s="4"/>
      <c r="AM338" s="4"/>
      <c r="AN338" s="4"/>
      <c r="AO338" s="4"/>
      <c r="AP338" s="4"/>
      <c r="AQ338" s="4"/>
      <c r="AR338" s="4"/>
      <c r="AS338" s="4"/>
      <c r="AT338" s="4"/>
      <c r="AU338" s="4"/>
      <c r="AV338" s="4"/>
      <c r="AW338" s="4"/>
    </row>
    <row r="339" spans="26:49" ht="15">
      <c r="Z339" s="308"/>
      <c r="AA339" s="308"/>
      <c r="AB339" s="308"/>
      <c r="AC339" s="308"/>
      <c r="AD339" s="308"/>
      <c r="AE339" s="308"/>
      <c r="AF339" s="308"/>
      <c r="AG339" s="308"/>
      <c r="AH339" s="309"/>
      <c r="AI339" s="4"/>
      <c r="AJ339" s="4"/>
      <c r="AK339" s="4"/>
      <c r="AL339" s="4"/>
      <c r="AM339" s="4"/>
      <c r="AN339" s="4"/>
      <c r="AO339" s="4"/>
      <c r="AP339" s="4"/>
      <c r="AQ339" s="4"/>
      <c r="AR339" s="4"/>
      <c r="AS339" s="4"/>
      <c r="AT339" s="4"/>
      <c r="AU339" s="4"/>
      <c r="AV339" s="4"/>
      <c r="AW339" s="4"/>
    </row>
    <row r="340" spans="26:49" ht="15">
      <c r="Z340" s="308"/>
      <c r="AA340" s="308"/>
      <c r="AB340" s="308"/>
      <c r="AC340" s="308"/>
      <c r="AD340" s="308"/>
      <c r="AE340" s="308"/>
      <c r="AF340" s="308"/>
      <c r="AG340" s="308"/>
      <c r="AH340" s="309"/>
      <c r="AI340" s="4"/>
      <c r="AJ340" s="4"/>
      <c r="AK340" s="4"/>
      <c r="AL340" s="4"/>
      <c r="AM340" s="4"/>
      <c r="AN340" s="4"/>
      <c r="AO340" s="4"/>
      <c r="AP340" s="4"/>
      <c r="AQ340" s="4"/>
      <c r="AR340" s="4"/>
      <c r="AS340" s="4"/>
      <c r="AT340" s="4"/>
      <c r="AU340" s="4"/>
      <c r="AV340" s="4"/>
      <c r="AW340" s="4"/>
    </row>
    <row r="341" spans="26:49" ht="15">
      <c r="Z341" s="308"/>
      <c r="AA341" s="308"/>
      <c r="AB341" s="308"/>
      <c r="AC341" s="308"/>
      <c r="AD341" s="308"/>
      <c r="AE341" s="308"/>
      <c r="AF341" s="308"/>
      <c r="AG341" s="308"/>
      <c r="AH341" s="309"/>
      <c r="AI341" s="4"/>
      <c r="AJ341" s="4"/>
      <c r="AK341" s="4"/>
      <c r="AL341" s="4"/>
      <c r="AM341" s="4"/>
      <c r="AN341" s="4"/>
      <c r="AO341" s="4"/>
      <c r="AP341" s="4"/>
      <c r="AQ341" s="4"/>
      <c r="AR341" s="4"/>
      <c r="AS341" s="4"/>
      <c r="AT341" s="4"/>
      <c r="AU341" s="4"/>
      <c r="AV341" s="4"/>
      <c r="AW341" s="4"/>
    </row>
    <row r="342" spans="26:49" ht="15">
      <c r="Z342" s="308"/>
      <c r="AA342" s="308"/>
      <c r="AB342" s="308"/>
      <c r="AC342" s="308"/>
      <c r="AD342" s="308"/>
      <c r="AE342" s="308"/>
      <c r="AF342" s="308"/>
      <c r="AG342" s="308"/>
      <c r="AH342" s="309"/>
      <c r="AI342" s="4"/>
      <c r="AJ342" s="4"/>
      <c r="AK342" s="4"/>
      <c r="AL342" s="4"/>
      <c r="AM342" s="4"/>
      <c r="AN342" s="4"/>
      <c r="AO342" s="4"/>
      <c r="AP342" s="4"/>
      <c r="AQ342" s="4"/>
      <c r="AR342" s="4"/>
      <c r="AS342" s="4"/>
      <c r="AT342" s="4"/>
      <c r="AU342" s="4"/>
      <c r="AV342" s="4"/>
      <c r="AW342" s="4"/>
    </row>
    <row r="343" spans="26:49" ht="15">
      <c r="Z343" s="308"/>
      <c r="AA343" s="308"/>
      <c r="AB343" s="308"/>
      <c r="AC343" s="308"/>
      <c r="AD343" s="308"/>
      <c r="AE343" s="308"/>
      <c r="AF343" s="308"/>
      <c r="AG343" s="308"/>
      <c r="AH343" s="309"/>
      <c r="AI343" s="4"/>
      <c r="AJ343" s="4"/>
      <c r="AK343" s="4"/>
      <c r="AL343" s="4"/>
      <c r="AM343" s="4"/>
      <c r="AN343" s="4"/>
      <c r="AO343" s="4"/>
      <c r="AP343" s="4"/>
      <c r="AQ343" s="4"/>
      <c r="AR343" s="4"/>
      <c r="AS343" s="4"/>
      <c r="AT343" s="4"/>
      <c r="AU343" s="4"/>
      <c r="AV343" s="4"/>
      <c r="AW343" s="4"/>
    </row>
    <row r="344" spans="26:49" ht="15">
      <c r="Z344" s="308"/>
      <c r="AA344" s="308"/>
      <c r="AB344" s="308"/>
      <c r="AC344" s="308"/>
      <c r="AD344" s="308"/>
      <c r="AE344" s="308"/>
      <c r="AF344" s="308"/>
      <c r="AG344" s="308"/>
      <c r="AH344" s="309"/>
      <c r="AI344" s="4"/>
      <c r="AJ344" s="4"/>
      <c r="AK344" s="4"/>
      <c r="AL344" s="4"/>
      <c r="AM344" s="4"/>
      <c r="AN344" s="4"/>
      <c r="AO344" s="4"/>
      <c r="AP344" s="4"/>
      <c r="AQ344" s="4"/>
      <c r="AR344" s="4"/>
      <c r="AS344" s="4"/>
      <c r="AT344" s="4"/>
      <c r="AU344" s="4"/>
      <c r="AV344" s="4"/>
      <c r="AW344" s="4"/>
    </row>
    <row r="345" spans="26:49" ht="15">
      <c r="Z345" s="308"/>
      <c r="AA345" s="308"/>
      <c r="AB345" s="308"/>
      <c r="AC345" s="308"/>
      <c r="AD345" s="308"/>
      <c r="AE345" s="308"/>
      <c r="AF345" s="308"/>
      <c r="AG345" s="308"/>
      <c r="AH345" s="309"/>
      <c r="AI345" s="4"/>
      <c r="AJ345" s="4"/>
      <c r="AK345" s="4"/>
      <c r="AL345" s="4"/>
      <c r="AM345" s="4"/>
      <c r="AN345" s="4"/>
      <c r="AO345" s="4"/>
      <c r="AP345" s="4"/>
      <c r="AQ345" s="4"/>
      <c r="AR345" s="4"/>
      <c r="AS345" s="4"/>
      <c r="AT345" s="4"/>
      <c r="AU345" s="4"/>
      <c r="AV345" s="4"/>
      <c r="AW345" s="4"/>
    </row>
    <row r="346" spans="26:49" ht="15">
      <c r="Z346" s="308"/>
      <c r="AA346" s="308"/>
      <c r="AB346" s="308"/>
      <c r="AC346" s="308"/>
      <c r="AD346" s="308"/>
      <c r="AE346" s="308"/>
      <c r="AF346" s="308"/>
      <c r="AG346" s="308"/>
      <c r="AH346" s="309"/>
      <c r="AI346" s="4"/>
      <c r="AJ346" s="4"/>
      <c r="AK346" s="4"/>
      <c r="AL346" s="4"/>
      <c r="AM346" s="4"/>
      <c r="AN346" s="4"/>
      <c r="AO346" s="4"/>
      <c r="AP346" s="4"/>
      <c r="AQ346" s="4"/>
      <c r="AR346" s="4"/>
      <c r="AS346" s="4"/>
      <c r="AT346" s="4"/>
      <c r="AU346" s="4"/>
      <c r="AV346" s="4"/>
      <c r="AW346" s="4"/>
    </row>
    <row r="347" spans="26:49" ht="15">
      <c r="Z347" s="308"/>
      <c r="AA347" s="308"/>
      <c r="AB347" s="308"/>
      <c r="AC347" s="308"/>
      <c r="AD347" s="308"/>
      <c r="AE347" s="308"/>
      <c r="AF347" s="308"/>
      <c r="AG347" s="308"/>
      <c r="AH347" s="309"/>
      <c r="AI347" s="4"/>
      <c r="AJ347" s="4"/>
      <c r="AK347" s="4"/>
      <c r="AL347" s="4"/>
      <c r="AM347" s="4"/>
      <c r="AN347" s="4"/>
      <c r="AO347" s="4"/>
      <c r="AP347" s="4"/>
      <c r="AQ347" s="4"/>
      <c r="AR347" s="4"/>
      <c r="AS347" s="4"/>
      <c r="AT347" s="4"/>
      <c r="AU347" s="4"/>
      <c r="AV347" s="4"/>
      <c r="AW347" s="4"/>
    </row>
    <row r="348" spans="26:49" ht="15">
      <c r="Z348" s="308"/>
      <c r="AA348" s="308"/>
      <c r="AB348" s="308"/>
      <c r="AC348" s="308"/>
      <c r="AD348" s="308"/>
      <c r="AE348" s="308"/>
      <c r="AF348" s="308"/>
      <c r="AG348" s="308"/>
      <c r="AH348" s="309"/>
      <c r="AI348" s="4"/>
      <c r="AJ348" s="4"/>
      <c r="AK348" s="4"/>
      <c r="AL348" s="4"/>
      <c r="AM348" s="4"/>
      <c r="AN348" s="4"/>
      <c r="AO348" s="4"/>
      <c r="AP348" s="4"/>
      <c r="AQ348" s="4"/>
      <c r="AR348" s="4"/>
      <c r="AS348" s="4"/>
      <c r="AT348" s="4"/>
      <c r="AU348" s="4"/>
      <c r="AV348" s="4"/>
      <c r="AW348" s="4"/>
    </row>
    <row r="349" spans="26:49" ht="15">
      <c r="Z349" s="308"/>
      <c r="AA349" s="308"/>
      <c r="AB349" s="308"/>
      <c r="AC349" s="308"/>
      <c r="AD349" s="308"/>
      <c r="AE349" s="308"/>
      <c r="AF349" s="308"/>
      <c r="AG349" s="308"/>
      <c r="AH349" s="309"/>
      <c r="AI349" s="4"/>
      <c r="AJ349" s="4"/>
      <c r="AK349" s="4"/>
      <c r="AL349" s="4"/>
      <c r="AM349" s="4"/>
      <c r="AN349" s="4"/>
      <c r="AO349" s="4"/>
      <c r="AP349" s="4"/>
      <c r="AQ349" s="4"/>
      <c r="AR349" s="4"/>
      <c r="AS349" s="4"/>
      <c r="AT349" s="4"/>
      <c r="AU349" s="4"/>
      <c r="AV349" s="4"/>
      <c r="AW349" s="4"/>
    </row>
    <row r="350" spans="26:49" ht="15">
      <c r="Z350" s="308"/>
      <c r="AA350" s="308"/>
      <c r="AB350" s="308"/>
      <c r="AC350" s="308"/>
      <c r="AD350" s="308"/>
      <c r="AE350" s="308"/>
      <c r="AF350" s="308"/>
      <c r="AG350" s="308"/>
      <c r="AH350" s="309"/>
      <c r="AI350" s="4"/>
      <c r="AJ350" s="4"/>
      <c r="AK350" s="4"/>
      <c r="AL350" s="4"/>
      <c r="AM350" s="4"/>
      <c r="AN350" s="4"/>
      <c r="AO350" s="4"/>
      <c r="AP350" s="4"/>
      <c r="AQ350" s="4"/>
      <c r="AR350" s="4"/>
      <c r="AS350" s="4"/>
      <c r="AT350" s="4"/>
      <c r="AU350" s="4"/>
      <c r="AV350" s="4"/>
      <c r="AW350" s="4"/>
    </row>
    <row r="351" spans="26:49" ht="15">
      <c r="Z351" s="308"/>
      <c r="AA351" s="308"/>
      <c r="AB351" s="308"/>
      <c r="AC351" s="308"/>
      <c r="AD351" s="308"/>
      <c r="AE351" s="308"/>
      <c r="AF351" s="308"/>
      <c r="AG351" s="308"/>
      <c r="AH351" s="309"/>
      <c r="AI351" s="4"/>
      <c r="AJ351" s="4"/>
      <c r="AK351" s="4"/>
      <c r="AL351" s="4"/>
      <c r="AM351" s="4"/>
      <c r="AN351" s="4"/>
      <c r="AO351" s="4"/>
      <c r="AP351" s="4"/>
      <c r="AQ351" s="4"/>
      <c r="AR351" s="4"/>
      <c r="AS351" s="4"/>
      <c r="AT351" s="4"/>
      <c r="AU351" s="4"/>
      <c r="AV351" s="4"/>
      <c r="AW351" s="4"/>
    </row>
    <row r="352" spans="26:49" ht="15">
      <c r="Z352" s="308"/>
      <c r="AA352" s="308"/>
      <c r="AB352" s="308"/>
      <c r="AC352" s="308"/>
      <c r="AD352" s="308"/>
      <c r="AE352" s="308"/>
      <c r="AF352" s="308"/>
      <c r="AG352" s="308"/>
      <c r="AH352" s="309"/>
      <c r="AI352" s="4"/>
      <c r="AJ352" s="4"/>
      <c r="AK352" s="4"/>
      <c r="AL352" s="4"/>
      <c r="AM352" s="4"/>
      <c r="AN352" s="4"/>
      <c r="AO352" s="4"/>
      <c r="AP352" s="4"/>
      <c r="AQ352" s="4"/>
      <c r="AR352" s="4"/>
      <c r="AS352" s="4"/>
      <c r="AT352" s="4"/>
      <c r="AU352" s="4"/>
      <c r="AV352" s="4"/>
      <c r="AW352" s="4"/>
    </row>
    <row r="353" spans="26:49" ht="15">
      <c r="Z353" s="308"/>
      <c r="AA353" s="308"/>
      <c r="AB353" s="308"/>
      <c r="AC353" s="308"/>
      <c r="AD353" s="308"/>
      <c r="AE353" s="308"/>
      <c r="AF353" s="308"/>
      <c r="AG353" s="308"/>
      <c r="AH353" s="309"/>
      <c r="AI353" s="4"/>
      <c r="AJ353" s="4"/>
      <c r="AK353" s="4"/>
      <c r="AL353" s="4"/>
      <c r="AM353" s="4"/>
      <c r="AN353" s="4"/>
      <c r="AO353" s="4"/>
      <c r="AP353" s="4"/>
      <c r="AQ353" s="4"/>
      <c r="AR353" s="4"/>
      <c r="AS353" s="4"/>
      <c r="AT353" s="4"/>
      <c r="AU353" s="4"/>
      <c r="AV353" s="4"/>
      <c r="AW353" s="4"/>
    </row>
    <row r="354" spans="26:49" ht="15">
      <c r="Z354" s="308"/>
      <c r="AA354" s="308"/>
      <c r="AB354" s="308"/>
      <c r="AC354" s="308"/>
      <c r="AD354" s="308"/>
      <c r="AE354" s="308"/>
      <c r="AF354" s="308"/>
      <c r="AG354" s="308"/>
      <c r="AH354" s="309"/>
      <c r="AI354" s="4"/>
      <c r="AJ354" s="4"/>
      <c r="AK354" s="4"/>
      <c r="AL354" s="4"/>
      <c r="AM354" s="4"/>
      <c r="AN354" s="4"/>
      <c r="AO354" s="4"/>
      <c r="AP354" s="4"/>
      <c r="AQ354" s="4"/>
      <c r="AR354" s="4"/>
      <c r="AS354" s="4"/>
      <c r="AT354" s="4"/>
      <c r="AU354" s="4"/>
      <c r="AV354" s="4"/>
      <c r="AW354" s="4"/>
    </row>
    <row r="355" spans="26:49" ht="15">
      <c r="Z355" s="308"/>
      <c r="AA355" s="308"/>
      <c r="AB355" s="308"/>
      <c r="AC355" s="308"/>
      <c r="AD355" s="308"/>
      <c r="AE355" s="308"/>
      <c r="AF355" s="308"/>
      <c r="AG355" s="308"/>
      <c r="AH355" s="309"/>
      <c r="AI355" s="4"/>
      <c r="AJ355" s="4"/>
      <c r="AK355" s="4"/>
      <c r="AL355" s="4"/>
      <c r="AM355" s="4"/>
      <c r="AN355" s="4"/>
      <c r="AO355" s="4"/>
      <c r="AP355" s="4"/>
      <c r="AQ355" s="4"/>
      <c r="AR355" s="4"/>
      <c r="AS355" s="4"/>
      <c r="AT355" s="4"/>
      <c r="AU355" s="4"/>
      <c r="AV355" s="4"/>
      <c r="AW355" s="4"/>
    </row>
    <row r="356" spans="26:49" ht="15">
      <c r="Z356" s="308"/>
      <c r="AA356" s="308"/>
      <c r="AB356" s="308"/>
      <c r="AC356" s="308"/>
      <c r="AD356" s="308"/>
      <c r="AE356" s="308"/>
      <c r="AF356" s="308"/>
      <c r="AG356" s="308"/>
      <c r="AH356" s="309"/>
      <c r="AI356" s="4"/>
      <c r="AJ356" s="4"/>
      <c r="AK356" s="4"/>
      <c r="AL356" s="4"/>
      <c r="AM356" s="4"/>
      <c r="AN356" s="4"/>
      <c r="AO356" s="4"/>
      <c r="AP356" s="4"/>
      <c r="AQ356" s="4"/>
      <c r="AR356" s="4"/>
      <c r="AS356" s="4"/>
      <c r="AT356" s="4"/>
      <c r="AU356" s="4"/>
      <c r="AV356" s="4"/>
      <c r="AW356" s="4"/>
    </row>
    <row r="357" spans="26:49" ht="15">
      <c r="Z357" s="308"/>
      <c r="AA357" s="308"/>
      <c r="AB357" s="308"/>
      <c r="AC357" s="308"/>
      <c r="AD357" s="308"/>
      <c r="AE357" s="308"/>
      <c r="AF357" s="308"/>
      <c r="AG357" s="308"/>
      <c r="AH357" s="309"/>
      <c r="AI357" s="4"/>
      <c r="AJ357" s="4"/>
      <c r="AK357" s="4"/>
      <c r="AL357" s="4"/>
      <c r="AM357" s="4"/>
      <c r="AN357" s="4"/>
      <c r="AO357" s="4"/>
      <c r="AP357" s="4"/>
      <c r="AQ357" s="4"/>
      <c r="AR357" s="4"/>
      <c r="AS357" s="4"/>
      <c r="AT357" s="4"/>
      <c r="AU357" s="4"/>
      <c r="AV357" s="4"/>
      <c r="AW357" s="4"/>
    </row>
    <row r="358" spans="26:49" ht="15">
      <c r="Z358" s="308"/>
      <c r="AA358" s="308"/>
      <c r="AB358" s="308"/>
      <c r="AC358" s="308"/>
      <c r="AD358" s="308"/>
      <c r="AE358" s="308"/>
      <c r="AF358" s="308"/>
      <c r="AG358" s="308"/>
      <c r="AH358" s="309"/>
      <c r="AI358" s="4"/>
      <c r="AJ358" s="4"/>
      <c r="AK358" s="4"/>
      <c r="AL358" s="4"/>
      <c r="AM358" s="4"/>
      <c r="AN358" s="4"/>
      <c r="AO358" s="4"/>
      <c r="AP358" s="4"/>
      <c r="AQ358" s="4"/>
      <c r="AR358" s="4"/>
      <c r="AS358" s="4"/>
      <c r="AT358" s="4"/>
      <c r="AU358" s="4"/>
      <c r="AV358" s="4"/>
      <c r="AW358" s="4"/>
    </row>
    <row r="359" spans="26:49" ht="15">
      <c r="Z359" s="308"/>
      <c r="AA359" s="308"/>
      <c r="AB359" s="308"/>
      <c r="AC359" s="308"/>
      <c r="AD359" s="308"/>
      <c r="AE359" s="308"/>
      <c r="AF359" s="308"/>
      <c r="AG359" s="308"/>
      <c r="AH359" s="309"/>
      <c r="AI359" s="4"/>
      <c r="AJ359" s="4"/>
      <c r="AK359" s="4"/>
      <c r="AL359" s="4"/>
      <c r="AM359" s="4"/>
      <c r="AN359" s="4"/>
      <c r="AO359" s="4"/>
      <c r="AP359" s="4"/>
      <c r="AQ359" s="4"/>
      <c r="AR359" s="4"/>
      <c r="AS359" s="4"/>
      <c r="AT359" s="4"/>
      <c r="AU359" s="4"/>
      <c r="AV359" s="4"/>
      <c r="AW359" s="4"/>
    </row>
    <row r="360" spans="26:49" ht="15">
      <c r="Z360" s="308"/>
      <c r="AA360" s="308"/>
      <c r="AB360" s="308"/>
      <c r="AC360" s="308"/>
      <c r="AD360" s="308"/>
      <c r="AE360" s="308"/>
      <c r="AF360" s="308"/>
      <c r="AG360" s="308"/>
      <c r="AH360" s="309"/>
      <c r="AI360" s="4"/>
      <c r="AJ360" s="4"/>
      <c r="AK360" s="4"/>
      <c r="AL360" s="4"/>
      <c r="AM360" s="4"/>
      <c r="AN360" s="4"/>
      <c r="AO360" s="4"/>
      <c r="AP360" s="4"/>
      <c r="AQ360" s="4"/>
      <c r="AR360" s="4"/>
      <c r="AS360" s="4"/>
      <c r="AT360" s="4"/>
      <c r="AU360" s="4"/>
      <c r="AV360" s="4"/>
      <c r="AW360" s="4"/>
    </row>
    <row r="361" spans="26:49" ht="15">
      <c r="Z361" s="308"/>
      <c r="AA361" s="308"/>
      <c r="AB361" s="308"/>
      <c r="AC361" s="308"/>
      <c r="AD361" s="308"/>
      <c r="AE361" s="308"/>
      <c r="AF361" s="308"/>
      <c r="AG361" s="308"/>
      <c r="AH361" s="309"/>
      <c r="AI361" s="4"/>
      <c r="AJ361" s="4"/>
      <c r="AK361" s="4"/>
      <c r="AL361" s="4"/>
      <c r="AM361" s="4"/>
      <c r="AN361" s="4"/>
      <c r="AO361" s="4"/>
      <c r="AP361" s="4"/>
      <c r="AQ361" s="4"/>
      <c r="AR361" s="4"/>
      <c r="AS361" s="4"/>
      <c r="AT361" s="4"/>
      <c r="AU361" s="4"/>
      <c r="AV361" s="4"/>
      <c r="AW361" s="4"/>
    </row>
    <row r="362" spans="26:49" ht="15">
      <c r="Z362" s="308"/>
      <c r="AA362" s="308"/>
      <c r="AB362" s="308"/>
      <c r="AC362" s="308"/>
      <c r="AD362" s="308"/>
      <c r="AE362" s="308"/>
      <c r="AF362" s="308"/>
      <c r="AG362" s="308"/>
      <c r="AH362" s="309"/>
      <c r="AI362" s="4"/>
      <c r="AJ362" s="4"/>
      <c r="AK362" s="4"/>
      <c r="AL362" s="4"/>
      <c r="AM362" s="4"/>
      <c r="AN362" s="4"/>
      <c r="AO362" s="4"/>
      <c r="AP362" s="4"/>
      <c r="AQ362" s="4"/>
      <c r="AR362" s="4"/>
      <c r="AS362" s="4"/>
      <c r="AT362" s="4"/>
      <c r="AU362" s="4"/>
      <c r="AV362" s="4"/>
      <c r="AW362" s="4"/>
    </row>
    <row r="363" spans="26:49" ht="15">
      <c r="Z363" s="308"/>
      <c r="AA363" s="308"/>
      <c r="AB363" s="308"/>
      <c r="AC363" s="308"/>
      <c r="AD363" s="308"/>
      <c r="AE363" s="308"/>
      <c r="AF363" s="308"/>
      <c r="AG363" s="308"/>
      <c r="AH363" s="309"/>
      <c r="AI363" s="4"/>
      <c r="AJ363" s="4"/>
      <c r="AK363" s="4"/>
      <c r="AL363" s="4"/>
      <c r="AM363" s="4"/>
      <c r="AN363" s="4"/>
      <c r="AO363" s="4"/>
      <c r="AP363" s="4"/>
      <c r="AQ363" s="4"/>
      <c r="AR363" s="4"/>
      <c r="AS363" s="4"/>
      <c r="AT363" s="4"/>
      <c r="AU363" s="4"/>
      <c r="AV363" s="4"/>
      <c r="AW363" s="4"/>
    </row>
    <row r="364" spans="26:49" ht="15">
      <c r="Z364" s="308"/>
      <c r="AA364" s="308"/>
      <c r="AB364" s="308"/>
      <c r="AC364" s="308"/>
      <c r="AD364" s="308"/>
      <c r="AE364" s="308"/>
      <c r="AF364" s="308"/>
      <c r="AG364" s="308"/>
      <c r="AH364" s="309"/>
      <c r="AI364" s="4"/>
      <c r="AJ364" s="4"/>
      <c r="AK364" s="4"/>
      <c r="AL364" s="4"/>
      <c r="AM364" s="4"/>
      <c r="AN364" s="4"/>
      <c r="AO364" s="4"/>
      <c r="AP364" s="4"/>
      <c r="AQ364" s="4"/>
      <c r="AR364" s="4"/>
      <c r="AS364" s="4"/>
      <c r="AT364" s="4"/>
      <c r="AU364" s="4"/>
      <c r="AV364" s="4"/>
      <c r="AW364" s="4"/>
    </row>
    <row r="365" spans="26:49" ht="15">
      <c r="Z365" s="308"/>
      <c r="AA365" s="308"/>
      <c r="AB365" s="308"/>
      <c r="AC365" s="308"/>
      <c r="AD365" s="308"/>
      <c r="AE365" s="308"/>
      <c r="AF365" s="308"/>
      <c r="AG365" s="308"/>
      <c r="AH365" s="309"/>
      <c r="AI365" s="4"/>
      <c r="AJ365" s="4"/>
      <c r="AK365" s="4"/>
      <c r="AL365" s="4"/>
      <c r="AM365" s="4"/>
      <c r="AN365" s="4"/>
      <c r="AO365" s="4"/>
      <c r="AP365" s="4"/>
      <c r="AQ365" s="4"/>
      <c r="AR365" s="4"/>
      <c r="AS365" s="4"/>
      <c r="AT365" s="4"/>
      <c r="AU365" s="4"/>
      <c r="AV365" s="4"/>
      <c r="AW365" s="4"/>
    </row>
    <row r="366" spans="26:49" ht="15">
      <c r="Z366" s="308"/>
      <c r="AA366" s="308"/>
      <c r="AB366" s="308"/>
      <c r="AC366" s="308"/>
      <c r="AD366" s="308"/>
      <c r="AE366" s="308"/>
      <c r="AF366" s="308"/>
      <c r="AG366" s="308"/>
      <c r="AH366" s="309"/>
      <c r="AI366" s="4"/>
      <c r="AJ366" s="4"/>
      <c r="AK366" s="4"/>
      <c r="AL366" s="4"/>
      <c r="AM366" s="4"/>
      <c r="AN366" s="4"/>
      <c r="AO366" s="4"/>
      <c r="AP366" s="4"/>
      <c r="AQ366" s="4"/>
      <c r="AR366" s="4"/>
      <c r="AS366" s="4"/>
      <c r="AT366" s="4"/>
      <c r="AU366" s="4"/>
      <c r="AV366" s="4"/>
      <c r="AW366" s="4"/>
    </row>
    <row r="367" spans="26:49" ht="15">
      <c r="Z367" s="308"/>
      <c r="AA367" s="308"/>
      <c r="AB367" s="308"/>
      <c r="AC367" s="308"/>
      <c r="AD367" s="308"/>
      <c r="AE367" s="308"/>
      <c r="AF367" s="308"/>
      <c r="AG367" s="308"/>
      <c r="AH367" s="309"/>
      <c r="AI367" s="4"/>
      <c r="AJ367" s="4"/>
      <c r="AK367" s="4"/>
      <c r="AL367" s="4"/>
      <c r="AM367" s="4"/>
      <c r="AN367" s="4"/>
      <c r="AO367" s="4"/>
      <c r="AP367" s="4"/>
      <c r="AQ367" s="4"/>
      <c r="AR367" s="4"/>
      <c r="AS367" s="4"/>
      <c r="AT367" s="4"/>
      <c r="AU367" s="4"/>
      <c r="AV367" s="4"/>
      <c r="AW367" s="4"/>
    </row>
    <row r="368" spans="26:49" ht="15">
      <c r="Z368" s="308"/>
      <c r="AA368" s="308"/>
      <c r="AB368" s="308"/>
      <c r="AC368" s="308"/>
      <c r="AD368" s="308"/>
      <c r="AE368" s="308"/>
      <c r="AF368" s="308"/>
      <c r="AG368" s="308"/>
      <c r="AH368" s="309"/>
      <c r="AI368" s="4"/>
      <c r="AJ368" s="4"/>
      <c r="AK368" s="4"/>
      <c r="AL368" s="4"/>
      <c r="AM368" s="4"/>
      <c r="AN368" s="4"/>
      <c r="AO368" s="4"/>
      <c r="AP368" s="4"/>
      <c r="AQ368" s="4"/>
      <c r="AR368" s="4"/>
      <c r="AS368" s="4"/>
      <c r="AT368" s="4"/>
      <c r="AU368" s="4"/>
      <c r="AV368" s="4"/>
      <c r="AW368" s="4"/>
    </row>
    <row r="369" spans="26:49" ht="15">
      <c r="Z369" s="308"/>
      <c r="AA369" s="308"/>
      <c r="AB369" s="308"/>
      <c r="AC369" s="308"/>
      <c r="AD369" s="308"/>
      <c r="AE369" s="308"/>
      <c r="AF369" s="308"/>
      <c r="AG369" s="308"/>
      <c r="AH369" s="309"/>
      <c r="AI369" s="4"/>
      <c r="AJ369" s="4"/>
      <c r="AK369" s="4"/>
      <c r="AL369" s="4"/>
      <c r="AM369" s="4"/>
      <c r="AN369" s="4"/>
      <c r="AO369" s="4"/>
      <c r="AP369" s="4"/>
      <c r="AQ369" s="4"/>
      <c r="AR369" s="4"/>
      <c r="AS369" s="4"/>
      <c r="AT369" s="4"/>
      <c r="AU369" s="4"/>
      <c r="AV369" s="4"/>
      <c r="AW369" s="4"/>
    </row>
    <row r="370" spans="26:49" ht="15">
      <c r="Z370" s="308"/>
      <c r="AA370" s="308"/>
      <c r="AB370" s="308"/>
      <c r="AC370" s="308"/>
      <c r="AD370" s="308"/>
      <c r="AE370" s="308"/>
      <c r="AF370" s="308"/>
      <c r="AG370" s="308"/>
      <c r="AH370" s="309"/>
      <c r="AI370" s="4"/>
      <c r="AJ370" s="4"/>
      <c r="AK370" s="4"/>
      <c r="AL370" s="4"/>
      <c r="AM370" s="4"/>
      <c r="AN370" s="4"/>
      <c r="AO370" s="4"/>
      <c r="AP370" s="4"/>
      <c r="AQ370" s="4"/>
      <c r="AR370" s="4"/>
      <c r="AS370" s="4"/>
      <c r="AT370" s="4"/>
      <c r="AU370" s="4"/>
      <c r="AV370" s="4"/>
      <c r="AW370" s="4"/>
    </row>
    <row r="371" spans="26:49" ht="15">
      <c r="Z371" s="308"/>
      <c r="AA371" s="308"/>
      <c r="AB371" s="308"/>
      <c r="AC371" s="308"/>
      <c r="AD371" s="308"/>
      <c r="AE371" s="308"/>
      <c r="AF371" s="308"/>
      <c r="AG371" s="308"/>
      <c r="AH371" s="309"/>
      <c r="AI371" s="4"/>
      <c r="AJ371" s="4"/>
      <c r="AK371" s="4"/>
      <c r="AL371" s="4"/>
      <c r="AM371" s="4"/>
      <c r="AN371" s="4"/>
      <c r="AO371" s="4"/>
      <c r="AP371" s="4"/>
      <c r="AQ371" s="4"/>
      <c r="AR371" s="4"/>
      <c r="AS371" s="4"/>
      <c r="AT371" s="4"/>
      <c r="AU371" s="4"/>
      <c r="AV371" s="4"/>
      <c r="AW371" s="4"/>
    </row>
    <row r="372" spans="26:49" ht="15">
      <c r="Z372" s="308"/>
      <c r="AA372" s="308"/>
      <c r="AB372" s="308"/>
      <c r="AC372" s="308"/>
      <c r="AD372" s="308"/>
      <c r="AE372" s="308"/>
      <c r="AF372" s="308"/>
      <c r="AG372" s="308"/>
      <c r="AH372" s="309"/>
      <c r="AI372" s="4"/>
      <c r="AJ372" s="4"/>
      <c r="AK372" s="4"/>
      <c r="AL372" s="4"/>
      <c r="AM372" s="4"/>
      <c r="AN372" s="4"/>
      <c r="AO372" s="4"/>
      <c r="AP372" s="4"/>
      <c r="AQ372" s="4"/>
      <c r="AR372" s="4"/>
      <c r="AS372" s="4"/>
      <c r="AT372" s="4"/>
      <c r="AU372" s="4"/>
      <c r="AV372" s="4"/>
      <c r="AW372" s="4"/>
    </row>
    <row r="373" spans="26:49" ht="15">
      <c r="Z373" s="308"/>
      <c r="AA373" s="308"/>
      <c r="AB373" s="308"/>
      <c r="AC373" s="308"/>
      <c r="AD373" s="308"/>
      <c r="AE373" s="308"/>
      <c r="AF373" s="308"/>
      <c r="AG373" s="308"/>
      <c r="AH373" s="309"/>
      <c r="AI373" s="4"/>
      <c r="AJ373" s="4"/>
      <c r="AK373" s="4"/>
      <c r="AL373" s="4"/>
      <c r="AM373" s="4"/>
      <c r="AN373" s="4"/>
      <c r="AO373" s="4"/>
      <c r="AP373" s="4"/>
      <c r="AQ373" s="4"/>
      <c r="AR373" s="4"/>
      <c r="AS373" s="4"/>
      <c r="AT373" s="4"/>
      <c r="AU373" s="4"/>
      <c r="AV373" s="4"/>
      <c r="AW373" s="4"/>
    </row>
    <row r="374" spans="26:49" ht="15">
      <c r="Z374" s="308"/>
      <c r="AA374" s="308"/>
      <c r="AB374" s="308"/>
      <c r="AC374" s="308"/>
      <c r="AD374" s="308"/>
      <c r="AE374" s="308"/>
      <c r="AF374" s="308"/>
      <c r="AG374" s="308"/>
      <c r="AH374" s="309"/>
      <c r="AI374" s="4"/>
      <c r="AJ374" s="4"/>
      <c r="AK374" s="4"/>
      <c r="AL374" s="4"/>
      <c r="AM374" s="4"/>
      <c r="AN374" s="4"/>
      <c r="AO374" s="4"/>
      <c r="AP374" s="4"/>
      <c r="AQ374" s="4"/>
      <c r="AR374" s="4"/>
      <c r="AS374" s="4"/>
      <c r="AT374" s="4"/>
      <c r="AU374" s="4"/>
      <c r="AV374" s="4"/>
      <c r="AW374" s="4"/>
    </row>
    <row r="375" spans="26:49" ht="15">
      <c r="Z375" s="308"/>
      <c r="AA375" s="308"/>
      <c r="AB375" s="308"/>
      <c r="AC375" s="308"/>
      <c r="AD375" s="308"/>
      <c r="AE375" s="308"/>
      <c r="AF375" s="308"/>
      <c r="AG375" s="308"/>
      <c r="AH375" s="309"/>
      <c r="AI375" s="4"/>
      <c r="AJ375" s="4"/>
      <c r="AK375" s="4"/>
      <c r="AL375" s="4"/>
      <c r="AM375" s="4"/>
      <c r="AN375" s="4"/>
      <c r="AO375" s="4"/>
      <c r="AP375" s="4"/>
      <c r="AQ375" s="4"/>
      <c r="AR375" s="4"/>
      <c r="AS375" s="4"/>
      <c r="AT375" s="4"/>
      <c r="AU375" s="4"/>
      <c r="AV375" s="4"/>
      <c r="AW375" s="4"/>
    </row>
    <row r="376" spans="26:49" ht="15">
      <c r="Z376" s="308"/>
      <c r="AA376" s="308"/>
      <c r="AB376" s="308"/>
      <c r="AC376" s="308"/>
      <c r="AD376" s="308"/>
      <c r="AE376" s="308"/>
      <c r="AF376" s="308"/>
      <c r="AG376" s="308"/>
      <c r="AH376" s="309"/>
      <c r="AI376" s="4"/>
      <c r="AJ376" s="4"/>
      <c r="AK376" s="4"/>
      <c r="AL376" s="4"/>
      <c r="AM376" s="4"/>
      <c r="AN376" s="4"/>
      <c r="AO376" s="4"/>
      <c r="AP376" s="4"/>
      <c r="AQ376" s="4"/>
      <c r="AR376" s="4"/>
      <c r="AS376" s="4"/>
      <c r="AT376" s="4"/>
      <c r="AU376" s="4"/>
      <c r="AV376" s="4"/>
      <c r="AW376" s="4"/>
    </row>
    <row r="377" spans="26:49" ht="15">
      <c r="Z377" s="308"/>
      <c r="AA377" s="308"/>
      <c r="AB377" s="308"/>
      <c r="AC377" s="308"/>
      <c r="AD377" s="308"/>
      <c r="AE377" s="308"/>
      <c r="AF377" s="308"/>
      <c r="AG377" s="308"/>
      <c r="AH377" s="309"/>
      <c r="AI377" s="4"/>
      <c r="AJ377" s="4"/>
      <c r="AK377" s="4"/>
      <c r="AL377" s="4"/>
      <c r="AM377" s="4"/>
      <c r="AN377" s="4"/>
      <c r="AO377" s="4"/>
      <c r="AP377" s="4"/>
      <c r="AQ377" s="4"/>
      <c r="AR377" s="4"/>
      <c r="AS377" s="4"/>
      <c r="AT377" s="4"/>
      <c r="AU377" s="4"/>
      <c r="AV377" s="4"/>
      <c r="AW377" s="4"/>
    </row>
    <row r="378" spans="26:49" ht="15">
      <c r="Z378" s="308"/>
      <c r="AA378" s="308"/>
      <c r="AB378" s="308"/>
      <c r="AC378" s="308"/>
      <c r="AD378" s="308"/>
      <c r="AE378" s="308"/>
      <c r="AF378" s="308"/>
      <c r="AG378" s="308"/>
      <c r="AH378" s="309"/>
      <c r="AI378" s="4"/>
      <c r="AJ378" s="4"/>
      <c r="AK378" s="4"/>
      <c r="AL378" s="4"/>
      <c r="AM378" s="4"/>
      <c r="AN378" s="4"/>
      <c r="AO378" s="4"/>
      <c r="AP378" s="4"/>
      <c r="AQ378" s="4"/>
      <c r="AR378" s="4"/>
      <c r="AS378" s="4"/>
      <c r="AT378" s="4"/>
      <c r="AU378" s="4"/>
      <c r="AV378" s="4"/>
      <c r="AW378" s="4"/>
    </row>
    <row r="379" spans="26:49" ht="15">
      <c r="Z379" s="308"/>
      <c r="AA379" s="308"/>
      <c r="AB379" s="308"/>
      <c r="AC379" s="308"/>
      <c r="AD379" s="308"/>
      <c r="AE379" s="308"/>
      <c r="AF379" s="308"/>
      <c r="AG379" s="308"/>
      <c r="AH379" s="309"/>
      <c r="AI379" s="4"/>
      <c r="AJ379" s="4"/>
      <c r="AK379" s="4"/>
      <c r="AL379" s="4"/>
      <c r="AM379" s="4"/>
      <c r="AN379" s="4"/>
      <c r="AO379" s="4"/>
      <c r="AP379" s="4"/>
      <c r="AQ379" s="4"/>
      <c r="AR379" s="4"/>
      <c r="AS379" s="4"/>
      <c r="AT379" s="4"/>
      <c r="AU379" s="4"/>
      <c r="AV379" s="4"/>
      <c r="AW379" s="4"/>
    </row>
    <row r="380" spans="26:49" ht="15">
      <c r="Z380" s="308"/>
      <c r="AA380" s="308"/>
      <c r="AB380" s="308"/>
      <c r="AC380" s="308"/>
      <c r="AD380" s="308"/>
      <c r="AE380" s="308"/>
      <c r="AF380" s="308"/>
      <c r="AG380" s="308"/>
      <c r="AH380" s="309"/>
      <c r="AI380" s="4"/>
      <c r="AJ380" s="4"/>
      <c r="AK380" s="4"/>
      <c r="AL380" s="4"/>
      <c r="AM380" s="4"/>
      <c r="AN380" s="4"/>
      <c r="AO380" s="4"/>
      <c r="AP380" s="4"/>
      <c r="AQ380" s="4"/>
      <c r="AR380" s="4"/>
      <c r="AS380" s="4"/>
      <c r="AT380" s="4"/>
      <c r="AU380" s="4"/>
      <c r="AV380" s="4"/>
      <c r="AW380" s="4"/>
    </row>
    <row r="381" spans="26:49" ht="15">
      <c r="Z381" s="308"/>
      <c r="AA381" s="308"/>
      <c r="AB381" s="308"/>
      <c r="AC381" s="308"/>
      <c r="AD381" s="308"/>
      <c r="AE381" s="308"/>
      <c r="AF381" s="308"/>
      <c r="AG381" s="308"/>
      <c r="AH381" s="309"/>
      <c r="AI381" s="4"/>
      <c r="AJ381" s="4"/>
      <c r="AK381" s="4"/>
      <c r="AL381" s="4"/>
      <c r="AM381" s="4"/>
      <c r="AN381" s="4"/>
      <c r="AO381" s="4"/>
      <c r="AP381" s="4"/>
      <c r="AQ381" s="4"/>
      <c r="AR381" s="4"/>
      <c r="AS381" s="4"/>
      <c r="AT381" s="4"/>
      <c r="AU381" s="4"/>
      <c r="AV381" s="4"/>
      <c r="AW381" s="4"/>
    </row>
    <row r="382" spans="26:49" ht="15">
      <c r="Z382" s="308"/>
      <c r="AA382" s="308"/>
      <c r="AB382" s="308"/>
      <c r="AC382" s="308"/>
      <c r="AD382" s="308"/>
      <c r="AE382" s="308"/>
      <c r="AF382" s="308"/>
      <c r="AG382" s="308"/>
      <c r="AH382" s="309"/>
      <c r="AI382" s="4"/>
      <c r="AJ382" s="4"/>
      <c r="AK382" s="4"/>
      <c r="AL382" s="4"/>
      <c r="AM382" s="4"/>
      <c r="AN382" s="4"/>
      <c r="AO382" s="4"/>
      <c r="AP382" s="4"/>
      <c r="AQ382" s="4"/>
      <c r="AR382" s="4"/>
      <c r="AS382" s="4"/>
      <c r="AT382" s="4"/>
      <c r="AU382" s="4"/>
      <c r="AV382" s="4"/>
      <c r="AW382" s="4"/>
    </row>
    <row r="383" spans="26:49" ht="15">
      <c r="Z383" s="308"/>
      <c r="AA383" s="308"/>
      <c r="AB383" s="308"/>
      <c r="AC383" s="308"/>
      <c r="AD383" s="308"/>
      <c r="AE383" s="308"/>
      <c r="AF383" s="308"/>
      <c r="AG383" s="308"/>
      <c r="AH383" s="309"/>
      <c r="AI383" s="4"/>
      <c r="AJ383" s="4"/>
      <c r="AK383" s="4"/>
      <c r="AL383" s="4"/>
      <c r="AM383" s="4"/>
      <c r="AN383" s="4"/>
      <c r="AO383" s="4"/>
      <c r="AP383" s="4"/>
      <c r="AQ383" s="4"/>
      <c r="AR383" s="4"/>
      <c r="AS383" s="4"/>
      <c r="AT383" s="4"/>
      <c r="AU383" s="4"/>
      <c r="AV383" s="4"/>
      <c r="AW383" s="4"/>
    </row>
    <row r="384" spans="26:49" ht="15">
      <c r="Z384" s="308"/>
      <c r="AA384" s="308"/>
      <c r="AB384" s="308"/>
      <c r="AC384" s="308"/>
      <c r="AD384" s="308"/>
      <c r="AE384" s="308"/>
      <c r="AF384" s="308"/>
      <c r="AG384" s="308"/>
      <c r="AH384" s="309"/>
      <c r="AI384" s="4"/>
      <c r="AJ384" s="4"/>
      <c r="AK384" s="4"/>
      <c r="AL384" s="4"/>
      <c r="AM384" s="4"/>
      <c r="AN384" s="4"/>
      <c r="AO384" s="4"/>
      <c r="AP384" s="4"/>
      <c r="AQ384" s="4"/>
      <c r="AR384" s="4"/>
      <c r="AS384" s="4"/>
      <c r="AT384" s="4"/>
      <c r="AU384" s="4"/>
      <c r="AV384" s="4"/>
      <c r="AW384" s="4"/>
    </row>
    <row r="385" spans="26:49" ht="15">
      <c r="Z385" s="308"/>
      <c r="AA385" s="308"/>
      <c r="AB385" s="308"/>
      <c r="AC385" s="308"/>
      <c r="AD385" s="308"/>
      <c r="AE385" s="308"/>
      <c r="AF385" s="308"/>
      <c r="AG385" s="308"/>
      <c r="AH385" s="309"/>
      <c r="AI385" s="4"/>
      <c r="AJ385" s="4"/>
      <c r="AK385" s="4"/>
      <c r="AL385" s="4"/>
      <c r="AM385" s="4"/>
      <c r="AN385" s="4"/>
      <c r="AO385" s="4"/>
      <c r="AP385" s="4"/>
      <c r="AQ385" s="4"/>
      <c r="AR385" s="4"/>
      <c r="AS385" s="4"/>
      <c r="AT385" s="4"/>
      <c r="AU385" s="4"/>
      <c r="AV385" s="4"/>
      <c r="AW385" s="4"/>
    </row>
    <row r="386" spans="26:49" ht="15">
      <c r="Z386" s="308"/>
      <c r="AA386" s="308"/>
      <c r="AB386" s="308"/>
      <c r="AC386" s="308"/>
      <c r="AD386" s="308"/>
      <c r="AE386" s="308"/>
      <c r="AF386" s="308"/>
      <c r="AG386" s="308"/>
      <c r="AH386" s="309"/>
      <c r="AI386" s="4"/>
      <c r="AJ386" s="4"/>
      <c r="AK386" s="4"/>
      <c r="AL386" s="4"/>
      <c r="AM386" s="4"/>
      <c r="AN386" s="4"/>
      <c r="AO386" s="4"/>
      <c r="AP386" s="4"/>
      <c r="AQ386" s="4"/>
      <c r="AR386" s="4"/>
      <c r="AS386" s="4"/>
      <c r="AT386" s="4"/>
      <c r="AU386" s="4"/>
      <c r="AV386" s="4"/>
      <c r="AW386" s="4"/>
    </row>
    <row r="387" spans="26:49" ht="15">
      <c r="Z387" s="308"/>
      <c r="AA387" s="308"/>
      <c r="AB387" s="308"/>
      <c r="AC387" s="308"/>
      <c r="AD387" s="308"/>
      <c r="AE387" s="308"/>
      <c r="AF387" s="308"/>
      <c r="AG387" s="308"/>
      <c r="AH387" s="309"/>
      <c r="AI387" s="4"/>
      <c r="AJ387" s="4"/>
      <c r="AK387" s="4"/>
      <c r="AL387" s="4"/>
      <c r="AM387" s="4"/>
      <c r="AN387" s="4"/>
      <c r="AO387" s="4"/>
      <c r="AP387" s="4"/>
      <c r="AQ387" s="4"/>
      <c r="AR387" s="4"/>
      <c r="AS387" s="4"/>
      <c r="AT387" s="4"/>
      <c r="AU387" s="4"/>
      <c r="AV387" s="4"/>
      <c r="AW387" s="4"/>
    </row>
    <row r="388" spans="26:49" ht="15">
      <c r="Z388" s="308"/>
      <c r="AA388" s="308"/>
      <c r="AB388" s="308"/>
      <c r="AC388" s="308"/>
      <c r="AD388" s="308"/>
      <c r="AE388" s="308"/>
      <c r="AF388" s="308"/>
      <c r="AG388" s="308"/>
      <c r="AH388" s="309"/>
      <c r="AI388" s="4"/>
      <c r="AJ388" s="4"/>
      <c r="AK388" s="4"/>
      <c r="AL388" s="4"/>
      <c r="AM388" s="4"/>
      <c r="AN388" s="4"/>
      <c r="AO388" s="4"/>
      <c r="AP388" s="4"/>
      <c r="AQ388" s="4"/>
      <c r="AR388" s="4"/>
      <c r="AS388" s="4"/>
      <c r="AT388" s="4"/>
      <c r="AU388" s="4"/>
      <c r="AV388" s="4"/>
      <c r="AW388" s="4"/>
    </row>
    <row r="389" spans="26:49" ht="15">
      <c r="Z389" s="308"/>
      <c r="AA389" s="308"/>
      <c r="AB389" s="308"/>
      <c r="AC389" s="308"/>
      <c r="AD389" s="308"/>
      <c r="AE389" s="308"/>
      <c r="AF389" s="308"/>
      <c r="AG389" s="308"/>
      <c r="AH389" s="309"/>
      <c r="AI389" s="4"/>
      <c r="AJ389" s="4"/>
      <c r="AK389" s="4"/>
      <c r="AL389" s="4"/>
      <c r="AM389" s="4"/>
      <c r="AN389" s="4"/>
      <c r="AO389" s="4"/>
      <c r="AP389" s="4"/>
      <c r="AQ389" s="4"/>
      <c r="AR389" s="4"/>
      <c r="AS389" s="4"/>
      <c r="AT389" s="4"/>
      <c r="AU389" s="4"/>
      <c r="AV389" s="4"/>
      <c r="AW389" s="4"/>
    </row>
    <row r="390" spans="26:49" ht="15">
      <c r="Z390" s="308"/>
      <c r="AA390" s="308"/>
      <c r="AB390" s="308"/>
      <c r="AC390" s="308"/>
      <c r="AD390" s="308"/>
      <c r="AE390" s="308"/>
      <c r="AF390" s="308"/>
      <c r="AG390" s="308"/>
      <c r="AH390" s="309"/>
      <c r="AI390" s="4"/>
      <c r="AJ390" s="4"/>
      <c r="AK390" s="4"/>
      <c r="AL390" s="4"/>
      <c r="AM390" s="4"/>
      <c r="AN390" s="4"/>
      <c r="AO390" s="4"/>
      <c r="AP390" s="4"/>
      <c r="AQ390" s="4"/>
      <c r="AR390" s="4"/>
      <c r="AS390" s="4"/>
      <c r="AT390" s="4"/>
      <c r="AU390" s="4"/>
      <c r="AV390" s="4"/>
      <c r="AW390" s="4"/>
    </row>
    <row r="391" spans="26:49" ht="15">
      <c r="Z391" s="308"/>
      <c r="AA391" s="308"/>
      <c r="AB391" s="308"/>
      <c r="AC391" s="308"/>
      <c r="AD391" s="308"/>
      <c r="AE391" s="308"/>
      <c r="AF391" s="308"/>
      <c r="AG391" s="308"/>
      <c r="AH391" s="309"/>
      <c r="AI391" s="4"/>
      <c r="AJ391" s="4"/>
      <c r="AK391" s="4"/>
      <c r="AL391" s="4"/>
      <c r="AM391" s="4"/>
      <c r="AN391" s="4"/>
      <c r="AO391" s="4"/>
      <c r="AP391" s="4"/>
      <c r="AQ391" s="4"/>
      <c r="AR391" s="4"/>
      <c r="AS391" s="4"/>
      <c r="AT391" s="4"/>
      <c r="AU391" s="4"/>
      <c r="AV391" s="4"/>
      <c r="AW391" s="4"/>
    </row>
    <row r="392" spans="26:49" ht="15">
      <c r="Z392" s="308"/>
      <c r="AA392" s="308"/>
      <c r="AB392" s="308"/>
      <c r="AC392" s="308"/>
      <c r="AD392" s="308"/>
      <c r="AE392" s="308"/>
      <c r="AF392" s="308"/>
      <c r="AG392" s="308"/>
      <c r="AH392" s="309"/>
      <c r="AI392" s="4"/>
      <c r="AJ392" s="4"/>
      <c r="AK392" s="4"/>
      <c r="AL392" s="4"/>
      <c r="AM392" s="4"/>
      <c r="AN392" s="4"/>
      <c r="AO392" s="4"/>
      <c r="AP392" s="4"/>
      <c r="AQ392" s="4"/>
      <c r="AR392" s="4"/>
      <c r="AS392" s="4"/>
      <c r="AT392" s="4"/>
      <c r="AU392" s="4"/>
      <c r="AV392" s="4"/>
      <c r="AW392" s="4"/>
    </row>
    <row r="393" spans="26:49" ht="15">
      <c r="Z393" s="308"/>
      <c r="AA393" s="308"/>
      <c r="AB393" s="308"/>
      <c r="AC393" s="308"/>
      <c r="AD393" s="308"/>
      <c r="AE393" s="308"/>
      <c r="AF393" s="308"/>
      <c r="AG393" s="308"/>
      <c r="AH393" s="309"/>
      <c r="AI393" s="4"/>
      <c r="AJ393" s="4"/>
      <c r="AK393" s="4"/>
      <c r="AL393" s="4"/>
      <c r="AM393" s="4"/>
      <c r="AN393" s="4"/>
      <c r="AO393" s="4"/>
      <c r="AP393" s="4"/>
      <c r="AQ393" s="4"/>
      <c r="AR393" s="4"/>
      <c r="AS393" s="4"/>
      <c r="AT393" s="4"/>
      <c r="AU393" s="4"/>
      <c r="AV393" s="4"/>
      <c r="AW393" s="4"/>
    </row>
    <row r="394" spans="26:49" ht="15">
      <c r="Z394" s="308"/>
      <c r="AA394" s="308"/>
      <c r="AB394" s="308"/>
      <c r="AC394" s="308"/>
      <c r="AD394" s="308"/>
      <c r="AE394" s="308"/>
      <c r="AF394" s="308"/>
      <c r="AG394" s="308"/>
      <c r="AH394" s="309"/>
      <c r="AI394" s="4"/>
      <c r="AJ394" s="4"/>
      <c r="AK394" s="4"/>
      <c r="AL394" s="4"/>
      <c r="AM394" s="4"/>
      <c r="AN394" s="4"/>
      <c r="AO394" s="4"/>
      <c r="AP394" s="4"/>
      <c r="AQ394" s="4"/>
      <c r="AR394" s="4"/>
      <c r="AS394" s="4"/>
      <c r="AT394" s="4"/>
      <c r="AU394" s="4"/>
      <c r="AV394" s="4"/>
      <c r="AW394" s="4"/>
    </row>
    <row r="395" spans="26:49" ht="15">
      <c r="Z395" s="308"/>
      <c r="AA395" s="308"/>
      <c r="AB395" s="308"/>
      <c r="AC395" s="308"/>
      <c r="AD395" s="308"/>
      <c r="AE395" s="308"/>
      <c r="AF395" s="308"/>
      <c r="AG395" s="308"/>
      <c r="AH395" s="309"/>
      <c r="AI395" s="4"/>
      <c r="AJ395" s="4"/>
      <c r="AK395" s="4"/>
      <c r="AL395" s="4"/>
      <c r="AM395" s="4"/>
      <c r="AN395" s="4"/>
      <c r="AO395" s="4"/>
      <c r="AP395" s="4"/>
      <c r="AQ395" s="4"/>
      <c r="AR395" s="4"/>
      <c r="AS395" s="4"/>
      <c r="AT395" s="4"/>
      <c r="AU395" s="4"/>
      <c r="AV395" s="4"/>
      <c r="AW395" s="4"/>
    </row>
    <row r="396" spans="26:49" ht="15">
      <c r="Z396" s="308"/>
      <c r="AA396" s="308"/>
      <c r="AB396" s="308"/>
      <c r="AC396" s="308"/>
      <c r="AD396" s="308"/>
      <c r="AE396" s="308"/>
      <c r="AF396" s="308"/>
      <c r="AG396" s="308"/>
      <c r="AH396" s="309"/>
      <c r="AI396" s="4"/>
      <c r="AJ396" s="4"/>
      <c r="AK396" s="4"/>
      <c r="AL396" s="4"/>
      <c r="AM396" s="4"/>
      <c r="AN396" s="4"/>
      <c r="AO396" s="4"/>
      <c r="AP396" s="4"/>
      <c r="AQ396" s="4"/>
      <c r="AR396" s="4"/>
      <c r="AS396" s="4"/>
      <c r="AT396" s="4"/>
      <c r="AU396" s="4"/>
      <c r="AV396" s="4"/>
      <c r="AW396" s="4"/>
    </row>
    <row r="397" spans="26:49" ht="15">
      <c r="Z397" s="308"/>
      <c r="AA397" s="308"/>
      <c r="AB397" s="308"/>
      <c r="AC397" s="308"/>
      <c r="AD397" s="308"/>
      <c r="AE397" s="308"/>
      <c r="AF397" s="308"/>
      <c r="AG397" s="308"/>
      <c r="AH397" s="309"/>
      <c r="AI397" s="4"/>
      <c r="AJ397" s="4"/>
      <c r="AK397" s="4"/>
      <c r="AL397" s="4"/>
      <c r="AM397" s="4"/>
      <c r="AN397" s="4"/>
      <c r="AO397" s="4"/>
      <c r="AP397" s="4"/>
      <c r="AQ397" s="4"/>
      <c r="AR397" s="4"/>
      <c r="AS397" s="4"/>
      <c r="AT397" s="4"/>
      <c r="AU397" s="4"/>
      <c r="AV397" s="4"/>
      <c r="AW397" s="4"/>
    </row>
    <row r="398" spans="26:49" ht="15">
      <c r="Z398" s="308"/>
      <c r="AA398" s="308"/>
      <c r="AB398" s="308"/>
      <c r="AC398" s="308"/>
      <c r="AD398" s="308"/>
      <c r="AE398" s="308"/>
      <c r="AF398" s="308"/>
      <c r="AG398" s="308"/>
      <c r="AH398" s="309"/>
      <c r="AI398" s="4"/>
      <c r="AJ398" s="4"/>
      <c r="AK398" s="4"/>
      <c r="AL398" s="4"/>
      <c r="AM398" s="4"/>
      <c r="AN398" s="4"/>
      <c r="AO398" s="4"/>
      <c r="AP398" s="4"/>
      <c r="AQ398" s="4"/>
      <c r="AR398" s="4"/>
      <c r="AS398" s="4"/>
      <c r="AT398" s="4"/>
      <c r="AU398" s="4"/>
      <c r="AV398" s="4"/>
      <c r="AW398" s="4"/>
    </row>
    <row r="399" spans="26:49" ht="15">
      <c r="Z399" s="308"/>
      <c r="AA399" s="308"/>
      <c r="AB399" s="308"/>
      <c r="AC399" s="308"/>
      <c r="AD399" s="308"/>
      <c r="AE399" s="308"/>
      <c r="AF399" s="308"/>
      <c r="AG399" s="308"/>
      <c r="AH399" s="309"/>
      <c r="AI399" s="4"/>
      <c r="AJ399" s="4"/>
      <c r="AK399" s="4"/>
      <c r="AL399" s="4"/>
      <c r="AM399" s="4"/>
      <c r="AN399" s="4"/>
      <c r="AO399" s="4"/>
      <c r="AP399" s="4"/>
      <c r="AQ399" s="4"/>
      <c r="AR399" s="4"/>
      <c r="AS399" s="4"/>
      <c r="AT399" s="4"/>
      <c r="AU399" s="4"/>
      <c r="AV399" s="4"/>
      <c r="AW399" s="4"/>
    </row>
    <row r="400" spans="26:49" ht="15">
      <c r="Z400" s="308"/>
      <c r="AA400" s="308"/>
      <c r="AB400" s="308"/>
      <c r="AC400" s="308"/>
      <c r="AD400" s="308"/>
      <c r="AE400" s="308"/>
      <c r="AF400" s="308"/>
      <c r="AG400" s="308"/>
      <c r="AH400" s="309"/>
      <c r="AI400" s="4"/>
      <c r="AJ400" s="4"/>
      <c r="AK400" s="4"/>
      <c r="AL400" s="4"/>
      <c r="AM400" s="4"/>
      <c r="AN400" s="4"/>
      <c r="AO400" s="4"/>
      <c r="AP400" s="4"/>
      <c r="AQ400" s="4"/>
      <c r="AR400" s="4"/>
      <c r="AS400" s="4"/>
      <c r="AT400" s="4"/>
      <c r="AU400" s="4"/>
      <c r="AV400" s="4"/>
      <c r="AW400" s="4"/>
    </row>
    <row r="401" spans="26:49" ht="15">
      <c r="Z401" s="308"/>
      <c r="AA401" s="308"/>
      <c r="AB401" s="308"/>
      <c r="AC401" s="308"/>
      <c r="AD401" s="308"/>
      <c r="AE401" s="308"/>
      <c r="AF401" s="308"/>
      <c r="AG401" s="308"/>
      <c r="AH401" s="309"/>
      <c r="AI401" s="4"/>
      <c r="AJ401" s="4"/>
      <c r="AK401" s="4"/>
      <c r="AL401" s="4"/>
      <c r="AM401" s="4"/>
      <c r="AN401" s="4"/>
      <c r="AO401" s="4"/>
      <c r="AP401" s="4"/>
      <c r="AQ401" s="4"/>
      <c r="AR401" s="4"/>
      <c r="AS401" s="4"/>
      <c r="AT401" s="4"/>
      <c r="AU401" s="4"/>
      <c r="AV401" s="4"/>
      <c r="AW401" s="4"/>
    </row>
    <row r="402" spans="26:49" ht="15">
      <c r="Z402" s="308"/>
      <c r="AA402" s="308"/>
      <c r="AB402" s="308"/>
      <c r="AC402" s="308"/>
      <c r="AD402" s="308"/>
      <c r="AE402" s="308"/>
      <c r="AF402" s="308"/>
      <c r="AG402" s="308"/>
      <c r="AH402" s="309"/>
      <c r="AI402" s="4"/>
      <c r="AJ402" s="4"/>
      <c r="AK402" s="4"/>
      <c r="AL402" s="4"/>
      <c r="AM402" s="4"/>
      <c r="AN402" s="4"/>
      <c r="AO402" s="4"/>
      <c r="AP402" s="4"/>
      <c r="AQ402" s="4"/>
      <c r="AR402" s="4"/>
      <c r="AS402" s="4"/>
      <c r="AT402" s="4"/>
      <c r="AU402" s="4"/>
      <c r="AV402" s="4"/>
      <c r="AW402" s="4"/>
    </row>
    <row r="403" spans="26:49" ht="15">
      <c r="Z403" s="308"/>
      <c r="AA403" s="308"/>
      <c r="AB403" s="308"/>
      <c r="AC403" s="308"/>
      <c r="AD403" s="308"/>
      <c r="AE403" s="308"/>
      <c r="AF403" s="308"/>
      <c r="AG403" s="308"/>
      <c r="AH403" s="309"/>
      <c r="AI403" s="4"/>
      <c r="AJ403" s="4"/>
      <c r="AK403" s="4"/>
      <c r="AL403" s="4"/>
      <c r="AM403" s="4"/>
      <c r="AN403" s="4"/>
      <c r="AO403" s="4"/>
      <c r="AP403" s="4"/>
      <c r="AQ403" s="4"/>
      <c r="AR403" s="4"/>
      <c r="AS403" s="4"/>
      <c r="AT403" s="4"/>
      <c r="AU403" s="4"/>
      <c r="AV403" s="4"/>
      <c r="AW403" s="4"/>
    </row>
    <row r="404" spans="26:49" ht="15">
      <c r="Z404" s="308"/>
      <c r="AA404" s="308"/>
      <c r="AB404" s="308"/>
      <c r="AC404" s="308"/>
      <c r="AD404" s="308"/>
      <c r="AE404" s="308"/>
      <c r="AF404" s="308"/>
      <c r="AG404" s="308"/>
      <c r="AH404" s="309"/>
      <c r="AI404" s="4"/>
      <c r="AJ404" s="4"/>
      <c r="AK404" s="4"/>
      <c r="AL404" s="4"/>
      <c r="AM404" s="4"/>
      <c r="AN404" s="4"/>
      <c r="AO404" s="4"/>
      <c r="AP404" s="4"/>
      <c r="AQ404" s="4"/>
      <c r="AR404" s="4"/>
      <c r="AS404" s="4"/>
      <c r="AT404" s="4"/>
      <c r="AU404" s="4"/>
      <c r="AV404" s="4"/>
      <c r="AW404" s="4"/>
    </row>
    <row r="405" spans="26:49" ht="15">
      <c r="Z405" s="308"/>
      <c r="AA405" s="308"/>
      <c r="AB405" s="308"/>
      <c r="AC405" s="308"/>
      <c r="AD405" s="308"/>
      <c r="AE405" s="308"/>
      <c r="AF405" s="308"/>
      <c r="AG405" s="308"/>
      <c r="AH405" s="309"/>
      <c r="AI405" s="4"/>
      <c r="AJ405" s="4"/>
      <c r="AK405" s="4"/>
      <c r="AL405" s="4"/>
      <c r="AM405" s="4"/>
      <c r="AN405" s="4"/>
      <c r="AO405" s="4"/>
      <c r="AP405" s="4"/>
      <c r="AQ405" s="4"/>
      <c r="AR405" s="4"/>
      <c r="AS405" s="4"/>
      <c r="AT405" s="4"/>
      <c r="AU405" s="4"/>
      <c r="AV405" s="4"/>
      <c r="AW405" s="4"/>
    </row>
    <row r="406" spans="26:49" ht="15">
      <c r="Z406" s="308"/>
      <c r="AA406" s="308"/>
      <c r="AB406" s="308"/>
      <c r="AC406" s="308"/>
      <c r="AD406" s="308"/>
      <c r="AE406" s="308"/>
      <c r="AF406" s="308"/>
      <c r="AG406" s="308"/>
      <c r="AH406" s="309"/>
      <c r="AI406" s="4"/>
      <c r="AJ406" s="4"/>
      <c r="AK406" s="4"/>
      <c r="AL406" s="4"/>
      <c r="AM406" s="4"/>
      <c r="AN406" s="4"/>
      <c r="AO406" s="4"/>
      <c r="AP406" s="4"/>
      <c r="AQ406" s="4"/>
      <c r="AR406" s="4"/>
      <c r="AS406" s="4"/>
      <c r="AT406" s="4"/>
      <c r="AU406" s="4"/>
      <c r="AV406" s="4"/>
      <c r="AW406" s="4"/>
    </row>
    <row r="407" spans="26:49" ht="15">
      <c r="Z407" s="308"/>
      <c r="AA407" s="308"/>
      <c r="AB407" s="308"/>
      <c r="AC407" s="308"/>
      <c r="AD407" s="308"/>
      <c r="AE407" s="308"/>
      <c r="AF407" s="308"/>
      <c r="AG407" s="308"/>
      <c r="AH407" s="309"/>
      <c r="AI407" s="4"/>
      <c r="AJ407" s="4"/>
      <c r="AK407" s="4"/>
      <c r="AL407" s="4"/>
      <c r="AM407" s="4"/>
      <c r="AN407" s="4"/>
      <c r="AO407" s="4"/>
      <c r="AP407" s="4"/>
      <c r="AQ407" s="4"/>
      <c r="AR407" s="4"/>
      <c r="AS407" s="4"/>
      <c r="AT407" s="4"/>
      <c r="AU407" s="4"/>
      <c r="AV407" s="4"/>
      <c r="AW407" s="4"/>
    </row>
    <row r="408" spans="26:49" ht="15">
      <c r="Z408" s="308"/>
      <c r="AA408" s="308"/>
      <c r="AB408" s="308"/>
      <c r="AC408" s="308"/>
      <c r="AD408" s="308"/>
      <c r="AE408" s="308"/>
      <c r="AF408" s="308"/>
      <c r="AG408" s="308"/>
      <c r="AH408" s="309"/>
      <c r="AI408" s="4"/>
      <c r="AJ408" s="4"/>
      <c r="AK408" s="4"/>
      <c r="AL408" s="4"/>
      <c r="AM408" s="4"/>
      <c r="AN408" s="4"/>
      <c r="AO408" s="4"/>
      <c r="AP408" s="4"/>
      <c r="AQ408" s="4"/>
      <c r="AR408" s="4"/>
      <c r="AS408" s="4"/>
      <c r="AT408" s="4"/>
      <c r="AU408" s="4"/>
      <c r="AV408" s="4"/>
      <c r="AW408" s="4"/>
    </row>
    <row r="409" spans="26:49" ht="15">
      <c r="Z409" s="308"/>
      <c r="AA409" s="308"/>
      <c r="AB409" s="308"/>
      <c r="AC409" s="308"/>
      <c r="AD409" s="308"/>
      <c r="AE409" s="308"/>
      <c r="AF409" s="308"/>
      <c r="AG409" s="308"/>
      <c r="AH409" s="309"/>
      <c r="AI409" s="4"/>
      <c r="AJ409" s="4"/>
      <c r="AK409" s="4"/>
      <c r="AL409" s="4"/>
      <c r="AM409" s="4"/>
      <c r="AN409" s="4"/>
      <c r="AO409" s="4"/>
      <c r="AP409" s="4"/>
      <c r="AQ409" s="4"/>
      <c r="AR409" s="4"/>
      <c r="AS409" s="4"/>
      <c r="AT409" s="4"/>
      <c r="AU409" s="4"/>
      <c r="AV409" s="4"/>
      <c r="AW409" s="4"/>
    </row>
    <row r="410" spans="26:49" ht="15">
      <c r="Z410" s="308"/>
      <c r="AA410" s="308"/>
      <c r="AB410" s="308"/>
      <c r="AC410" s="308"/>
      <c r="AD410" s="308"/>
      <c r="AE410" s="308"/>
      <c r="AF410" s="308"/>
      <c r="AG410" s="308"/>
      <c r="AH410" s="309"/>
      <c r="AI410" s="4"/>
      <c r="AJ410" s="4"/>
      <c r="AK410" s="4"/>
      <c r="AL410" s="4"/>
      <c r="AM410" s="4"/>
      <c r="AN410" s="4"/>
      <c r="AO410" s="4"/>
      <c r="AP410" s="4"/>
      <c r="AQ410" s="4"/>
      <c r="AR410" s="4"/>
      <c r="AS410" s="4"/>
      <c r="AT410" s="4"/>
      <c r="AU410" s="4"/>
      <c r="AV410" s="4"/>
      <c r="AW410" s="4"/>
    </row>
    <row r="411" spans="26:49" ht="15">
      <c r="Z411" s="308"/>
      <c r="AA411" s="308"/>
      <c r="AB411" s="308"/>
      <c r="AC411" s="308"/>
      <c r="AD411" s="308"/>
      <c r="AE411" s="308"/>
      <c r="AF411" s="308"/>
      <c r="AG411" s="308"/>
      <c r="AH411" s="309"/>
      <c r="AI411" s="4"/>
      <c r="AJ411" s="4"/>
      <c r="AK411" s="4"/>
      <c r="AL411" s="4"/>
      <c r="AM411" s="4"/>
      <c r="AN411" s="4"/>
      <c r="AO411" s="4"/>
      <c r="AP411" s="4"/>
      <c r="AQ411" s="4"/>
      <c r="AR411" s="4"/>
      <c r="AS411" s="4"/>
      <c r="AT411" s="4"/>
      <c r="AU411" s="4"/>
      <c r="AV411" s="4"/>
      <c r="AW411" s="4"/>
    </row>
    <row r="412" spans="26:49" ht="15">
      <c r="Z412" s="308"/>
      <c r="AA412" s="308"/>
      <c r="AB412" s="308"/>
      <c r="AC412" s="308"/>
      <c r="AD412" s="308"/>
      <c r="AE412" s="308"/>
      <c r="AF412" s="308"/>
      <c r="AG412" s="308"/>
      <c r="AH412" s="309"/>
      <c r="AI412" s="4"/>
      <c r="AJ412" s="4"/>
      <c r="AK412" s="4"/>
      <c r="AL412" s="4"/>
      <c r="AM412" s="4"/>
      <c r="AN412" s="4"/>
      <c r="AO412" s="4"/>
      <c r="AP412" s="4"/>
      <c r="AQ412" s="4"/>
      <c r="AR412" s="4"/>
      <c r="AS412" s="4"/>
      <c r="AT412" s="4"/>
      <c r="AU412" s="4"/>
      <c r="AV412" s="4"/>
      <c r="AW412" s="4"/>
    </row>
    <row r="413" spans="26:49" ht="15">
      <c r="Z413" s="308"/>
      <c r="AA413" s="308"/>
      <c r="AB413" s="308"/>
      <c r="AC413" s="308"/>
      <c r="AD413" s="308"/>
      <c r="AE413" s="308"/>
      <c r="AF413" s="308"/>
      <c r="AG413" s="308"/>
      <c r="AH413" s="309"/>
      <c r="AI413" s="4"/>
      <c r="AJ413" s="4"/>
      <c r="AK413" s="4"/>
      <c r="AL413" s="4"/>
      <c r="AM413" s="4"/>
      <c r="AN413" s="4"/>
      <c r="AO413" s="4"/>
      <c r="AP413" s="4"/>
      <c r="AQ413" s="4"/>
      <c r="AR413" s="4"/>
      <c r="AS413" s="4"/>
      <c r="AT413" s="4"/>
      <c r="AU413" s="4"/>
      <c r="AV413" s="4"/>
      <c r="AW413" s="4"/>
    </row>
    <row r="414" spans="26:49" ht="15">
      <c r="Z414" s="308"/>
      <c r="AA414" s="308"/>
      <c r="AB414" s="308"/>
      <c r="AC414" s="308"/>
      <c r="AD414" s="308"/>
      <c r="AE414" s="308"/>
      <c r="AF414" s="308"/>
      <c r="AG414" s="308"/>
      <c r="AH414" s="309"/>
      <c r="AI414" s="4"/>
      <c r="AJ414" s="4"/>
      <c r="AK414" s="4"/>
      <c r="AL414" s="4"/>
      <c r="AM414" s="4"/>
      <c r="AN414" s="4"/>
      <c r="AO414" s="4"/>
      <c r="AP414" s="4"/>
      <c r="AQ414" s="4"/>
      <c r="AR414" s="4"/>
      <c r="AS414" s="4"/>
      <c r="AT414" s="4"/>
      <c r="AU414" s="4"/>
      <c r="AV414" s="4"/>
      <c r="AW414" s="4"/>
    </row>
    <row r="415" spans="26:49" ht="15">
      <c r="Z415" s="308"/>
      <c r="AA415" s="308"/>
      <c r="AB415" s="308"/>
      <c r="AC415" s="308"/>
      <c r="AD415" s="308"/>
      <c r="AE415" s="308"/>
      <c r="AF415" s="308"/>
      <c r="AG415" s="308"/>
      <c r="AH415" s="309"/>
      <c r="AI415" s="4"/>
      <c r="AJ415" s="4"/>
      <c r="AK415" s="4"/>
      <c r="AL415" s="4"/>
      <c r="AM415" s="4"/>
      <c r="AN415" s="4"/>
      <c r="AO415" s="4"/>
      <c r="AP415" s="4"/>
      <c r="AQ415" s="4"/>
      <c r="AR415" s="4"/>
      <c r="AS415" s="4"/>
      <c r="AT415" s="4"/>
      <c r="AU415" s="4"/>
      <c r="AV415" s="4"/>
      <c r="AW415" s="4"/>
    </row>
    <row r="416" spans="26:49" ht="15">
      <c r="Z416" s="308"/>
      <c r="AA416" s="308"/>
      <c r="AB416" s="308"/>
      <c r="AC416" s="308"/>
      <c r="AD416" s="308"/>
      <c r="AE416" s="308"/>
      <c r="AF416" s="308"/>
      <c r="AG416" s="308"/>
      <c r="AH416" s="309"/>
      <c r="AI416" s="4"/>
      <c r="AJ416" s="4"/>
      <c r="AK416" s="4"/>
      <c r="AL416" s="4"/>
      <c r="AM416" s="4"/>
      <c r="AN416" s="4"/>
      <c r="AO416" s="4"/>
      <c r="AP416" s="4"/>
      <c r="AQ416" s="4"/>
      <c r="AR416" s="4"/>
      <c r="AS416" s="4"/>
      <c r="AT416" s="4"/>
      <c r="AU416" s="4"/>
      <c r="AV416" s="4"/>
      <c r="AW416" s="4"/>
    </row>
    <row r="417" spans="26:49" ht="15">
      <c r="Z417" s="308"/>
      <c r="AA417" s="308"/>
      <c r="AB417" s="308"/>
      <c r="AC417" s="308"/>
      <c r="AD417" s="308"/>
      <c r="AE417" s="308"/>
      <c r="AF417" s="308"/>
      <c r="AG417" s="308"/>
      <c r="AH417" s="309"/>
      <c r="AI417" s="4"/>
      <c r="AJ417" s="4"/>
      <c r="AK417" s="4"/>
      <c r="AL417" s="4"/>
      <c r="AM417" s="4"/>
      <c r="AN417" s="4"/>
      <c r="AO417" s="4"/>
      <c r="AP417" s="4"/>
      <c r="AQ417" s="4"/>
      <c r="AR417" s="4"/>
      <c r="AS417" s="4"/>
      <c r="AT417" s="4"/>
      <c r="AU417" s="4"/>
      <c r="AV417" s="4"/>
      <c r="AW417" s="4"/>
    </row>
    <row r="418" spans="26:49" ht="15">
      <c r="Z418" s="308"/>
      <c r="AA418" s="308"/>
      <c r="AB418" s="308"/>
      <c r="AC418" s="308"/>
      <c r="AD418" s="308"/>
      <c r="AE418" s="308"/>
      <c r="AF418" s="308"/>
      <c r="AG418" s="308"/>
      <c r="AH418" s="309"/>
      <c r="AI418" s="4"/>
      <c r="AJ418" s="4"/>
      <c r="AK418" s="4"/>
      <c r="AL418" s="4"/>
      <c r="AM418" s="4"/>
      <c r="AN418" s="4"/>
      <c r="AO418" s="4"/>
      <c r="AP418" s="4"/>
      <c r="AQ418" s="4"/>
      <c r="AR418" s="4"/>
      <c r="AS418" s="4"/>
      <c r="AT418" s="4"/>
      <c r="AU418" s="4"/>
      <c r="AV418" s="4"/>
      <c r="AW418" s="4"/>
    </row>
    <row r="419" spans="26:49" ht="15">
      <c r="Z419" s="308"/>
      <c r="AA419" s="308"/>
      <c r="AB419" s="308"/>
      <c r="AC419" s="308"/>
      <c r="AD419" s="308"/>
      <c r="AE419" s="308"/>
      <c r="AF419" s="308"/>
      <c r="AG419" s="308"/>
      <c r="AH419" s="309"/>
      <c r="AI419" s="4"/>
      <c r="AJ419" s="4"/>
      <c r="AK419" s="4"/>
      <c r="AL419" s="4"/>
      <c r="AM419" s="4"/>
      <c r="AN419" s="4"/>
      <c r="AO419" s="4"/>
      <c r="AP419" s="4"/>
      <c r="AQ419" s="4"/>
      <c r="AR419" s="4"/>
      <c r="AS419" s="4"/>
      <c r="AT419" s="4"/>
      <c r="AU419" s="4"/>
      <c r="AV419" s="4"/>
      <c r="AW419" s="4"/>
    </row>
    <row r="420" spans="26:49" ht="15">
      <c r="Z420" s="308"/>
      <c r="AA420" s="308"/>
      <c r="AB420" s="308"/>
      <c r="AC420" s="308"/>
      <c r="AD420" s="308"/>
      <c r="AE420" s="308"/>
      <c r="AF420" s="308"/>
      <c r="AG420" s="308"/>
      <c r="AH420" s="309"/>
      <c r="AI420" s="4"/>
      <c r="AJ420" s="4"/>
      <c r="AK420" s="4"/>
      <c r="AL420" s="4"/>
      <c r="AM420" s="4"/>
      <c r="AN420" s="4"/>
      <c r="AO420" s="4"/>
      <c r="AP420" s="4"/>
      <c r="AQ420" s="4"/>
      <c r="AR420" s="4"/>
      <c r="AS420" s="4"/>
      <c r="AT420" s="4"/>
      <c r="AU420" s="4"/>
      <c r="AV420" s="4"/>
      <c r="AW420" s="4"/>
    </row>
    <row r="421" spans="26:49" ht="15">
      <c r="Z421" s="308"/>
      <c r="AA421" s="308"/>
      <c r="AB421" s="308"/>
      <c r="AC421" s="308"/>
      <c r="AD421" s="308"/>
      <c r="AE421" s="308"/>
      <c r="AF421" s="308"/>
      <c r="AG421" s="308"/>
      <c r="AH421" s="309"/>
      <c r="AI421" s="4"/>
      <c r="AJ421" s="4"/>
      <c r="AK421" s="4"/>
      <c r="AL421" s="4"/>
      <c r="AM421" s="4"/>
      <c r="AN421" s="4"/>
      <c r="AO421" s="4"/>
      <c r="AP421" s="4"/>
      <c r="AQ421" s="4"/>
      <c r="AR421" s="4"/>
      <c r="AS421" s="4"/>
      <c r="AT421" s="4"/>
      <c r="AU421" s="4"/>
      <c r="AV421" s="4"/>
      <c r="AW421" s="4"/>
    </row>
    <row r="422" spans="26:49" ht="15">
      <c r="Z422" s="308"/>
      <c r="AA422" s="308"/>
      <c r="AB422" s="308"/>
      <c r="AC422" s="308"/>
      <c r="AD422" s="308"/>
      <c r="AE422" s="308"/>
      <c r="AF422" s="308"/>
      <c r="AG422" s="308"/>
      <c r="AH422" s="309"/>
      <c r="AI422" s="4"/>
      <c r="AJ422" s="4"/>
      <c r="AK422" s="4"/>
      <c r="AL422" s="4"/>
      <c r="AM422" s="4"/>
      <c r="AN422" s="4"/>
      <c r="AO422" s="4"/>
      <c r="AP422" s="4"/>
      <c r="AQ422" s="4"/>
      <c r="AR422" s="4"/>
      <c r="AS422" s="4"/>
      <c r="AT422" s="4"/>
      <c r="AU422" s="4"/>
      <c r="AV422" s="4"/>
      <c r="AW422" s="4"/>
    </row>
    <row r="423" spans="26:49" ht="15">
      <c r="Z423" s="308"/>
      <c r="AA423" s="308"/>
      <c r="AB423" s="308"/>
      <c r="AC423" s="308"/>
      <c r="AD423" s="308"/>
      <c r="AE423" s="308"/>
      <c r="AF423" s="308"/>
      <c r="AG423" s="308"/>
      <c r="AH423" s="309"/>
      <c r="AI423" s="4"/>
      <c r="AJ423" s="4"/>
      <c r="AK423" s="4"/>
      <c r="AL423" s="4"/>
      <c r="AM423" s="4"/>
      <c r="AN423" s="4"/>
      <c r="AO423" s="4"/>
      <c r="AP423" s="4"/>
      <c r="AQ423" s="4"/>
      <c r="AR423" s="4"/>
      <c r="AS423" s="4"/>
      <c r="AT423" s="4"/>
      <c r="AU423" s="4"/>
      <c r="AV423" s="4"/>
      <c r="AW423" s="4"/>
    </row>
    <row r="424" spans="26:49" ht="15">
      <c r="Z424" s="308"/>
      <c r="AA424" s="308"/>
      <c r="AB424" s="308"/>
      <c r="AC424" s="308"/>
      <c r="AD424" s="308"/>
      <c r="AE424" s="308"/>
      <c r="AF424" s="308"/>
      <c r="AG424" s="308"/>
      <c r="AH424" s="309"/>
      <c r="AI424" s="4"/>
      <c r="AJ424" s="4"/>
      <c r="AK424" s="4"/>
      <c r="AL424" s="4"/>
      <c r="AM424" s="4"/>
      <c r="AN424" s="4"/>
      <c r="AO424" s="4"/>
      <c r="AP424" s="4"/>
      <c r="AQ424" s="4"/>
      <c r="AR424" s="4"/>
      <c r="AS424" s="4"/>
      <c r="AT424" s="4"/>
      <c r="AU424" s="4"/>
      <c r="AV424" s="4"/>
      <c r="AW424" s="4"/>
    </row>
    <row r="425" spans="26:49" ht="15">
      <c r="Z425" s="308"/>
      <c r="AA425" s="308"/>
      <c r="AB425" s="308"/>
      <c r="AC425" s="308"/>
      <c r="AD425" s="308"/>
      <c r="AE425" s="308"/>
      <c r="AF425" s="308"/>
      <c r="AG425" s="308"/>
      <c r="AH425" s="309"/>
      <c r="AI425" s="4"/>
      <c r="AJ425" s="4"/>
      <c r="AK425" s="4"/>
      <c r="AL425" s="4"/>
      <c r="AM425" s="4"/>
      <c r="AN425" s="4"/>
      <c r="AO425" s="4"/>
      <c r="AP425" s="4"/>
      <c r="AQ425" s="4"/>
      <c r="AR425" s="4"/>
      <c r="AS425" s="4"/>
      <c r="AT425" s="4"/>
      <c r="AU425" s="4"/>
      <c r="AV425" s="4"/>
      <c r="AW425" s="4"/>
    </row>
    <row r="426" spans="26:49" ht="15">
      <c r="Z426" s="308"/>
      <c r="AA426" s="308"/>
      <c r="AB426" s="308"/>
      <c r="AC426" s="308"/>
      <c r="AD426" s="308"/>
      <c r="AE426" s="308"/>
      <c r="AF426" s="308"/>
      <c r="AG426" s="308"/>
      <c r="AH426" s="309"/>
      <c r="AI426" s="4"/>
      <c r="AJ426" s="4"/>
      <c r="AK426" s="4"/>
      <c r="AL426" s="4"/>
      <c r="AM426" s="4"/>
      <c r="AN426" s="4"/>
      <c r="AO426" s="4"/>
      <c r="AP426" s="4"/>
      <c r="AQ426" s="4"/>
      <c r="AR426" s="4"/>
      <c r="AS426" s="4"/>
      <c r="AT426" s="4"/>
      <c r="AU426" s="4"/>
      <c r="AV426" s="4"/>
      <c r="AW426" s="4"/>
    </row>
    <row r="427" spans="26:49" ht="15">
      <c r="Z427" s="308"/>
      <c r="AA427" s="308"/>
      <c r="AB427" s="308"/>
      <c r="AC427" s="308"/>
      <c r="AD427" s="308"/>
      <c r="AE427" s="308"/>
      <c r="AF427" s="308"/>
      <c r="AG427" s="308"/>
      <c r="AH427" s="309"/>
      <c r="AI427" s="4"/>
      <c r="AJ427" s="4"/>
      <c r="AK427" s="4"/>
      <c r="AL427" s="4"/>
      <c r="AM427" s="4"/>
      <c r="AN427" s="4"/>
      <c r="AO427" s="4"/>
      <c r="AP427" s="4"/>
      <c r="AQ427" s="4"/>
      <c r="AR427" s="4"/>
      <c r="AS427" s="4"/>
      <c r="AT427" s="4"/>
      <c r="AU427" s="4"/>
      <c r="AV427" s="4"/>
      <c r="AW427" s="4"/>
    </row>
    <row r="428" spans="26:49" ht="15">
      <c r="Z428" s="308"/>
      <c r="AA428" s="308"/>
      <c r="AB428" s="308"/>
      <c r="AC428" s="308"/>
      <c r="AD428" s="308"/>
      <c r="AE428" s="308"/>
      <c r="AF428" s="308"/>
      <c r="AG428" s="308"/>
      <c r="AH428" s="309"/>
      <c r="AI428" s="4"/>
      <c r="AJ428" s="4"/>
      <c r="AK428" s="4"/>
      <c r="AL428" s="4"/>
      <c r="AM428" s="4"/>
      <c r="AN428" s="4"/>
      <c r="AO428" s="4"/>
      <c r="AP428" s="4"/>
      <c r="AQ428" s="4"/>
      <c r="AR428" s="4"/>
      <c r="AS428" s="4"/>
      <c r="AT428" s="4"/>
      <c r="AU428" s="4"/>
      <c r="AV428" s="4"/>
      <c r="AW428" s="4"/>
    </row>
    <row r="429" spans="26:49" ht="15">
      <c r="Z429" s="308"/>
      <c r="AA429" s="308"/>
      <c r="AB429" s="308"/>
      <c r="AC429" s="308"/>
      <c r="AD429" s="308"/>
      <c r="AE429" s="308"/>
      <c r="AF429" s="308"/>
      <c r="AG429" s="308"/>
      <c r="AH429" s="309"/>
      <c r="AI429" s="4"/>
      <c r="AJ429" s="4"/>
      <c r="AK429" s="4"/>
      <c r="AL429" s="4"/>
      <c r="AM429" s="4"/>
      <c r="AN429" s="4"/>
      <c r="AO429" s="4"/>
      <c r="AP429" s="4"/>
      <c r="AQ429" s="4"/>
      <c r="AR429" s="4"/>
      <c r="AS429" s="4"/>
      <c r="AT429" s="4"/>
      <c r="AU429" s="4"/>
      <c r="AV429" s="4"/>
      <c r="AW429" s="4"/>
    </row>
    <row r="430" spans="26:49" ht="15">
      <c r="Z430" s="308"/>
      <c r="AA430" s="308"/>
      <c r="AB430" s="308"/>
      <c r="AC430" s="308"/>
      <c r="AD430" s="308"/>
      <c r="AE430" s="308"/>
      <c r="AF430" s="308"/>
      <c r="AG430" s="308"/>
      <c r="AH430" s="309"/>
      <c r="AI430" s="4"/>
      <c r="AJ430" s="4"/>
      <c r="AK430" s="4"/>
      <c r="AL430" s="4"/>
      <c r="AM430" s="4"/>
      <c r="AN430" s="4"/>
      <c r="AO430" s="4"/>
      <c r="AP430" s="4"/>
      <c r="AQ430" s="4"/>
      <c r="AR430" s="4"/>
      <c r="AS430" s="4"/>
      <c r="AT430" s="4"/>
      <c r="AU430" s="4"/>
      <c r="AV430" s="4"/>
      <c r="AW430" s="4"/>
    </row>
    <row r="431" spans="26:49" ht="15">
      <c r="Z431" s="308"/>
      <c r="AA431" s="308"/>
      <c r="AB431" s="308"/>
      <c r="AC431" s="308"/>
      <c r="AD431" s="308"/>
      <c r="AE431" s="308"/>
      <c r="AF431" s="308"/>
      <c r="AG431" s="308"/>
      <c r="AH431" s="309"/>
      <c r="AI431" s="4"/>
      <c r="AJ431" s="4"/>
      <c r="AK431" s="4"/>
      <c r="AL431" s="4"/>
      <c r="AM431" s="4"/>
      <c r="AN431" s="4"/>
      <c r="AO431" s="4"/>
      <c r="AP431" s="4"/>
      <c r="AQ431" s="4"/>
      <c r="AR431" s="4"/>
      <c r="AS431" s="4"/>
      <c r="AT431" s="4"/>
      <c r="AU431" s="4"/>
      <c r="AV431" s="4"/>
      <c r="AW431" s="4"/>
    </row>
    <row r="432" spans="26:49" ht="15">
      <c r="Z432" s="308"/>
      <c r="AA432" s="308"/>
      <c r="AB432" s="308"/>
      <c r="AC432" s="308"/>
      <c r="AD432" s="308"/>
      <c r="AE432" s="308"/>
      <c r="AF432" s="308"/>
      <c r="AG432" s="308"/>
      <c r="AH432" s="309"/>
      <c r="AI432" s="4"/>
      <c r="AJ432" s="4"/>
      <c r="AK432" s="4"/>
      <c r="AL432" s="4"/>
      <c r="AM432" s="4"/>
      <c r="AN432" s="4"/>
      <c r="AO432" s="4"/>
      <c r="AP432" s="4"/>
      <c r="AQ432" s="4"/>
      <c r="AR432" s="4"/>
      <c r="AS432" s="4"/>
      <c r="AT432" s="4"/>
      <c r="AU432" s="4"/>
      <c r="AV432" s="4"/>
      <c r="AW432" s="4"/>
    </row>
    <row r="433" spans="26:49" ht="15">
      <c r="Z433" s="308"/>
      <c r="AA433" s="308"/>
      <c r="AB433" s="308"/>
      <c r="AC433" s="308"/>
      <c r="AD433" s="308"/>
      <c r="AE433" s="308"/>
      <c r="AF433" s="308"/>
      <c r="AG433" s="308"/>
      <c r="AH433" s="309"/>
      <c r="AI433" s="4"/>
      <c r="AJ433" s="4"/>
      <c r="AK433" s="4"/>
      <c r="AL433" s="4"/>
      <c r="AM433" s="4"/>
      <c r="AN433" s="4"/>
      <c r="AO433" s="4"/>
      <c r="AP433" s="4"/>
      <c r="AQ433" s="4"/>
      <c r="AR433" s="4"/>
      <c r="AS433" s="4"/>
      <c r="AT433" s="4"/>
      <c r="AU433" s="4"/>
      <c r="AV433" s="4"/>
      <c r="AW433" s="4"/>
    </row>
    <row r="434" spans="26:49" ht="15">
      <c r="Z434" s="308"/>
      <c r="AA434" s="308"/>
      <c r="AB434" s="308"/>
      <c r="AC434" s="308"/>
      <c r="AD434" s="308"/>
      <c r="AE434" s="308"/>
      <c r="AF434" s="308"/>
      <c r="AG434" s="308"/>
      <c r="AH434" s="309"/>
      <c r="AI434" s="4"/>
      <c r="AJ434" s="4"/>
      <c r="AK434" s="4"/>
      <c r="AL434" s="4"/>
      <c r="AM434" s="4"/>
      <c r="AN434" s="4"/>
      <c r="AO434" s="4"/>
      <c r="AP434" s="4"/>
      <c r="AQ434" s="4"/>
      <c r="AR434" s="4"/>
      <c r="AS434" s="4"/>
      <c r="AT434" s="4"/>
      <c r="AU434" s="4"/>
      <c r="AV434" s="4"/>
      <c r="AW434" s="4"/>
    </row>
    <row r="435" spans="26:49" ht="15">
      <c r="Z435" s="308"/>
      <c r="AA435" s="308"/>
      <c r="AB435" s="308"/>
      <c r="AC435" s="308"/>
      <c r="AD435" s="308"/>
      <c r="AE435" s="308"/>
      <c r="AF435" s="308"/>
      <c r="AG435" s="308"/>
      <c r="AH435" s="309"/>
      <c r="AI435" s="4"/>
      <c r="AJ435" s="4"/>
      <c r="AK435" s="4"/>
      <c r="AL435" s="4"/>
      <c r="AM435" s="4"/>
      <c r="AN435" s="4"/>
      <c r="AO435" s="4"/>
      <c r="AP435" s="4"/>
      <c r="AQ435" s="4"/>
      <c r="AR435" s="4"/>
      <c r="AS435" s="4"/>
      <c r="AT435" s="4"/>
      <c r="AU435" s="4"/>
      <c r="AV435" s="4"/>
      <c r="AW435" s="4"/>
    </row>
    <row r="436" spans="26:49" ht="15">
      <c r="Z436" s="308"/>
      <c r="AA436" s="308"/>
      <c r="AB436" s="308"/>
      <c r="AC436" s="308"/>
      <c r="AD436" s="308"/>
      <c r="AE436" s="308"/>
      <c r="AF436" s="308"/>
      <c r="AG436" s="308"/>
      <c r="AH436" s="309"/>
      <c r="AI436" s="4"/>
      <c r="AJ436" s="4"/>
      <c r="AK436" s="4"/>
      <c r="AL436" s="4"/>
      <c r="AM436" s="4"/>
      <c r="AN436" s="4"/>
      <c r="AO436" s="4"/>
      <c r="AP436" s="4"/>
      <c r="AQ436" s="4"/>
      <c r="AR436" s="4"/>
      <c r="AS436" s="4"/>
      <c r="AT436" s="4"/>
      <c r="AU436" s="4"/>
      <c r="AV436" s="4"/>
      <c r="AW436" s="4"/>
    </row>
    <row r="437" spans="26:49" ht="15">
      <c r="Z437" s="308"/>
      <c r="AA437" s="308"/>
      <c r="AB437" s="308"/>
      <c r="AC437" s="308"/>
      <c r="AD437" s="308"/>
      <c r="AE437" s="308"/>
      <c r="AF437" s="308"/>
      <c r="AG437" s="308"/>
      <c r="AH437" s="309"/>
      <c r="AI437" s="4"/>
      <c r="AJ437" s="4"/>
      <c r="AK437" s="4"/>
      <c r="AL437" s="4"/>
      <c r="AM437" s="4"/>
      <c r="AN437" s="4"/>
      <c r="AO437" s="4"/>
      <c r="AP437" s="4"/>
      <c r="AQ437" s="4"/>
      <c r="AR437" s="4"/>
      <c r="AS437" s="4"/>
      <c r="AT437" s="4"/>
      <c r="AU437" s="4"/>
      <c r="AV437" s="4"/>
      <c r="AW437" s="4"/>
    </row>
    <row r="438" spans="26:49" ht="15">
      <c r="Z438" s="308"/>
      <c r="AA438" s="308"/>
      <c r="AB438" s="308"/>
      <c r="AC438" s="308"/>
      <c r="AD438" s="308"/>
      <c r="AE438" s="308"/>
      <c r="AF438" s="308"/>
      <c r="AG438" s="308"/>
      <c r="AH438" s="309"/>
      <c r="AI438" s="4"/>
      <c r="AJ438" s="4"/>
      <c r="AK438" s="4"/>
      <c r="AL438" s="4"/>
      <c r="AM438" s="4"/>
      <c r="AN438" s="4"/>
      <c r="AO438" s="4"/>
      <c r="AP438" s="4"/>
      <c r="AQ438" s="4"/>
      <c r="AR438" s="4"/>
      <c r="AS438" s="4"/>
      <c r="AT438" s="4"/>
      <c r="AU438" s="4"/>
      <c r="AV438" s="4"/>
      <c r="AW438" s="4"/>
    </row>
    <row r="439" spans="26:49" ht="15">
      <c r="Z439" s="308"/>
      <c r="AA439" s="308"/>
      <c r="AB439" s="308"/>
      <c r="AC439" s="308"/>
      <c r="AD439" s="308"/>
      <c r="AE439" s="308"/>
      <c r="AF439" s="308"/>
      <c r="AG439" s="308"/>
      <c r="AH439" s="309"/>
      <c r="AI439" s="4"/>
      <c r="AJ439" s="4"/>
      <c r="AK439" s="4"/>
      <c r="AL439" s="4"/>
      <c r="AM439" s="4"/>
      <c r="AN439" s="4"/>
      <c r="AO439" s="4"/>
      <c r="AP439" s="4"/>
      <c r="AQ439" s="4"/>
      <c r="AR439" s="4"/>
      <c r="AS439" s="4"/>
      <c r="AT439" s="4"/>
      <c r="AU439" s="4"/>
      <c r="AV439" s="4"/>
      <c r="AW439" s="4"/>
    </row>
    <row r="440" spans="26:49" ht="15">
      <c r="Z440" s="308"/>
      <c r="AA440" s="308"/>
      <c r="AB440" s="308"/>
      <c r="AC440" s="308"/>
      <c r="AD440" s="308"/>
      <c r="AE440" s="308"/>
      <c r="AF440" s="308"/>
      <c r="AG440" s="308"/>
      <c r="AH440" s="309"/>
      <c r="AI440" s="4"/>
      <c r="AJ440" s="4"/>
      <c r="AK440" s="4"/>
      <c r="AL440" s="4"/>
      <c r="AM440" s="4"/>
      <c r="AN440" s="4"/>
      <c r="AO440" s="4"/>
      <c r="AP440" s="4"/>
      <c r="AQ440" s="4"/>
      <c r="AR440" s="4"/>
      <c r="AS440" s="4"/>
      <c r="AT440" s="4"/>
      <c r="AU440" s="4"/>
      <c r="AV440" s="4"/>
      <c r="AW440" s="4"/>
    </row>
    <row r="441" spans="26:49" ht="15">
      <c r="Z441" s="308"/>
      <c r="AA441" s="308"/>
      <c r="AB441" s="308"/>
      <c r="AC441" s="308"/>
      <c r="AD441" s="308"/>
      <c r="AE441" s="308"/>
      <c r="AF441" s="308"/>
      <c r="AG441" s="308"/>
      <c r="AH441" s="309"/>
      <c r="AI441" s="4"/>
      <c r="AJ441" s="4"/>
      <c r="AK441" s="4"/>
      <c r="AL441" s="4"/>
      <c r="AM441" s="4"/>
      <c r="AN441" s="4"/>
      <c r="AO441" s="4"/>
      <c r="AP441" s="4"/>
      <c r="AQ441" s="4"/>
      <c r="AR441" s="4"/>
      <c r="AS441" s="4"/>
      <c r="AT441" s="4"/>
      <c r="AU441" s="4"/>
      <c r="AV441" s="4"/>
      <c r="AW441" s="4"/>
    </row>
    <row r="442" spans="26:49" ht="15">
      <c r="Z442" s="308"/>
      <c r="AA442" s="308"/>
      <c r="AB442" s="308"/>
      <c r="AC442" s="308"/>
      <c r="AD442" s="308"/>
      <c r="AE442" s="308"/>
      <c r="AF442" s="308"/>
      <c r="AG442" s="308"/>
      <c r="AH442" s="309"/>
      <c r="AI442" s="4"/>
      <c r="AJ442" s="4"/>
      <c r="AK442" s="4"/>
      <c r="AL442" s="4"/>
      <c r="AM442" s="4"/>
      <c r="AN442" s="4"/>
      <c r="AO442" s="4"/>
      <c r="AP442" s="4"/>
      <c r="AQ442" s="4"/>
      <c r="AR442" s="4"/>
      <c r="AS442" s="4"/>
      <c r="AT442" s="4"/>
      <c r="AU442" s="4"/>
      <c r="AV442" s="4"/>
      <c r="AW442" s="4"/>
    </row>
    <row r="443" spans="26:49" ht="15">
      <c r="Z443" s="308"/>
      <c r="AA443" s="308"/>
      <c r="AB443" s="308"/>
      <c r="AC443" s="308"/>
      <c r="AD443" s="308"/>
      <c r="AE443" s="308"/>
      <c r="AF443" s="308"/>
      <c r="AG443" s="308"/>
      <c r="AH443" s="309"/>
      <c r="AI443" s="4"/>
      <c r="AJ443" s="4"/>
      <c r="AK443" s="4"/>
      <c r="AL443" s="4"/>
      <c r="AM443" s="4"/>
      <c r="AN443" s="4"/>
      <c r="AO443" s="4"/>
      <c r="AP443" s="4"/>
      <c r="AQ443" s="4"/>
      <c r="AR443" s="4"/>
      <c r="AS443" s="4"/>
      <c r="AT443" s="4"/>
      <c r="AU443" s="4"/>
      <c r="AV443" s="4"/>
      <c r="AW443" s="4"/>
    </row>
    <row r="444" spans="26:49" ht="15">
      <c r="Z444" s="308"/>
      <c r="AA444" s="308"/>
      <c r="AB444" s="308"/>
      <c r="AC444" s="308"/>
      <c r="AD444" s="308"/>
      <c r="AE444" s="308"/>
      <c r="AF444" s="308"/>
      <c r="AG444" s="308"/>
      <c r="AH444" s="309"/>
      <c r="AI444" s="4"/>
      <c r="AJ444" s="4"/>
      <c r="AK444" s="4"/>
      <c r="AL444" s="4"/>
      <c r="AM444" s="4"/>
      <c r="AN444" s="4"/>
      <c r="AO444" s="4"/>
      <c r="AP444" s="4"/>
      <c r="AQ444" s="4"/>
      <c r="AR444" s="4"/>
      <c r="AS444" s="4"/>
      <c r="AT444" s="4"/>
      <c r="AU444" s="4"/>
      <c r="AV444" s="4"/>
      <c r="AW444" s="4"/>
    </row>
    <row r="445" spans="26:49" ht="15">
      <c r="Z445" s="308"/>
      <c r="AA445" s="308"/>
      <c r="AB445" s="308"/>
      <c r="AC445" s="308"/>
      <c r="AD445" s="308"/>
      <c r="AE445" s="308"/>
      <c r="AF445" s="308"/>
      <c r="AG445" s="308"/>
      <c r="AH445" s="309"/>
      <c r="AI445" s="4"/>
      <c r="AJ445" s="4"/>
      <c r="AK445" s="4"/>
      <c r="AL445" s="4"/>
      <c r="AM445" s="4"/>
      <c r="AN445" s="4"/>
      <c r="AO445" s="4"/>
      <c r="AP445" s="4"/>
      <c r="AQ445" s="4"/>
      <c r="AR445" s="4"/>
      <c r="AS445" s="4"/>
      <c r="AT445" s="4"/>
      <c r="AU445" s="4"/>
      <c r="AV445" s="4"/>
      <c r="AW445" s="4"/>
    </row>
    <row r="446" spans="26:49" ht="15">
      <c r="Z446" s="308"/>
      <c r="AA446" s="308"/>
      <c r="AB446" s="308"/>
      <c r="AC446" s="308"/>
      <c r="AD446" s="308"/>
      <c r="AE446" s="308"/>
      <c r="AF446" s="308"/>
      <c r="AG446" s="308"/>
      <c r="AH446" s="309"/>
      <c r="AI446" s="4"/>
      <c r="AJ446" s="4"/>
      <c r="AK446" s="4"/>
      <c r="AL446" s="4"/>
      <c r="AM446" s="4"/>
      <c r="AN446" s="4"/>
      <c r="AO446" s="4"/>
      <c r="AP446" s="4"/>
      <c r="AQ446" s="4"/>
      <c r="AR446" s="4"/>
      <c r="AS446" s="4"/>
      <c r="AT446" s="4"/>
      <c r="AU446" s="4"/>
      <c r="AV446" s="4"/>
      <c r="AW446" s="4"/>
    </row>
    <row r="447" spans="26:49" ht="15">
      <c r="Z447" s="308"/>
      <c r="AA447" s="308"/>
      <c r="AB447" s="308"/>
      <c r="AC447" s="308"/>
      <c r="AD447" s="308"/>
      <c r="AE447" s="308"/>
      <c r="AF447" s="308"/>
      <c r="AG447" s="308"/>
      <c r="AH447" s="309"/>
      <c r="AI447" s="4"/>
      <c r="AJ447" s="4"/>
      <c r="AK447" s="4"/>
      <c r="AL447" s="4"/>
      <c r="AM447" s="4"/>
      <c r="AN447" s="4"/>
      <c r="AO447" s="4"/>
      <c r="AP447" s="4"/>
      <c r="AQ447" s="4"/>
      <c r="AR447" s="4"/>
      <c r="AS447" s="4"/>
      <c r="AT447" s="4"/>
      <c r="AU447" s="4"/>
      <c r="AV447" s="4"/>
      <c r="AW447" s="4"/>
    </row>
    <row r="448" spans="26:49" ht="15">
      <c r="Z448" s="308"/>
      <c r="AA448" s="308"/>
      <c r="AB448" s="308"/>
      <c r="AC448" s="308"/>
      <c r="AD448" s="308"/>
      <c r="AE448" s="308"/>
      <c r="AF448" s="308"/>
      <c r="AG448" s="308"/>
      <c r="AH448" s="309"/>
      <c r="AI448" s="4"/>
      <c r="AJ448" s="4"/>
      <c r="AK448" s="4"/>
      <c r="AL448" s="4"/>
      <c r="AM448" s="4"/>
      <c r="AN448" s="4"/>
      <c r="AO448" s="4"/>
      <c r="AP448" s="4"/>
      <c r="AQ448" s="4"/>
      <c r="AR448" s="4"/>
      <c r="AS448" s="4"/>
      <c r="AT448" s="4"/>
      <c r="AU448" s="4"/>
      <c r="AV448" s="4"/>
      <c r="AW448" s="4"/>
    </row>
    <row r="449" spans="26:49" ht="15">
      <c r="Z449" s="308"/>
      <c r="AA449" s="308"/>
      <c r="AB449" s="308"/>
      <c r="AC449" s="308"/>
      <c r="AD449" s="308"/>
      <c r="AE449" s="308"/>
      <c r="AF449" s="308"/>
      <c r="AG449" s="308"/>
      <c r="AH449" s="309"/>
      <c r="AI449" s="4"/>
      <c r="AJ449" s="4"/>
      <c r="AK449" s="4"/>
      <c r="AL449" s="4"/>
      <c r="AM449" s="4"/>
      <c r="AN449" s="4"/>
      <c r="AO449" s="4"/>
      <c r="AP449" s="4"/>
      <c r="AQ449" s="4"/>
      <c r="AR449" s="4"/>
      <c r="AS449" s="4"/>
      <c r="AT449" s="4"/>
      <c r="AU449" s="4"/>
      <c r="AV449" s="4"/>
      <c r="AW449" s="4"/>
    </row>
    <row r="450" spans="26:49" ht="15">
      <c r="Z450" s="308"/>
      <c r="AA450" s="308"/>
      <c r="AB450" s="308"/>
      <c r="AC450" s="308"/>
      <c r="AD450" s="308"/>
      <c r="AE450" s="308"/>
      <c r="AF450" s="308"/>
      <c r="AG450" s="308"/>
      <c r="AH450" s="309"/>
      <c r="AI450" s="4"/>
      <c r="AJ450" s="4"/>
      <c r="AK450" s="4"/>
      <c r="AL450" s="4"/>
      <c r="AM450" s="4"/>
      <c r="AN450" s="4"/>
      <c r="AO450" s="4"/>
      <c r="AP450" s="4"/>
      <c r="AQ450" s="4"/>
      <c r="AR450" s="4"/>
      <c r="AS450" s="4"/>
      <c r="AT450" s="4"/>
      <c r="AU450" s="4"/>
      <c r="AV450" s="4"/>
      <c r="AW450" s="4"/>
    </row>
    <row r="451" spans="26:49" ht="15">
      <c r="Z451" s="308"/>
      <c r="AA451" s="308"/>
      <c r="AB451" s="308"/>
      <c r="AC451" s="308"/>
      <c r="AD451" s="308"/>
      <c r="AE451" s="308"/>
      <c r="AF451" s="308"/>
      <c r="AG451" s="308"/>
      <c r="AH451" s="309"/>
      <c r="AI451" s="4"/>
      <c r="AJ451" s="4"/>
      <c r="AK451" s="4"/>
      <c r="AL451" s="4"/>
      <c r="AM451" s="4"/>
      <c r="AN451" s="4"/>
      <c r="AO451" s="4"/>
      <c r="AP451" s="4"/>
      <c r="AQ451" s="4"/>
      <c r="AR451" s="4"/>
      <c r="AS451" s="4"/>
      <c r="AT451" s="4"/>
      <c r="AU451" s="4"/>
      <c r="AV451" s="4"/>
      <c r="AW451" s="4"/>
    </row>
    <row r="452" spans="26:49" ht="15">
      <c r="Z452" s="308"/>
      <c r="AA452" s="308"/>
      <c r="AB452" s="308"/>
      <c r="AC452" s="308"/>
      <c r="AD452" s="308"/>
      <c r="AE452" s="308"/>
      <c r="AF452" s="308"/>
      <c r="AG452" s="308"/>
      <c r="AH452" s="309"/>
      <c r="AI452" s="4"/>
      <c r="AJ452" s="4"/>
      <c r="AK452" s="4"/>
      <c r="AL452" s="4"/>
      <c r="AM452" s="4"/>
      <c r="AN452" s="4"/>
      <c r="AO452" s="4"/>
      <c r="AP452" s="4"/>
      <c r="AQ452" s="4"/>
      <c r="AR452" s="4"/>
      <c r="AS452" s="4"/>
      <c r="AT452" s="4"/>
      <c r="AU452" s="4"/>
      <c r="AV452" s="4"/>
      <c r="AW452" s="4"/>
    </row>
    <row r="453" spans="26:49" ht="15">
      <c r="Z453" s="308"/>
      <c r="AA453" s="308"/>
      <c r="AB453" s="308"/>
      <c r="AC453" s="308"/>
      <c r="AD453" s="308"/>
      <c r="AE453" s="308"/>
      <c r="AF453" s="308"/>
      <c r="AG453" s="308"/>
      <c r="AH453" s="309"/>
      <c r="AI453" s="4"/>
      <c r="AJ453" s="4"/>
      <c r="AK453" s="4"/>
      <c r="AL453" s="4"/>
      <c r="AM453" s="4"/>
      <c r="AN453" s="4"/>
      <c r="AO453" s="4"/>
      <c r="AP453" s="4"/>
      <c r="AQ453" s="4"/>
      <c r="AR453" s="4"/>
      <c r="AS453" s="4"/>
      <c r="AT453" s="4"/>
      <c r="AU453" s="4"/>
      <c r="AV453" s="4"/>
      <c r="AW453" s="4"/>
    </row>
    <row r="454" spans="26:49" ht="15">
      <c r="Z454" s="308"/>
      <c r="AA454" s="308"/>
      <c r="AB454" s="308"/>
      <c r="AC454" s="308"/>
      <c r="AD454" s="308"/>
      <c r="AE454" s="308"/>
      <c r="AF454" s="308"/>
      <c r="AG454" s="308"/>
      <c r="AH454" s="309"/>
      <c r="AI454" s="4"/>
      <c r="AJ454" s="4"/>
      <c r="AK454" s="4"/>
      <c r="AL454" s="4"/>
      <c r="AM454" s="4"/>
      <c r="AN454" s="4"/>
      <c r="AO454" s="4"/>
      <c r="AP454" s="4"/>
      <c r="AQ454" s="4"/>
      <c r="AR454" s="4"/>
      <c r="AS454" s="4"/>
      <c r="AT454" s="4"/>
      <c r="AU454" s="4"/>
      <c r="AV454" s="4"/>
      <c r="AW454" s="4"/>
    </row>
    <row r="455" spans="26:49" ht="15">
      <c r="Z455" s="308"/>
      <c r="AA455" s="308"/>
      <c r="AB455" s="308"/>
      <c r="AC455" s="308"/>
      <c r="AD455" s="308"/>
      <c r="AE455" s="308"/>
      <c r="AF455" s="308"/>
      <c r="AG455" s="308"/>
      <c r="AH455" s="309"/>
      <c r="AI455" s="4"/>
      <c r="AJ455" s="4"/>
      <c r="AK455" s="4"/>
      <c r="AL455" s="4"/>
      <c r="AM455" s="4"/>
      <c r="AN455" s="4"/>
      <c r="AO455" s="4"/>
      <c r="AP455" s="4"/>
      <c r="AQ455" s="4"/>
      <c r="AR455" s="4"/>
      <c r="AS455" s="4"/>
      <c r="AT455" s="4"/>
      <c r="AU455" s="4"/>
      <c r="AV455" s="4"/>
      <c r="AW455" s="4"/>
    </row>
    <row r="456" spans="26:49" ht="15">
      <c r="Z456" s="308"/>
      <c r="AA456" s="308"/>
      <c r="AB456" s="308"/>
      <c r="AC456" s="308"/>
      <c r="AD456" s="308"/>
      <c r="AE456" s="308"/>
      <c r="AF456" s="308"/>
      <c r="AG456" s="308"/>
      <c r="AH456" s="309"/>
      <c r="AI456" s="4"/>
      <c r="AJ456" s="4"/>
      <c r="AK456" s="4"/>
      <c r="AL456" s="4"/>
      <c r="AM456" s="4"/>
      <c r="AN456" s="4"/>
      <c r="AO456" s="4"/>
      <c r="AP456" s="4"/>
      <c r="AQ456" s="4"/>
      <c r="AR456" s="4"/>
      <c r="AS456" s="4"/>
      <c r="AT456" s="4"/>
      <c r="AU456" s="4"/>
      <c r="AV456" s="4"/>
      <c r="AW456" s="4"/>
    </row>
    <row r="457" spans="26:49" ht="15">
      <c r="Z457" s="308"/>
      <c r="AA457" s="308"/>
      <c r="AB457" s="308"/>
      <c r="AC457" s="308"/>
      <c r="AD457" s="308"/>
      <c r="AE457" s="308"/>
      <c r="AF457" s="308"/>
      <c r="AG457" s="308"/>
      <c r="AH457" s="309"/>
      <c r="AI457" s="4"/>
      <c r="AJ457" s="4"/>
      <c r="AK457" s="4"/>
      <c r="AL457" s="4"/>
      <c r="AM457" s="4"/>
      <c r="AN457" s="4"/>
      <c r="AO457" s="4"/>
      <c r="AP457" s="4"/>
      <c r="AQ457" s="4"/>
      <c r="AR457" s="4"/>
      <c r="AS457" s="4"/>
      <c r="AT457" s="4"/>
      <c r="AU457" s="4"/>
      <c r="AV457" s="4"/>
      <c r="AW457" s="4"/>
    </row>
  </sheetData>
  <sheetProtection/>
  <mergeCells count="410">
    <mergeCell ref="V119:V121"/>
    <mergeCell ref="W119:W121"/>
    <mergeCell ref="X119:X121"/>
    <mergeCell ref="Y119:Y121"/>
    <mergeCell ref="N122:Y122"/>
    <mergeCell ref="Y115:Y118"/>
    <mergeCell ref="S119:S121"/>
    <mergeCell ref="T119:T121"/>
    <mergeCell ref="U119:U121"/>
    <mergeCell ref="S115:S118"/>
    <mergeCell ref="T115:T118"/>
    <mergeCell ref="U115:U118"/>
    <mergeCell ref="A119:C121"/>
    <mergeCell ref="N119:N121"/>
    <mergeCell ref="O119:O121"/>
    <mergeCell ref="P119:P121"/>
    <mergeCell ref="Q119:Q121"/>
    <mergeCell ref="R119:R121"/>
    <mergeCell ref="X111:X114"/>
    <mergeCell ref="S111:S114"/>
    <mergeCell ref="W115:W118"/>
    <mergeCell ref="X115:X118"/>
    <mergeCell ref="C115:C118"/>
    <mergeCell ref="N115:N118"/>
    <mergeCell ref="O115:O118"/>
    <mergeCell ref="P115:P118"/>
    <mergeCell ref="Q115:Q118"/>
    <mergeCell ref="R115:R118"/>
    <mergeCell ref="V115:V118"/>
    <mergeCell ref="Y111:Y114"/>
    <mergeCell ref="Y107:Y110"/>
    <mergeCell ref="A111:A118"/>
    <mergeCell ref="B111:B118"/>
    <mergeCell ref="C111:C114"/>
    <mergeCell ref="N111:N114"/>
    <mergeCell ref="O111:O114"/>
    <mergeCell ref="P111:P114"/>
    <mergeCell ref="Q111:Q114"/>
    <mergeCell ref="R111:R114"/>
    <mergeCell ref="S107:S110"/>
    <mergeCell ref="T107:T110"/>
    <mergeCell ref="U107:U110"/>
    <mergeCell ref="V107:V110"/>
    <mergeCell ref="W107:W110"/>
    <mergeCell ref="T111:T114"/>
    <mergeCell ref="U111:U114"/>
    <mergeCell ref="V111:V114"/>
    <mergeCell ref="W111:W114"/>
    <mergeCell ref="X107:X110"/>
    <mergeCell ref="C107:C110"/>
    <mergeCell ref="N107:N110"/>
    <mergeCell ref="O107:O110"/>
    <mergeCell ref="P107:P110"/>
    <mergeCell ref="Q107:Q110"/>
    <mergeCell ref="R107:R110"/>
    <mergeCell ref="T103:T106"/>
    <mergeCell ref="U103:U106"/>
    <mergeCell ref="V103:V106"/>
    <mergeCell ref="W103:W106"/>
    <mergeCell ref="X103:X106"/>
    <mergeCell ref="Y103:Y106"/>
    <mergeCell ref="Y99:Y102"/>
    <mergeCell ref="A103:A110"/>
    <mergeCell ref="B103:B110"/>
    <mergeCell ref="C103:C106"/>
    <mergeCell ref="N103:N106"/>
    <mergeCell ref="O103:O106"/>
    <mergeCell ref="P103:P106"/>
    <mergeCell ref="Q103:Q106"/>
    <mergeCell ref="R103:R106"/>
    <mergeCell ref="S103:S106"/>
    <mergeCell ref="S99:S102"/>
    <mergeCell ref="T99:T102"/>
    <mergeCell ref="U99:U102"/>
    <mergeCell ref="V99:V102"/>
    <mergeCell ref="W99:W102"/>
    <mergeCell ref="X99:X102"/>
    <mergeCell ref="C99:C102"/>
    <mergeCell ref="N99:N102"/>
    <mergeCell ref="O99:O102"/>
    <mergeCell ref="P99:P102"/>
    <mergeCell ref="Q99:Q102"/>
    <mergeCell ref="R99:R102"/>
    <mergeCell ref="T95:T98"/>
    <mergeCell ref="U95:U98"/>
    <mergeCell ref="V95:V98"/>
    <mergeCell ref="W95:W98"/>
    <mergeCell ref="X95:X98"/>
    <mergeCell ref="Y95:Y98"/>
    <mergeCell ref="Y91:Y94"/>
    <mergeCell ref="A95:A102"/>
    <mergeCell ref="B95:B102"/>
    <mergeCell ref="C95:C98"/>
    <mergeCell ref="N95:N98"/>
    <mergeCell ref="O95:O98"/>
    <mergeCell ref="P95:P98"/>
    <mergeCell ref="Q95:Q98"/>
    <mergeCell ref="R95:R98"/>
    <mergeCell ref="S95:S98"/>
    <mergeCell ref="S91:S94"/>
    <mergeCell ref="T91:T94"/>
    <mergeCell ref="U91:U94"/>
    <mergeCell ref="V91:V94"/>
    <mergeCell ref="W91:W94"/>
    <mergeCell ref="X91:X94"/>
    <mergeCell ref="C91:C94"/>
    <mergeCell ref="N91:N94"/>
    <mergeCell ref="O91:O94"/>
    <mergeCell ref="P91:P94"/>
    <mergeCell ref="Q91:Q94"/>
    <mergeCell ref="R91:R94"/>
    <mergeCell ref="T87:T90"/>
    <mergeCell ref="U87:U90"/>
    <mergeCell ref="V87:V90"/>
    <mergeCell ref="W87:W90"/>
    <mergeCell ref="X87:X90"/>
    <mergeCell ref="Y87:Y90"/>
    <mergeCell ref="Y83:Y86"/>
    <mergeCell ref="A87:A94"/>
    <mergeCell ref="B87:B94"/>
    <mergeCell ref="C87:C90"/>
    <mergeCell ref="N87:N90"/>
    <mergeCell ref="O87:O90"/>
    <mergeCell ref="P87:P90"/>
    <mergeCell ref="Q87:Q90"/>
    <mergeCell ref="R87:R90"/>
    <mergeCell ref="S87:S90"/>
    <mergeCell ref="S83:S86"/>
    <mergeCell ref="T83:T86"/>
    <mergeCell ref="U83:U86"/>
    <mergeCell ref="V83:V86"/>
    <mergeCell ref="W83:W86"/>
    <mergeCell ref="X83:X86"/>
    <mergeCell ref="C83:C86"/>
    <mergeCell ref="N83:N86"/>
    <mergeCell ref="O83:O86"/>
    <mergeCell ref="P83:P86"/>
    <mergeCell ref="Q83:Q86"/>
    <mergeCell ref="R83:R86"/>
    <mergeCell ref="T79:T82"/>
    <mergeCell ref="U79:U82"/>
    <mergeCell ref="V79:V82"/>
    <mergeCell ref="W79:W82"/>
    <mergeCell ref="X79:X82"/>
    <mergeCell ref="Y79:Y82"/>
    <mergeCell ref="Y75:Y78"/>
    <mergeCell ref="A79:A86"/>
    <mergeCell ref="B79:B86"/>
    <mergeCell ref="C79:C82"/>
    <mergeCell ref="N79:N82"/>
    <mergeCell ref="O79:O82"/>
    <mergeCell ref="P79:P82"/>
    <mergeCell ref="Q79:Q82"/>
    <mergeCell ref="R79:R82"/>
    <mergeCell ref="S79:S82"/>
    <mergeCell ref="S75:S78"/>
    <mergeCell ref="T75:T78"/>
    <mergeCell ref="U75:U78"/>
    <mergeCell ref="V75:V78"/>
    <mergeCell ref="W75:W78"/>
    <mergeCell ref="X75:X78"/>
    <mergeCell ref="C75:C78"/>
    <mergeCell ref="N75:N78"/>
    <mergeCell ref="O75:O78"/>
    <mergeCell ref="P75:P78"/>
    <mergeCell ref="Q75:Q78"/>
    <mergeCell ref="R75:R78"/>
    <mergeCell ref="T71:T74"/>
    <mergeCell ref="U71:U74"/>
    <mergeCell ref="V71:V74"/>
    <mergeCell ref="W71:W74"/>
    <mergeCell ref="X71:X74"/>
    <mergeCell ref="Y71:Y74"/>
    <mergeCell ref="Y67:Y70"/>
    <mergeCell ref="A71:A78"/>
    <mergeCell ref="B71:B78"/>
    <mergeCell ref="C71:C74"/>
    <mergeCell ref="N71:N74"/>
    <mergeCell ref="O71:O74"/>
    <mergeCell ref="P71:P74"/>
    <mergeCell ref="Q71:Q74"/>
    <mergeCell ref="R71:R74"/>
    <mergeCell ref="S71:S74"/>
    <mergeCell ref="S67:S70"/>
    <mergeCell ref="T67:T70"/>
    <mergeCell ref="U67:U70"/>
    <mergeCell ref="V67:V70"/>
    <mergeCell ref="W67:W70"/>
    <mergeCell ref="X67:X70"/>
    <mergeCell ref="V63:V66"/>
    <mergeCell ref="W63:W66"/>
    <mergeCell ref="X63:X66"/>
    <mergeCell ref="Y63:Y66"/>
    <mergeCell ref="C67:C70"/>
    <mergeCell ref="N67:N70"/>
    <mergeCell ref="O67:O70"/>
    <mergeCell ref="P67:P70"/>
    <mergeCell ref="Q67:Q70"/>
    <mergeCell ref="R67:R70"/>
    <mergeCell ref="P63:P66"/>
    <mergeCell ref="Q63:Q66"/>
    <mergeCell ref="R63:R66"/>
    <mergeCell ref="S63:S66"/>
    <mergeCell ref="T63:T66"/>
    <mergeCell ref="U63:U66"/>
    <mergeCell ref="U59:U62"/>
    <mergeCell ref="V59:V62"/>
    <mergeCell ref="W59:W62"/>
    <mergeCell ref="X59:X62"/>
    <mergeCell ref="Y59:Y62"/>
    <mergeCell ref="A63:A70"/>
    <mergeCell ref="B63:B70"/>
    <mergeCell ref="C63:C66"/>
    <mergeCell ref="N63:N66"/>
    <mergeCell ref="O63:O66"/>
    <mergeCell ref="X55:X58"/>
    <mergeCell ref="Y55:Y58"/>
    <mergeCell ref="C59:C62"/>
    <mergeCell ref="N59:N62"/>
    <mergeCell ref="O59:O62"/>
    <mergeCell ref="P59:P62"/>
    <mergeCell ref="Q59:Q62"/>
    <mergeCell ref="R59:R62"/>
    <mergeCell ref="S59:S62"/>
    <mergeCell ref="T59:T62"/>
    <mergeCell ref="R55:R58"/>
    <mergeCell ref="S55:S58"/>
    <mergeCell ref="T55:T58"/>
    <mergeCell ref="U55:U58"/>
    <mergeCell ref="V55:V58"/>
    <mergeCell ref="W55:W58"/>
    <mergeCell ref="U51:U54"/>
    <mergeCell ref="V51:V54"/>
    <mergeCell ref="W51:W54"/>
    <mergeCell ref="X51:X54"/>
    <mergeCell ref="Y51:Y54"/>
    <mergeCell ref="C55:C58"/>
    <mergeCell ref="N55:N58"/>
    <mergeCell ref="O55:O58"/>
    <mergeCell ref="P55:P58"/>
    <mergeCell ref="Q55:Q58"/>
    <mergeCell ref="X47:X50"/>
    <mergeCell ref="Y47:Y50"/>
    <mergeCell ref="C51:C54"/>
    <mergeCell ref="N51:N54"/>
    <mergeCell ref="O51:O54"/>
    <mergeCell ref="P51:P54"/>
    <mergeCell ref="Q51:Q54"/>
    <mergeCell ref="R51:R54"/>
    <mergeCell ref="S51:S54"/>
    <mergeCell ref="T51:T54"/>
    <mergeCell ref="R47:R50"/>
    <mergeCell ref="S47:S50"/>
    <mergeCell ref="T47:T50"/>
    <mergeCell ref="U47:U50"/>
    <mergeCell ref="V47:V50"/>
    <mergeCell ref="W47:W50"/>
    <mergeCell ref="U43:U46"/>
    <mergeCell ref="V43:V46"/>
    <mergeCell ref="W43:W46"/>
    <mergeCell ref="X43:X46"/>
    <mergeCell ref="Y43:Y46"/>
    <mergeCell ref="C47:C50"/>
    <mergeCell ref="N47:N50"/>
    <mergeCell ref="O47:O50"/>
    <mergeCell ref="P47:P50"/>
    <mergeCell ref="Q47:Q50"/>
    <mergeCell ref="X39:X42"/>
    <mergeCell ref="Y39:Y42"/>
    <mergeCell ref="C43:C46"/>
    <mergeCell ref="N43:N46"/>
    <mergeCell ref="O43:O46"/>
    <mergeCell ref="P43:P46"/>
    <mergeCell ref="Q43:Q46"/>
    <mergeCell ref="R43:R46"/>
    <mergeCell ref="S43:S46"/>
    <mergeCell ref="T43:T46"/>
    <mergeCell ref="R39:R42"/>
    <mergeCell ref="S39:S42"/>
    <mergeCell ref="T39:T42"/>
    <mergeCell ref="U39:U42"/>
    <mergeCell ref="V39:V42"/>
    <mergeCell ref="W39:W42"/>
    <mergeCell ref="U35:U38"/>
    <mergeCell ref="V35:V38"/>
    <mergeCell ref="W35:W38"/>
    <mergeCell ref="X35:X38"/>
    <mergeCell ref="Y35:Y38"/>
    <mergeCell ref="C39:C42"/>
    <mergeCell ref="N39:N42"/>
    <mergeCell ref="O39:O42"/>
    <mergeCell ref="P39:P42"/>
    <mergeCell ref="Q39:Q42"/>
    <mergeCell ref="X31:X34"/>
    <mergeCell ref="Y31:Y34"/>
    <mergeCell ref="C35:C38"/>
    <mergeCell ref="N35:N38"/>
    <mergeCell ref="O35:O38"/>
    <mergeCell ref="P35:P38"/>
    <mergeCell ref="Q35:Q38"/>
    <mergeCell ref="R35:R38"/>
    <mergeCell ref="S35:S38"/>
    <mergeCell ref="T35:T38"/>
    <mergeCell ref="R31:R34"/>
    <mergeCell ref="S31:S34"/>
    <mergeCell ref="T31:T34"/>
    <mergeCell ref="U31:U34"/>
    <mergeCell ref="V31:V34"/>
    <mergeCell ref="W31:W34"/>
    <mergeCell ref="U27:U30"/>
    <mergeCell ref="V27:V30"/>
    <mergeCell ref="W27:W30"/>
    <mergeCell ref="X27:X30"/>
    <mergeCell ref="Y27:Y30"/>
    <mergeCell ref="C31:C34"/>
    <mergeCell ref="N31:N34"/>
    <mergeCell ref="O31:O34"/>
    <mergeCell ref="P31:P34"/>
    <mergeCell ref="Q31:Q34"/>
    <mergeCell ref="X23:X26"/>
    <mergeCell ref="Y23:Y26"/>
    <mergeCell ref="C27:C30"/>
    <mergeCell ref="N27:N30"/>
    <mergeCell ref="O27:O30"/>
    <mergeCell ref="P27:P30"/>
    <mergeCell ref="Q27:Q30"/>
    <mergeCell ref="R27:R30"/>
    <mergeCell ref="S27:S30"/>
    <mergeCell ref="T27:T30"/>
    <mergeCell ref="R23:R26"/>
    <mergeCell ref="S23:S26"/>
    <mergeCell ref="T23:T26"/>
    <mergeCell ref="U23:U26"/>
    <mergeCell ref="V23:V26"/>
    <mergeCell ref="W23:W26"/>
    <mergeCell ref="U19:U22"/>
    <mergeCell ref="V19:V22"/>
    <mergeCell ref="W19:W22"/>
    <mergeCell ref="X19:X22"/>
    <mergeCell ref="Y19:Y22"/>
    <mergeCell ref="C23:C26"/>
    <mergeCell ref="N23:N26"/>
    <mergeCell ref="O23:O26"/>
    <mergeCell ref="P23:P26"/>
    <mergeCell ref="Q23:Q26"/>
    <mergeCell ref="X15:X18"/>
    <mergeCell ref="Y15:Y18"/>
    <mergeCell ref="C19:C22"/>
    <mergeCell ref="N19:N22"/>
    <mergeCell ref="O19:O22"/>
    <mergeCell ref="P19:P22"/>
    <mergeCell ref="Q19:Q22"/>
    <mergeCell ref="R19:R22"/>
    <mergeCell ref="S19:S22"/>
    <mergeCell ref="T19:T22"/>
    <mergeCell ref="R15:R18"/>
    <mergeCell ref="S15:S18"/>
    <mergeCell ref="T15:T18"/>
    <mergeCell ref="U15:U18"/>
    <mergeCell ref="V15:V18"/>
    <mergeCell ref="W15:W18"/>
    <mergeCell ref="U11:U14"/>
    <mergeCell ref="V11:V14"/>
    <mergeCell ref="W11:W14"/>
    <mergeCell ref="X11:X14"/>
    <mergeCell ref="Y11:Y14"/>
    <mergeCell ref="C15:C18"/>
    <mergeCell ref="N15:N18"/>
    <mergeCell ref="O15:O18"/>
    <mergeCell ref="P15:P18"/>
    <mergeCell ref="Q15:Q18"/>
    <mergeCell ref="X7:X10"/>
    <mergeCell ref="Y7:Y10"/>
    <mergeCell ref="C11:C14"/>
    <mergeCell ref="N11:N14"/>
    <mergeCell ref="O11:O14"/>
    <mergeCell ref="P11:P14"/>
    <mergeCell ref="Q11:Q14"/>
    <mergeCell ref="R11:R14"/>
    <mergeCell ref="S11:S14"/>
    <mergeCell ref="T11:T14"/>
    <mergeCell ref="R7:R10"/>
    <mergeCell ref="S7:S10"/>
    <mergeCell ref="T7:T10"/>
    <mergeCell ref="U7:U10"/>
    <mergeCell ref="V7:V10"/>
    <mergeCell ref="W7:W10"/>
    <mergeCell ref="J5:L5"/>
    <mergeCell ref="N5:R5"/>
    <mergeCell ref="S5:Y5"/>
    <mergeCell ref="A7:A62"/>
    <mergeCell ref="B7:B62"/>
    <mergeCell ref="C7:C10"/>
    <mergeCell ref="N7:N10"/>
    <mergeCell ref="O7:O10"/>
    <mergeCell ref="P7:P10"/>
    <mergeCell ref="Q7:Q10"/>
    <mergeCell ref="A5:A6"/>
    <mergeCell ref="B5:B6"/>
    <mergeCell ref="C5:C6"/>
    <mergeCell ref="D5:D6"/>
    <mergeCell ref="E5:E6"/>
    <mergeCell ref="F5:I5"/>
    <mergeCell ref="A1:D4"/>
    <mergeCell ref="E1:Y1"/>
    <mergeCell ref="E2:Y2"/>
    <mergeCell ref="E3:F3"/>
    <mergeCell ref="G3:Y3"/>
    <mergeCell ref="E4:F4"/>
    <mergeCell ref="G4:Y4"/>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2018-04-15T21:02:49Z</cp:lastPrinted>
  <dcterms:created xsi:type="dcterms:W3CDTF">2010-03-25T16:40:43Z</dcterms:created>
  <dcterms:modified xsi:type="dcterms:W3CDTF">2018-08-28T18:57:21Z</dcterms:modified>
  <cp:category/>
  <cp:version/>
  <cp:contentType/>
  <cp:contentStatus/>
</cp:coreProperties>
</file>