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autoCompressPictures="0" defaultThemeVersion="124226"/>
  <mc:AlternateContent xmlns:mc="http://schemas.openxmlformats.org/markup-compatibility/2006">
    <mc:Choice Requires="x15">
      <x15ac:absPath xmlns:x15ac="http://schemas.microsoft.com/office/spreadsheetml/2010/11/ac" url="C:\Users\YULIED.PENARANDA\Desktop\2021\CONSOLIDACIÓN SOPORTES INF FYP\PLATAFORMA-SDA\4. 3. PLAN DE ACCION\BOGOTA MEJOR PARA TODOS\1-PLAN DE ACCION-PROYECTOS DE INVERSION\P-978-CIMAB\"/>
    </mc:Choice>
  </mc:AlternateContent>
  <xr:revisionPtr revIDLastSave="0" documentId="8_{818E5C81-74E8-4B03-A138-845FA668E190}" xr6:coauthVersionLast="47" xr6:coauthVersionMax="47" xr10:uidLastSave="{00000000-0000-0000-0000-000000000000}"/>
  <bookViews>
    <workbookView xWindow="-120" yWindow="-120" windowWidth="20730" windowHeight="11160" tabRatio="373" xr2:uid="{00000000-000D-0000-FFFF-FFFF00000000}"/>
  </bookViews>
  <sheets>
    <sheet name="GESTIÓN" sheetId="5" r:id="rId1"/>
    <sheet name="INVERSIÓN" sheetId="6" r:id="rId2"/>
    <sheet name="ACTIVIDADES" sheetId="16" r:id="rId3"/>
    <sheet name="TERRITORIALIZACIÓN " sheetId="15" r:id="rId4"/>
    <sheet name="Hoja1" sheetId="9" state="hidden" r:id="rId5"/>
    <sheet name="Hoja2" sheetId="10" state="hidden" r:id="rId6"/>
    <sheet name="Hoja3" sheetId="11" state="hidden" r:id="rId7"/>
  </sheets>
  <externalReferences>
    <externalReference r:id="rId8"/>
    <externalReference r:id="rId9"/>
  </externalReferences>
  <definedNames>
    <definedName name="_xlnm._FilterDatabase" localSheetId="2" hidden="1">ACTIVIDADES!$A$7:$Y$7</definedName>
    <definedName name="_xlnm.Print_Area" localSheetId="2">ACTIVIDADES!$A$1:$V$56</definedName>
    <definedName name="_xlnm.Print_Area" localSheetId="0">GESTIÓN!$A$1:$AW$17</definedName>
    <definedName name="_xlnm.Print_Area" localSheetId="1">INVERSIÓN!$A$1:$AU$66</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P58" i="6" l="1"/>
  <c r="AP57" i="6"/>
  <c r="AP51" i="6"/>
  <c r="AP52" i="6"/>
  <c r="AP46" i="6"/>
  <c r="AP45" i="6"/>
  <c r="AP40" i="6"/>
  <c r="AP39" i="6"/>
  <c r="AP33" i="6"/>
  <c r="AP34" i="6"/>
  <c r="AP28" i="6"/>
  <c r="AP27" i="6"/>
  <c r="AP15" i="6"/>
  <c r="AP16" i="6"/>
  <c r="AP10" i="6"/>
  <c r="AM64" i="6"/>
  <c r="AM63" i="6"/>
  <c r="AM65" i="6" s="1"/>
  <c r="AO58" i="6"/>
  <c r="AO57" i="6"/>
  <c r="AO52" i="6"/>
  <c r="AO51" i="6"/>
  <c r="AO46" i="6"/>
  <c r="AO45" i="6"/>
  <c r="AO40" i="6"/>
  <c r="AO39" i="6"/>
  <c r="AO34" i="6"/>
  <c r="AO33" i="6"/>
  <c r="AO28" i="6"/>
  <c r="AO27" i="6"/>
  <c r="AO16" i="6"/>
  <c r="AO15" i="6"/>
  <c r="AO10" i="6"/>
  <c r="AO9" i="6"/>
  <c r="T62" i="6"/>
  <c r="T61" i="6"/>
  <c r="T56" i="6"/>
  <c r="T55" i="6"/>
  <c r="T50" i="6"/>
  <c r="T49" i="6"/>
  <c r="T44" i="6"/>
  <c r="T38" i="6"/>
  <c r="T37" i="6"/>
  <c r="T32" i="6"/>
  <c r="T20" i="6"/>
  <c r="T14" i="6"/>
  <c r="T26" i="6"/>
  <c r="D3" i="16"/>
  <c r="D4" i="16"/>
  <c r="S8" i="16"/>
  <c r="U8" i="16"/>
  <c r="S9" i="16"/>
  <c r="S10" i="16"/>
  <c r="U10" i="16"/>
  <c r="S11" i="16"/>
  <c r="S12" i="16"/>
  <c r="U12" i="16"/>
  <c r="S13" i="16"/>
  <c r="S14" i="16"/>
  <c r="S15" i="16"/>
  <c r="S16" i="16"/>
  <c r="S17" i="16"/>
  <c r="S18" i="16"/>
  <c r="S19" i="16"/>
  <c r="S20" i="16"/>
  <c r="S21" i="16"/>
  <c r="A22" i="16"/>
  <c r="B22" i="16"/>
  <c r="S22" i="16"/>
  <c r="S23" i="16"/>
  <c r="S24" i="16"/>
  <c r="S25" i="16"/>
  <c r="S26" i="16"/>
  <c r="S27" i="16"/>
  <c r="S28" i="16"/>
  <c r="S29" i="16"/>
  <c r="S30" i="16"/>
  <c r="S31" i="16"/>
  <c r="S32" i="16"/>
  <c r="S33" i="16"/>
  <c r="S34" i="16"/>
  <c r="S35" i="16"/>
  <c r="S36" i="16"/>
  <c r="S37" i="16"/>
  <c r="S38" i="16"/>
  <c r="S39" i="16"/>
  <c r="S40" i="16"/>
  <c r="S41" i="16"/>
  <c r="S42" i="16"/>
  <c r="S43" i="16"/>
  <c r="A44" i="16"/>
  <c r="B44" i="16"/>
  <c r="S44" i="16"/>
  <c r="S45" i="16"/>
  <c r="S46" i="16"/>
  <c r="S47" i="16"/>
  <c r="S48" i="16"/>
  <c r="S49" i="16"/>
  <c r="S50" i="16"/>
  <c r="U50" i="16"/>
  <c r="S51" i="16"/>
  <c r="S52" i="16"/>
  <c r="U52" i="16"/>
  <c r="S53" i="16"/>
  <c r="T54" i="16"/>
  <c r="AM62" i="6"/>
  <c r="AM61" i="6"/>
  <c r="AM56" i="6"/>
  <c r="AM55" i="6"/>
  <c r="AM50" i="6"/>
  <c r="AM44" i="6"/>
  <c r="AM43" i="6"/>
  <c r="AM38" i="6"/>
  <c r="AM37" i="6"/>
  <c r="AM32" i="6"/>
  <c r="AM31" i="6"/>
  <c r="AM20" i="6"/>
  <c r="AM19" i="6"/>
  <c r="AM14" i="6"/>
  <c r="AM9" i="6"/>
  <c r="AM13" i="6" s="1"/>
  <c r="AQ14" i="5"/>
  <c r="AR14" i="5"/>
  <c r="AQ15" i="5"/>
  <c r="AR15" i="5"/>
  <c r="AQ16" i="5"/>
  <c r="AR16" i="5"/>
  <c r="AP9" i="6" l="1"/>
  <c r="P64" i="6"/>
  <c r="P63" i="6"/>
  <c r="P62" i="6"/>
  <c r="P61" i="6"/>
  <c r="P56" i="6"/>
  <c r="P55" i="6"/>
  <c r="P50" i="6"/>
  <c r="P49" i="6"/>
  <c r="P44" i="6"/>
  <c r="P43" i="6"/>
  <c r="P38" i="6"/>
  <c r="P37" i="6"/>
  <c r="P32" i="6"/>
  <c r="P65" i="6" s="1"/>
  <c r="P31" i="6"/>
  <c r="AL64" i="6" l="1"/>
  <c r="AL63" i="6"/>
  <c r="AL65" i="6"/>
  <c r="AL19" i="6"/>
  <c r="O64" i="6"/>
  <c r="O63" i="6"/>
  <c r="O65" i="6" s="1"/>
  <c r="H58" i="6"/>
  <c r="H62" i="6" s="1"/>
  <c r="H52" i="6"/>
  <c r="H56" i="6" s="1"/>
  <c r="H46" i="6"/>
  <c r="H40" i="6"/>
  <c r="H44" i="6" s="1"/>
  <c r="H34" i="6"/>
  <c r="H38" i="6" s="1"/>
  <c r="H28" i="6"/>
  <c r="H32" i="6" s="1"/>
  <c r="H16" i="6"/>
  <c r="H20" i="6" s="1"/>
  <c r="H10" i="6"/>
  <c r="H9" i="6"/>
  <c r="AK64" i="6"/>
  <c r="AK63" i="6"/>
  <c r="AK65" i="6" s="1"/>
  <c r="N64" i="6"/>
  <c r="N63" i="6"/>
  <c r="N65" i="6" s="1"/>
  <c r="L65" i="6"/>
  <c r="L64" i="6"/>
  <c r="L63" i="6"/>
  <c r="AN65" i="6"/>
  <c r="AN64" i="6"/>
  <c r="AN63" i="6"/>
  <c r="K65" i="6"/>
  <c r="K64" i="6"/>
  <c r="K63" i="6"/>
  <c r="AF50" i="6"/>
  <c r="Z50" i="6"/>
  <c r="J50" i="6"/>
  <c r="J44" i="6"/>
  <c r="J38" i="6"/>
  <c r="J32" i="6"/>
  <c r="J20" i="6"/>
  <c r="J14" i="6"/>
  <c r="J63" i="6"/>
  <c r="T63" i="6"/>
  <c r="AF64" i="6"/>
  <c r="AF63" i="6"/>
  <c r="Z64" i="6"/>
  <c r="Z63" i="6"/>
  <c r="T64" i="6"/>
  <c r="J64" i="6"/>
  <c r="H64" i="6"/>
  <c r="J55" i="6"/>
  <c r="J37" i="6"/>
  <c r="J61" i="6"/>
  <c r="J62" i="6"/>
  <c r="U49" i="6"/>
  <c r="V49" i="6"/>
  <c r="W49" i="6"/>
  <c r="X49" i="6"/>
  <c r="Z49" i="6"/>
  <c r="AA49" i="6"/>
  <c r="AB49" i="6"/>
  <c r="AC49" i="6"/>
  <c r="AD49" i="6"/>
  <c r="AF49" i="6"/>
  <c r="J49" i="6"/>
  <c r="AF62" i="6"/>
  <c r="Z62" i="6"/>
  <c r="H61" i="6"/>
  <c r="E51" i="6"/>
  <c r="E45" i="6"/>
  <c r="E39" i="6"/>
  <c r="E33" i="6"/>
  <c r="E27" i="6"/>
  <c r="E21" i="6"/>
  <c r="E15" i="6"/>
  <c r="E9" i="6"/>
  <c r="Q4" i="6"/>
  <c r="Q3" i="6"/>
  <c r="AF56" i="6"/>
  <c r="AF55" i="6"/>
  <c r="AF61" i="6"/>
  <c r="Z56" i="6"/>
  <c r="Z55" i="6"/>
  <c r="Z61" i="6"/>
  <c r="J56" i="6"/>
  <c r="H43" i="6"/>
  <c r="AF38" i="6"/>
  <c r="AF37" i="6"/>
  <c r="Z38" i="6"/>
  <c r="Z37" i="6"/>
  <c r="H37" i="6"/>
  <c r="H55" i="6"/>
  <c r="H49" i="6"/>
  <c r="H50" i="6"/>
  <c r="AF44" i="6"/>
  <c r="Z44" i="6"/>
  <c r="AF32" i="6"/>
  <c r="Z32" i="6"/>
  <c r="AF20" i="6"/>
  <c r="Z20" i="6"/>
  <c r="AF14" i="6"/>
  <c r="Z14" i="6"/>
  <c r="T65" i="6"/>
  <c r="H14" i="6"/>
  <c r="C22" i="11"/>
  <c r="C23" i="11"/>
  <c r="B22" i="11"/>
  <c r="B23" i="11" s="1"/>
  <c r="C25" i="10"/>
  <c r="D20" i="9"/>
  <c r="D24" i="9" s="1"/>
  <c r="D21" i="9"/>
  <c r="D22" i="9"/>
  <c r="D23" i="9"/>
  <c r="E15" i="9"/>
  <c r="E16" i="9"/>
  <c r="B21" i="9"/>
  <c r="B22" i="9"/>
  <c r="B20" i="9"/>
  <c r="B18" i="9"/>
  <c r="H22" i="6"/>
  <c r="H26" i="6"/>
  <c r="J65" i="6" l="1"/>
  <c r="Z65" i="6"/>
  <c r="AF65" i="6"/>
  <c r="H63" i="6"/>
  <c r="H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ALBERTO.RAMIREZ</author>
  </authors>
  <commentList>
    <comment ref="AU51" authorId="0" shapeId="0" xr:uid="{00000000-0006-0000-0100-000001000000}">
      <text>
        <r>
          <rPr>
            <b/>
            <sz val="9"/>
            <color indexed="81"/>
            <rFont val="Tahoma"/>
            <family val="2"/>
          </rPr>
          <t>ALBERTO.RAMIREZ:</t>
        </r>
        <r>
          <rPr>
            <sz val="9"/>
            <color indexed="81"/>
            <rFont val="Tahoma"/>
            <family val="2"/>
          </rPr>
          <t xml:space="preserve">
2016 Y 2017 QUE HAY?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JENNIFER.VARGAS</author>
  </authors>
  <commentList>
    <comment ref="E64" authorId="0" shapeId="0" xr:uid="{00000000-0006-0000-0300-000001000000}">
      <text>
        <r>
          <rPr>
            <b/>
            <sz val="9"/>
            <color indexed="81"/>
            <rFont val="Tahoma"/>
            <family val="2"/>
          </rPr>
          <t>JENNIFER.VARGAS:</t>
        </r>
        <r>
          <rPr>
            <sz val="9"/>
            <color indexed="81"/>
            <rFont val="Tahoma"/>
            <family val="2"/>
          </rPr>
          <t xml:space="preserve">
Profesional+Técnico+3Bachilleres+Caja de Herramientas+Material</t>
        </r>
      </text>
    </comment>
  </commentList>
</comments>
</file>

<file path=xl/sharedStrings.xml><?xml version="1.0" encoding="utf-8"?>
<sst xmlns="http://schemas.openxmlformats.org/spreadsheetml/2006/main" count="768" uniqueCount="383">
  <si>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</si>
  <si>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</si>
  <si>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</si>
  <si>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</si>
  <si>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</si>
  <si>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</si>
  <si>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</si>
  <si>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</si>
  <si>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</si>
  <si>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</si>
  <si>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</si>
  <si>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</si>
  <si>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</si>
  <si>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</si>
  <si>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</si>
  <si>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</si>
  <si>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</si>
  <si>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</si>
  <si>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</si>
  <si>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</si>
  <si>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</si>
  <si>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</si>
  <si>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</si>
  <si>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</si>
  <si>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</si>
  <si>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</si>
  <si>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</si>
  <si>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</si>
  <si>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</si>
  <si>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</si>
  <si>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</si>
  <si>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</si>
  <si>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</si>
  <si>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</si>
  <si>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Barrios Unidos</t>
  </si>
  <si>
    <t>Teusaquillo</t>
  </si>
  <si>
    <t>Antonio Nariño</t>
  </si>
  <si>
    <t>Puente Aranda</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</si>
  <si>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</si>
  <si>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</si>
  <si>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</si>
  <si>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</si>
  <si>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</si>
  <si>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</si>
  <si>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</si>
  <si>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</si>
  <si>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</si>
  <si>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</si>
  <si>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</si>
  <si>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</si>
  <si>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</si>
  <si>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</si>
  <si>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</si>
  <si>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</si>
  <si>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</si>
  <si>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</si>
  <si>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</si>
  <si>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</si>
  <si>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</si>
  <si>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</si>
  <si>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</si>
  <si>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</si>
  <si>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</si>
  <si>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</si>
  <si>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</si>
  <si>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</si>
  <si>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</si>
  <si>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</si>
  <si>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</si>
  <si>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</si>
  <si>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</si>
  <si>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</si>
  <si>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</si>
  <si>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</si>
  <si>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</si>
  <si>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</si>
  <si>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</si>
  <si>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</si>
  <si>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</si>
  <si>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</si>
  <si>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</si>
  <si>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</si>
  <si>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</si>
  <si>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</si>
  <si>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</si>
  <si>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 xml:space="preserve"> Centro de Información y Modelamiento Ambiental</t>
  </si>
  <si>
    <t>Avance en el diseño y construcción del Centro de Información y Modelamiento Ambiental de Bogotá D.C.</t>
  </si>
  <si>
    <t>%</t>
  </si>
  <si>
    <t>Generar información y conocimiento sobre el estado de los recursos Hídrico, Aire (Ruido y calidad a los ciudadanos del DC</t>
  </si>
  <si>
    <t>Línea de acción (1.3): Sistema de Alertas Ambientales de Bogotá en su componente aire, SATAB-aire</t>
  </si>
  <si>
    <t>Realizar 51 informes de calidad del aire, resultado de la operación de la red.</t>
  </si>
  <si>
    <t>Implementar 100% del Sistema de Alertas tempranas Ambientales de Bogotá</t>
  </si>
  <si>
    <t>Elaborar un Plan Estratégico ambiental para la ciudad, con horizonte al año 2040</t>
  </si>
  <si>
    <t>Entregar Informes de Calidad de Aire</t>
  </si>
  <si>
    <t>Desarrollar e implementar una Red Distrital de Monitoreo de black carbon para fortalecer el Sistema de Alertas Tempranas Ambientales de Bogotá.</t>
  </si>
  <si>
    <t>Implementar 100% de la red de ruido</t>
  </si>
  <si>
    <t xml:space="preserve"> </t>
  </si>
  <si>
    <t>Realizar mantenimientos preventivos y correctivos en los equipos de RMCAB.</t>
  </si>
  <si>
    <t>Implementar 100% del componente aire del Sistema de Alertas Tempranas Ambientales de Bogotá</t>
  </si>
  <si>
    <t>Nombre de la estación</t>
  </si>
  <si>
    <t>Localidad</t>
  </si>
  <si>
    <t>UPZ</t>
  </si>
  <si>
    <t>Dirección</t>
  </si>
  <si>
    <t xml:space="preserve">Carvajal  </t>
  </si>
  <si>
    <t>Kennedy</t>
  </si>
  <si>
    <t>45 Carvajal</t>
  </si>
  <si>
    <t>Autopista Sur # 63-40</t>
  </si>
  <si>
    <t xml:space="preserve">Guaymaral </t>
  </si>
  <si>
    <t>Suba</t>
  </si>
  <si>
    <t>3 Guaymaral</t>
  </si>
  <si>
    <t>Autopista Norte # 205-59</t>
  </si>
  <si>
    <t>47 Kennedy Central</t>
  </si>
  <si>
    <t>Carrera 80 # 40-55 sur</t>
  </si>
  <si>
    <t xml:space="preserve">Parque Simon Bolivar </t>
  </si>
  <si>
    <t xml:space="preserve">Barrios
Unidos </t>
  </si>
  <si>
    <t>22 doce de octubre</t>
  </si>
  <si>
    <t>Calle 63 # 59A-06</t>
  </si>
  <si>
    <t>Puente
Aranda</t>
  </si>
  <si>
    <t>111 Puente Aranda</t>
  </si>
  <si>
    <t>Calle 10 # 65-28</t>
  </si>
  <si>
    <t xml:space="preserve">Las Ferias </t>
  </si>
  <si>
    <t xml:space="preserve">Engativá </t>
  </si>
  <si>
    <t>26 Las Ferias</t>
  </si>
  <si>
    <t>Avenida Calle 80 # 69Q-50</t>
  </si>
  <si>
    <t xml:space="preserve">Suba </t>
  </si>
  <si>
    <t>27 suba</t>
  </si>
  <si>
    <t>Carrera 111 # 159A-61</t>
  </si>
  <si>
    <t>San Cristóbal</t>
  </si>
  <si>
    <t>San
Cristóbal</t>
  </si>
  <si>
    <t>32 San Blas</t>
  </si>
  <si>
    <t>Carrera 2 Este # 12-78 sur</t>
  </si>
  <si>
    <t>Tunal</t>
  </si>
  <si>
    <t>Tunjuelito</t>
  </si>
  <si>
    <t>42 Venecia</t>
  </si>
  <si>
    <t>Carrera 24 # 49-86 sur</t>
  </si>
  <si>
    <t xml:space="preserve">Usaquén </t>
  </si>
  <si>
    <t>14 usaquén</t>
  </si>
  <si>
    <t>Carrera 7B Bis # 132-11</t>
  </si>
  <si>
    <t xml:space="preserve">Fontibón </t>
  </si>
  <si>
    <t>Fontibón</t>
  </si>
  <si>
    <t>75 Fontibón</t>
  </si>
  <si>
    <t>Carrera 96G # 17B-49</t>
  </si>
  <si>
    <t>Bolivia</t>
  </si>
  <si>
    <t>72 Bolivia</t>
  </si>
  <si>
    <t>Avenida Calle 80 # 121-98</t>
  </si>
  <si>
    <t>Sagrado Corazón</t>
  </si>
  <si>
    <t>Santa Fe</t>
  </si>
  <si>
    <t>91 Sagrado Corazón</t>
  </si>
  <si>
    <t>Calle 37 # 8-40</t>
  </si>
  <si>
    <t>KENNEDY</t>
  </si>
  <si>
    <t>PUENTE ARANDA</t>
  </si>
  <si>
    <t>SUBA</t>
  </si>
  <si>
    <t>USAQUÉN</t>
  </si>
  <si>
    <t>FONTIBÓN</t>
  </si>
  <si>
    <t xml:space="preserve">TOTAL </t>
  </si>
  <si>
    <t>SANTA FE</t>
  </si>
  <si>
    <t>calidad</t>
  </si>
  <si>
    <t>Total (ha)</t>
  </si>
  <si>
    <t>Urbano (ha)</t>
  </si>
  <si>
    <t>Usaquen</t>
  </si>
  <si>
    <t>Chapinero</t>
  </si>
  <si>
    <t>Usme</t>
  </si>
  <si>
    <t>Bosa</t>
  </si>
  <si>
    <t>Engativá</t>
  </si>
  <si>
    <t>Los Mártires</t>
  </si>
  <si>
    <t>La Candelaria</t>
  </si>
  <si>
    <t>Rafael Uribe Uribe</t>
  </si>
  <si>
    <t>Ciudad Bolivar</t>
  </si>
  <si>
    <t>Sumapaz</t>
  </si>
  <si>
    <t>TOTAL BOGOTÁ</t>
  </si>
  <si>
    <t>N.A</t>
  </si>
  <si>
    <t>CHAPINERO</t>
  </si>
  <si>
    <t>SAN CRISTÓBAL</t>
  </si>
  <si>
    <t>USME</t>
  </si>
  <si>
    <t>TUNJUELITO</t>
  </si>
  <si>
    <t>BOSA</t>
  </si>
  <si>
    <t>ENGATIVÁ</t>
  </si>
  <si>
    <t>BARRIOS UNIDOS</t>
  </si>
  <si>
    <t>TEUSAQUILLO</t>
  </si>
  <si>
    <t>LOS MÁRTIRES</t>
  </si>
  <si>
    <t>ANTONIO NARIÑO</t>
  </si>
  <si>
    <t>LA CANDELARIA</t>
  </si>
  <si>
    <t>RAFAEL URIBE URIBE</t>
  </si>
  <si>
    <t>CIUDAD BOLÍVAR</t>
  </si>
  <si>
    <t>SUMAPAZ</t>
  </si>
  <si>
    <t>1,1</t>
  </si>
  <si>
    <t>SUMA</t>
  </si>
  <si>
    <t>2,1</t>
  </si>
  <si>
    <t xml:space="preserve">La cuenca hidrica del Rio Bogotá en proceso
de descontaminacion a traves de acciones
de corto y mediano plazo. </t>
  </si>
  <si>
    <t>No. De Accioes realizadas para dar cumplimiento a las ordenes de la sentencia Río Bogotá vinculadas al proyecto</t>
  </si>
  <si>
    <t>No. ACCIONES</t>
  </si>
  <si>
    <t xml:space="preserve"> Evaluación, definición y diseño la Red de Aguas Subterráneas de Bogotá, en la cual se establezcan las necesidades para determinar las condiciones en cuanto a tecnología, localización y cobertura</t>
  </si>
  <si>
    <t xml:space="preserve"> 978 - Centro de Información y Modelamiento Ambiental</t>
  </si>
  <si>
    <t>DIRECCIÓN DE CONTROL AMBIENTAL</t>
  </si>
  <si>
    <t>Sistemas de información para una política pública eficiente</t>
  </si>
  <si>
    <t>Un centro de información y modelamiento ambiental diseñado y construido</t>
  </si>
  <si>
    <t>Centro de información ambiental</t>
  </si>
  <si>
    <t>Diseñar y construir un centro de información y modelamiento ambiental de Bogotá D.C (Producto)</t>
  </si>
  <si>
    <t>Creciente</t>
  </si>
  <si>
    <t>07-Eje transversal Gobierno legítimo, fortalecimiento local y eficiencia</t>
  </si>
  <si>
    <t>44 - Gobierno y ciudadanía digital</t>
  </si>
  <si>
    <t>CRECIENTE</t>
  </si>
  <si>
    <t>Implementar 100 % la red de calidad de ruido</t>
  </si>
  <si>
    <t>Implementar 100 % del componente aire del Sistema de Alertas Tempranas Ambientales de Bogotá.</t>
  </si>
  <si>
    <t>Generar 4 informes anualizados de la calidad hídrica superficial.</t>
  </si>
  <si>
    <t>Implementar 100 % la red de aguas subterráneas.</t>
  </si>
  <si>
    <t>Establecer 1 centro de información y modelamiento.</t>
  </si>
  <si>
    <t>Elaborar 1 plan estratégico ambiental para la ciudad, al año 2040.</t>
  </si>
  <si>
    <t>Generar 4 informes anualizados sobre los factores de presión sobre los recursos.</t>
  </si>
  <si>
    <t>Servidor de la SDA Carpeta SCAAV Soportes de avance en las metas 2016.</t>
  </si>
  <si>
    <t>x</t>
  </si>
  <si>
    <t>Constante</t>
  </si>
  <si>
    <t xml:space="preserve">Realizar seguimiento a las estrategias que hacen parte de la estructura reformulada del PDDAB. </t>
  </si>
  <si>
    <t>Desarrollar las acciones correspondientes para la reformulación Plan Decenal de Descontaminación del Aire de Bogotá.</t>
  </si>
  <si>
    <t>fortalecimiento tecnologico (big data, interfase, etc)</t>
  </si>
  <si>
    <t>estructura y alcances del plan estratégico ambiental Bogotá – 2040</t>
  </si>
  <si>
    <t xml:space="preserve">
Etapa precontractual de la siguiente Fase del Programa de Monitoreode los factores de presión al recurso hídrico 2018</t>
  </si>
  <si>
    <t>Diseño y formulación de la siguiente Fase del Programa de Monitoreo de los factores de presión al recurso hídrico 2018</t>
  </si>
  <si>
    <t>Informe de ejecución y resultados sobre el monitoreo de los factores de presión al recurso hídrico 2017</t>
  </si>
  <si>
    <t xml:space="preserve"> Ejecución de la Fase XIV del Programa de Monitoreo de los factores de presión al recurso hídrico 2017</t>
  </si>
  <si>
    <t>Proceso de contratación del Plan de Monitoreo de la Red de Calidad Hídrica de Bogotá 2017-2018</t>
  </si>
  <si>
    <t>Diseño y formulación del Plan de Monitoreo de la Red de Calidad Hídrica de Bogotá 2017-2018</t>
  </si>
  <si>
    <t>Operación del monitoreo de la Red de la Calidad del Recurso Hídrico 2017</t>
  </si>
  <si>
    <t>Entrega de Informe de estado de Calidad de los Ríos Urbanos - Indicador WQI 2016 - 2017</t>
  </si>
  <si>
    <t>Desarrollar procedimientos,  estrategias y acciones con el fin de consolidar e implementar el Sistema de Alertas Tempranas Ambientales de Bogotá basado en contaminantes criterio.</t>
  </si>
  <si>
    <t>Diseño de la red de ruido fija y/o móvil y prueba Piloto del Sistema en dos zonas de especial atención. Sistema de Información y modelado</t>
  </si>
  <si>
    <t>Actividades precontractuales y/o previas y/o de diagnóstico  para la adquisición del sistema a implementar para la red de ruido</t>
  </si>
  <si>
    <t xml:space="preserve">
Modelamiento de escenarios de calidad del aire y reporte.</t>
  </si>
  <si>
    <t>5, PONDERACIÓN HORIZONTAL AÑO: 2017</t>
  </si>
  <si>
    <t>Dar a conocer a la ciudadanía el comportamiento y medición de las condiciones de calidad de los diferentes recursos naturales de la ciudad, así como establecer puntos críticos de contaminación. 
El “Centro de Información y Modelamiento Ambiental – CIMA” de la Secretaría Distrital de Ambiente,  divulgo a la ciudadanía información de calidad del Aire, predicción de calidad del Aire (IBOCA) e impactos sobre el recurso Hídrico (Censo Hídrico).  Lo que permite sensibilizar y contar con herramientas para la toma de decisiones de diferentes actores.</t>
  </si>
  <si>
    <t>Ninguno</t>
  </si>
  <si>
    <t xml:space="preserve">Servidor SDA-SCAAV y Anexos 
http://cartografia.dadep.gov.co/generica/index.html?webmap=a19fd5f9190645599275d1e424774ea9 </t>
  </si>
  <si>
    <t>FORMATO DE  ACTUALIZACIÓN Y SEGUIMIENTO A LA TERRITORIALIZACIÓN DE LA INVERSIÓN</t>
  </si>
  <si>
    <t>PROYECTO:</t>
  </si>
  <si>
    <t>PERIODO:</t>
  </si>
  <si>
    <t>1, COD. META</t>
  </si>
  <si>
    <t>2, Meta Proyecto</t>
  </si>
  <si>
    <t>4, Variable</t>
  </si>
  <si>
    <t>5, Programación-Actualización</t>
  </si>
  <si>
    <t>6, ACTUALIZACIÓN</t>
  </si>
  <si>
    <t>7, SEGUIMIENTO META</t>
  </si>
  <si>
    <t>8, LOCALIZACIÓN GEOGRÁFICA</t>
  </si>
  <si>
    <t>9,  POBLACIÓN</t>
  </si>
  <si>
    <t>ID Meta</t>
  </si>
  <si>
    <t>6,1 Actualización Marzo</t>
  </si>
  <si>
    <t>6,2 Actualización Junio</t>
  </si>
  <si>
    <t>6,3 Actualización Septiembre</t>
  </si>
  <si>
    <t>6,4 Actualización Diciembre</t>
  </si>
  <si>
    <t>7,1 Seguimiento Marzo</t>
  </si>
  <si>
    <t>7,2 Seguimiento Abril</t>
  </si>
  <si>
    <t>7,2 Seguimiento mayo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</si>
  <si>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</si>
  <si>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</si>
  <si>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</si>
  <si>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</si>
  <si>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</si>
  <si>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</si>
  <si>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</si>
  <si>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</si>
  <si>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</si>
  <si>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</si>
  <si>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</si>
  <si>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</si>
  <si>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</si>
  <si>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</si>
  <si>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ESPECIAL</t>
  </si>
  <si>
    <t>Magnitud Vigencia</t>
  </si>
  <si>
    <t>RESTO</t>
  </si>
  <si>
    <t>Recursos Vigencia</t>
  </si>
  <si>
    <t>Magnitud Reservas</t>
  </si>
  <si>
    <t>Reservas Presupuestales</t>
  </si>
  <si>
    <t>Total Meta 1</t>
  </si>
  <si>
    <t>DISTRITO: La localización de las estaciones será definida con la primera entrega de los mapas de ruido</t>
  </si>
  <si>
    <t>TODAS</t>
  </si>
  <si>
    <t>NA</t>
  </si>
  <si>
    <t>N.A.</t>
  </si>
  <si>
    <t>TODOS</t>
  </si>
  <si>
    <t xml:space="preserve">COMUNIDAD EN GENERAL </t>
  </si>
  <si>
    <t>7,674,366</t>
  </si>
  <si>
    <t>DISTRITO: se seleccionaran las localidades críticas para instalar los analizadores de contaminantes</t>
  </si>
  <si>
    <t>TORCA</t>
  </si>
  <si>
    <t>142,500,000.00</t>
  </si>
  <si>
    <t>52,300,260.00</t>
  </si>
  <si>
    <t>SALITRE</t>
  </si>
  <si>
    <t>FUCHA</t>
  </si>
  <si>
    <t>TUNJUELO</t>
  </si>
  <si>
    <t>Total Meta 4</t>
  </si>
  <si>
    <t xml:space="preserve">SALITRE </t>
  </si>
  <si>
    <t>TOTAL META 6</t>
  </si>
  <si>
    <t>DISTRITO</t>
  </si>
  <si>
    <t xml:space="preserve">NOMBRE: ESPECIAL.
SE REPORTARA POR PUNTOS ESPECIFICOS DONDE SE REALICEN LAS EVALUACIONES SOBRE LOS RECURSOS AIRE E HIDRICO </t>
  </si>
  <si>
    <t>TOTALES - PROYECTO</t>
  </si>
  <si>
    <t xml:space="preserve">Total </t>
  </si>
  <si>
    <t>1, PRIMERA CATEGORIA</t>
  </si>
  <si>
    <t>PROGRAMA</t>
  </si>
  <si>
    <t>1.2 PROYECTO</t>
  </si>
  <si>
    <t>PROGRAMACIÓN INICIAL CUATRIENIO</t>
  </si>
  <si>
    <t>REPROGRAMACIÓN VIGENCIA</t>
  </si>
  <si>
    <t>PROGR. ANUAL CORTE  SEPT</t>
  </si>
  <si>
    <t>PROGR. ANUAL CORTE DIC</t>
  </si>
  <si>
    <t>PROGR. ANUAL CORTE  MAR</t>
  </si>
  <si>
    <t>PROGR. ANUAL CORTE  JUN</t>
  </si>
  <si>
    <t>126PG01-PR02-F-2-V10.0</t>
  </si>
  <si>
    <t>4, COD. META PROYECTO PRIORITARIO O ESTRATÉGICO</t>
  </si>
  <si>
    <t>6, , MAGNITUD PD INCIAL CUATRIENIO</t>
  </si>
  <si>
    <t>PROGRAMACIÓN ANUAL</t>
  </si>
  <si>
    <t>PROGR. ANUAL CORTE  DIC</t>
  </si>
  <si>
    <t>Red de Monitoreo de Calidad del Aire de Bogotá D.C. (RMCAB</t>
  </si>
  <si>
    <t xml:space="preserve"> Red de Ruido</t>
  </si>
  <si>
    <t>Sistema de Alertas Ambientales de Bogotá en su componente aire, SATAB-aire</t>
  </si>
  <si>
    <t>Red de Calidad Hídrica de Bogotá RCHB, la Red de monitoreo aguas subterráneas y la captura de la información secundaria compilada mediante el reporte de terceros interesados o usuarios del recurso Hídrico.</t>
  </si>
  <si>
    <t xml:space="preserve"> Red de Monitoreo de Aguas Subterráneas RMAS (R+).</t>
  </si>
  <si>
    <t>Centro de Información y Modelamiento Ambiental.</t>
  </si>
  <si>
    <t>Generación de Información multipropósito</t>
  </si>
  <si>
    <t>3, Nombre -Punto de inversión (Escala: Localidad, Especial, Distrital)
Breve descripción del punto de inversión.</t>
  </si>
  <si>
    <t xml:space="preserve">NUMERO INTERSEXUAL </t>
  </si>
  <si>
    <t xml:space="preserve">En el tercer trimestre se avanzó en un 10% para alcanzar un 30% en la vigencia correspondiente a los productos:
1. Modelo hidrogeológico conceptual del acuífero somero se han adelantado la toma de niveles de agua subterránea a 140 puntos, además de pruebas Slug para identificación de parámetros hidráulicos del acuífero. Se ha realizado simulación estocástica preliminar con geología 2D.   
2. Informe anual 2016 de calidad del aire y los informes mensuales de Junio, Julio y agosto.
Sumado a los productos entregados en el primer semestre de 2017
• Informes de Calidad del Aire: durante este primer semestre de los informes corresponden a los meses de Enero, Febrero, Marzo, Abril y Mayo. 
• Implementación del IBOCA. Se avanza en la implementación del Sistema de Alertas tempranas ambientales con un avance para el primer semestre en el desarrollo de la aplicación móvil de divulgación del IBOCA y la finalización del estudio de zonificación ambiental del distrito.
• A través del Sistema Integrado de Modelación de Calidad de Aire de Bogotá (SIMCAB) se ha estimado el destino y distribución de concentración de los contaminantes atmosféricos inventariados en la ciudad. Esta herramienta permite estimar el estado de la calidad de aire para las siguientes 48 horas, teniendo en cuenta el pronóstico de variables meteorológicas y comportamientos típicos de emisiones en la ciudad para los días pronosticados.
• Visualización censo de vertimientos con un avance en la construcción de una plataforma correspondiente al censo la cual cuenta con un sitio web público, donde se relacionaron: los puntos de vertimientos del PSMV, los usuarios de vertimientos sobre el recurso hídrico de Bogotá y la red de monitoreo ambiental que permite visualizar geográficamente el impacto sobre la calidad del hídrica.
</t>
  </si>
  <si>
    <t>Para el tercer trimestre del 2017 se avanzó en 0.1 para completar un avance total de 0.3 correspondiente a: 
• se entrega avance del 100% de la obra civil de construcción del espacio físico implementando el diseño arquitectónico (aprobado en 2016) y la dotación del 100% del mobiliario básico.
• Adicionalmente se estructuro la base de datos que adopta el modelo entidad relación entregado a mediado de año y se avanzó en un 50% en la construcción de la salida gráfica y formularios para entrar a la etapa de producción de la BIGDATA.
Lo anterior se suma al avance el fortalecimiento en:
• los procesos de valor agregado de los datos: Se entregó el modelo conceptual y grafico de la valoración económica del arbolado urbano. Así como en la articulación de la red hídrica los puntos de vertimientos del PSMV con la caracterización de vertimientos del recurso hídrico para unificar condiciones del uso de la red hídrica del distrito.
• Se elaboró modelo entidad relación de los siguientes grupos de la SRHS (Vertimientos, aguas subterráneas, aceites usados,  respel, estaciones de servicio, licencias ambientales, minería y suelos y validación con el directivo),  SCAAV (fuentes fijas Ruido , -PEV, -Fuentes móviles y Validación Directivo área), SSFFS (Silvicultura  industrias de la madera, Fauna silvestre), SCASP (Sector público) y General (terceros ).
• Y por último la propuesta de estructura y alcances del plan estratégico ambiental Bogotá – 2040, para las revisiones que le sean pertinentes: Se estableció la metodología con la cual se encontraran las relaciones necesarias para estructurar el plan estratégico y se han elaborado series de tiempo y análisis estadísticos de tendencia central y de valores extremos de la base de datos con información del estado de los recursos con las que cuenta la DCA.</t>
  </si>
  <si>
    <t>Para la orden numero 4,59 se informa la formulacion del documento metodologico en la mesa técnica interinstitucional (DANE, CAR, SDA), para el desarrollo del censo. - Asistencia a reuniones de mesa técnica con el DANE, CAR y Ministerio de Ambiente y Desarrollo Sostenible – MADS para dicutir lineamientos en el cumplimiento de la orden 4,59. Se solicito Ministerio de Ambiente y Desarrollo Sostenible  mediante oficio SDA No. 2016EE186230 del 24/10/2016, pronunciamiento técnico jurídico para definir el alcance que debe tener la Orden 4.59. y así articular el trabajo institucional. 
En cumplimiento a la Sentencia del Río Bogotá, específicamente lo relacionado con la actualización del censo de las empresas y personas que realicen actividades industriales con información de procesos productivos, caracterización de vertimientos y sistemas de tratamiento en la fuente en la cuenca hidrográfica del Río Bogotá, se realizó la revisión y consolidación de la totalidad de los productos obtenidos de las fases que se desarrollaron durante el proceso, los cuales se entregaron al Consejo Estratégico de la Cuenca Hidrográfica – CECH, y a la Dirección Legal Ambiental. Como productos se relacionan los siguientes 1. Base del Censo de Empresas y Personas que realizan actividades de la Industria manufacturera y de servicios, que generan vertimientos a la Cuenca Hidrográfica del río Bogotá. 2. Metodología Sentencia del Río Bogotá. 3. Cuadros de Salida Secretaría Distrital de Ambiente – SDA. 4. Cuadros de Salida Corporación Autónoma Regional de Cundinamarca – CAR. Además, se estructuró y generó un Sistema de Información Geográfico (SIG) en el cual se relacionan los usuarios obtenidos en las fases de registros administrativos y salidas de campo en el censo, con los puntos de vertimiento del sistema de alcantarillado de la cuidad. La totalidad de los documentos se relacionan en los Memorandos SDA No. 2017IE154106 del11/08/2017 y 2017IE188190 del 26/09/2017.  Para la orden 4,58 dando continuidad con las medidas administrativas y económicas relacionadas con el incremento de control de muestreo y contra-muestreo de la actividad industrial y agropecuaria de la cuenca hidrográfica del Río Bogotá, la SDA ha formulado el proyecto de inversión Centro de Información y Modelamiento Ambiental que tiene como objetivo Generar información y conocimiento sobre el estado de los recursos Hídrico, Aire, el cual incluye el componente de informes sobre los factores de presión sobre los recursos en el que se encuentra inmerso el muestreo y contra-muestreo de los vertimientos de los sectores productivos. Esto se realiza por medio del Convenio No. 1582 (20161251) del 28/12/2016 y el contrato N° 20161257 de 2016 celebrado entre SDA y ANALQUIM LTDA.
Se adelantó hasta el mes de Septiembre convenio con la CAR y contrato con Analquim realizando el programa de monitoreo de la red de calidad hídrica de Bogotá, el cual se ejecutó en un 100%, monitoreando 242 muestras, esta actividad nos permite determinar calidad y cantidad del recurso y reportar igualmente un índice de calidad.
Para desarrollar el programa de monitoreo de efluentes y afluentes, para septiembre de 2017, ha realizado 280 monitoreos.
1. Pozos de agua Subterránea: 57
2. Sectores productivos: 221
3. Vertimientos directos: 2
Se han remitido la 242 resultados de laboratorio de la red de calidad hídrica de Bogotá.</t>
  </si>
  <si>
    <t>Conocer el numero de usuarios y las caracteristicas de sus vertimientos que impactan sobre el recurso hidrico de la ciudad y sobre la cuenca el río Bogotá. Lo que permitira direccionar politicas y estrategias que focalizadas para cumplir con el cometido de mejorar la calidad del recurso.</t>
  </si>
  <si>
    <t>Esto se realiza por medio del convenio N° (1582 20161251) del 28/12/2016 y el contrato N° 20161257 de 2016 celebrado entre la SDA Y  ANALQUIM LTDA</t>
  </si>
  <si>
    <t xml:space="preserve">En el último trimestre se entregaron 4 informes correspondientes al informe anual de 2016 y los informes mensuales de junio, julio y agosto. 
Para un total de 9 informes para la vigencia 2017 correspondientes al informe anual – 2016 y a los informes mensuales de Enero a Agosto. 
Se garantizó la operación de la RMCAB con 12 estaciones, las cuales recolectaron información de las concentraciones de PM10 y PM2.5 así como otros contaminantes en la atmosfera. Lo que permitió una captura superior al 75 % de los datos obtenidos en 11 de las 12 estaciones que monitorearon, dichas estaciones exportan automáticamente la información al servidor de la entidad, mientras otras se debió realizar el cargue manual de datos por no están sincronizadas con el servidor. 
Por otra parte y como gestión relevante el grupo dispuesto para esta meta está adelantando un capítulo adicional correspondiente al desarrollo del Sistema Integrado de Modelación de Calidad del Aire de Bogotá con el fin obtener una predicción de calidad del aire en Bogotá por sectores, que permita tomar decisiones para implementar acciones que impacten en los sectores con mayor deterioro de la calidad atmosférica en el distrito. 
A través del Sistema Integrado de Modelación de Calidad de Aire de Bogotá (SIMCAB) se ha estimado el destino y distribución de concentración de los contaminantes atmosféricos inventariados en la ciudad. Esta herramienta permite estimar el estado de la calidad de aire para las siguientes 48 horas, teniendo en cuenta el pronóstico de variables meteorológicas y comportamientos típicos de emisiones en la ciudad para los días pronosticados.
</t>
  </si>
  <si>
    <r>
      <t>Un (1) Informe de calidad del aire correspondiente al mes de septiembre 2017. Para desarrollar este informe, los datos están en proceso de validación  por parte del personal técnico; Es de aclarar que los informes de Calidad del aire se entregan en promedio un mes y 15 días vencido, debido al proceso de validación de datos. Por lo que este último informe se encuentra en el proceso mencionado.
Para garantizar el adecuado funcionamiento de la red para la vigencia 2017 se proyectaron inversiones de mantenimiento, instalación y actualización tecnológica de los diferentes equipos que conforma la red de monitoreo ambiental. 
Los cuales se encuentran en proceso precontractual, estos aun no se cuenta con la publicación y adjudicación de dichos procesos. Los principales se encuentran en las siguientes etapas precontractuales: Casetas por</t>
    </r>
    <r>
      <rPr>
        <sz val="10"/>
        <color rgb="FFFF0000"/>
        <rFont val="Tahoma"/>
        <family val="2"/>
      </rPr>
      <t xml:space="preserve"> </t>
    </r>
    <r>
      <rPr>
        <sz val="10"/>
        <rFont val="Tahoma"/>
        <family val="2"/>
      </rPr>
      <t xml:space="preserve">$225.810.830 en conformación de pliegos por parte de área Jurídica, Compra de Dataloggers por $507.208.204 en la minuta por parte del área Jurídica, Modernización de equipos de la red por $1.492.383.752 en la revisión del estudio previo por pare del área contractual y el  Mantenimiento equipos TAPI por $106.855.569 en la firma de minuta por parte de Dirección Corporativa.  </t>
    </r>
  </si>
  <si>
    <t xml:space="preserve">
Se plantea adelantar mesas de trabajo con contractual para dar celeridad al proceso contractual.
</t>
  </si>
  <si>
    <t>Dar a conocer a la ciudadanía el comportamiento y medición de las condiciones climáticas y atmosféricas de la ciudad, así como establecer puntos críticos de contaminación. De los meses de  (Enero a Junio) y las conclusiones del 2016 con el informe anual</t>
  </si>
  <si>
    <t>Los cuales se encuentran: en el sitio Web http://201.245.192.252:81/  Información Ambiental, Red de Monitoreo de Calidad del Aire  (Enero a Junio) e informe anual 2016, los informes del mes de Julio y Agosto se encuentran aprobados y en proceso de publicación guardados en el servidor de la SDA carpeta SCAAV.</t>
  </si>
  <si>
    <t>Para este periodo se avanzó en el mantenimiento y calibración de las estaciones de ruido para la operación de actividades áreas de Bogotá, y para ello se realizan las visitas semanales a las estaciones con el fin de verificar su conectividad, así como la programación del software de programación y del mantenimiento preventivo de las mismas Por otra parte como complemento al proceso de adquisición de las estaciones fijas y móviles para la red de ruido, se está trabajando en la definición de puntos de instalación de la red de ruido, para ello se han programado 3 visitas de reconocimiento en las zonas potenciales de instalación. Para sumar un 2% y completar un avance acumulado del 9% en la conformación de la red.
Al avance del periodo se suma el diseño de la red adelantado en el 2016 que correspondió a avance del 2%, el cual se ajustó en 2017 de acuerdo con las necesidades de acoplamiento e integración a las estaciones fijas y móviles de la red de ruido urbana. También se ha adelantado en la conformación de la RED de ruido en un 5% que corresponde al avance y comunicación entre las estaciones de la red de operaciones áreas existentes y a aspectos precontractuales para el robustecimiento técnico y tecnológico, mediante la adquisición de Receptores ASD-B y primeras estaciones de monitoreo de ruido.</t>
  </si>
  <si>
    <t>Informar a la ciudad, entidades y tomadores de decisiones, mediciones de ruido ambiental ocasionado por diferentes fuentes, con el fin de conjuntamente, tomar decisiones que permita beneficiar a la población en cuanto al impacto generado por la presión acústica</t>
  </si>
  <si>
    <t>El Avance del Sistema de Alertas ambientales corresponde al 15,2% que consiste en el desarrollo de informes y actividades en las 5 estrategias que componen la implementación del sistema de alerta temprana: 
1. PROTOCOLOS DE ANTENCIÓN: Se adelantaron las gestiones necesarias para que los protocolos de actuación ante alertas y de respuesta ante emergencia. Se logró la inclusión en la guía de servicio de saneamiento básico puntualmente la actividad de manejar la contaminación atmosférica. 
2. MESA PERMANENTE DE SISTEMA DE ALERTAS: Se cuenta con una primera versión del procedimiento para el funcionamiento de la Mesa Permanente para la Validación de Alertas y Emergencias por Contaminación Atmosférica.  También se con un mapa de ruta de las acciones a seguir cuando se presenten eventos excepcionales de contaminación atmosférica. Adicionalmente, la SDA adquirió el equipo AQM-65 para el monitoreo portátil de la calidad de aire. 
3 .DIVULGACIÓN Y COMUNICACIÓN: Se cuenta con un documento versión 3.0 implementa varias estrategias de comunicación que permiten abarcar diferentes poblaciones objetivo.  Se están realizando informes de seguimiento a eventos de contaminación que se presenten, como por ejemplo los ocurridos en los meses de agosto y septiembre en la zona sur occidente de la ciudad. Por último, se establecieron las zonas críticas para el año 2017.
4. ESTUDIO TECNICO-EPIDEMIOLÓGICO: Se adelantado el trabajo conjunto con la Secretaria Distrital de Salud para la construcción de la versión 4.0 del documento técnico con los lineamientos para el desarrollo del estudio técnico ambiental y de vigilancia epidemiológica. Además, se dio inicio al análisis del impacto socioeconómico de los eventos de contingencia por contaminación atmosférica. Se realizó el lanzamiento del pronóstico del IBOCA.
5. RED DE BLCK CARBON: actualmente se encuentra en la parte precontractual.</t>
  </si>
  <si>
    <t>Dar a conocer a la ciudad de manera masiva los estados de alerta por contaminación atmosférica y establecer el mecanismo, protocolos y reacción ante eventuales episodios por parte de las entidades que hacen parte del sistema.</t>
  </si>
  <si>
    <t>IBOCA, el cual está disponible a través del link oficial http://iboca.ambientebogota.gov.co/. pronóstico del IBOCA a través del siguiente link: 
http://biblioteca.saludcapital.gov.co/img_upload/8091b853a4dfbdf5c477a01ca21b2cd9/pronostico-iboca-bogota-prima.html</t>
  </si>
  <si>
    <t>A corte 30 de septiembre se ha avanzado en un 30% del 40% programado para la vigencia: 
Para el tercer trimestre se avanzó en 6.4% correspondiente a:
•El Modelo hidrogeológico conceptual del acuífero somero se han adelantado la toma de niveles de agua subterránea a 140 puntos, además de pruebas Slug para identificación de parámetros hidráulicos del acuífero. Se ha realizado simulación estocástica preliminar con geología 2D.                                                                                                                                                                                                                                                                                                                                                                                              
• Finalmente se identificaron y notificaron los usuarios o pozos para la campaña de niveles estáticos en el área de Puente Aranda, Fontibón y Kennedy.
Lo anterior se acumula al 23,6% que correspondía a:
• Se definió y diseño la red de monitoreo en la cual se identificaron los puntos que serán declarados dentro de la red de monitoreo, los cuales fueron acogidos mediante Resolución No 760 del 10 de abril de 2017 y concepto técnico No: 00852.
• Se realizó el balance hídrico con el modelo lluvia-escorrentía de carácter agregado para estimar el componente de recarga potencial al sistema acuífero somero. Adicionalmente Se realizó el análisis estadístico de los niveles estáticos de los años 2012, 2015, 2016 en Puente Aranda Fontibón y Kennedy.
• Se instalaron los equipos de monitoreo en 5 pozos de 51 pozos identificados que conformará la red. Radicado No2016IE218178. Se realizó la descarga e interpretación de datos de dispositivos de monitoreo Diver.
• Se realizó la recopilación de la información secundaria para ser seleccionada e iniciar el proceso de interpretación para el modelo hidrogeológico conceptual del acuífero somero.</t>
  </si>
  <si>
    <t>N/A</t>
  </si>
  <si>
    <t xml:space="preserve">Desarrollo del Convenio para el PROYECTO "MODELO HIDROGEOLÓGICO CONCEPTUAL DEL ACUÍFERO SOMERO DEL PERÍMETRO URBANO DE BOGOTÁ-DISTRITO CAPITAL". </t>
  </si>
  <si>
    <t>Proporcionar herramientas de análisis para fortalecer relaciones sostenibles  entre individuos y entorno, basados en el manejo de datos e información que permitan guiar las decisiones del Distrito hacia una ciudad en armonía.</t>
  </si>
  <si>
    <t>Para el tercer trimestre se llegó a un 0.22 de avance con: 
1. Se definió la metodología para la elaboración del Plan estratégico ambiental de Bogotá, Al 2040. Esta metodología se diseñó basada en diferentes autores de prospectiva, especialmente Michel Gobet y Francisco Mojica. En donde se establecieron cuatro fases: Fase 1. Diagnóstico Individuo – Entorno, Fase 2. Identificación de Variables, Fase 3. Definición de Escenarios y Fase 4.  Estrategias. 
2. en Plan Decenal de Descontaminación del Aire para Bogotá reformulado y adoptado mediante el Del Decreto 335 de 2017. Presenta los siguientes avances en sus tres estrategias principales: En cuanto a la reformulación del Plan Decenal de Descontaminación del Aire para Bogotá, se realizó lo siguiente: METODOLOGÍA FORMULACIÓN DE PROYECTOS, DEFINICIÓN DE PROYECTOS e IDENTIFICACIÓN DE ACTORES; Referente al seguimiento a las estrategias que hacen parte de la estructura reformulada del PDDAB. Se desarrolló lo siguiente: En el marco de las estrategias de Movilidad Sostenible, Gestión Integral de la Energía, Infraestructura Urbana y de Fortalecimiento del Marco Regulatorio, se desarrolló lo siguiente:
Esto sumado al avance acumulado en las tres estrategias de: En el marco de las estrategias de Movilidad Sostenible y de Fortalecimiento del marco regulatorio; En el marco de la estrategia de Gestión Integral de la Energía GIE; y Infraestructura Urbana.</t>
  </si>
  <si>
    <t>La reformulación del Plan Decenal de Descontaminación del Aire para Bogotá, orienta las estrategias para que la ciudad implemente la política de calidad del aire conjuntamente con los sectores de mayor aporte en la contaminación de la ciudad</t>
  </si>
  <si>
    <t xml:space="preserve">A corte 30 de septiembre se tiene un avance del 0.321, correspondiente a las siguientes actividades:
•En el tercer trimestre del 2017 se adelantaron 189 monitoreos para un total de 278 muestras a puntos pertenecientes a los componentes de la Fase XIV del Programa de Monitoreo de Afluentes y Efluentes, el cual está conformado por puntos de vertimientos directos, cuerpos de agua, sectores productivos y pozos de aprovechamiento.
• En el tercer trimestre del 2017 fueron entregados 136 resultados de laboratorio para un total de 177 resultados de laboratorio pertenecientes a las muestras del programa monitoreo.
 </t>
  </si>
  <si>
    <t xml:space="preserve">Aumentar los puntos de monitoreo y la cantidad de comisiones de campo para que en los meses siguientes se logre la toma y/o monitoreo de las muestras pertenecientes a los factores de presión sobre los recursos.
Se plantea adelantar mesas de trabajo con contractual para dar celeridad al proceso contractual.
</t>
  </si>
  <si>
    <t>Convenio CAR No. 20161251 y Contrato  con el laboratorio Analquim No. 20161257.
SECOP.
Bases de datos y seguimiento a los monitoreos que maneja la SRHS de la SDA
IT Programación Presupuestal</t>
  </si>
  <si>
    <t xml:space="preserve">De acuerdo con las actividades desarrolladas diariamente por los técnicos de campo, para el mes de septiembre se realizaron un total de 605 mantenimientos preventivos y 22 mantenimientos correctivos en las 13 estaciones de monitoreo de calidad del aire. Para el periodo evaluado la estación que requirió un mayor número de mantenimientos preventivos fue la Estación de Kennedy con un total de 75, y la Estación Centro de Alto Rendimiento presento un total de 8 mantenimientos correctivos. 
Por otra parte, para llevar a cabo la actualización de equipos se adelantan los procesos relacionados a continuación, los cuales están sujetos a modificación según las condiciones jurídicas y financieras para avanzar en su publicación : 
Construcción e instalación de la base metálica para el soporte de la estación fija de monitoreo de calidad de aire de la Secretaria Distrital de Ambiente en la localidad de Fontibón.
Adquirir repuestos para equipos de las marcas Thermo Tapi, Metone  pertenecientes a la Red de Monitoreo de Calidad(SIPSE 1502)
Adquirir equipos para la actualización y modernización de la Red de Monitoreo de Calidad del Aire de Bogotá (SIPSE 1446)
Contratar el servicio de mantenimiento y calibración del equipo calibrador primario de Ozono 703 (SIPSE 1430)
Anexo. Control de mantenimientos preventivos y correctivos RMCAB.
Anexo. Trabajo no conforme. Agosto
</t>
  </si>
  <si>
    <t>hasta el mes de septiembre se hace entrega del informe de Calidad del Aire del mes de agosto, para este periodo se reporta un porcentaje de datos validados del 91.79% cumpliendo con lo establecido en el Protocolo para el Monitoreo de Calidad del Aire.  Por otra parte durante el mes de agosto se observa que las mayores concentraciones  de PM10 como promedio mensual se presentaron en el suroccidente de la ciudad en las estaciones Carvajal - Sevillana (64 µg/m3) y Kennedy (54 µg/m3), y en la zona norte en la estación Suba (50 µg/m3). Las menores concentraciones se presentaron en la zona centro para la estación Min Ambiente (23 µg/m³) y en la zona sur en la estación San Cristóbal (25 µg/m³). Se observa en este mes la predominancia de las altas concentraciones en la zona suroccidente, en contraste a las concentraciones del corredor oriental de la ciudad, que son las más bajas de la ciudad. Esto se debe posiblemente a la mayor velocidad de los vientos en la zona cercana a los cerros orientales, que contribuye a la dispersión de los contaminantes en la zona oriental.
En cuanto a las mayores concentraciones de PM2,5  como promedio mensual se presentaron en el suroccidente de la ciudad en la estación de Carvajal - Sevillana (29 µg/m³) y Kennedy (25 µg/m³); las menores concentraciones se presentaron las estaciones San Cristóbal, Min Ambiente y Usaquén (9 µg/m³). En este contaminante se observa el mismo patrón del PM10 sobre las concentraciones altas en la zona suroccidente y concentraciones bajas en el corredor oriental de la ciudad.
De este modo se adjunta el informe preliminar mensual de Calidad del Aire, correspondiente al mes de agosto, cabe señalar que la red de monitoreo desarrolla paralelamente la validación y procesamiento de datos registrados por la RMCAB para el mes de Septiembre.</t>
  </si>
  <si>
    <t>El  SISTEMA INTEGRADO DE MODELACIÓN DE CALIDAD DEL AIRE DE BOGOTÁ  desarrollo las actividades relacionados a continuación:
1. Generación de condiciones iniciales y de frontera del modelo WRF
2. Generación del pronóstico meteorológico
3. Procesar los datos del pronóstico meteorológico a formato MCIP
4. Generación de emisiones para la modelación. 
5. Generación de condiciones iniciales y de frontera del modelo CMAQ. 
6. Generación del pronóstico de calidad de aire. 
7. Simulación de escenarios con el modelo. 
8. Modelo complementario para situaciones especiales. 
9. Mantenimiento de scripts y bases de datos. 
10. Generación de información para entidades internas o externas: 
11. Validación de modelos.  
12. Generación de Protocolos.
13. Reuniones Interinstitucionales 
Estas actividades están descritas con mayor detalle en el Anexo. Informe de Actividades SIMCAB</t>
  </si>
  <si>
    <r>
      <t>1. Actividades Precontractuales Red de Ruido Urbana en Bogotá
Para este periodo se recibieron observaciones jurídicas, financieras y de proyectos de los documentos contractuales de estructuración y planeación para la adquisición de receptores ADS-B y complemento de la Red de Medición de Ruido de Aeronaves del proceso No. 1525 del SIPSE. Parte de estas observaciones se respondieron mediante correo electrónico del 18 de septiembre, sin embargo, se recibieron nuevos aclaratorios los cuales se encuentran en proceso de respuesta.</t>
    </r>
    <r>
      <rPr>
        <sz val="12"/>
        <color rgb="FF000000"/>
        <rFont val="Arial Narrow"/>
        <family val="2"/>
      </rPr>
      <t xml:space="preserve">
2. Actividades en la Red de Medición de Ruido de Aeronaves 
</t>
    </r>
    <r>
      <rPr>
        <sz val="12"/>
        <color rgb="FFFF0000"/>
        <rFont val="Arial Narrow"/>
        <family val="2"/>
      </rPr>
      <t xml:space="preserve">Se continuó con la revisión y re establecimiento de la red VPN que se tiene en la Red Actual de Monitoreo de Niveles de Presión Sonora del Aeropuerto, </t>
    </r>
    <r>
      <rPr>
        <sz val="12"/>
        <color rgb="FF000000"/>
        <rFont val="Arial Narrow"/>
        <family val="2"/>
      </rPr>
      <t xml:space="preserve">ya que se des configuraron las IP Públicas que se tenían asignadas. A la fecha se tienen cuatro (4) estaciones con captura de datos, pero sin comunicación en red, ya que una estación se dio de baja por daño en el micrófono de captación de datos. Se realizaron mesas de trabajo en la entidad haciendo simulación de laboratorio para asignación de IP en cada una de las estaciones, sin tener éxito en la comunicación de estas. Se realizó la gestión técnica de instalar el Sistema Operativo con el que se pueden configurar las estaciones en un computador portátil personal, pero no se tuvo éxito, ya que la unidad CD se encontraban dañada y al intentar por USB, el PC no daba compatibilidad con error de volcado de memoria. </t>
    </r>
    <r>
      <rPr>
        <sz val="12"/>
        <color rgb="FF000000"/>
        <rFont val="Arial Narrow"/>
        <family val="2"/>
      </rPr>
      <t xml:space="preserve">
3. Actividades diarias del Equipo de la Red de Ruido
Como actividad semanal el equipo de la Red de Ruido visita cada una de las estaciones existentes del aeropuerto con el propósito de realizar mantenimiento preventivo y verificar estado físico de los componentes. Para este mes se realizó acompañamiento en operativos de imposición de medidas preventivas al grupo de evaluación y seguimiento de ruido, también, se acompañó a visitas de medición para la elaboración de conceptos técnicos. </t>
    </r>
  </si>
  <si>
    <t>1. Actividades de Red Piloto
Es de tener en cuenta que el plan de adquisiciones fue modificado desde el mes de Mayo del presente año, por tanto, el piloto de estaciones que se tenía previsto a realizar ya no es posible, ya que se decidió que la adquisición e implementación de los receptores ADS-B y el Complemento de las Estaciones de Monitoreo de Niveles de Presión Sonora para el cumplimiento del 100% de la Red de calidad de Ruido, van complementarias mediante un solo proceso de licitación. También, es de considerar que la adquisición del servidor que se tenía asignado a la RED de Ruido, se decidió trasladar este recurso al CIMA para el fortalecimiento de la infraestructura de RED de datos para el servidor que esta dependencia adquirió en el año 2016. Por lo anterior, las actividades relacionadas con el proceso licitatorio de las estaciones de monitoreo y antenas ADS-B se encuentran descritas en el Punto 1 de la actividad anterior.</t>
  </si>
  <si>
    <t>Lo referente con el seguimiento a las estrategias del PDDAB, se desarrolló lo siguiente para el mes de Septiembre:
En el marco de las estrategias de Movilidad Sostenible, Gestión Integral de la Energía, Infraestructura Urbana, Fortalecimiento institucional y del Marco Regulatorio y Investigación e información en calidad del aire, se desarrolló lo siguiente:
1. Reestructuración de las medidas de descontaminación dirigidas a fuentes fijas y fuentes móviles en el marco de la modificación, unificación y fortalecimiento de las medidas establecidas en los Decretos 174 de 2006 y 623 de 2011.  
Anexo. Proyecto de norma modificatoria de los De. 174_06 y 623_11 version_11
2. Ajuste de los estudios previos correspondientes al proceso precontractual del proyecto de Inventario de fuentes fijas industriales, el cual fue presentado ante los funcionarios de la subdirección contractual para su aprobación en comité.
Anexo. Estudios Previos ajustados proyecto inventario fuentes fijas industriales
3. Procesamiento de la base de datos correspondiente a registros de revisiones en CDA´s para reestimar los factores de actividad (rodamiento) y complemento de categorías vehiculares, en la actualización inventario de emisiones.
Anexo. Avance Base Consolidada procesamiento registros de CDAs
4. Revisión y seguimiento a los compromisos adquiridos con la UAESP en reuniones de trabajo con el propósito de conocer las frecuencias de rutas de barrido, limpieza y recolección; así como aportar en la estructuración de los pliegos de contratación para realizar la anterior actividad en la ciudad.
Anexo. Seguimiento compromisos adquiridos y revisión de los pliegos de contratación.</t>
  </si>
  <si>
    <t>Correspondiente al desarrollo de acciones para la reformulación del PDDAB, para el mes de Septiembre se realizó lo siguiente:
Identificación de los actores y definición del plan de trabajo con estos (entidades públicas distritales y/o nacionales, privadas, sectores emisores, entre otros) para la realización de mesas de trabajo conjuntas con el propósito de concertar los proyectos finales de cada estrategia contenida en el Decreto 335 de 2017.
Anexo. Matriz plan de trabajo actores para mesas de trabajo y concertación</t>
  </si>
  <si>
    <t>Línea de acción (3) Generación de Información multipropósito</t>
  </si>
  <si>
    <r>
      <rPr>
        <sz val="9"/>
        <rFont val="Tahoma"/>
        <family val="2"/>
      </rPr>
      <t>BIGDATA</t>
    </r>
    <r>
      <rPr>
        <sz val="9"/>
        <color rgb="FFFF0000"/>
        <rFont val="Tahoma"/>
        <family val="2"/>
      </rPr>
      <t xml:space="preserve"> </t>
    </r>
    <r>
      <rPr>
        <sz val="9"/>
        <color theme="1"/>
        <rFont val="Tahoma"/>
        <family val="2"/>
      </rPr>
      <t xml:space="preserve">
1)  Elaboracion modelo entidad  total del proceso de evaluación control y seguimiento 
2)Se estructuro la base de datos en acces para el modelo entidad relación entregado y validado 
3)Se dio inicio a la interfase grafica de la base de datos mediante la generación de los formularios </t>
    </r>
  </si>
  <si>
    <t>Se avanzo en el modelo conceptual y grafico de la valoracion economica del arbolado urbano asi como en la articulacion de la red hidrica los puntos de vertimientos del PSMV, caracterizacion de vertimientos del recurso hidrico para unificar condiciones del uso de la red hidrica del distrito 
Se entrega el 100% de la obra civil de construccion del espacio fiisico para el proyecto implementando el diseño arquitectonico y la dotacion de mobiliario.
Elaboración de series de tiempo y análisis estadísticos de tendencia central y de valores extremos de la base de datos con información del estado de los recursos con las que cuenta la DCA.
se está en la consecución y validación de la información e las variables climáticas requeridas para el modelo hidrico urbano de fontibon, estas variables son: temperatura (max, media y min), precipitación velocidad del viento, nubosidad, visibilidad, punto de rocío, de algunas de estas variables se dispone de información en la red de monitoreo de calidad del aire de fontibon, las otras variables se solicitaron al IDEAM y ya suministraron la información disponible, sin embargo continua habiendo vacios de información de algunas variables, se esta evaluando la posibilidad de utiliar datos de base de datos satelites disponibles. se tiene la información topografica a traves de un modelo de elevación digital para la zona de estudio, así como tambien los porcentajes de las diferentes coberturas del suelo. una vez se cuente con toda la información requerida, se procedera a correr el modelo I-tree.</t>
  </si>
  <si>
    <r>
      <t xml:space="preserve">Informes con interrelación de variables de segundo orden (3) </t>
    </r>
    <r>
      <rPr>
        <i/>
        <sz val="9"/>
        <rFont val="Tahoma"/>
        <family val="2"/>
      </rPr>
      <t>(Avances en el diseño e implementación del Centro de Información y Modelamiento Ambiental – CIMA)</t>
    </r>
  </si>
  <si>
    <t xml:space="preserve">Se definió la metodología para la elaboración del Plan estratégico ambiental de Bogotá, Al 2040. Esta metodología se diseñó basada en diferentes autores de prospectiva, especialmente Michel Gobet y Francisco Mojica. En donde se establecieron cuatro fases: Fase 1. Diagnóstico Individuo – Entorno, Fase 2. Identificación de Variables, Fase 3. Definición de Escenarios y Fase 4.  Estrategias. 
</t>
  </si>
  <si>
    <t>*Para el tercer trimestre del año 2017, no se tienen contempladas acciones a realizar para el cumplimiento global de esta actividad, ya que está previsto para el último trimestre de 2017.</t>
  </si>
  <si>
    <t>*Para el mes de septiembre se diseño el programa presupuestal PMAE y RCHB para el año 2018. El documento tiene como finalidad, plasmar en detalle el cómo se determinó la programación u monto presupuestal para el año 2018 en lo referente a los programas de monitoreo de la Subdirección del Recurso Hídrico y del Suelo, como lo es: PMAE Fase XV y y la Red de Calidad Hídrica de Bogotá campañas primer y segundo semestre de 2018</t>
  </si>
  <si>
    <r>
      <t xml:space="preserve">* En el mes de abril de 2017 se reportó un porcentaje de ejección en la actividad de la ejecución de la Fase XIV del PMAE de 3,23%, lo que equivale a 38 muestras monitoredas, cumpliendo con el porcentaje programado de este indicador.
* En el mes de mayo de 2017 se reportó un porcentaje de ejección en la actividad de la ejecución de la Fase XIV del PMAE de 3,0%, lo que equivale a 29 muestras monitoredas, y 20 muestras entregadas pertenecientes al componente de la Fase XIV del Programa de Monitoreo de Afluentes y Efluentes del Distrito Capital.
</t>
    </r>
    <r>
      <rPr>
        <sz val="10"/>
        <rFont val="Arial Narrow"/>
        <family val="2"/>
      </rPr>
      <t xml:space="preserve">*En el mes de junio del presente año, se reportó un porcentaje de 3% en esta actividad de ejecución del PMAE, el cual está conformado por 22 muestras ejecutadas y de 21 muestras entregadas dentro del 1 al 29 de junio de 2017.
</t>
    </r>
    <r>
      <rPr>
        <sz val="10"/>
        <rFont val="Arial Narrow"/>
        <family val="2"/>
      </rPr>
      <t xml:space="preserve">
*En el periodo de 01 al 31 de agosto del presente año, el porcentaje de cumplimiento fue del 9.4 % en la actividad de ejecución del Programa de monitoreo de Afluentes y Efluentes (PMAE). Este porcentaje está compuesto por un total de 84 muestras tomadas en el mes de agosto de las cuales 74 corresponden a sectores productivos y 9 a pozos de aprovechamiento. Adicionalmente, en el referido mes se presentaron 44 resultados de caracterizaciones del laboratorio Analquim, por medio de los radicados SDA No.  2017ER158184 del 16/08/2017 y 2017ER165606 del 28/08/2017. 
*En el periodo del mes de septiembre de 2017, se reporta un  5.4 % de cumplimiento sobre el indicador propuesto para el referido mes, que corresponden a:  6 pozos de aprovechamiento, 25 en sectores productivos y 2 muestreos compuestos de otros usuarios. Por otra parte, el laboratorio de Analquim LTDA entregó un total de 48 caracterizacones, por medio de los radicados SDA No. 2017ER170313 del 01/09/2017 y 2017ER182152 del 18/09/2017</t>
    </r>
  </si>
  <si>
    <t>Línea de acción (1.4): Red de Calidad Hídrica de Bogotá RCHB, la Red de monitoreo aguas subterráneas y la captura de la información secundaria compilada mediante el reporte de terceros interesados o usuarios del recurso Hídrico.</t>
  </si>
  <si>
    <t xml:space="preserve">Se realizaron 3 informes: uno en el mes de marzo, el segundo en el mes de junio y el tercero en septiembre correspondientes al monitoreo modelo del acuífero somero </t>
  </si>
  <si>
    <t xml:space="preserve"> Avance Informe red de monitoreo modelo del acuífero somero </t>
  </si>
  <si>
    <t xml:space="preserve"> Se instalaron los equipos de monitoreo en 5 pozos de 51 pozos identificados que conformará la red, cumpliendo con las condiciones técnicas, jurídicas y administrativas. Radicado No2016IE218178.</t>
  </si>
  <si>
    <t>Toma de niveles - Equipos de monitoreo</t>
  </si>
  <si>
    <t xml:space="preserve"> Se definió y diseño la red de monitoreo en la cual se identificaron los puntos que serán declarados dentro de la red de monitoreo, los cuales fueron acogidos mediante Resolución No 760 del 10 de abril de 2017 y concepto técnico No: 00852: Avance 50% </t>
  </si>
  <si>
    <t>Línea de acción (1.5): Red de Monitoreo de Aguas Subterráneas RMAS (R+).</t>
  </si>
  <si>
    <t>* En el mes de julio de 2017 se reporta un 25% en la ejecución de este indicador, debido a que se proyectaron once (11) oficios para cotizar con los laboratorios acreditados ante el IDEAM, los cuales se enlistan a continuación: 2017EE144513, 2017EE144512, 2017EE144508, 2017EE144507, 2017EE144506, 2017EE144505, 2017EE144504, 2017EE144503, 2017EE144502, 2017EE144501, 2017EE144500 todos del 30/07/2017.  Lo anterior, con el fin de realizar el estudio de mercado para el nuevo proceso de contratación del laboratorio y así obtener una pronta ejecución del programa de monitoreo de la Red de Calidad Hídrica de Bogotá para el periodo del año 2017 - 2018.
* En el mes de agosto se reportó un porcentaje de ejecución sobre el indicador del 20%, correspondiente a la elaboración del estudio de mercado como consta en el anexo, en el cual se consolidó la información presentada por los laboratorios en el proceso de cotización, obteniendo como respuesta los oficios SDA No. 2017ER151018 y 2017ER151876. Adicionalmente se reiteró la solicitud a los laboratorios restantes por medio de correo electrónico y llamadas telefónicas.  
*Para el periodo del 01 de septiembre al 25 de septiembre del año 2017, se reporta un porcentaje de 25% de ejecución el cual se basa en el diseño de los estudios previos para la contratación de del plan de Monitoreo de la RCHB 2017-2018. Paso siguiente el documento se cargará en el sistema de contratación pública (SECOP) para continuar con el proceso de selección y adjudicación, con el fin de dar cumplimiento al 20% propuesto para el mes de octubre.</t>
  </si>
  <si>
    <t>*A corte del 31 de julio de 2017, se dio cumplimiento del 100% con la actividad “Diseño y formulación del Plan de Monitoreo de la Red de Calidad Hídrica de Bogotá 2017-2018”, el cual será entregado al laboratorio o laboratorios que se encargarán de la ejecución en las etapas de tomas de muestras, análisis de laboratorio y generación de resultados de la RCHB.</t>
  </si>
  <si>
    <t>*En el periodo de reporte del 1 al 31 de julio del presente año, se tuvo un porcentaje de avance en la ejecución de esta actividad del 18,9%.  Este porcentaje está dado por un total de 47 muestras ejecutadas de la Red de Calidad Hídrica de Bogotá y por 100 muestras o resultados de laboratorio entregadas por el laboratorio Analquim en el mes de julio de 2017, cumpliendo de esta manera con el porcentaje programado para el mes de reporte y obteniendo un porcentaje total de ejecución de esta actividad del 96%.
En el periodo de agosto se reportó un porcentaje de cumplimiento del 100% sobre el indicador, el cual está supeditado por la ejecución de 242 monitoreos en la Red de Calidad Hídrica de Bogotá y 242 resultados de laboratorio presentados por el Laboratorio Anlaquim programados en la operación del monitoreo de Red de Calidad Hídrica de Bogotá para el periodo de 2017. Por otra parte, el 4.2% reportado para el mes de agosto, representa las 48 caracterizaciones presentadas por medio del radicado SDA No. 2017ER165612 del 28/08/2017, cumpliendo para el referido mes la meta propuesta para dicha actividad.</t>
  </si>
  <si>
    <t>Se continua con el proceso contractual para la compara de los equipos analizadores de black carbon (BC) y para el mantenimiento del equipo portátil de BC el AE 42-7</t>
  </si>
  <si>
    <t>Cuarta versión del documento "Lineamiento para el desarrollo del estudio técnico ambiental y de vigilancia epidemiológica". En esta versión se adicionaron los estudios de "contaminación de aire y enfermedad respiratoria en niños menores de 5 años de Bogotá en 2007" y de "contaminación de aire y mortalidad en la población vinculada a Medicare (Usa)". Anexo. Lineamiento para el desarrollo del estudio técnico ambiental y de vigilancia epidemiológica V4
Estrategia distrital para la socialización y divulgación del Índice Bogotano de Calidad de Aire -IBOCA versión 03. Esta nueva versión adopta como estrategia la implementación de varias estrategias como se describe en el documento en Word (Anexo. Plan de estrategias socialización IBOCA V3 ) y que se ilustra en el Anexo. Plan de estrategias para la socialización del IBOCA SDA
Seguimiento de audiencias en redes, al comportamiento de algunos días de septiembre respecto al tema de calidad del aire en la red social twitter, con el fin de identificar el mapa de riesgos de la SCAAV y poder conocer la percepción respecto a la calidad del aire.  Anexo. Seguimiento en Twitter de eventos de calidad del aire Bogotá septiembre.
Actualización de los protocolos de actuación y respuesta ante alertas o emergencia por contaminación atmosférica, esta versión con ajustes de acuerdo a concepto jurídico emitido por la Dirección Legal Ambiental de la SDA. Anexo. Protocolo Aire Alertas. Vs y Anexo. Protocolo Aire Emergencias. VS
Segunda versión del documento "Intercomparación de estaciones para datos de la RMCAB" que permitirá establecer factores de conversión entre las mediciones de las estaciones, para poder comparar el nivel de contaminantes por estación, independientemente si son estaciones iguales o diferentes en especial con el equipo portátil AQM -65 usado para atender alertas o emergencias por contaminación atmosférica. Anexo. Intercomparacion de estaciones para datos de la RMCAB V2.</t>
  </si>
  <si>
    <t>Línea de acción (1.2): Red de Ruido</t>
  </si>
  <si>
    <t>Línea de acción (1.1): Red de Monitoreo de Calidad del Aire de Bogotá D.C. (RMCAB)</t>
  </si>
  <si>
    <r>
      <t xml:space="preserve">El retraso en ejecución financiera y por ende en avance de la meta obedece a que aun no se cuenta con la publicación y adjudicación del proceso contractual el cual tubo unas demoras debido al cambio en la modalidad de selección de subasta inversa a licitación pública, cambio que tiene al proceso de </t>
    </r>
    <r>
      <rPr>
        <sz val="10"/>
        <rFont val="Tahoma"/>
        <family val="2"/>
      </rPr>
      <t>$1.838.222.500</t>
    </r>
    <r>
      <rPr>
        <sz val="10"/>
        <color theme="1"/>
        <rFont val="Tahoma"/>
        <family val="2"/>
      </rPr>
      <t xml:space="preserve"> en revisión del área contractual nuevamente.</t>
    </r>
  </si>
  <si>
    <t>Se encuentra un retrasó en la contratación del servicio de monitoreo para dar continuidad a la red de calidad hídrica de Bogotá, en este periodo se adelantó el estudio de mercado para la contratación del monitoreo de la red, el cual se encuentra en revisión de los estudios previos por parte de la gerencia del proyecto para envió al área contractual. Adicionalmente se esta adelantando traslado presupuestal entre concepto para la adquisición de equipos INSITU que permita mejorar el acompañamiento y verificación en campo de parámetros INSITU.</t>
  </si>
  <si>
    <t>Conocer el potencial Hidrogeológico de la ciudad.</t>
  </si>
  <si>
    <t>el retraso en ejecución financiera y por ende en avance de la meta obedece a que aun no se cuenta con la publicación y adjudicación del proceso contractual, el cual a pasado por varias revisiones y sus estudios previos ya se ajustaron para realizar el levantamiento de información, diagnóstico y análisis para la actualización del inventario de fuentes fijas industriales de emisión atmosférica en la ciudad de Bogotá por $ 950.000.000, conforme a observaciones de la oficina contractual. En el mes de julio el proyecto fue aprobado y le fue asignado el respectivo CDP, y en el mes de septiembre fue aprobado en Comité Contractual, para publicación de pliegos en el mes de octubre.</t>
  </si>
  <si>
    <t>Contar con la herramienta para el control y seguimiento de los factores de deterioro ambiental en la Ciudad de Bogotá.</t>
  </si>
  <si>
    <r>
      <t xml:space="preserve">El retraso en ejecución financiera y por ende en avance de la meta obedece a que aun no se cuenta con la publicación y adjudicación del proceso contractual de modernización de equipos de la red de aire, el cual tubo unas demoras debido al cambio en la modalidad de selección de subasta inversa a licitación pública, cambio que tiene al proceso de </t>
    </r>
    <r>
      <rPr>
        <sz val="10"/>
        <rFont val="Tahoma"/>
        <family val="2"/>
      </rPr>
      <t>$740.000.000</t>
    </r>
    <r>
      <rPr>
        <sz val="10"/>
        <color theme="1"/>
        <rFont val="Tahoma"/>
        <family val="2"/>
      </rPr>
      <t xml:space="preserve"> en revisión del área contractual nuevamente.</t>
    </r>
  </si>
  <si>
    <t>Para lo corrido de la vigencia 2017 a corte 30 de septiembre se lleva un avance del 0,587 correspondiente a los siguientes procesos de la consolidación de la consolidación del informe:
• En el último trimestre se hicieron 289 monitoreos, completando para la vigencia 484 monitoreo sobre los puntos de la Red Hídrica de Bogotá (RCHB), la cual está compuesta por las estaciones tradicionales, ubicadas en los cuerpos hídricos principales de la Ciudad y los puntos de la Ampliación de la RCHB, localizados sobre las subcuentas del Distrito Capital.
•En el último trimestre los laboratorios entregaron 390 más para un total a corte 30 de septiembre de 484 resultados entregados por los laboratorios de la CAR y ANALQUIM y se encuentran al 100% validados. 
Lo anterior de acuerdo con el plan de monitoreo aprobado para la CAR, En el mes de abril de 2017, se iniciaron toma de muestras para monitoreo de la Red de la Calidad del Recurso Hídrico 2017 el 03 de abril de 2017 con 2 comisiones y 4 puntos diarios.
• Se encuentra en construcción el informe el cual se estará entregando en noviembre.</t>
  </si>
  <si>
    <t xml:space="preserve">Contar con la herramienta para el control y siguiente de la calidad del recurso hídrico de la Ciudad de Bogotá. Adicionalmente permite contar con el índice de calidad hídrica WQI el cual históricamente ha sido el referente sobre el estado del recurso hídrico de Bogotá y con el que se plantearon las metas de recuperación y de descontaminación. </t>
  </si>
  <si>
    <t>Convenio CAR No. 20161251 y Contrato  con el laboratorio Analquim No. 20161257.
SECOP.
Bases de datos y seguimiento a los monitoreos que maneja la SRHS de la SDA.
Programaciones semanales de toma de muestras enviadas a las comisiones, así como las muestras tomadas y muestras entregadas por parte del laboratorio.
Plan de Monitoreo de la RCHB 2017_2018v2
Estudios previos RCHB 2017-2018V5</t>
  </si>
  <si>
    <t>A corte 30 de septiembre de 2017 se tiene un avance del 0.3
Para el tercer trimestre de completo al 100% de la obra civil de construcción del espacio físico implementando el diseño arquitectónico que fue aprobado en 2016 y el 100% del mobiliario básico de del espacio físico gestionado para el centro de información y modelamiento ambiental
Adicionalmente se estructuro la base de datos que adopta el modelo entidad relación entregado a mediado de año y se avanzó en un 50% en la construcción de la salida gráfica y formularios para entrar a la etapa de producción de la BIGDATA.
Lo anterior se suma al avance el fortalecimiento en:
• los procesos de valor agregado de los datos: Se entregó el modelo conceptual y grafico de la valoración económica del arbolado urbano. Así como en la articulación de la red hídrica los puntos de vertimientos del PSMV con la caracterización de vertimientos del recurso hídrico para unificar condiciones del uso de la red hídrica del distrito.
• Se elaboró modelo entidad relación de los siguientes grupos de la SRHS (Vertimientos, aguas subterráneas, aceites usados,  respe, estaciones de servicio, licencias ambientales, minería y suelos y validación con el directivo),  SCAAV (fuentes fijas Ruido , -PEV, -Fuentes móviles y Validación Directivo área), SSFFS (Silvicultura  industrias de la madera, Fauna silvestre), SCASP (Sector público) y General (terceros ).
• Y por último la propuesta de estructura y alcances del plan estratégico ambiental Bogotá – 2040, para las revisiones que le sean pertinentes: Se estableció la metodología con la cual se encontraran las relaciones necesarias para estructurar el plan estratégico y se han elaborado series de tiempo y análisis estadísticos de tendencia central y de valores extremos de la base de datos con información del estado de los recursos con las que cuenta la DCA.</t>
  </si>
  <si>
    <t>Se tiene un atrasó en la ampliación de capacidad técnica y tecnológica debido a que los procesos precontractuales no han salido a publicación en el SECOP, sin embargo se encuentran en revisión por las áreas de proyectos el proceso por $206.632.846 para adquisición de Hardware y por el área de contractual el proceso de $211.000.000 para adquirir ArcGIS. Adicionalmente se adelanto una solicitud de traslado entre conceptos para adquirir el mobiliario adicional necesario para el área física del CIMA por $60.000.000.</t>
  </si>
  <si>
    <t xml:space="preserve">http://cartografia.dadep.gov.co/generica/index.html?webmap=a19fd5f9190645599275d1e424774ea9 
Notas técnicas que evidencia el avance </t>
  </si>
  <si>
    <t>Se observa un retraso en la toma de muestras ya que se priorizó la ejecución de las muestras de la RCHB para el cálculo del WQI  y la disminución de las comisiones de campo eventualmente por parte de la Corporación Autónoma Regional de Cundinamarca CAR.
Por otro lado el retraso en ejecución financiera y por ende en avance de la meta obedece, a la definición técnica dado que las primeras cotizaciones sobrepasaban el presupuesto establecido para los proyectos de análisis de lodos contaminados (hídrico) y para el proceso de sensores remotos de contaminación atmosférica (aire) ocurrió la misma situación, por lo que a debido adelantarse varias veces el estudio de mercado. Adicionalmente se debió adelantar uno traslado presupuestal para completar los recursos del proceso de sensores remotos.</t>
  </si>
  <si>
    <t>7, OBSERVACIONES AVANCE TRIMESTRE III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</si>
</sst>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_);_(* \(#,##0\);_(*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_([$$-240A]\ * #,##0_);_([$$-240A]\ * \(#,##0\);_([$$-240A]\ * &quot;-&quot;??_);_(@_)"/>
    <numFmt numFmtId="172" formatCode="0.0%"/>
    <numFmt numFmtId="173" formatCode="_ * #,##0_ ;_ * \-#,##0_ ;_ * &quot;-&quot;??_ ;_ @_ "/>
    <numFmt numFmtId="174" formatCode="_(&quot;$&quot;* #,##0.00_);_(&quot;$&quot;* \(#,##0.00\);_(&quot;$&quot;* &quot;-&quot;??_);_(@_)"/>
    <numFmt numFmtId="175" formatCode="_-* #,##0\ _€_-;\-* #,##0\ _€_-;_-* &quot;-&quot;??\ _€_-;_-@_-"/>
    <numFmt numFmtId="176" formatCode="0.0"/>
    <numFmt numFmtId="177" formatCode="#,##0.0"/>
    <numFmt numFmtId="178" formatCode="#,##0.0_);\(#,##0.0\)"/>
    <numFmt numFmtId="179" formatCode="_(* #,##0.0_);_(* \(#,##0.0\);_(* &quot;-&quot;_);_(@_)"/>
    <numFmt numFmtId="180" formatCode="#,##0.000;\-#,##0.000"/>
    <numFmt numFmtId="181" formatCode="#,##0.0000"/>
    <numFmt numFmtId="182" formatCode="_(* #,##0.000_);_(* \(#,##0.000\);_(* &quot;-&quot;_);_(@_)"/>
    <numFmt numFmtId="183" formatCode="_-* #,##0.0\ _€_-;\-* #,##0.0\ _€_-;_-* &quot;-&quot;??\ _€_-;_-@_-"/>
    <numFmt numFmtId="184" formatCode="[$$-240A]\ #,##0"/>
    <numFmt numFmtId="185" formatCode="#,##0.000"/>
    <numFmt numFmtId="186" formatCode="0.000"/>
    <numFmt numFmtId="187" formatCode="#,##0.000\ _€;\-#,##0.000\ _€"/>
    <numFmt numFmtId="188" formatCode="_-* #,##0.000\ _€_-;\-* #,##0.000\ _€_-;_-* &quot;-&quot;??\ _€_-;_-@_-"/>
  </numFmts>
  <fonts count="65">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b/>
      <sz val="12"/>
      <name val="Tahoma"/>
      <family val="2"/>
    </font>
    <font>
      <sz val="11"/>
      <color theme="1"/>
      <name val="Calibri"/>
      <family val="2"/>
      <scheme val="minor"/>
    </font>
    <font>
      <sz val="10"/>
      <color theme="1"/>
      <name val="Calibri"/>
      <family val="2"/>
      <scheme val="minor"/>
    </font>
    <font>
      <sz val="9"/>
      <color theme="1"/>
      <name val="Calibri"/>
      <family val="2"/>
      <scheme val="minor"/>
    </font>
    <font>
      <sz val="8"/>
      <color theme="1"/>
      <name val="Arial"/>
      <family val="2"/>
    </font>
    <font>
      <b/>
      <sz val="10"/>
      <color indexed="8"/>
      <name val="Arial"/>
      <family val="2"/>
    </font>
    <font>
      <sz val="11"/>
      <color theme="1"/>
      <name val="Arial Narrow"/>
      <family val="2"/>
    </font>
    <font>
      <sz val="12"/>
      <color theme="1"/>
      <name val="Arial"/>
      <family val="2"/>
    </font>
    <font>
      <u/>
      <sz val="11"/>
      <color theme="10"/>
      <name val="Calibri"/>
      <family val="2"/>
      <scheme val="minor"/>
    </font>
    <font>
      <u/>
      <sz val="11"/>
      <color theme="11"/>
      <name val="Calibri"/>
      <family val="2"/>
      <scheme val="minor"/>
    </font>
    <font>
      <b/>
      <sz val="11"/>
      <color theme="1"/>
      <name val="Calibri"/>
      <family val="2"/>
      <scheme val="minor"/>
    </font>
    <font>
      <sz val="9"/>
      <color rgb="FF000000"/>
      <name val="Inherit"/>
    </font>
    <font>
      <b/>
      <sz val="9"/>
      <color rgb="FF000000"/>
      <name val="Trebuchet MS"/>
      <family val="2"/>
    </font>
    <font>
      <b/>
      <sz val="8"/>
      <color rgb="FF000000"/>
      <name val="Arial"/>
      <family val="2"/>
    </font>
    <font>
      <b/>
      <sz val="10"/>
      <color rgb="FF000000"/>
      <name val="Arial"/>
      <family val="2"/>
    </font>
    <font>
      <sz val="10"/>
      <color indexed="8"/>
      <name val="Arial"/>
      <family val="2"/>
    </font>
    <font>
      <sz val="9"/>
      <color theme="1"/>
      <name val="Arial"/>
      <family val="2"/>
    </font>
    <font>
      <sz val="10"/>
      <color theme="1"/>
      <name val="Arial"/>
      <family val="2"/>
    </font>
    <font>
      <b/>
      <sz val="10"/>
      <color theme="1"/>
      <name val="Arial"/>
      <family val="2"/>
    </font>
    <font>
      <b/>
      <sz val="9"/>
      <color theme="1"/>
      <name val="Arial"/>
      <family val="2"/>
    </font>
    <font>
      <sz val="10"/>
      <color rgb="FF000000"/>
      <name val="Arial"/>
      <family val="2"/>
    </font>
    <font>
      <sz val="10"/>
      <color indexed="8"/>
      <name val="Tahoma"/>
      <family val="2"/>
    </font>
    <font>
      <sz val="10"/>
      <name val="Arial Narrow"/>
      <family val="2"/>
    </font>
    <font>
      <sz val="11"/>
      <name val="Tahoma"/>
      <family val="2"/>
    </font>
    <font>
      <sz val="9"/>
      <color theme="1"/>
      <name val="Tahoma"/>
      <family val="2"/>
    </font>
    <font>
      <b/>
      <sz val="11"/>
      <color indexed="8"/>
      <name val="Arial"/>
      <family val="2"/>
    </font>
    <font>
      <sz val="8"/>
      <color indexed="8"/>
      <name val="Arial"/>
      <family val="2"/>
    </font>
    <font>
      <b/>
      <sz val="8"/>
      <color indexed="8"/>
      <name val="Arial"/>
      <family val="2"/>
    </font>
    <font>
      <b/>
      <sz val="8"/>
      <color rgb="FFFF0000"/>
      <name val="Arial"/>
      <family val="2"/>
    </font>
    <font>
      <b/>
      <sz val="8"/>
      <color theme="1"/>
      <name val="Arial"/>
      <family val="2"/>
    </font>
    <font>
      <b/>
      <sz val="8"/>
      <name val="Calibri"/>
      <family val="2"/>
      <scheme val="minor"/>
    </font>
    <font>
      <sz val="8"/>
      <name val="Calibri"/>
      <family val="2"/>
      <scheme val="minor"/>
    </font>
    <font>
      <sz val="8"/>
      <color rgb="FF000000"/>
      <name val="Arial"/>
      <family val="2"/>
    </font>
    <font>
      <sz val="8"/>
      <color rgb="FFFF0000"/>
      <name val="Arial"/>
      <family val="2"/>
    </font>
    <font>
      <sz val="10"/>
      <color theme="1"/>
      <name val="Tahoma"/>
      <family val="2"/>
    </font>
    <font>
      <sz val="10"/>
      <color rgb="FF000000"/>
      <name val="Tahoma"/>
      <family val="2"/>
    </font>
    <font>
      <b/>
      <sz val="10"/>
      <color indexed="8"/>
      <name val="Tahoma"/>
      <family val="2"/>
    </font>
    <font>
      <sz val="10"/>
      <name val="Tahoma"/>
      <family val="2"/>
    </font>
    <font>
      <b/>
      <sz val="10"/>
      <color theme="1"/>
      <name val="Tahoma"/>
      <family val="2"/>
    </font>
    <font>
      <sz val="10"/>
      <color rgb="FFFF0000"/>
      <name val="Tahoma"/>
      <family val="2"/>
    </font>
    <font>
      <sz val="12"/>
      <color rgb="FF000000"/>
      <name val="Arial Narrow"/>
      <family val="2"/>
    </font>
    <font>
      <sz val="12"/>
      <color rgb="FFFF0000"/>
      <name val="Arial Narrow"/>
      <family val="2"/>
    </font>
    <font>
      <sz val="9"/>
      <name val="Tahoma"/>
      <family val="2"/>
    </font>
    <font>
      <b/>
      <sz val="9"/>
      <name val="Tahoma"/>
      <family val="2"/>
    </font>
    <font>
      <b/>
      <sz val="11"/>
      <name val="Tahoma"/>
      <family val="2"/>
    </font>
    <font>
      <sz val="9"/>
      <color rgb="FFFF0000"/>
      <name val="Tahoma"/>
      <family val="2"/>
    </font>
    <font>
      <i/>
      <sz val="9"/>
      <name val="Tahom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669900"/>
        <bgColor indexed="64"/>
      </patternFill>
    </fill>
    <fill>
      <patternFill patternType="solid">
        <fgColor rgb="FFFF000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style="hair">
        <color theme="3" tint="0.59996337778862885"/>
      </left>
      <right style="hair">
        <color theme="3" tint="0.59996337778862885"/>
      </right>
      <top style="hair">
        <color theme="3" tint="0.59996337778862885"/>
      </top>
      <bottom style="hair">
        <color theme="3" tint="0.59996337778862885"/>
      </bottom>
      <diagonal/>
    </border>
    <border>
      <left style="medium">
        <color auto="1"/>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auto="1"/>
      </top>
      <bottom/>
      <diagonal/>
    </border>
    <border>
      <left style="medium">
        <color indexed="64"/>
      </left>
      <right style="medium">
        <color indexed="64"/>
      </right>
      <top/>
      <bottom style="thin">
        <color auto="1"/>
      </bottom>
      <diagonal/>
    </border>
    <border>
      <left style="medium">
        <color auto="1"/>
      </left>
      <right style="medium">
        <color auto="1"/>
      </right>
      <top/>
      <bottom style="medium">
        <color auto="1"/>
      </bottom>
      <diagonal/>
    </border>
    <border>
      <left style="medium">
        <color indexed="64"/>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bottom style="thin">
        <color auto="1"/>
      </bottom>
      <diagonal/>
    </border>
    <border>
      <left/>
      <right style="thin">
        <color auto="1"/>
      </right>
      <top/>
      <bottom style="thin">
        <color auto="1"/>
      </bottom>
      <diagonal/>
    </border>
    <border>
      <left/>
      <right style="medium">
        <color auto="1"/>
      </right>
      <top style="medium">
        <color auto="1"/>
      </top>
      <bottom/>
      <diagonal/>
    </border>
    <border>
      <left style="medium">
        <color indexed="64"/>
      </left>
      <right style="medium">
        <color auto="1"/>
      </right>
      <top/>
      <bottom/>
      <diagonal/>
    </border>
    <border>
      <left style="thin">
        <color auto="1"/>
      </left>
      <right/>
      <top/>
      <bottom style="medium">
        <color auto="1"/>
      </bottom>
      <diagonal/>
    </border>
    <border>
      <left/>
      <right/>
      <top style="thin">
        <color auto="1"/>
      </top>
      <bottom/>
      <diagonal/>
    </border>
  </borders>
  <cellStyleXfs count="36">
    <xf numFmtId="0" fontId="0" fillId="0" borderId="0"/>
    <xf numFmtId="170" fontId="9" fillId="0" borderId="0" applyFont="0" applyFill="0" applyBorder="0" applyAlignment="0" applyProtection="0"/>
    <xf numFmtId="170" fontId="4" fillId="0" borderId="0" applyFont="0" applyFill="0" applyBorder="0" applyAlignment="0" applyProtection="0"/>
    <xf numFmtId="168" fontId="6"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4" fillId="0" borderId="0" applyFont="0" applyFill="0" applyBorder="0" applyAlignment="0" applyProtection="0"/>
    <xf numFmtId="168"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65" fontId="19" fillId="0" borderId="0" applyFont="0" applyFill="0" applyBorder="0" applyAlignment="0" applyProtection="0"/>
    <xf numFmtId="174" fontId="13" fillId="0" borderId="0" applyFont="0" applyFill="0" applyBorder="0" applyAlignment="0" applyProtection="0"/>
    <xf numFmtId="167"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9" fontId="1"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0" fontId="4" fillId="0" borderId="0"/>
    <xf numFmtId="0" fontId="26" fillId="0" borderId="0" applyNumberForma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cellStyleXfs>
  <cellXfs count="840">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0" fillId="0" borderId="0" xfId="0" applyFont="1" applyFill="1"/>
    <xf numFmtId="0" fontId="4" fillId="0" borderId="0" xfId="0" applyFont="1" applyFill="1"/>
    <xf numFmtId="0" fontId="5" fillId="0"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12" fillId="0" borderId="0" xfId="0" applyFont="1" applyFill="1"/>
    <xf numFmtId="175"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4" fillId="0" borderId="0" xfId="0" applyFont="1" applyFill="1" applyAlignment="1">
      <alignment horizontal="center" vertical="center"/>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25" fillId="3" borderId="0" xfId="0" applyFont="1" applyFill="1" applyBorder="1"/>
    <xf numFmtId="0" fontId="25" fillId="3" borderId="0" xfId="0" applyFont="1" applyFill="1" applyBorder="1" applyAlignment="1">
      <alignment horizontal="center"/>
    </xf>
    <xf numFmtId="0" fontId="25" fillId="3" borderId="28" xfId="0" applyFont="1" applyFill="1" applyBorder="1"/>
    <xf numFmtId="0" fontId="17" fillId="6" borderId="3" xfId="0" applyFont="1" applyFill="1" applyBorder="1" applyAlignment="1" applyProtection="1">
      <alignment horizontal="left" vertical="center" wrapText="1"/>
      <protection locked="0"/>
    </xf>
    <xf numFmtId="0" fontId="17" fillId="6" borderId="1" xfId="0" applyFont="1" applyFill="1" applyBorder="1" applyAlignment="1" applyProtection="1">
      <alignment horizontal="left" vertical="center" wrapText="1"/>
      <protection locked="0"/>
    </xf>
    <xf numFmtId="0" fontId="17" fillId="6" borderId="2" xfId="0" applyFont="1" applyFill="1" applyBorder="1" applyAlignment="1" applyProtection="1">
      <alignment horizontal="left" vertical="center" wrapText="1"/>
      <protection locked="0"/>
    </xf>
    <xf numFmtId="0" fontId="17" fillId="6" borderId="4"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0" xfId="0" applyFont="1" applyFill="1" applyAlignment="1">
      <alignment horizontal="center" vertical="center"/>
    </xf>
    <xf numFmtId="175" fontId="0" fillId="0" borderId="0" xfId="3" applyNumberFormat="1" applyFont="1"/>
    <xf numFmtId="176" fontId="0" fillId="0" borderId="0" xfId="0" applyNumberFormat="1"/>
    <xf numFmtId="175" fontId="0" fillId="0" borderId="0" xfId="0" applyNumberFormat="1"/>
    <xf numFmtId="0" fontId="0" fillId="7" borderId="0" xfId="0" applyFill="1"/>
    <xf numFmtId="175" fontId="0" fillId="7" borderId="0" xfId="3" applyNumberFormat="1" applyFont="1" applyFill="1"/>
    <xf numFmtId="0" fontId="0" fillId="7" borderId="0" xfId="0" applyFill="1" applyAlignment="1">
      <alignment horizontal="center"/>
    </xf>
    <xf numFmtId="175" fontId="0" fillId="7" borderId="0" xfId="3" applyNumberFormat="1" applyFont="1" applyFill="1" applyAlignment="1">
      <alignment horizontal="center"/>
    </xf>
    <xf numFmtId="0" fontId="17" fillId="6" borderId="3" xfId="0" applyFont="1" applyFill="1" applyBorder="1" applyAlignment="1" applyProtection="1">
      <alignment horizontal="center" vertical="center" wrapText="1"/>
      <protection locked="0"/>
    </xf>
    <xf numFmtId="0" fontId="0" fillId="3" borderId="0" xfId="0" applyFill="1" applyAlignment="1">
      <alignment wrapText="1"/>
    </xf>
    <xf numFmtId="0" fontId="21" fillId="3" borderId="1" xfId="0" applyFont="1" applyFill="1" applyBorder="1"/>
    <xf numFmtId="0" fontId="29" fillId="3" borderId="1" xfId="0" applyFont="1" applyFill="1" applyBorder="1" applyAlignment="1">
      <alignment horizontal="center" vertical="center" wrapText="1"/>
    </xf>
    <xf numFmtId="0" fontId="29" fillId="3" borderId="1" xfId="0" applyFont="1" applyFill="1" applyBorder="1" applyAlignment="1">
      <alignment horizontal="right" vertical="center" wrapText="1"/>
    </xf>
    <xf numFmtId="0" fontId="29" fillId="3" borderId="1" xfId="0" applyFont="1" applyFill="1" applyBorder="1" applyAlignment="1">
      <alignment horizontal="left" vertical="center" wrapText="1"/>
    </xf>
    <xf numFmtId="4" fontId="29" fillId="3" borderId="1" xfId="0" applyNumberFormat="1" applyFont="1" applyFill="1" applyBorder="1" applyAlignment="1">
      <alignment horizontal="right" vertical="center" wrapText="1"/>
    </xf>
    <xf numFmtId="0" fontId="29" fillId="7" borderId="1" xfId="0" applyFont="1" applyFill="1" applyBorder="1" applyAlignment="1">
      <alignment horizontal="left" vertical="center" wrapText="1"/>
    </xf>
    <xf numFmtId="4" fontId="29" fillId="7" borderId="1" xfId="0" applyNumberFormat="1" applyFont="1" applyFill="1" applyBorder="1" applyAlignment="1">
      <alignment horizontal="right" vertical="center" wrapText="1"/>
    </xf>
    <xf numFmtId="4" fontId="0" fillId="0" borderId="0" xfId="0" applyNumberFormat="1"/>
    <xf numFmtId="0" fontId="31" fillId="0" borderId="44" xfId="0" applyFont="1" applyFill="1" applyBorder="1" applyAlignment="1">
      <alignment horizontal="left" vertical="center"/>
    </xf>
    <xf numFmtId="3" fontId="28" fillId="0" borderId="44" xfId="0" applyNumberFormat="1" applyFont="1" applyBorder="1" applyAlignment="1">
      <alignment horizontal="center" vertical="center"/>
    </xf>
    <xf numFmtId="3" fontId="32" fillId="8" borderId="44" xfId="0" applyNumberFormat="1" applyFont="1" applyFill="1" applyBorder="1" applyAlignment="1">
      <alignment vertical="center"/>
    </xf>
    <xf numFmtId="3" fontId="32" fillId="8" borderId="44" xfId="0" applyNumberFormat="1" applyFont="1" applyFill="1" applyBorder="1" applyAlignment="1">
      <alignment horizontal="center" vertical="center"/>
    </xf>
    <xf numFmtId="3" fontId="32" fillId="7" borderId="44" xfId="0" applyNumberFormat="1" applyFont="1" applyFill="1" applyBorder="1" applyAlignment="1">
      <alignment horizontal="center" vertical="center"/>
    </xf>
    <xf numFmtId="3" fontId="28" fillId="0" borderId="0" xfId="0" applyNumberFormat="1" applyFont="1" applyFill="1" applyBorder="1" applyAlignment="1">
      <alignment horizontal="center" vertical="center"/>
    </xf>
    <xf numFmtId="3" fontId="0" fillId="0" borderId="0" xfId="0" applyNumberFormat="1"/>
    <xf numFmtId="0" fontId="31" fillId="7" borderId="44" xfId="0" applyFont="1" applyFill="1" applyBorder="1" applyAlignment="1">
      <alignment horizontal="left" vertical="center"/>
    </xf>
    <xf numFmtId="3" fontId="28" fillId="7" borderId="44" xfId="0" applyNumberFormat="1" applyFont="1" applyFill="1" applyBorder="1" applyAlignment="1">
      <alignment horizontal="center" vertical="center"/>
    </xf>
    <xf numFmtId="168" fontId="0" fillId="7" borderId="0" xfId="3" applyFont="1" applyFill="1"/>
    <xf numFmtId="3" fontId="4" fillId="3" borderId="3"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7" fontId="33" fillId="3" borderId="1" xfId="9" applyNumberFormat="1" applyFont="1" applyFill="1" applyBorder="1" applyAlignment="1">
      <alignment horizontal="center" vertical="center"/>
    </xf>
    <xf numFmtId="0" fontId="33" fillId="3" borderId="1" xfId="0" applyFont="1" applyFill="1" applyBorder="1" applyAlignment="1">
      <alignment horizontal="center" vertical="center"/>
    </xf>
    <xf numFmtId="0" fontId="33" fillId="3" borderId="1" xfId="0" applyFont="1" applyFill="1" applyBorder="1" applyAlignment="1">
      <alignment horizontal="right" vertical="center"/>
    </xf>
    <xf numFmtId="3" fontId="4" fillId="3" borderId="1" xfId="10" applyNumberFormat="1" applyFont="1" applyFill="1" applyBorder="1" applyAlignment="1">
      <alignment horizontal="center" vertical="center" wrapText="1"/>
    </xf>
    <xf numFmtId="37" fontId="33" fillId="3" borderId="2" xfId="9" applyNumberFormat="1" applyFont="1" applyFill="1" applyBorder="1" applyAlignment="1">
      <alignment horizontal="center" vertical="center"/>
    </xf>
    <xf numFmtId="37" fontId="23" fillId="3" borderId="2" xfId="9" applyNumberFormat="1" applyFont="1" applyFill="1" applyBorder="1" applyAlignment="1">
      <alignment horizontal="center" vertical="center"/>
    </xf>
    <xf numFmtId="37" fontId="33" fillId="3" borderId="3" xfId="9" applyNumberFormat="1" applyFont="1" applyFill="1" applyBorder="1" applyAlignment="1">
      <alignment horizontal="center" vertical="center"/>
    </xf>
    <xf numFmtId="9" fontId="33" fillId="3" borderId="3" xfId="21" applyFont="1" applyFill="1" applyBorder="1" applyAlignment="1">
      <alignment horizontal="center" vertical="center"/>
    </xf>
    <xf numFmtId="37" fontId="23" fillId="3" borderId="1" xfId="9" applyNumberFormat="1" applyFont="1" applyFill="1" applyBorder="1" applyAlignment="1">
      <alignment horizontal="center" vertical="center"/>
    </xf>
    <xf numFmtId="9" fontId="4" fillId="3" borderId="3" xfId="21" applyFont="1" applyFill="1" applyBorder="1" applyAlignment="1">
      <alignment horizontal="center" vertical="center" wrapText="1"/>
    </xf>
    <xf numFmtId="171" fontId="33" fillId="3" borderId="1" xfId="0" applyNumberFormat="1" applyFont="1" applyFill="1" applyBorder="1" applyAlignment="1">
      <alignment horizontal="center" vertical="center"/>
    </xf>
    <xf numFmtId="171" fontId="33" fillId="3" borderId="1" xfId="0" applyNumberFormat="1" applyFont="1" applyFill="1" applyBorder="1" applyAlignment="1">
      <alignment horizontal="right" vertical="center"/>
    </xf>
    <xf numFmtId="3" fontId="4" fillId="0" borderId="3" xfId="0" applyNumberFormat="1" applyFont="1" applyFill="1" applyBorder="1" applyAlignment="1">
      <alignment horizontal="center" vertical="center" wrapText="1"/>
    </xf>
    <xf numFmtId="37" fontId="23" fillId="3" borderId="4" xfId="9" applyNumberFormat="1" applyFont="1" applyFill="1" applyBorder="1" applyAlignment="1">
      <alignment horizontal="center" vertical="center"/>
    </xf>
    <xf numFmtId="10" fontId="33" fillId="3" borderId="3" xfId="21" applyNumberFormat="1" applyFont="1" applyFill="1" applyBorder="1" applyAlignment="1">
      <alignment horizontal="center" vertical="center"/>
    </xf>
    <xf numFmtId="37" fontId="33" fillId="3" borderId="4" xfId="9"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9" fontId="4" fillId="0" borderId="3" xfId="21"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37" xfId="0" applyFont="1" applyBorder="1" applyAlignment="1">
      <alignment horizontal="center" vertical="center"/>
    </xf>
    <xf numFmtId="0" fontId="7" fillId="0" borderId="37" xfId="0" applyFont="1" applyBorder="1" applyAlignment="1">
      <alignment horizontal="justify" vertical="center" wrapText="1"/>
    </xf>
    <xf numFmtId="175" fontId="7" fillId="0" borderId="37" xfId="3" applyNumberFormat="1" applyFont="1" applyBorder="1" applyAlignment="1">
      <alignment vertical="center"/>
    </xf>
    <xf numFmtId="0" fontId="7" fillId="0" borderId="25" xfId="0" applyFont="1" applyBorder="1"/>
    <xf numFmtId="175" fontId="7" fillId="0" borderId="37" xfId="3" applyNumberFormat="1" applyFont="1" applyBorder="1" applyAlignment="1">
      <alignment horizontal="left" vertical="center"/>
    </xf>
    <xf numFmtId="37" fontId="33" fillId="0" borderId="1" xfId="9" applyNumberFormat="1" applyFont="1" applyFill="1" applyBorder="1" applyAlignment="1">
      <alignment horizontal="center" vertical="center"/>
    </xf>
    <xf numFmtId="37" fontId="33" fillId="3" borderId="5" xfId="9" applyNumberFormat="1" applyFont="1" applyFill="1" applyBorder="1" applyAlignment="1">
      <alignment horizontal="center" vertical="center"/>
    </xf>
    <xf numFmtId="9" fontId="4" fillId="0" borderId="1" xfId="21" applyFont="1" applyFill="1" applyBorder="1" applyAlignment="1">
      <alignment horizontal="center" vertical="center" wrapText="1"/>
    </xf>
    <xf numFmtId="2" fontId="4" fillId="0" borderId="1" xfId="21" applyNumberFormat="1" applyFont="1" applyFill="1" applyBorder="1" applyAlignment="1">
      <alignment horizontal="center" vertical="center" wrapText="1"/>
    </xf>
    <xf numFmtId="39" fontId="33" fillId="3" borderId="3" xfId="9" applyNumberFormat="1" applyFont="1" applyFill="1" applyBorder="1" applyAlignment="1">
      <alignment horizontal="center" vertical="center"/>
    </xf>
    <xf numFmtId="37" fontId="23" fillId="3" borderId="2" xfId="9" applyNumberFormat="1" applyFont="1" applyFill="1" applyBorder="1" applyAlignment="1">
      <alignment horizontal="center" vertical="center" wrapText="1"/>
    </xf>
    <xf numFmtId="178" fontId="33" fillId="3" borderId="3" xfId="9"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4" fontId="4" fillId="3" borderId="1" xfId="10" applyNumberFormat="1" applyFont="1" applyFill="1" applyBorder="1" applyAlignment="1">
      <alignment horizontal="center" vertical="center" wrapText="1"/>
    </xf>
    <xf numFmtId="0" fontId="35" fillId="3" borderId="1" xfId="0" applyFont="1" applyFill="1" applyBorder="1" applyAlignment="1">
      <alignment horizontal="center" vertical="center"/>
    </xf>
    <xf numFmtId="37" fontId="33" fillId="3" borderId="1" xfId="10" applyNumberFormat="1" applyFont="1" applyFill="1" applyBorder="1" applyAlignment="1">
      <alignment horizontal="center" vertical="center"/>
    </xf>
    <xf numFmtId="37" fontId="23" fillId="3" borderId="2" xfId="10" applyNumberFormat="1" applyFont="1" applyFill="1" applyBorder="1" applyAlignment="1">
      <alignment horizontal="center" vertical="center"/>
    </xf>
    <xf numFmtId="37" fontId="33" fillId="3" borderId="4" xfId="10" applyNumberFormat="1" applyFont="1" applyFill="1" applyBorder="1" applyAlignment="1">
      <alignment horizontal="center" vertical="center"/>
    </xf>
    <xf numFmtId="175" fontId="35" fillId="3" borderId="5" xfId="5" applyNumberFormat="1" applyFont="1" applyFill="1" applyBorder="1" applyAlignment="1">
      <alignment horizontal="center" vertical="center"/>
    </xf>
    <xf numFmtId="175" fontId="35" fillId="3" borderId="1" xfId="5" applyNumberFormat="1" applyFont="1" applyFill="1" applyBorder="1" applyAlignment="1">
      <alignment horizontal="center" vertical="center"/>
    </xf>
    <xf numFmtId="175" fontId="36" fillId="3" borderId="2" xfId="5" applyNumberFormat="1" applyFont="1" applyFill="1" applyBorder="1" applyAlignment="1">
      <alignment horizontal="center" vertical="center"/>
    </xf>
    <xf numFmtId="180" fontId="33" fillId="3" borderId="1" xfId="10" applyNumberFormat="1" applyFont="1" applyFill="1" applyBorder="1" applyAlignment="1">
      <alignment horizontal="center" vertical="center"/>
    </xf>
    <xf numFmtId="168" fontId="4" fillId="0" borderId="5" xfId="5" applyFont="1" applyFill="1" applyBorder="1" applyAlignment="1">
      <alignment horizontal="center" vertical="center"/>
    </xf>
    <xf numFmtId="4" fontId="4" fillId="0" borderId="3" xfId="0" applyNumberFormat="1" applyFont="1" applyFill="1" applyBorder="1" applyAlignment="1">
      <alignment horizontal="center" vertical="center" wrapText="1"/>
    </xf>
    <xf numFmtId="181" fontId="4" fillId="3" borderId="1" xfId="10" applyNumberFormat="1" applyFont="1" applyFill="1" applyBorder="1" applyAlignment="1">
      <alignment horizontal="center" vertical="center" wrapText="1"/>
    </xf>
    <xf numFmtId="37" fontId="23" fillId="3" borderId="2" xfId="10" applyNumberFormat="1" applyFont="1" applyFill="1" applyBorder="1" applyAlignment="1">
      <alignment horizontal="center" vertical="center" wrapText="1"/>
    </xf>
    <xf numFmtId="178" fontId="33" fillId="3" borderId="1" xfId="9" applyNumberFormat="1" applyFont="1" applyFill="1" applyBorder="1" applyAlignment="1">
      <alignment horizontal="center" vertical="center"/>
    </xf>
    <xf numFmtId="9" fontId="7" fillId="0" borderId="37" xfId="21" applyFont="1" applyBorder="1" applyAlignment="1">
      <alignment horizontal="center" vertical="center"/>
    </xf>
    <xf numFmtId="183" fontId="7" fillId="0" borderId="37" xfId="3" applyNumberFormat="1" applyFont="1" applyBorder="1" applyAlignment="1">
      <alignment horizontal="center" vertical="center"/>
    </xf>
    <xf numFmtId="175" fontId="7" fillId="0" borderId="3" xfId="3" applyNumberFormat="1" applyFont="1" applyBorder="1" applyAlignment="1">
      <alignment vertical="center"/>
    </xf>
    <xf numFmtId="1" fontId="7" fillId="0" borderId="3" xfId="21" applyNumberFormat="1" applyFont="1" applyBorder="1" applyAlignment="1">
      <alignment horizontal="center" vertical="center"/>
    </xf>
    <xf numFmtId="0" fontId="35" fillId="3" borderId="3" xfId="0" applyFont="1" applyFill="1" applyBorder="1" applyAlignment="1">
      <alignment horizontal="center" vertical="center"/>
    </xf>
    <xf numFmtId="9" fontId="35" fillId="3" borderId="3" xfId="21" applyFont="1" applyFill="1" applyBorder="1" applyAlignment="1">
      <alignment horizontal="center" vertical="center"/>
    </xf>
    <xf numFmtId="0" fontId="35" fillId="0" borderId="0" xfId="0" applyFont="1" applyFill="1" applyBorder="1" applyAlignment="1">
      <alignment horizontal="center" vertical="center"/>
    </xf>
    <xf numFmtId="0" fontId="35" fillId="0" borderId="1" xfId="0" applyFont="1" applyFill="1" applyBorder="1" applyAlignment="1">
      <alignment horizontal="center" vertical="center"/>
    </xf>
    <xf numFmtId="9" fontId="35" fillId="3" borderId="1" xfId="21" applyFont="1" applyFill="1" applyBorder="1" applyAlignment="1">
      <alignment horizontal="center" vertical="center"/>
    </xf>
    <xf numFmtId="9" fontId="35" fillId="3" borderId="4" xfId="21" applyFont="1" applyFill="1" applyBorder="1" applyAlignment="1">
      <alignment horizontal="center" vertical="center"/>
    </xf>
    <xf numFmtId="172" fontId="35" fillId="3" borderId="1" xfId="21" applyNumberFormat="1" applyFont="1" applyFill="1" applyBorder="1" applyAlignment="1">
      <alignment horizontal="center" vertical="center"/>
    </xf>
    <xf numFmtId="9" fontId="35" fillId="3" borderId="2" xfId="21" applyFont="1" applyFill="1" applyBorder="1" applyAlignment="1">
      <alignment horizontal="center" vertical="center"/>
    </xf>
    <xf numFmtId="175" fontId="35" fillId="0" borderId="3" xfId="3" applyNumberFormat="1" applyFont="1" applyFill="1" applyBorder="1" applyAlignment="1">
      <alignment horizontal="center" vertical="center"/>
    </xf>
    <xf numFmtId="9" fontId="35" fillId="0" borderId="3" xfId="21" applyFont="1" applyFill="1" applyBorder="1" applyAlignment="1">
      <alignment horizontal="center" vertical="center"/>
    </xf>
    <xf numFmtId="175" fontId="35" fillId="0" borderId="1" xfId="3" applyNumberFormat="1" applyFont="1" applyFill="1" applyBorder="1" applyAlignment="1">
      <alignment horizontal="center" vertical="center"/>
    </xf>
    <xf numFmtId="9" fontId="35" fillId="0" borderId="1" xfId="21" applyFont="1" applyFill="1" applyBorder="1" applyAlignment="1">
      <alignment horizontal="center" vertical="center"/>
    </xf>
    <xf numFmtId="2" fontId="35" fillId="3" borderId="3" xfId="0" applyNumberFormat="1" applyFont="1" applyFill="1" applyBorder="1" applyAlignment="1">
      <alignment horizontal="center" vertical="center"/>
    </xf>
    <xf numFmtId="2" fontId="35" fillId="3" borderId="1" xfId="0" applyNumberFormat="1" applyFont="1" applyFill="1" applyBorder="1" applyAlignment="1">
      <alignment horizontal="center" vertical="center"/>
    </xf>
    <xf numFmtId="0" fontId="4" fillId="6" borderId="0" xfId="0" applyFont="1" applyFill="1" applyBorder="1" applyAlignment="1"/>
    <xf numFmtId="0" fontId="4" fillId="6" borderId="28" xfId="0" applyFont="1" applyFill="1" applyBorder="1" applyAlignment="1"/>
    <xf numFmtId="0" fontId="4" fillId="6" borderId="30" xfId="0" applyFont="1" applyFill="1" applyBorder="1" applyAlignment="1"/>
    <xf numFmtId="0" fontId="35" fillId="0" borderId="0" xfId="0" applyFont="1" applyFill="1" applyAlignment="1">
      <alignment horizontal="center" vertical="center"/>
    </xf>
    <xf numFmtId="10" fontId="35" fillId="0" borderId="3" xfId="21" applyNumberFormat="1" applyFont="1" applyBorder="1" applyAlignment="1">
      <alignment horizontal="center" vertical="center"/>
    </xf>
    <xf numFmtId="9" fontId="35" fillId="0" borderId="3" xfId="21" applyFont="1" applyBorder="1" applyAlignment="1">
      <alignment horizontal="center" vertical="center"/>
    </xf>
    <xf numFmtId="0" fontId="35" fillId="0" borderId="3" xfId="0" applyFont="1" applyBorder="1" applyAlignment="1">
      <alignment horizontal="center" vertical="center"/>
    </xf>
    <xf numFmtId="9" fontId="35" fillId="0" borderId="3" xfId="0" applyNumberFormat="1" applyFont="1" applyBorder="1" applyAlignment="1">
      <alignment horizontal="center" vertical="center"/>
    </xf>
    <xf numFmtId="172" fontId="35" fillId="0" borderId="3" xfId="0" applyNumberFormat="1" applyFont="1" applyBorder="1" applyAlignment="1">
      <alignment horizontal="center" vertical="center"/>
    </xf>
    <xf numFmtId="164" fontId="35" fillId="0" borderId="1" xfId="13" applyNumberFormat="1" applyFont="1" applyBorder="1" applyAlignment="1">
      <alignment horizontal="center" vertical="center"/>
    </xf>
    <xf numFmtId="0" fontId="35" fillId="0" borderId="1" xfId="0" applyFont="1" applyBorder="1" applyAlignment="1">
      <alignment horizontal="center" vertical="center"/>
    </xf>
    <xf numFmtId="0" fontId="38" fillId="0" borderId="1" xfId="0" applyFont="1" applyBorder="1" applyAlignment="1">
      <alignment horizontal="center" vertical="center" wrapText="1"/>
    </xf>
    <xf numFmtId="164" fontId="35" fillId="0" borderId="2" xfId="13" applyNumberFormat="1" applyFont="1" applyBorder="1" applyAlignment="1">
      <alignment horizontal="center" vertical="center"/>
    </xf>
    <xf numFmtId="168" fontId="35" fillId="0" borderId="3" xfId="5" applyNumberFormat="1" applyFont="1" applyBorder="1" applyAlignment="1">
      <alignment horizontal="center" vertical="center"/>
    </xf>
    <xf numFmtId="3" fontId="35" fillId="0" borderId="1" xfId="0" applyNumberFormat="1" applyFont="1" applyBorder="1" applyAlignment="1">
      <alignment horizontal="center" vertical="center"/>
    </xf>
    <xf numFmtId="0" fontId="35" fillId="0" borderId="1" xfId="13" applyNumberFormat="1" applyFont="1" applyBorder="1" applyAlignment="1">
      <alignment horizontal="center" vertical="center"/>
    </xf>
    <xf numFmtId="164" fontId="35" fillId="0" borderId="2" xfId="13" applyNumberFormat="1" applyFont="1" applyBorder="1" applyAlignment="1">
      <alignment horizontal="center" vertical="center" wrapText="1"/>
    </xf>
    <xf numFmtId="9" fontId="35" fillId="0" borderId="3" xfId="21" applyNumberFormat="1" applyFont="1" applyBorder="1" applyAlignment="1">
      <alignment horizontal="center" vertical="center"/>
    </xf>
    <xf numFmtId="10" fontId="35" fillId="3" borderId="3" xfId="0" applyNumberFormat="1" applyFont="1" applyFill="1" applyBorder="1" applyAlignment="1">
      <alignment horizontal="center" vertical="center"/>
    </xf>
    <xf numFmtId="9" fontId="35" fillId="0" borderId="1" xfId="21" applyFont="1" applyBorder="1" applyAlignment="1">
      <alignment horizontal="center" vertical="center"/>
    </xf>
    <xf numFmtId="10" fontId="35" fillId="0" borderId="1" xfId="21" applyNumberFormat="1" applyFont="1" applyBorder="1" applyAlignment="1">
      <alignment horizontal="center" vertical="center"/>
    </xf>
    <xf numFmtId="9" fontId="35" fillId="0" borderId="1" xfId="0" applyNumberFormat="1" applyFont="1" applyBorder="1" applyAlignment="1">
      <alignment horizontal="center" vertical="center"/>
    </xf>
    <xf numFmtId="9" fontId="35" fillId="0" borderId="1" xfId="21" applyNumberFormat="1" applyFont="1" applyBorder="1" applyAlignment="1">
      <alignment horizontal="center" vertical="center"/>
    </xf>
    <xf numFmtId="164" fontId="36" fillId="0" borderId="4" xfId="13" applyNumberFormat="1" applyFont="1" applyBorder="1" applyAlignment="1">
      <alignment vertical="center" wrapText="1"/>
    </xf>
    <xf numFmtId="9" fontId="35" fillId="0" borderId="1" xfId="0" applyNumberFormat="1" applyFont="1" applyBorder="1" applyAlignment="1">
      <alignment horizontal="center"/>
    </xf>
    <xf numFmtId="168" fontId="35" fillId="0" borderId="1" xfId="0" applyNumberFormat="1" applyFont="1" applyFill="1" applyBorder="1" applyAlignment="1">
      <alignment horizontal="center" vertical="center"/>
    </xf>
    <xf numFmtId="2" fontId="35" fillId="0" borderId="1" xfId="0" applyNumberFormat="1" applyFont="1" applyBorder="1" applyAlignment="1">
      <alignment horizontal="center" vertical="center"/>
    </xf>
    <xf numFmtId="179" fontId="35" fillId="0" borderId="1" xfId="13" applyNumberFormat="1" applyFont="1" applyBorder="1" applyAlignment="1">
      <alignment horizontal="center" vertical="center"/>
    </xf>
    <xf numFmtId="164" fontId="35" fillId="0" borderId="5" xfId="13" applyNumberFormat="1" applyFont="1" applyBorder="1" applyAlignment="1">
      <alignment horizontal="center" vertical="center"/>
    </xf>
    <xf numFmtId="3" fontId="35" fillId="0" borderId="5" xfId="0" applyNumberFormat="1" applyFont="1" applyBorder="1" applyAlignment="1">
      <alignment horizontal="center" vertical="center"/>
    </xf>
    <xf numFmtId="182" fontId="35" fillId="3" borderId="1" xfId="13" applyNumberFormat="1" applyFont="1" applyFill="1" applyBorder="1" applyAlignment="1">
      <alignment horizontal="center" vertical="center"/>
    </xf>
    <xf numFmtId="175" fontId="35" fillId="6" borderId="5" xfId="0" applyNumberFormat="1" applyFont="1" applyFill="1" applyBorder="1" applyAlignment="1">
      <alignment vertical="center"/>
    </xf>
    <xf numFmtId="10" fontId="4" fillId="6" borderId="0" xfId="21" applyNumberFormat="1" applyFont="1" applyFill="1" applyBorder="1" applyAlignment="1"/>
    <xf numFmtId="175" fontId="35" fillId="6" borderId="1" xfId="0" applyNumberFormat="1" applyFont="1" applyFill="1" applyBorder="1" applyAlignment="1">
      <alignment vertical="center"/>
    </xf>
    <xf numFmtId="175" fontId="35" fillId="6" borderId="1" xfId="0" applyNumberFormat="1" applyFont="1" applyFill="1" applyBorder="1" applyAlignment="1">
      <alignment horizontal="center" vertical="center"/>
    </xf>
    <xf numFmtId="3" fontId="2" fillId="6" borderId="4" xfId="0" applyNumberFormat="1" applyFont="1" applyFill="1" applyBorder="1" applyAlignment="1">
      <alignment horizontal="center" vertical="center" wrapText="1"/>
    </xf>
    <xf numFmtId="175" fontId="36" fillId="6" borderId="4" xfId="0" applyNumberFormat="1" applyFont="1" applyFill="1" applyBorder="1" applyAlignment="1">
      <alignment vertical="center"/>
    </xf>
    <xf numFmtId="175" fontId="35" fillId="6" borderId="4" xfId="0" applyNumberFormat="1" applyFont="1" applyFill="1" applyBorder="1" applyAlignment="1">
      <alignment horizontal="center" vertical="center"/>
    </xf>
    <xf numFmtId="0" fontId="2" fillId="6" borderId="41" xfId="0" applyFont="1" applyFill="1" applyBorder="1" applyAlignment="1">
      <alignment horizontal="right"/>
    </xf>
    <xf numFmtId="0" fontId="17" fillId="6" borderId="15" xfId="0" applyFont="1" applyFill="1" applyBorder="1" applyAlignment="1" applyProtection="1">
      <alignment horizontal="left" vertical="center" wrapText="1"/>
      <protection locked="0"/>
    </xf>
    <xf numFmtId="0" fontId="17" fillId="6" borderId="8" xfId="0" applyFont="1" applyFill="1" applyBorder="1" applyAlignment="1" applyProtection="1">
      <alignment horizontal="left" vertical="center" wrapText="1"/>
      <protection locked="0"/>
    </xf>
    <xf numFmtId="0" fontId="17" fillId="6" borderId="42" xfId="0" applyFont="1" applyFill="1" applyBorder="1" applyAlignment="1" applyProtection="1">
      <alignment horizontal="left" vertical="center" wrapText="1"/>
      <protection locked="0"/>
    </xf>
    <xf numFmtId="9" fontId="33" fillId="3" borderId="5" xfId="21" applyFont="1" applyFill="1" applyBorder="1" applyAlignment="1">
      <alignment horizontal="center" vertical="center"/>
    </xf>
    <xf numFmtId="10" fontId="33" fillId="3" borderId="5" xfId="21" applyNumberFormat="1" applyFont="1" applyFill="1" applyBorder="1" applyAlignment="1">
      <alignment horizontal="center" vertical="center"/>
    </xf>
    <xf numFmtId="9" fontId="33" fillId="3" borderId="5" xfId="21" applyNumberFormat="1" applyFont="1" applyFill="1" applyBorder="1" applyAlignment="1">
      <alignment horizontal="center" vertical="center"/>
    </xf>
    <xf numFmtId="9" fontId="33" fillId="3" borderId="1" xfId="21" applyFont="1" applyFill="1" applyBorder="1" applyAlignment="1">
      <alignment horizontal="center" vertical="center"/>
    </xf>
    <xf numFmtId="10" fontId="33" fillId="3" borderId="1" xfId="21" applyNumberFormat="1" applyFont="1" applyFill="1" applyBorder="1" applyAlignment="1">
      <alignment horizontal="center" vertical="center"/>
    </xf>
    <xf numFmtId="9" fontId="33" fillId="3" borderId="1" xfId="21" applyNumberFormat="1" applyFont="1" applyFill="1" applyBorder="1" applyAlignment="1">
      <alignment horizontal="center" vertical="center"/>
    </xf>
    <xf numFmtId="0" fontId="35" fillId="0" borderId="5" xfId="0" applyFont="1" applyFill="1" applyBorder="1" applyAlignment="1">
      <alignment horizontal="center" vertical="center"/>
    </xf>
    <xf numFmtId="39" fontId="33" fillId="3" borderId="1" xfId="9" applyNumberFormat="1" applyFont="1" applyFill="1" applyBorder="1" applyAlignment="1">
      <alignment horizontal="center" vertical="center"/>
    </xf>
    <xf numFmtId="164" fontId="36" fillId="0" borderId="2" xfId="0" applyNumberFormat="1" applyFont="1" applyBorder="1" applyAlignment="1">
      <alignment horizontal="center" vertical="center" wrapText="1"/>
    </xf>
    <xf numFmtId="164" fontId="36" fillId="0" borderId="0" xfId="0" applyNumberFormat="1" applyFont="1" applyFill="1" applyAlignment="1">
      <alignment horizontal="center" vertical="center" wrapText="1"/>
    </xf>
    <xf numFmtId="164" fontId="36" fillId="0" borderId="2" xfId="13" applyNumberFormat="1" applyFont="1" applyBorder="1" applyAlignment="1">
      <alignment horizontal="center" vertical="center" wrapText="1"/>
    </xf>
    <xf numFmtId="164" fontId="36" fillId="0" borderId="1" xfId="0" applyNumberFormat="1" applyFont="1" applyBorder="1"/>
    <xf numFmtId="164" fontId="36" fillId="0" borderId="1" xfId="0" applyNumberFormat="1" applyFont="1" applyBorder="1" applyAlignment="1">
      <alignment horizontal="center" vertical="center" wrapText="1"/>
    </xf>
    <xf numFmtId="37" fontId="23" fillId="3" borderId="1" xfId="9" applyNumberFormat="1" applyFont="1" applyFill="1" applyBorder="1" applyAlignment="1">
      <alignment horizontal="center" vertical="center" wrapText="1"/>
    </xf>
    <xf numFmtId="3" fontId="2" fillId="6" borderId="5" xfId="10" applyNumberFormat="1" applyFont="1" applyFill="1" applyBorder="1" applyAlignment="1">
      <alignment horizontal="center" vertical="center" wrapText="1"/>
    </xf>
    <xf numFmtId="175" fontId="36" fillId="6" borderId="5" xfId="0" applyNumberFormat="1" applyFont="1" applyFill="1" applyBorder="1" applyAlignment="1">
      <alignment vertical="center"/>
    </xf>
    <xf numFmtId="0" fontId="23" fillId="6" borderId="1" xfId="0" applyFont="1" applyFill="1" applyBorder="1" applyAlignment="1">
      <alignment horizontal="center" vertical="center"/>
    </xf>
    <xf numFmtId="0" fontId="23" fillId="6" borderId="1" xfId="0" applyFont="1" applyFill="1" applyBorder="1" applyAlignment="1">
      <alignment horizontal="right" vertical="center"/>
    </xf>
    <xf numFmtId="175" fontId="36" fillId="6" borderId="1" xfId="0" applyNumberFormat="1" applyFont="1" applyFill="1" applyBorder="1" applyAlignment="1">
      <alignment vertical="center"/>
    </xf>
    <xf numFmtId="9" fontId="7" fillId="0" borderId="37" xfId="5" applyNumberFormat="1" applyFont="1" applyBorder="1" applyAlignment="1">
      <alignment horizontal="center" vertical="center"/>
    </xf>
    <xf numFmtId="10" fontId="7" fillId="0" borderId="37" xfId="21" applyNumberFormat="1" applyFont="1" applyBorder="1" applyAlignment="1">
      <alignment horizontal="center" vertical="center"/>
    </xf>
    <xf numFmtId="168" fontId="7" fillId="0" borderId="37" xfId="5" applyNumberFormat="1" applyFont="1" applyBorder="1" applyAlignment="1">
      <alignment horizontal="center" vertical="center"/>
    </xf>
    <xf numFmtId="9" fontId="7" fillId="0" borderId="3" xfId="21" applyNumberFormat="1" applyFont="1" applyBorder="1" applyAlignment="1">
      <alignment horizontal="center" vertical="center"/>
    </xf>
    <xf numFmtId="175" fontId="7" fillId="0" borderId="37" xfId="3" applyNumberFormat="1" applyFont="1" applyBorder="1" applyAlignment="1">
      <alignment horizontal="center" vertical="center"/>
    </xf>
    <xf numFmtId="0" fontId="7" fillId="0" borderId="25" xfId="0" applyFont="1" applyBorder="1" applyAlignment="1">
      <alignment horizontal="center"/>
    </xf>
    <xf numFmtId="2" fontId="7" fillId="0" borderId="37" xfId="21" applyNumberFormat="1" applyFont="1" applyBorder="1" applyAlignment="1">
      <alignment horizontal="center" vertical="center"/>
    </xf>
    <xf numFmtId="9" fontId="7" fillId="0" borderId="37" xfId="21" applyFont="1" applyBorder="1" applyAlignment="1">
      <alignment vertical="center"/>
    </xf>
    <xf numFmtId="183" fontId="7" fillId="0" borderId="37" xfId="3" applyNumberFormat="1" applyFont="1" applyBorder="1" applyAlignment="1">
      <alignment vertical="center"/>
    </xf>
    <xf numFmtId="0" fontId="39" fillId="3" borderId="37"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75" fontId="23" fillId="6" borderId="1" xfId="3" applyNumberFormat="1" applyFont="1" applyFill="1" applyBorder="1" applyAlignment="1">
      <alignment horizontal="right" vertical="center"/>
    </xf>
    <xf numFmtId="175" fontId="33" fillId="3" borderId="1" xfId="3" applyNumberFormat="1" applyFont="1" applyFill="1" applyBorder="1" applyAlignment="1">
      <alignment horizontal="center" vertical="center"/>
    </xf>
    <xf numFmtId="175" fontId="33" fillId="3" borderId="1" xfId="3" applyNumberFormat="1" applyFont="1" applyFill="1" applyBorder="1" applyAlignment="1">
      <alignment horizontal="right" vertical="center"/>
    </xf>
    <xf numFmtId="175" fontId="35" fillId="0" borderId="1" xfId="3" applyNumberFormat="1" applyFont="1" applyBorder="1" applyAlignment="1">
      <alignment horizontal="center" vertical="center"/>
    </xf>
    <xf numFmtId="175" fontId="33" fillId="3" borderId="1" xfId="3" applyNumberFormat="1" applyFont="1" applyFill="1" applyBorder="1" applyAlignment="1">
      <alignment vertical="center"/>
    </xf>
    <xf numFmtId="175" fontId="38" fillId="0" borderId="1" xfId="3" applyNumberFormat="1" applyFont="1" applyBorder="1" applyAlignment="1">
      <alignment vertical="center" wrapText="1"/>
    </xf>
    <xf numFmtId="177" fontId="4" fillId="3" borderId="1" xfId="10" applyNumberFormat="1" applyFont="1" applyFill="1" applyBorder="1" applyAlignment="1">
      <alignment horizontal="center" vertical="center" wrapText="1"/>
    </xf>
    <xf numFmtId="0" fontId="4" fillId="0" borderId="0" xfId="19" applyBorder="1"/>
    <xf numFmtId="0" fontId="16" fillId="5" borderId="2" xfId="19" applyFont="1" applyFill="1" applyBorder="1" applyAlignment="1">
      <alignment horizontal="center" vertical="center" wrapText="1"/>
    </xf>
    <xf numFmtId="0" fontId="16" fillId="5" borderId="2" xfId="19" applyFont="1" applyFill="1" applyBorder="1" applyAlignment="1">
      <alignment horizontal="center" vertical="center"/>
    </xf>
    <xf numFmtId="0" fontId="44" fillId="5" borderId="1" xfId="19" applyFont="1" applyFill="1" applyBorder="1" applyAlignment="1">
      <alignment horizontal="center" vertical="center" wrapText="1"/>
    </xf>
    <xf numFmtId="0" fontId="44" fillId="3" borderId="1" xfId="19" applyNumberFormat="1" applyFont="1" applyFill="1" applyBorder="1" applyAlignment="1">
      <alignment horizontal="center" vertical="center" wrapText="1"/>
    </xf>
    <xf numFmtId="177" fontId="44" fillId="3" borderId="1" xfId="19" applyNumberFormat="1" applyFont="1" applyFill="1" applyBorder="1" applyAlignment="1">
      <alignment horizontal="center" vertical="center" wrapText="1"/>
    </xf>
    <xf numFmtId="1" fontId="44" fillId="3" borderId="1" xfId="19" applyNumberFormat="1" applyFont="1" applyFill="1" applyBorder="1" applyAlignment="1">
      <alignment horizontal="center" vertical="center" wrapText="1"/>
    </xf>
    <xf numFmtId="184" fontId="44" fillId="5" borderId="1" xfId="19" applyNumberFormat="1" applyFont="1" applyFill="1" applyBorder="1" applyAlignment="1">
      <alignment horizontal="center" vertical="center" wrapText="1"/>
    </xf>
    <xf numFmtId="3" fontId="44" fillId="3" borderId="1" xfId="19" applyNumberFormat="1" applyFont="1" applyFill="1" applyBorder="1" applyAlignment="1">
      <alignment horizontal="center" vertical="center" wrapText="1"/>
    </xf>
    <xf numFmtId="171" fontId="44" fillId="3" borderId="1" xfId="10" applyNumberFormat="1" applyFont="1" applyFill="1" applyBorder="1" applyAlignment="1">
      <alignment horizontal="center" vertical="center" wrapText="1"/>
    </xf>
    <xf numFmtId="1" fontId="44" fillId="3" borderId="1" xfId="10" applyNumberFormat="1" applyFont="1" applyFill="1" applyBorder="1" applyAlignment="1">
      <alignment horizontal="center" vertical="center" wrapText="1"/>
    </xf>
    <xf numFmtId="37" fontId="44" fillId="3" borderId="1" xfId="10" applyNumberFormat="1" applyFont="1" applyFill="1" applyBorder="1" applyAlignment="1">
      <alignment horizontal="center" vertical="center"/>
    </xf>
    <xf numFmtId="0" fontId="45" fillId="5" borderId="1" xfId="19" applyFont="1" applyFill="1" applyBorder="1" applyAlignment="1">
      <alignment horizontal="center" vertical="center" wrapText="1"/>
    </xf>
    <xf numFmtId="3" fontId="45" fillId="5" borderId="1" xfId="19"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46" fillId="5" borderId="1" xfId="0" applyFont="1" applyFill="1" applyBorder="1" applyAlignment="1">
      <alignment horizontal="center" vertical="center"/>
    </xf>
    <xf numFmtId="0" fontId="37" fillId="5" borderId="1" xfId="0" applyFont="1" applyFill="1" applyBorder="1" applyAlignment="1">
      <alignment horizontal="center" vertical="center" wrapText="1"/>
    </xf>
    <xf numFmtId="1" fontId="37" fillId="5" borderId="1" xfId="0" applyNumberFormat="1" applyFont="1" applyFill="1" applyBorder="1" applyAlignment="1">
      <alignment horizontal="center" vertical="center" wrapText="1"/>
    </xf>
    <xf numFmtId="1" fontId="37" fillId="5" borderId="11" xfId="0" applyNumberFormat="1" applyFont="1" applyFill="1" applyBorder="1" applyAlignment="1">
      <alignment horizontal="center" vertical="center" wrapText="1"/>
    </xf>
    <xf numFmtId="184" fontId="45" fillId="5" borderId="1" xfId="19" applyNumberFormat="1" applyFont="1" applyFill="1" applyBorder="1" applyAlignment="1">
      <alignment horizontal="center" vertical="center" wrapText="1"/>
    </xf>
    <xf numFmtId="37" fontId="45" fillId="5" borderId="1" xfId="10" applyNumberFormat="1" applyFont="1" applyFill="1" applyBorder="1" applyAlignment="1">
      <alignment horizontal="center" vertical="center"/>
    </xf>
    <xf numFmtId="0" fontId="47" fillId="5" borderId="1" xfId="0" applyFont="1" applyFill="1" applyBorder="1" applyAlignment="1">
      <alignment horizontal="center" vertical="center"/>
    </xf>
    <xf numFmtId="184" fontId="45" fillId="5" borderId="4" xfId="19" applyNumberFormat="1" applyFont="1" applyFill="1" applyBorder="1" applyAlignment="1">
      <alignment horizontal="center" vertical="center" wrapText="1"/>
    </xf>
    <xf numFmtId="3" fontId="45" fillId="5" borderId="4" xfId="19" applyNumberFormat="1" applyFont="1" applyFill="1" applyBorder="1" applyAlignment="1">
      <alignment horizontal="center" vertical="center" wrapText="1"/>
    </xf>
    <xf numFmtId="37" fontId="45" fillId="5" borderId="4" xfId="10" applyNumberFormat="1" applyFont="1" applyFill="1" applyBorder="1" applyAlignment="1">
      <alignment horizontal="center" vertical="center"/>
    </xf>
    <xf numFmtId="0" fontId="37" fillId="5" borderId="4" xfId="0" applyFont="1" applyFill="1" applyBorder="1" applyAlignment="1">
      <alignment horizontal="center" vertical="center" wrapText="1"/>
    </xf>
    <xf numFmtId="1" fontId="37" fillId="5" borderId="4" xfId="0" applyNumberFormat="1" applyFont="1" applyFill="1" applyBorder="1" applyAlignment="1">
      <alignment horizontal="center" vertical="center" wrapText="1"/>
    </xf>
    <xf numFmtId="1" fontId="37" fillId="5" borderId="12" xfId="0" applyNumberFormat="1" applyFont="1" applyFill="1" applyBorder="1" applyAlignment="1">
      <alignment horizontal="center" vertical="center" wrapText="1"/>
    </xf>
    <xf numFmtId="0" fontId="45" fillId="5" borderId="3" xfId="19" applyFont="1" applyFill="1" applyBorder="1" applyAlignment="1">
      <alignment horizontal="center" vertical="center" wrapText="1"/>
    </xf>
    <xf numFmtId="10" fontId="44" fillId="3" borderId="3" xfId="28" applyNumberFormat="1" applyFont="1" applyFill="1" applyBorder="1" applyAlignment="1">
      <alignment horizontal="center" vertical="center" wrapText="1"/>
    </xf>
    <xf numFmtId="9" fontId="44" fillId="3" borderId="3" xfId="28" applyFont="1" applyFill="1" applyBorder="1" applyAlignment="1">
      <alignment horizontal="center" vertical="center"/>
    </xf>
    <xf numFmtId="37" fontId="12" fillId="0" borderId="3" xfId="10" applyNumberFormat="1" applyFont="1" applyFill="1" applyBorder="1" applyAlignment="1">
      <alignment horizontal="center" vertical="center"/>
    </xf>
    <xf numFmtId="37" fontId="44" fillId="3" borderId="3" xfId="10" applyNumberFormat="1" applyFont="1" applyFill="1" applyBorder="1" applyAlignment="1">
      <alignment horizontal="center" vertical="center"/>
    </xf>
    <xf numFmtId="3" fontId="45" fillId="3" borderId="3" xfId="19" applyNumberFormat="1" applyFont="1" applyFill="1" applyBorder="1" applyAlignment="1">
      <alignment horizontal="center" vertical="center" wrapText="1"/>
    </xf>
    <xf numFmtId="0" fontId="12" fillId="3" borderId="5" xfId="0" applyNumberFormat="1" applyFont="1" applyFill="1" applyBorder="1" applyAlignment="1">
      <alignment horizontal="center" vertical="center"/>
    </xf>
    <xf numFmtId="9" fontId="46" fillId="3" borderId="3" xfId="28" applyFont="1" applyFill="1" applyBorder="1" applyAlignment="1">
      <alignment horizontal="center" vertical="center"/>
    </xf>
    <xf numFmtId="10" fontId="45" fillId="3" borderId="3" xfId="19" applyNumberFormat="1" applyFont="1" applyFill="1" applyBorder="1" applyAlignment="1">
      <alignment horizontal="center" vertical="center" wrapText="1"/>
    </xf>
    <xf numFmtId="37" fontId="12" fillId="0" borderId="1" xfId="10" applyNumberFormat="1" applyFont="1" applyFill="1" applyBorder="1" applyAlignment="1">
      <alignment horizontal="center" vertical="center"/>
    </xf>
    <xf numFmtId="3" fontId="45" fillId="3" borderId="1" xfId="19" applyNumberFormat="1" applyFont="1" applyFill="1" applyBorder="1" applyAlignment="1">
      <alignment horizontal="center" vertical="center" wrapText="1"/>
    </xf>
    <xf numFmtId="37" fontId="45" fillId="3" borderId="1" xfId="10" applyNumberFormat="1" applyFont="1" applyFill="1" applyBorder="1" applyAlignment="1">
      <alignment horizontal="center" vertical="center"/>
    </xf>
    <xf numFmtId="0" fontId="22" fillId="3" borderId="1" xfId="0" applyFont="1" applyFill="1" applyBorder="1" applyAlignment="1">
      <alignment horizontal="center" vertical="center"/>
    </xf>
    <xf numFmtId="3" fontId="44" fillId="3" borderId="4" xfId="19" applyNumberFormat="1" applyFont="1" applyFill="1" applyBorder="1" applyAlignment="1">
      <alignment horizontal="center" vertical="center" wrapText="1"/>
    </xf>
    <xf numFmtId="3" fontId="45" fillId="3" borderId="4" xfId="19" applyNumberFormat="1" applyFont="1" applyFill="1" applyBorder="1" applyAlignment="1">
      <alignment horizontal="center" vertical="center" wrapText="1"/>
    </xf>
    <xf numFmtId="37" fontId="44" fillId="3" borderId="4" xfId="10" applyNumberFormat="1" applyFont="1" applyFill="1" applyBorder="1" applyAlignment="1">
      <alignment horizontal="center" vertical="center"/>
    </xf>
    <xf numFmtId="37" fontId="45" fillId="3" borderId="4" xfId="10" applyNumberFormat="1" applyFont="1" applyFill="1" applyBorder="1" applyAlignment="1">
      <alignment horizontal="center" vertical="center"/>
    </xf>
    <xf numFmtId="10" fontId="44" fillId="3" borderId="3" xfId="19" applyNumberFormat="1" applyFont="1" applyFill="1" applyBorder="1" applyAlignment="1">
      <alignment horizontal="center" vertical="center" wrapText="1"/>
    </xf>
    <xf numFmtId="10" fontId="22" fillId="3" borderId="3" xfId="28" applyNumberFormat="1" applyFont="1" applyFill="1" applyBorder="1" applyAlignment="1">
      <alignment horizontal="center" vertical="center"/>
    </xf>
    <xf numFmtId="0" fontId="45" fillId="3" borderId="3" xfId="19" applyNumberFormat="1" applyFont="1" applyFill="1" applyBorder="1" applyAlignment="1">
      <alignment horizontal="center" vertical="center" wrapText="1"/>
    </xf>
    <xf numFmtId="9" fontId="12" fillId="3" borderId="3" xfId="28" applyNumberFormat="1" applyFont="1" applyFill="1" applyBorder="1" applyAlignment="1">
      <alignment horizontal="center" vertical="center"/>
    </xf>
    <xf numFmtId="10" fontId="46" fillId="3" borderId="3" xfId="28" applyNumberFormat="1" applyFont="1" applyFill="1" applyBorder="1" applyAlignment="1">
      <alignment horizontal="center" vertical="center"/>
    </xf>
    <xf numFmtId="2" fontId="12" fillId="3" borderId="5" xfId="0" applyNumberFormat="1" applyFont="1" applyFill="1" applyBorder="1" applyAlignment="1">
      <alignment horizontal="center" vertical="center"/>
    </xf>
    <xf numFmtId="0" fontId="45" fillId="3" borderId="3" xfId="19" applyFont="1" applyFill="1" applyBorder="1" applyAlignment="1">
      <alignment horizontal="left" vertical="center" wrapText="1"/>
    </xf>
    <xf numFmtId="0" fontId="45" fillId="3" borderId="3" xfId="19" applyFont="1" applyFill="1" applyBorder="1" applyAlignment="1">
      <alignment horizontal="center" vertical="center" wrapText="1"/>
    </xf>
    <xf numFmtId="184" fontId="45" fillId="3" borderId="1" xfId="19" applyNumberFormat="1" applyFont="1" applyFill="1" applyBorder="1" applyAlignment="1">
      <alignment horizontal="center" vertical="center" wrapText="1"/>
    </xf>
    <xf numFmtId="10" fontId="45" fillId="3" borderId="1" xfId="19" applyNumberFormat="1" applyFont="1" applyFill="1" applyBorder="1" applyAlignment="1">
      <alignment horizontal="left" vertical="center" wrapText="1"/>
    </xf>
    <xf numFmtId="0" fontId="44" fillId="3" borderId="1" xfId="19" applyFont="1" applyFill="1" applyBorder="1" applyAlignment="1">
      <alignment horizontal="center" vertical="center" wrapText="1"/>
    </xf>
    <xf numFmtId="184" fontId="45" fillId="3" borderId="1" xfId="19" applyNumberFormat="1" applyFont="1" applyFill="1" applyBorder="1" applyAlignment="1">
      <alignment horizontal="left" vertical="center" wrapText="1"/>
    </xf>
    <xf numFmtId="0" fontId="44" fillId="3" borderId="1" xfId="28" applyNumberFormat="1" applyFont="1" applyFill="1" applyBorder="1" applyAlignment="1">
      <alignment horizontal="center" vertical="center"/>
    </xf>
    <xf numFmtId="9" fontId="45" fillId="3" borderId="1" xfId="28" applyFont="1" applyFill="1" applyBorder="1" applyAlignment="1">
      <alignment horizontal="center" vertical="center"/>
    </xf>
    <xf numFmtId="37" fontId="44" fillId="3" borderId="4" xfId="19" applyNumberFormat="1" applyFont="1" applyFill="1" applyBorder="1" applyAlignment="1">
      <alignment horizontal="center" vertical="center" wrapText="1"/>
    </xf>
    <xf numFmtId="37" fontId="44" fillId="3" borderId="2" xfId="10" applyNumberFormat="1" applyFont="1" applyFill="1" applyBorder="1" applyAlignment="1">
      <alignment horizontal="center" vertical="center"/>
    </xf>
    <xf numFmtId="184" fontId="45" fillId="3" borderId="4" xfId="19" applyNumberFormat="1" applyFont="1" applyFill="1" applyBorder="1" applyAlignment="1">
      <alignment horizontal="left" vertical="center" wrapText="1"/>
    </xf>
    <xf numFmtId="184" fontId="45" fillId="3" borderId="4" xfId="19" applyNumberFormat="1" applyFont="1" applyFill="1" applyBorder="1" applyAlignment="1">
      <alignment horizontal="center" vertical="center" wrapText="1"/>
    </xf>
    <xf numFmtId="0" fontId="12" fillId="5" borderId="3" xfId="19" applyFont="1" applyFill="1" applyBorder="1" applyAlignment="1">
      <alignment horizontal="left" vertical="center" wrapText="1"/>
    </xf>
    <xf numFmtId="185" fontId="12" fillId="0" borderId="3" xfId="19" applyNumberFormat="1" applyFont="1" applyFill="1" applyBorder="1" applyAlignment="1">
      <alignment horizontal="center" vertical="center" wrapText="1"/>
    </xf>
    <xf numFmtId="4" fontId="44" fillId="3" borderId="3" xfId="19" applyNumberFormat="1" applyFont="1" applyFill="1" applyBorder="1" applyAlignment="1">
      <alignment horizontal="center" vertical="center" wrapText="1"/>
    </xf>
    <xf numFmtId="185" fontId="44" fillId="3" borderId="3" xfId="19" applyNumberFormat="1" applyFont="1" applyFill="1" applyBorder="1" applyAlignment="1">
      <alignment horizontal="center" vertical="center" wrapText="1"/>
    </xf>
    <xf numFmtId="186" fontId="44" fillId="3" borderId="3" xfId="19" applyNumberFormat="1" applyFont="1" applyFill="1" applyBorder="1" applyAlignment="1">
      <alignment horizontal="center" vertical="center" wrapText="1"/>
    </xf>
    <xf numFmtId="0" fontId="44" fillId="3" borderId="3" xfId="19" applyNumberFormat="1" applyFont="1" applyFill="1" applyBorder="1" applyAlignment="1">
      <alignment horizontal="center" vertical="center" wrapText="1"/>
    </xf>
    <xf numFmtId="2" fontId="44" fillId="3" borderId="3" xfId="19" applyNumberFormat="1" applyFont="1" applyFill="1" applyBorder="1" applyAlignment="1">
      <alignment horizontal="center" vertical="center" wrapText="1"/>
    </xf>
    <xf numFmtId="1" fontId="44" fillId="3" borderId="3" xfId="19" applyNumberFormat="1" applyFont="1" applyFill="1" applyBorder="1" applyAlignment="1">
      <alignment horizontal="center" vertical="center" wrapText="1"/>
    </xf>
    <xf numFmtId="184" fontId="12" fillId="5" borderId="1" xfId="19" applyNumberFormat="1" applyFont="1" applyFill="1" applyBorder="1" applyAlignment="1">
      <alignment horizontal="left" vertical="center" wrapText="1"/>
    </xf>
    <xf numFmtId="184" fontId="12" fillId="5" borderId="1" xfId="19" applyNumberFormat="1" applyFont="1" applyFill="1" applyBorder="1" applyAlignment="1">
      <alignment vertical="center" wrapText="1"/>
    </xf>
    <xf numFmtId="184" fontId="44" fillId="3" borderId="1" xfId="19" applyNumberFormat="1" applyFont="1" applyFill="1" applyBorder="1" applyAlignment="1">
      <alignment horizontal="center" vertical="center" wrapText="1"/>
    </xf>
    <xf numFmtId="0" fontId="12" fillId="5" borderId="1" xfId="19" applyFont="1" applyFill="1" applyBorder="1" applyAlignment="1">
      <alignment horizontal="left" vertical="center" wrapText="1"/>
    </xf>
    <xf numFmtId="185" fontId="12" fillId="0" borderId="1" xfId="19" applyNumberFormat="1" applyFont="1" applyFill="1" applyBorder="1" applyAlignment="1">
      <alignment horizontal="center" vertical="center" wrapText="1"/>
    </xf>
    <xf numFmtId="4" fontId="44" fillId="3" borderId="1" xfId="19" applyNumberFormat="1" applyFont="1" applyFill="1" applyBorder="1" applyAlignment="1">
      <alignment horizontal="center" vertical="center" wrapText="1"/>
    </xf>
    <xf numFmtId="185" fontId="44" fillId="3" borderId="1" xfId="19" applyNumberFormat="1" applyFont="1" applyFill="1" applyBorder="1" applyAlignment="1">
      <alignment horizontal="center" vertical="center" wrapText="1"/>
    </xf>
    <xf numFmtId="186" fontId="44" fillId="3" borderId="1" xfId="19" applyNumberFormat="1" applyFont="1" applyFill="1" applyBorder="1" applyAlignment="1">
      <alignment horizontal="center" vertical="center" wrapText="1"/>
    </xf>
    <xf numFmtId="2" fontId="44" fillId="3" borderId="1" xfId="19" applyNumberFormat="1" applyFont="1" applyFill="1" applyBorder="1" applyAlignment="1">
      <alignment horizontal="center" vertical="center" wrapText="1"/>
    </xf>
    <xf numFmtId="165" fontId="12" fillId="0" borderId="1" xfId="19" applyNumberFormat="1" applyFont="1" applyFill="1" applyBorder="1" applyAlignment="1">
      <alignment horizontal="center" vertical="center" wrapText="1"/>
    </xf>
    <xf numFmtId="184" fontId="12" fillId="5" borderId="2" xfId="19" applyNumberFormat="1" applyFont="1" applyFill="1" applyBorder="1" applyAlignment="1">
      <alignment vertical="center" wrapText="1"/>
    </xf>
    <xf numFmtId="3" fontId="44" fillId="3" borderId="2" xfId="19" applyNumberFormat="1" applyFont="1" applyFill="1" applyBorder="1" applyAlignment="1">
      <alignment horizontal="center" vertical="center" wrapText="1"/>
    </xf>
    <xf numFmtId="1" fontId="44" fillId="3" borderId="2" xfId="19" applyNumberFormat="1" applyFont="1" applyFill="1" applyBorder="1" applyAlignment="1">
      <alignment horizontal="center" vertical="center" wrapText="1"/>
    </xf>
    <xf numFmtId="184" fontId="44" fillId="3" borderId="2" xfId="19" applyNumberFormat="1" applyFont="1" applyFill="1" applyBorder="1" applyAlignment="1">
      <alignment horizontal="center" vertical="center" wrapText="1"/>
    </xf>
    <xf numFmtId="0" fontId="45" fillId="5" borderId="3" xfId="19" applyFont="1" applyFill="1" applyBorder="1" applyAlignment="1">
      <alignment horizontal="left" vertical="center" wrapText="1"/>
    </xf>
    <xf numFmtId="4" fontId="16" fillId="9" borderId="3" xfId="19" applyNumberFormat="1" applyFont="1" applyFill="1" applyBorder="1" applyAlignment="1">
      <alignment horizontal="center" vertical="center" wrapText="1"/>
    </xf>
    <xf numFmtId="37" fontId="45" fillId="5" borderId="3" xfId="10" applyNumberFormat="1" applyFont="1" applyFill="1" applyBorder="1" applyAlignment="1">
      <alignment horizontal="center" vertical="center"/>
    </xf>
    <xf numFmtId="177" fontId="45" fillId="9" borderId="3" xfId="19" applyNumberFormat="1" applyFont="1" applyFill="1" applyBorder="1" applyAlignment="1">
      <alignment horizontal="center" vertical="center" wrapText="1"/>
    </xf>
    <xf numFmtId="4" fontId="45" fillId="9" borderId="3" xfId="19" applyNumberFormat="1" applyFont="1" applyFill="1" applyBorder="1" applyAlignment="1">
      <alignment horizontal="center" vertical="center" wrapText="1"/>
    </xf>
    <xf numFmtId="187" fontId="16" fillId="5" borderId="3" xfId="10" applyNumberFormat="1" applyFont="1" applyFill="1" applyBorder="1" applyAlignment="1">
      <alignment horizontal="center" vertical="center" wrapText="1"/>
    </xf>
    <xf numFmtId="187" fontId="46" fillId="5" borderId="3" xfId="10" applyNumberFormat="1" applyFont="1" applyFill="1" applyBorder="1" applyAlignment="1">
      <alignment horizontal="center" vertical="center" wrapText="1"/>
    </xf>
    <xf numFmtId="0" fontId="16" fillId="5" borderId="3" xfId="0" applyNumberFormat="1" applyFont="1" applyFill="1" applyBorder="1" applyAlignment="1">
      <alignment horizontal="center" vertical="center"/>
    </xf>
    <xf numFmtId="0" fontId="12" fillId="0" borderId="0" xfId="31" applyFont="1" applyBorder="1" applyAlignment="1">
      <alignment vertical="center" wrapText="1"/>
    </xf>
    <xf numFmtId="0" fontId="12" fillId="0" borderId="0" xfId="19" applyFont="1" applyBorder="1" applyAlignment="1">
      <alignment vertical="center" wrapText="1"/>
    </xf>
    <xf numFmtId="0" fontId="4" fillId="0" borderId="0" xfId="19" applyBorder="1" applyAlignment="1">
      <alignment wrapText="1"/>
    </xf>
    <xf numFmtId="0" fontId="4" fillId="0" borderId="0" xfId="19"/>
    <xf numFmtId="184" fontId="45" fillId="5" borderId="1" xfId="19" applyNumberFormat="1" applyFont="1" applyFill="1" applyBorder="1" applyAlignment="1">
      <alignment horizontal="left" vertical="center" wrapText="1"/>
    </xf>
    <xf numFmtId="3" fontId="16" fillId="9" borderId="1" xfId="19" applyNumberFormat="1" applyFont="1" applyFill="1" applyBorder="1" applyAlignment="1">
      <alignment horizontal="center" vertical="center" wrapText="1"/>
    </xf>
    <xf numFmtId="164" fontId="47" fillId="5" borderId="1" xfId="13" applyNumberFormat="1" applyFont="1" applyFill="1" applyBorder="1" applyAlignment="1">
      <alignment horizontal="center" vertical="center"/>
    </xf>
    <xf numFmtId="171" fontId="45" fillId="9" borderId="1" xfId="10" applyNumberFormat="1" applyFont="1" applyFill="1" applyBorder="1" applyAlignment="1">
      <alignment horizontal="center" vertical="center" wrapText="1"/>
    </xf>
    <xf numFmtId="4" fontId="16" fillId="9" borderId="1" xfId="19"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3" fontId="45" fillId="9" borderId="1" xfId="19" applyNumberFormat="1" applyFont="1" applyFill="1" applyBorder="1" applyAlignment="1">
      <alignment horizontal="center" vertical="center" wrapText="1"/>
    </xf>
    <xf numFmtId="184" fontId="45" fillId="5" borderId="4" xfId="19" applyNumberFormat="1" applyFont="1" applyFill="1" applyBorder="1" applyAlignment="1">
      <alignment horizontal="left" vertical="center" wrapText="1"/>
    </xf>
    <xf numFmtId="4" fontId="16" fillId="9" borderId="4" xfId="19" applyNumberFormat="1" applyFont="1" applyFill="1" applyBorder="1" applyAlignment="1">
      <alignment horizontal="center" vertical="center" wrapText="1"/>
    </xf>
    <xf numFmtId="164" fontId="47" fillId="5" borderId="2" xfId="13" applyNumberFormat="1" applyFont="1" applyFill="1" applyBorder="1" applyAlignment="1">
      <alignment horizontal="center" vertical="center"/>
    </xf>
    <xf numFmtId="3" fontId="45" fillId="9" borderId="4" xfId="19" applyNumberFormat="1" applyFont="1" applyFill="1" applyBorder="1" applyAlignment="1">
      <alignment horizontal="center" vertical="center" wrapText="1"/>
    </xf>
    <xf numFmtId="4" fontId="16" fillId="3" borderId="3" xfId="19" applyNumberFormat="1" applyFont="1" applyFill="1" applyBorder="1" applyAlignment="1">
      <alignment horizontal="center" vertical="center" wrapText="1"/>
    </xf>
    <xf numFmtId="3" fontId="44" fillId="3" borderId="3" xfId="19" applyNumberFormat="1" applyFont="1" applyFill="1" applyBorder="1" applyAlignment="1">
      <alignment horizontal="center" vertical="center" wrapText="1"/>
    </xf>
    <xf numFmtId="10" fontId="44" fillId="3" borderId="1" xfId="10" applyNumberFormat="1" applyFont="1" applyFill="1" applyBorder="1" applyAlignment="1">
      <alignment horizontal="center" vertical="center"/>
    </xf>
    <xf numFmtId="10" fontId="44" fillId="3" borderId="5" xfId="10" applyNumberFormat="1" applyFont="1" applyFill="1" applyBorder="1" applyAlignment="1">
      <alignment horizontal="center" vertical="center"/>
    </xf>
    <xf numFmtId="184" fontId="45" fillId="3" borderId="3" xfId="19" applyNumberFormat="1" applyFont="1" applyFill="1" applyBorder="1" applyAlignment="1">
      <alignment horizontal="left" vertical="center" wrapText="1"/>
    </xf>
    <xf numFmtId="184" fontId="45" fillId="3" borderId="3" xfId="19" applyNumberFormat="1" applyFont="1" applyFill="1" applyBorder="1" applyAlignment="1">
      <alignment horizontal="center" vertical="center" wrapText="1"/>
    </xf>
    <xf numFmtId="4" fontId="16" fillId="3" borderId="1" xfId="19" applyNumberFormat="1" applyFont="1" applyFill="1" applyBorder="1" applyAlignment="1">
      <alignment horizontal="center" vertical="center" wrapText="1"/>
    </xf>
    <xf numFmtId="4" fontId="12" fillId="3" borderId="1" xfId="19" applyNumberFormat="1" applyFont="1" applyFill="1" applyBorder="1" applyAlignment="1">
      <alignment horizontal="center" vertical="center" wrapText="1"/>
    </xf>
    <xf numFmtId="10" fontId="44" fillId="3" borderId="1" xfId="19" applyNumberFormat="1" applyFont="1" applyFill="1" applyBorder="1" applyAlignment="1">
      <alignment horizontal="center" vertical="center" wrapText="1"/>
    </xf>
    <xf numFmtId="9" fontId="45" fillId="5" borderId="1" xfId="28" applyFont="1" applyFill="1" applyBorder="1" applyAlignment="1">
      <alignment horizontal="center" vertical="center" wrapText="1"/>
    </xf>
    <xf numFmtId="172" fontId="47" fillId="5" borderId="3" xfId="28" applyNumberFormat="1" applyFont="1" applyFill="1" applyBorder="1" applyAlignment="1">
      <alignment horizontal="center" vertical="center"/>
    </xf>
    <xf numFmtId="172" fontId="16" fillId="5" borderId="5" xfId="0" applyNumberFormat="1" applyFont="1" applyFill="1" applyBorder="1" applyAlignment="1">
      <alignment horizontal="center" vertical="center"/>
    </xf>
    <xf numFmtId="177" fontId="45" fillId="5" borderId="1" xfId="19" applyNumberFormat="1" applyFont="1" applyFill="1" applyBorder="1" applyAlignment="1">
      <alignment horizontal="center" vertical="center" wrapText="1"/>
    </xf>
    <xf numFmtId="10" fontId="16" fillId="5" borderId="3" xfId="0" applyNumberFormat="1" applyFont="1" applyFill="1" applyBorder="1" applyAlignment="1">
      <alignment horizontal="center" vertical="center"/>
    </xf>
    <xf numFmtId="10" fontId="16" fillId="5" borderId="5" xfId="0" applyNumberFormat="1" applyFont="1" applyFill="1" applyBorder="1" applyAlignment="1">
      <alignment horizontal="center" vertical="center"/>
    </xf>
    <xf numFmtId="0" fontId="45" fillId="5" borderId="1" xfId="19" applyNumberFormat="1" applyFont="1" applyFill="1" applyBorder="1" applyAlignment="1">
      <alignment horizontal="center" vertical="center" wrapText="1"/>
    </xf>
    <xf numFmtId="3" fontId="16" fillId="5" borderId="1" xfId="19" applyNumberFormat="1" applyFont="1" applyFill="1" applyBorder="1" applyAlignment="1">
      <alignment horizontal="center" vertical="center" wrapText="1"/>
    </xf>
    <xf numFmtId="171" fontId="45" fillId="5" borderId="1" xfId="10" applyNumberFormat="1" applyFont="1" applyFill="1" applyBorder="1" applyAlignment="1">
      <alignment horizontal="center" vertical="center" wrapText="1"/>
    </xf>
    <xf numFmtId="184" fontId="44" fillId="5" borderId="4" xfId="19" applyNumberFormat="1" applyFont="1" applyFill="1" applyBorder="1" applyAlignment="1">
      <alignment horizontal="center" vertical="center" wrapText="1"/>
    </xf>
    <xf numFmtId="175" fontId="47" fillId="5" borderId="1" xfId="5" applyNumberFormat="1" applyFont="1" applyFill="1" applyBorder="1" applyAlignment="1">
      <alignment horizontal="center" vertical="center"/>
    </xf>
    <xf numFmtId="3" fontId="45" fillId="5" borderId="2" xfId="0" applyNumberFormat="1" applyFont="1" applyFill="1" applyBorder="1" applyAlignment="1">
      <alignment horizontal="center" vertical="center"/>
    </xf>
    <xf numFmtId="0" fontId="45" fillId="5" borderId="4" xfId="19" applyNumberFormat="1" applyFont="1" applyFill="1" applyBorder="1" applyAlignment="1">
      <alignment horizontal="center" vertical="center" wrapText="1"/>
    </xf>
    <xf numFmtId="0" fontId="44" fillId="6" borderId="3" xfId="19" applyFont="1" applyFill="1" applyBorder="1" applyAlignment="1">
      <alignment horizontal="center" vertical="center" wrapText="1"/>
    </xf>
    <xf numFmtId="177" fontId="44" fillId="3" borderId="3" xfId="19" applyNumberFormat="1" applyFont="1" applyFill="1" applyBorder="1" applyAlignment="1">
      <alignment horizontal="center" vertical="center" wrapText="1"/>
    </xf>
    <xf numFmtId="176" fontId="12" fillId="3" borderId="3" xfId="28" applyNumberFormat="1" applyFont="1" applyFill="1" applyBorder="1" applyAlignment="1">
      <alignment horizontal="center" vertical="center" wrapText="1"/>
    </xf>
    <xf numFmtId="2" fontId="12" fillId="0" borderId="3" xfId="28" applyNumberFormat="1" applyFont="1" applyFill="1" applyBorder="1" applyAlignment="1">
      <alignment horizontal="center" vertical="center" wrapText="1"/>
    </xf>
    <xf numFmtId="10" fontId="12" fillId="3" borderId="3" xfId="0" applyNumberFormat="1" applyFont="1" applyFill="1" applyBorder="1" applyAlignment="1">
      <alignment horizontal="center" vertical="center"/>
    </xf>
    <xf numFmtId="172" fontId="22" fillId="3" borderId="3" xfId="28" applyNumberFormat="1" applyFont="1" applyFill="1" applyBorder="1" applyAlignment="1">
      <alignment horizontal="center" vertical="center"/>
    </xf>
    <xf numFmtId="0" fontId="12" fillId="3" borderId="3" xfId="0" applyNumberFormat="1" applyFont="1" applyFill="1" applyBorder="1" applyAlignment="1">
      <alignment horizontal="center" vertical="center"/>
    </xf>
    <xf numFmtId="184" fontId="44" fillId="6" borderId="1" xfId="19" applyNumberFormat="1" applyFont="1" applyFill="1" applyBorder="1" applyAlignment="1">
      <alignment horizontal="center" vertical="center" wrapText="1"/>
    </xf>
    <xf numFmtId="0" fontId="44" fillId="3" borderId="1" xfId="0" applyFont="1" applyFill="1" applyBorder="1" applyAlignment="1">
      <alignment horizontal="center" vertical="center"/>
    </xf>
    <xf numFmtId="0" fontId="44" fillId="3" borderId="1" xfId="0" applyFont="1" applyFill="1" applyBorder="1" applyAlignment="1">
      <alignment horizontal="right" vertical="center"/>
    </xf>
    <xf numFmtId="184" fontId="44" fillId="6" borderId="2" xfId="19" applyNumberFormat="1" applyFont="1" applyFill="1" applyBorder="1" applyAlignment="1">
      <alignment horizontal="center" vertical="center" wrapText="1"/>
    </xf>
    <xf numFmtId="3" fontId="50" fillId="3" borderId="2" xfId="0" applyNumberFormat="1" applyFont="1" applyFill="1" applyBorder="1" applyAlignment="1">
      <alignment horizontal="center" vertical="center" wrapText="1"/>
    </xf>
    <xf numFmtId="0" fontId="44" fillId="3" borderId="2" xfId="19" applyNumberFormat="1" applyFont="1" applyFill="1" applyBorder="1" applyAlignment="1">
      <alignment horizontal="center" vertical="center" wrapText="1"/>
    </xf>
    <xf numFmtId="2" fontId="12" fillId="3" borderId="3" xfId="0" applyNumberFormat="1" applyFont="1" applyFill="1" applyBorder="1" applyAlignment="1">
      <alignment horizontal="center" vertical="center"/>
    </xf>
    <xf numFmtId="0" fontId="51" fillId="3" borderId="3" xfId="28" applyNumberFormat="1" applyFont="1" applyFill="1" applyBorder="1" applyAlignment="1">
      <alignment horizontal="center" vertical="center"/>
    </xf>
    <xf numFmtId="171" fontId="45" fillId="3" borderId="1" xfId="10" applyNumberFormat="1" applyFont="1" applyFill="1" applyBorder="1" applyAlignment="1">
      <alignment horizontal="center" vertical="center" wrapText="1"/>
    </xf>
    <xf numFmtId="184" fontId="44" fillId="6" borderId="4" xfId="19" applyNumberFormat="1" applyFont="1" applyFill="1" applyBorder="1" applyAlignment="1">
      <alignment horizontal="center" vertical="center" wrapText="1"/>
    </xf>
    <xf numFmtId="3" fontId="50" fillId="3" borderId="4" xfId="0" applyNumberFormat="1" applyFont="1" applyFill="1" applyBorder="1" applyAlignment="1">
      <alignment horizontal="center" vertical="center" wrapText="1"/>
    </xf>
    <xf numFmtId="0" fontId="44" fillId="3" borderId="4" xfId="19" applyNumberFormat="1" applyFont="1" applyFill="1" applyBorder="1" applyAlignment="1">
      <alignment horizontal="center" vertical="center" wrapText="1"/>
    </xf>
    <xf numFmtId="184" fontId="44" fillId="3" borderId="4" xfId="19" applyNumberFormat="1" applyFont="1" applyFill="1" applyBorder="1" applyAlignment="1">
      <alignment horizontal="center" vertical="center" wrapText="1"/>
    </xf>
    <xf numFmtId="3" fontId="22" fillId="3" borderId="3" xfId="0" applyNumberFormat="1" applyFont="1" applyFill="1" applyBorder="1" applyAlignment="1">
      <alignment horizontal="center" vertical="center"/>
    </xf>
    <xf numFmtId="0" fontId="22" fillId="3" borderId="3" xfId="13" applyNumberFormat="1" applyFont="1" applyFill="1" applyBorder="1" applyAlignment="1">
      <alignment horizontal="center" vertical="center"/>
    </xf>
    <xf numFmtId="3" fontId="44" fillId="10" borderId="3" xfId="19" applyNumberFormat="1" applyFont="1" applyFill="1" applyBorder="1" applyAlignment="1">
      <alignment horizontal="center" vertical="center" wrapText="1"/>
    </xf>
    <xf numFmtId="184" fontId="45" fillId="6" borderId="5" xfId="19" applyNumberFormat="1" applyFont="1" applyFill="1" applyBorder="1" applyAlignment="1">
      <alignment horizontal="center" vertical="center" wrapText="1"/>
    </xf>
    <xf numFmtId="0" fontId="4" fillId="6" borderId="5" xfId="19" applyNumberFormat="1" applyFont="1" applyFill="1" applyBorder="1" applyAlignment="1">
      <alignment horizontal="center" vertical="center"/>
    </xf>
    <xf numFmtId="166" fontId="4" fillId="6" borderId="5" xfId="19" applyNumberFormat="1" applyFill="1" applyBorder="1"/>
    <xf numFmtId="0" fontId="4" fillId="6" borderId="5" xfId="19" applyFill="1" applyBorder="1"/>
    <xf numFmtId="184" fontId="45" fillId="6" borderId="1" xfId="19" applyNumberFormat="1" applyFont="1" applyFill="1" applyBorder="1" applyAlignment="1">
      <alignment horizontal="center" vertical="center" wrapText="1"/>
    </xf>
    <xf numFmtId="3" fontId="4" fillId="6" borderId="1" xfId="19" applyNumberFormat="1" applyFont="1" applyFill="1" applyBorder="1" applyAlignment="1">
      <alignment horizontal="center" vertical="center"/>
    </xf>
    <xf numFmtId="0" fontId="4" fillId="6" borderId="1" xfId="19" applyFill="1" applyBorder="1"/>
    <xf numFmtId="0" fontId="0" fillId="0" borderId="0" xfId="0" applyAlignment="1">
      <alignment horizontal="center"/>
    </xf>
    <xf numFmtId="0" fontId="28" fillId="0" borderId="0" xfId="0" applyFont="1" applyAlignment="1">
      <alignment horizontal="center"/>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xf>
    <xf numFmtId="172" fontId="35" fillId="0" borderId="1" xfId="21" applyNumberFormat="1" applyFont="1" applyBorder="1" applyAlignment="1">
      <alignment horizontal="center" vertical="center"/>
    </xf>
    <xf numFmtId="0" fontId="7" fillId="0" borderId="47" xfId="0" applyFont="1" applyBorder="1" applyAlignment="1">
      <alignment horizontal="center" vertical="center"/>
    </xf>
    <xf numFmtId="0" fontId="7" fillId="0" borderId="26" xfId="0" applyFont="1" applyBorder="1" applyAlignment="1">
      <alignment horizontal="center" vertical="center"/>
    </xf>
    <xf numFmtId="0" fontId="7" fillId="0" borderId="56" xfId="0" applyFont="1" applyBorder="1" applyAlignment="1">
      <alignment horizontal="center" vertical="center" wrapText="1"/>
    </xf>
    <xf numFmtId="164" fontId="36" fillId="0" borderId="0" xfId="0" applyNumberFormat="1" applyFont="1" applyBorder="1" applyAlignment="1">
      <alignment horizontal="center" vertical="center" wrapText="1"/>
    </xf>
    <xf numFmtId="0" fontId="23" fillId="6" borderId="5" xfId="0" applyFont="1" applyFill="1" applyBorder="1" applyAlignment="1">
      <alignment horizontal="center" vertical="center"/>
    </xf>
    <xf numFmtId="3" fontId="2" fillId="6" borderId="23" xfId="0" applyNumberFormat="1" applyFont="1" applyFill="1" applyBorder="1" applyAlignment="1">
      <alignment horizontal="center" vertical="center" wrapText="1"/>
    </xf>
    <xf numFmtId="0" fontId="23" fillId="6" borderId="5" xfId="0" applyFont="1" applyFill="1" applyBorder="1" applyAlignment="1">
      <alignment horizontal="right" vertical="center"/>
    </xf>
    <xf numFmtId="0" fontId="16" fillId="6" borderId="4" xfId="19" applyFont="1" applyFill="1" applyBorder="1" applyAlignment="1">
      <alignment horizontal="center" vertical="center" wrapText="1"/>
    </xf>
    <xf numFmtId="10" fontId="52" fillId="0" borderId="3" xfId="28" applyNumberFormat="1" applyFont="1" applyBorder="1" applyAlignment="1">
      <alignment horizontal="center" vertical="center"/>
    </xf>
    <xf numFmtId="37" fontId="54" fillId="0" borderId="3" xfId="10" applyNumberFormat="1" applyFont="1" applyFill="1" applyBorder="1" applyAlignment="1">
      <alignment horizontal="center" vertical="center"/>
    </xf>
    <xf numFmtId="164" fontId="52" fillId="0" borderId="1" xfId="13" applyNumberFormat="1" applyFont="1" applyFill="1" applyBorder="1" applyAlignment="1">
      <alignment horizontal="center" vertical="center"/>
    </xf>
    <xf numFmtId="0" fontId="53" fillId="0" borderId="1" xfId="0" applyFont="1" applyFill="1" applyBorder="1" applyAlignment="1">
      <alignment horizontal="center" vertical="center" wrapText="1"/>
    </xf>
    <xf numFmtId="9" fontId="52" fillId="0" borderId="3" xfId="28" applyFont="1" applyFill="1" applyBorder="1" applyAlignment="1">
      <alignment horizontal="center" vertical="center"/>
    </xf>
    <xf numFmtId="37" fontId="39" fillId="0" borderId="1" xfId="10" applyNumberFormat="1" applyFont="1" applyFill="1" applyBorder="1" applyAlignment="1">
      <alignment horizontal="center" vertical="center"/>
    </xf>
    <xf numFmtId="168" fontId="39" fillId="0" borderId="1" xfId="5" applyFont="1" applyFill="1" applyBorder="1" applyAlignment="1">
      <alignment horizontal="center" vertical="center"/>
    </xf>
    <xf numFmtId="2" fontId="55" fillId="0" borderId="3" xfId="28" applyNumberFormat="1" applyFont="1" applyFill="1" applyBorder="1" applyAlignment="1">
      <alignment horizontal="center" vertical="center" wrapText="1"/>
    </xf>
    <xf numFmtId="37" fontId="39" fillId="3" borderId="1" xfId="10" applyNumberFormat="1" applyFont="1" applyFill="1" applyBorder="1" applyAlignment="1">
      <alignment horizontal="center" vertical="center"/>
    </xf>
    <xf numFmtId="0" fontId="39" fillId="3" borderId="1" xfId="0" applyFont="1" applyFill="1" applyBorder="1" applyAlignment="1">
      <alignment horizontal="center" vertical="center"/>
    </xf>
    <xf numFmtId="4" fontId="55" fillId="3" borderId="5" xfId="0" applyNumberFormat="1" applyFont="1" applyFill="1" applyBorder="1" applyAlignment="1">
      <alignment horizontal="center" vertical="center" wrapText="1"/>
    </xf>
    <xf numFmtId="164" fontId="52" fillId="0" borderId="3" xfId="13" applyNumberFormat="1" applyFont="1" applyFill="1" applyBorder="1" applyAlignment="1">
      <alignment horizontal="center" vertical="center"/>
    </xf>
    <xf numFmtId="0" fontId="39" fillId="0" borderId="1" xfId="0" applyFont="1" applyFill="1" applyBorder="1" applyAlignment="1">
      <alignment horizontal="center" vertical="center"/>
    </xf>
    <xf numFmtId="168" fontId="53" fillId="0" borderId="1" xfId="5" applyFont="1" applyFill="1" applyBorder="1" applyAlignment="1">
      <alignment horizontal="center" vertical="center" wrapText="1"/>
    </xf>
    <xf numFmtId="37" fontId="33" fillId="0" borderId="4" xfId="9" applyNumberFormat="1" applyFont="1" applyFill="1" applyBorder="1" applyAlignment="1">
      <alignment horizontal="center" vertical="center"/>
    </xf>
    <xf numFmtId="37" fontId="33" fillId="0" borderId="5" xfId="9" applyNumberFormat="1" applyFont="1" applyFill="1" applyBorder="1" applyAlignment="1">
      <alignment horizontal="center" vertical="center"/>
    </xf>
    <xf numFmtId="3" fontId="4" fillId="0" borderId="1" xfId="10" applyNumberFormat="1" applyFont="1" applyFill="1" applyBorder="1" applyAlignment="1">
      <alignment horizontal="center" vertical="center" wrapText="1"/>
    </xf>
    <xf numFmtId="37" fontId="23" fillId="0" borderId="2" xfId="9" applyNumberFormat="1" applyFont="1" applyFill="1" applyBorder="1" applyAlignment="1">
      <alignment horizontal="center" vertical="center"/>
    </xf>
    <xf numFmtId="10" fontId="52" fillId="0" borderId="3" xfId="28" applyNumberFormat="1" applyFont="1" applyFill="1" applyBorder="1" applyAlignment="1">
      <alignment horizontal="center" vertical="center"/>
    </xf>
    <xf numFmtId="175" fontId="52" fillId="0" borderId="1" xfId="5" applyNumberFormat="1" applyFont="1" applyFill="1" applyBorder="1" applyAlignment="1">
      <alignment horizontal="center" vertical="center"/>
    </xf>
    <xf numFmtId="10" fontId="52" fillId="0" borderId="1" xfId="0" applyNumberFormat="1" applyFont="1" applyFill="1" applyBorder="1" applyAlignment="1">
      <alignment horizontal="center" vertical="center"/>
    </xf>
    <xf numFmtId="164" fontId="52" fillId="0" borderId="4" xfId="13" applyNumberFormat="1" applyFont="1" applyFill="1" applyBorder="1" applyAlignment="1">
      <alignment horizontal="center" vertical="center"/>
    </xf>
    <xf numFmtId="164" fontId="52" fillId="0" borderId="4" xfId="13" applyNumberFormat="1" applyFont="1" applyFill="1" applyBorder="1" applyAlignment="1">
      <alignment horizontal="center" vertical="center" wrapText="1"/>
    </xf>
    <xf numFmtId="9" fontId="52" fillId="0" borderId="1" xfId="0" applyNumberFormat="1" applyFont="1" applyFill="1" applyBorder="1" applyAlignment="1">
      <alignment horizontal="center" vertical="center"/>
    </xf>
    <xf numFmtId="164" fontId="52" fillId="0" borderId="2" xfId="13" applyNumberFormat="1" applyFont="1" applyFill="1" applyBorder="1" applyAlignment="1">
      <alignment horizontal="center" vertical="center" wrapText="1"/>
    </xf>
    <xf numFmtId="2" fontId="52" fillId="0" borderId="1" xfId="0" applyNumberFormat="1" applyFont="1" applyFill="1" applyBorder="1" applyAlignment="1">
      <alignment horizontal="center" vertical="center"/>
    </xf>
    <xf numFmtId="37" fontId="54" fillId="0" borderId="4" xfId="10" applyNumberFormat="1" applyFont="1" applyFill="1" applyBorder="1" applyAlignment="1">
      <alignment horizontal="center" vertical="center"/>
    </xf>
    <xf numFmtId="4" fontId="55" fillId="0" borderId="5" xfId="0" applyNumberFormat="1" applyFont="1" applyFill="1" applyBorder="1" applyAlignment="1">
      <alignment horizontal="center" vertical="center" wrapText="1"/>
    </xf>
    <xf numFmtId="3" fontId="55" fillId="0" borderId="1" xfId="10" applyNumberFormat="1" applyFont="1" applyFill="1" applyBorder="1" applyAlignment="1">
      <alignment horizontal="center" vertical="center" wrapText="1"/>
    </xf>
    <xf numFmtId="37" fontId="54" fillId="0" borderId="2" xfId="10" applyNumberFormat="1" applyFont="1" applyFill="1" applyBorder="1" applyAlignment="1">
      <alignment horizontal="center" vertical="center"/>
    </xf>
    <xf numFmtId="37" fontId="39" fillId="0" borderId="4" xfId="1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171" fontId="33" fillId="0" borderId="1" xfId="0" applyNumberFormat="1" applyFont="1" applyFill="1" applyBorder="1" applyAlignment="1">
      <alignment horizontal="center" vertical="center"/>
    </xf>
    <xf numFmtId="9" fontId="39" fillId="0" borderId="37" xfId="28" applyFont="1" applyBorder="1" applyAlignment="1">
      <alignment vertical="center"/>
    </xf>
    <xf numFmtId="183" fontId="39" fillId="0" borderId="37" xfId="5" applyNumberFormat="1" applyFont="1" applyBorder="1" applyAlignment="1">
      <alignment vertical="center"/>
    </xf>
    <xf numFmtId="0" fontId="39" fillId="0" borderId="37" xfId="0" applyFont="1" applyFill="1" applyBorder="1" applyAlignment="1">
      <alignment horizontal="center" vertical="center" wrapText="1"/>
    </xf>
    <xf numFmtId="0" fontId="7" fillId="0" borderId="46" xfId="0" applyFont="1" applyBorder="1" applyAlignment="1">
      <alignment horizontal="center" vertical="center"/>
    </xf>
    <xf numFmtId="0" fontId="7" fillId="0" borderId="34" xfId="0" applyFont="1" applyBorder="1" applyAlignment="1">
      <alignment horizontal="center" vertical="center" wrapText="1"/>
    </xf>
    <xf numFmtId="0" fontId="7" fillId="0" borderId="40" xfId="0" applyFont="1" applyBorder="1" applyAlignment="1">
      <alignment horizontal="center" vertical="center"/>
    </xf>
    <xf numFmtId="0" fontId="25" fillId="0" borderId="3" xfId="0" applyFont="1" applyBorder="1" applyAlignment="1">
      <alignment vertical="center" wrapText="1"/>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9" fontId="7" fillId="0" borderId="3" xfId="21" applyFont="1" applyBorder="1" applyAlignment="1">
      <alignment horizontal="center" vertical="center"/>
    </xf>
    <xf numFmtId="175" fontId="7" fillId="0" borderId="3" xfId="3" applyNumberFormat="1" applyFont="1" applyBorder="1" applyAlignment="1">
      <alignment horizontal="center" vertical="center"/>
    </xf>
    <xf numFmtId="0" fontId="7" fillId="0" borderId="33" xfId="0" applyFont="1" applyBorder="1" applyAlignment="1">
      <alignment horizontal="center"/>
    </xf>
    <xf numFmtId="175" fontId="7" fillId="0" borderId="3" xfId="3" applyNumberFormat="1" applyFont="1" applyBorder="1" applyAlignment="1">
      <alignment horizontal="left" vertical="center"/>
    </xf>
    <xf numFmtId="0" fontId="7" fillId="0" borderId="33" xfId="0" applyFont="1" applyBorder="1"/>
    <xf numFmtId="10" fontId="7" fillId="0" borderId="3" xfId="21" applyNumberFormat="1" applyFont="1" applyBorder="1" applyAlignment="1">
      <alignment horizontal="center" vertical="center"/>
    </xf>
    <xf numFmtId="0" fontId="39"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2" fillId="3" borderId="1" xfId="0" applyFont="1" applyFill="1" applyBorder="1" applyAlignment="1">
      <alignment horizontal="center" vertical="center"/>
    </xf>
    <xf numFmtId="172" fontId="35" fillId="3" borderId="3" xfId="21" applyNumberFormat="1" applyFont="1" applyFill="1" applyBorder="1" applyAlignment="1">
      <alignment horizontal="center" vertical="center"/>
    </xf>
    <xf numFmtId="2" fontId="35" fillId="3" borderId="3" xfId="21" applyNumberFormat="1" applyFont="1" applyFill="1" applyBorder="1" applyAlignment="1">
      <alignment horizontal="center" vertical="center"/>
    </xf>
    <xf numFmtId="2" fontId="35" fillId="3" borderId="1" xfId="21" applyNumberFormat="1" applyFont="1" applyFill="1" applyBorder="1" applyAlignment="1">
      <alignment horizontal="center" vertical="center"/>
    </xf>
    <xf numFmtId="175" fontId="56" fillId="0" borderId="1" xfId="5" applyNumberFormat="1" applyFont="1" applyFill="1" applyBorder="1" applyAlignment="1">
      <alignment horizontal="center" vertical="center"/>
    </xf>
    <xf numFmtId="0" fontId="42" fillId="0" borderId="0" xfId="0" applyFont="1"/>
    <xf numFmtId="0" fontId="60" fillId="2" borderId="0" xfId="16" applyFont="1" applyFill="1" applyAlignment="1">
      <alignment vertical="center"/>
    </xf>
    <xf numFmtId="0" fontId="61" fillId="5" borderId="49" xfId="16" applyFont="1" applyFill="1" applyBorder="1" applyAlignment="1">
      <alignment horizontal="center" vertical="center" wrapText="1"/>
    </xf>
    <xf numFmtId="9" fontId="61" fillId="5" borderId="58" xfId="28" applyFont="1" applyFill="1" applyBorder="1" applyAlignment="1">
      <alignment horizontal="center" vertical="center" wrapText="1"/>
    </xf>
    <xf numFmtId="9" fontId="61" fillId="5" borderId="38" xfId="16" applyNumberFormat="1" applyFont="1" applyFill="1" applyBorder="1" applyAlignment="1">
      <alignment horizontal="center" vertical="center" wrapText="1"/>
    </xf>
    <xf numFmtId="172" fontId="60" fillId="6" borderId="1" xfId="0" applyNumberFormat="1" applyFont="1" applyFill="1" applyBorder="1" applyAlignment="1">
      <alignment vertical="center"/>
    </xf>
    <xf numFmtId="172" fontId="42" fillId="0" borderId="0" xfId="0" applyNumberFormat="1" applyFont="1"/>
    <xf numFmtId="172" fontId="60" fillId="4" borderId="3" xfId="0" applyNumberFormat="1" applyFont="1" applyFill="1" applyBorder="1" applyAlignment="1">
      <alignment vertical="center"/>
    </xf>
    <xf numFmtId="10" fontId="42" fillId="0" borderId="0" xfId="0" applyNumberFormat="1" applyFont="1"/>
    <xf numFmtId="0" fontId="61" fillId="0" borderId="4" xfId="0" applyFont="1" applyFill="1" applyBorder="1" applyAlignment="1" applyProtection="1">
      <alignment horizontal="center" vertical="center" wrapText="1"/>
      <protection locked="0"/>
    </xf>
    <xf numFmtId="0" fontId="61" fillId="0" borderId="1" xfId="0" applyFont="1" applyFill="1" applyBorder="1" applyAlignment="1" applyProtection="1">
      <alignment horizontal="center" vertical="center" wrapText="1"/>
      <protection locked="0"/>
    </xf>
    <xf numFmtId="0" fontId="61" fillId="0" borderId="3" xfId="0" applyFont="1" applyFill="1" applyBorder="1" applyAlignment="1" applyProtection="1">
      <alignment horizontal="center" vertical="center" wrapText="1"/>
      <protection locked="0"/>
    </xf>
    <xf numFmtId="0" fontId="61" fillId="5" borderId="2" xfId="16" applyFont="1" applyFill="1" applyBorder="1" applyAlignment="1">
      <alignment horizontal="center" vertical="center" wrapText="1"/>
    </xf>
    <xf numFmtId="10" fontId="61" fillId="5" borderId="2" xfId="16" applyNumberFormat="1" applyFont="1" applyFill="1" applyBorder="1" applyAlignment="1">
      <alignment horizontal="center" vertical="center" wrapText="1"/>
    </xf>
    <xf numFmtId="0" fontId="61" fillId="5" borderId="2" xfId="16" applyFont="1" applyFill="1" applyBorder="1" applyAlignment="1">
      <alignment horizontal="center" vertical="center" textRotation="180" wrapText="1"/>
    </xf>
    <xf numFmtId="0" fontId="60" fillId="0" borderId="0" xfId="16" applyFont="1" applyBorder="1" applyAlignment="1">
      <alignment vertical="center"/>
    </xf>
    <xf numFmtId="10" fontId="60" fillId="0" borderId="0" xfId="16" applyNumberFormat="1" applyFont="1" applyAlignment="1">
      <alignment vertical="center"/>
    </xf>
    <xf numFmtId="0" fontId="60" fillId="0" borderId="0" xfId="16" applyFont="1" applyAlignment="1">
      <alignment vertical="center"/>
    </xf>
    <xf numFmtId="0" fontId="60" fillId="0" borderId="0" xfId="16" applyFont="1" applyFill="1" applyAlignment="1">
      <alignment horizontal="left" vertical="center"/>
    </xf>
    <xf numFmtId="0" fontId="61" fillId="0" borderId="0" xfId="16" applyFont="1" applyAlignment="1">
      <alignment vertical="center"/>
    </xf>
    <xf numFmtId="0" fontId="61" fillId="5" borderId="4" xfId="16" applyFont="1" applyFill="1" applyBorder="1" applyAlignment="1">
      <alignment horizontal="left" vertical="center" wrapText="1"/>
    </xf>
    <xf numFmtId="0" fontId="61" fillId="5" borderId="1" xfId="16" applyFont="1" applyFill="1" applyBorder="1" applyAlignment="1">
      <alignment horizontal="left" vertical="center" wrapText="1"/>
    </xf>
    <xf numFmtId="3" fontId="55" fillId="3" borderId="3" xfId="0" applyNumberFormat="1" applyFont="1" applyFill="1" applyBorder="1" applyAlignment="1">
      <alignment horizontal="center" vertical="center" wrapText="1"/>
    </xf>
    <xf numFmtId="3" fontId="55" fillId="3" borderId="1" xfId="0" applyNumberFormat="1" applyFont="1" applyFill="1" applyBorder="1" applyAlignment="1">
      <alignment horizontal="center" vertical="center" wrapText="1"/>
    </xf>
    <xf numFmtId="37" fontId="54" fillId="3" borderId="4" xfId="10" applyNumberFormat="1" applyFont="1" applyFill="1" applyBorder="1" applyAlignment="1">
      <alignment horizontal="center" vertical="center"/>
    </xf>
    <xf numFmtId="9" fontId="39" fillId="3" borderId="3" xfId="28" applyFont="1" applyFill="1" applyBorder="1" applyAlignment="1">
      <alignment horizontal="center" vertical="center"/>
    </xf>
    <xf numFmtId="9" fontId="39" fillId="3" borderId="1" xfId="28" applyFont="1" applyFill="1" applyBorder="1" applyAlignment="1">
      <alignment horizontal="center" vertical="center"/>
    </xf>
    <xf numFmtId="37" fontId="54" fillId="3" borderId="1" xfId="10" applyNumberFormat="1" applyFont="1" applyFill="1" applyBorder="1" applyAlignment="1">
      <alignment horizontal="center" vertical="center"/>
    </xf>
    <xf numFmtId="10" fontId="52" fillId="0" borderId="1" xfId="28" applyNumberFormat="1" applyFont="1" applyBorder="1" applyAlignment="1">
      <alignment horizontal="center" vertical="center"/>
    </xf>
    <xf numFmtId="37" fontId="54" fillId="0" borderId="1" xfId="10" applyNumberFormat="1" applyFont="1" applyFill="1" applyBorder="1" applyAlignment="1">
      <alignment horizontal="center" vertical="center"/>
    </xf>
    <xf numFmtId="0" fontId="52" fillId="0" borderId="1" xfId="0" applyFont="1" applyFill="1" applyBorder="1" applyAlignment="1">
      <alignment horizontal="center" vertical="center"/>
    </xf>
    <xf numFmtId="164" fontId="52" fillId="0" borderId="4" xfId="0" applyNumberFormat="1" applyFont="1" applyFill="1" applyBorder="1" applyAlignment="1">
      <alignment horizontal="center" vertical="center" wrapText="1"/>
    </xf>
    <xf numFmtId="10" fontId="52" fillId="0" borderId="1" xfId="28" applyNumberFormat="1" applyFont="1" applyFill="1" applyBorder="1" applyAlignment="1">
      <alignment horizontal="center" vertical="center"/>
    </xf>
    <xf numFmtId="164" fontId="52" fillId="0" borderId="2" xfId="0" applyNumberFormat="1" applyFont="1" applyFill="1" applyBorder="1" applyAlignment="1">
      <alignment horizontal="center" vertical="center" wrapText="1"/>
    </xf>
    <xf numFmtId="37" fontId="39" fillId="3" borderId="4" xfId="10" applyNumberFormat="1" applyFont="1" applyFill="1" applyBorder="1" applyAlignment="1">
      <alignment horizontal="center" vertical="center"/>
    </xf>
    <xf numFmtId="2" fontId="52" fillId="3" borderId="1" xfId="0" applyNumberFormat="1" applyFont="1" applyFill="1" applyBorder="1" applyAlignment="1">
      <alignment horizontal="center" vertical="center"/>
    </xf>
    <xf numFmtId="164" fontId="52" fillId="3" borderId="2" xfId="0" applyNumberFormat="1" applyFont="1" applyFill="1" applyBorder="1" applyAlignment="1">
      <alignment horizontal="center" vertical="center"/>
    </xf>
    <xf numFmtId="3" fontId="52" fillId="0" borderId="3" xfId="0" applyNumberFormat="1" applyFont="1" applyFill="1" applyBorder="1" applyAlignment="1">
      <alignment horizontal="center" vertical="center"/>
    </xf>
    <xf numFmtId="3" fontId="52" fillId="0" borderId="1" xfId="0" applyNumberFormat="1" applyFont="1" applyFill="1" applyBorder="1" applyAlignment="1">
      <alignment horizontal="center" vertical="center"/>
    </xf>
    <xf numFmtId="0" fontId="52" fillId="0" borderId="3" xfId="0" applyFont="1" applyFill="1" applyBorder="1" applyAlignment="1">
      <alignment horizontal="center" vertical="center"/>
    </xf>
    <xf numFmtId="37" fontId="52" fillId="0" borderId="1" xfId="0" applyNumberFormat="1" applyFont="1" applyFill="1" applyBorder="1" applyAlignment="1">
      <alignment horizontal="center" vertical="center"/>
    </xf>
    <xf numFmtId="175" fontId="52" fillId="0" borderId="1" xfId="0" applyNumberFormat="1" applyFont="1" applyFill="1" applyBorder="1" applyAlignment="1">
      <alignment horizontal="center" vertical="center"/>
    </xf>
    <xf numFmtId="37" fontId="56" fillId="0" borderId="4" xfId="0" applyNumberFormat="1" applyFont="1" applyFill="1" applyBorder="1" applyAlignment="1">
      <alignment horizontal="center" vertical="center"/>
    </xf>
    <xf numFmtId="9" fontId="55" fillId="0" borderId="3" xfId="28" applyFont="1" applyFill="1" applyBorder="1" applyAlignment="1">
      <alignment horizontal="center" vertical="center"/>
    </xf>
    <xf numFmtId="175" fontId="56" fillId="0" borderId="4" xfId="0" applyNumberFormat="1" applyFont="1" applyFill="1" applyBorder="1" applyAlignment="1">
      <alignment horizontal="center" vertical="center"/>
    </xf>
    <xf numFmtId="175" fontId="36" fillId="0" borderId="2" xfId="3" applyNumberFormat="1" applyFont="1" applyFill="1" applyBorder="1" applyAlignment="1">
      <alignment horizontal="center" vertical="center"/>
    </xf>
    <xf numFmtId="10" fontId="52" fillId="0" borderId="3" xfId="0" applyNumberFormat="1" applyFont="1" applyFill="1" applyBorder="1" applyAlignment="1">
      <alignment horizontal="center" vertical="center"/>
    </xf>
    <xf numFmtId="187" fontId="55" fillId="0" borderId="3" xfId="10" applyNumberFormat="1" applyFont="1" applyFill="1" applyBorder="1" applyAlignment="1">
      <alignment horizontal="center" vertical="center" wrapText="1"/>
    </xf>
    <xf numFmtId="188" fontId="56" fillId="0" borderId="1" xfId="5" applyNumberFormat="1" applyFont="1" applyFill="1" applyBorder="1" applyAlignment="1">
      <alignment horizontal="center" vertical="center"/>
    </xf>
    <xf numFmtId="175" fontId="56" fillId="0" borderId="4" xfId="5" applyNumberFormat="1" applyFont="1" applyFill="1" applyBorder="1" applyAlignment="1">
      <alignment horizontal="center" vertical="center"/>
    </xf>
    <xf numFmtId="10" fontId="52" fillId="0" borderId="3" xfId="5" applyNumberFormat="1" applyFont="1" applyFill="1" applyBorder="1" applyAlignment="1">
      <alignment horizontal="center" vertical="center"/>
    </xf>
    <xf numFmtId="175" fontId="56" fillId="0" borderId="2" xfId="5" applyNumberFormat="1" applyFont="1" applyFill="1" applyBorder="1" applyAlignment="1">
      <alignment horizontal="center" vertical="center"/>
    </xf>
    <xf numFmtId="0" fontId="52" fillId="0" borderId="3" xfId="28" applyNumberFormat="1" applyFont="1" applyFill="1" applyBorder="1" applyAlignment="1">
      <alignment horizontal="center" vertical="center"/>
    </xf>
    <xf numFmtId="2" fontId="52" fillId="0" borderId="1" xfId="28" applyNumberFormat="1" applyFont="1" applyFill="1" applyBorder="1" applyAlignment="1">
      <alignment horizontal="center" vertical="center"/>
    </xf>
    <xf numFmtId="0" fontId="56" fillId="0" borderId="5" xfId="0" applyFont="1" applyFill="1" applyBorder="1" applyAlignment="1">
      <alignment horizontal="center" vertical="center"/>
    </xf>
    <xf numFmtId="0" fontId="7" fillId="0" borderId="47"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8" xfId="0" applyFont="1" applyBorder="1" applyAlignment="1">
      <alignment horizontal="center" vertical="center" wrapText="1"/>
    </xf>
    <xf numFmtId="0" fontId="10" fillId="0" borderId="0" xfId="0" applyFont="1" applyFill="1" applyBorder="1" applyAlignment="1">
      <alignment horizontal="right" vertical="center"/>
    </xf>
    <xf numFmtId="0" fontId="10" fillId="0" borderId="28" xfId="0" applyFont="1" applyFill="1" applyBorder="1" applyAlignment="1">
      <alignment horizontal="right" vertical="center"/>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0" fillId="0" borderId="1" xfId="0" applyFill="1" applyBorder="1" applyAlignment="1">
      <alignment horizontal="center"/>
    </xf>
    <xf numFmtId="0" fontId="0" fillId="0" borderId="0" xfId="0" applyFill="1" applyAlignment="1">
      <alignment horizontal="center"/>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5" fillId="6" borderId="15"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40" xfId="0" applyFont="1" applyFill="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23" xfId="0" applyFill="1" applyBorder="1" applyAlignment="1">
      <alignment horizontal="center" vertical="center"/>
    </xf>
    <xf numFmtId="0" fontId="0" fillId="0" borderId="38" xfId="0" applyFill="1" applyBorder="1" applyAlignment="1">
      <alignment horizontal="center" vertical="center"/>
    </xf>
    <xf numFmtId="0" fontId="55" fillId="0" borderId="37" xfId="0" applyFont="1" applyFill="1" applyBorder="1" applyAlignment="1">
      <alignment horizontal="center" vertical="center" wrapText="1"/>
    </xf>
    <xf numFmtId="0" fontId="55" fillId="0" borderId="23" xfId="0" applyFont="1" applyFill="1" applyBorder="1" applyAlignment="1">
      <alignment horizontal="center" vertical="center" wrapText="1"/>
    </xf>
    <xf numFmtId="0" fontId="55" fillId="0" borderId="3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2" fillId="0" borderId="37" xfId="0" applyFont="1" applyFill="1" applyBorder="1" applyAlignment="1">
      <alignment horizontal="left" vertical="center" wrapText="1"/>
    </xf>
    <xf numFmtId="0" fontId="52" fillId="0" borderId="23" xfId="0" applyFont="1" applyFill="1" applyBorder="1" applyAlignment="1">
      <alignment horizontal="left" vertical="center" wrapText="1"/>
    </xf>
    <xf numFmtId="0" fontId="52" fillId="0" borderId="38" xfId="0" applyFont="1" applyFill="1" applyBorder="1" applyAlignment="1">
      <alignment horizontal="left" vertical="center" wrapText="1"/>
    </xf>
    <xf numFmtId="0" fontId="55" fillId="3" borderId="37" xfId="0" applyFont="1" applyFill="1" applyBorder="1" applyAlignment="1">
      <alignment horizontal="center" vertical="center" wrapText="1"/>
    </xf>
    <xf numFmtId="0" fontId="55" fillId="3" borderId="23" xfId="0" applyFont="1" applyFill="1" applyBorder="1" applyAlignment="1">
      <alignment horizontal="center" vertical="center" wrapText="1"/>
    </xf>
    <xf numFmtId="0" fontId="55" fillId="3" borderId="38" xfId="0" applyFont="1" applyFill="1" applyBorder="1" applyAlignment="1">
      <alignment horizontal="center" vertical="center" wrapText="1"/>
    </xf>
    <xf numFmtId="0" fontId="52" fillId="3" borderId="37" xfId="0" applyFont="1" applyFill="1" applyBorder="1" applyAlignment="1">
      <alignment horizontal="center" vertical="center" wrapText="1"/>
    </xf>
    <xf numFmtId="0" fontId="52" fillId="3" borderId="23" xfId="0" applyFont="1" applyFill="1" applyBorder="1" applyAlignment="1">
      <alignment horizontal="center" vertical="center" wrapText="1"/>
    </xf>
    <xf numFmtId="0" fontId="52" fillId="3" borderId="38" xfId="0" applyFont="1" applyFill="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5" fillId="3" borderId="21" xfId="0" applyFont="1" applyFill="1" applyBorder="1" applyAlignment="1">
      <alignment horizontal="justify" vertical="center" wrapText="1"/>
    </xf>
    <xf numFmtId="0" fontId="55" fillId="3" borderId="22" xfId="0" applyFont="1" applyFill="1" applyBorder="1" applyAlignment="1">
      <alignment horizontal="justify" vertical="center" wrapText="1"/>
    </xf>
    <xf numFmtId="0" fontId="55" fillId="3" borderId="39" xfId="0" applyFont="1" applyFill="1" applyBorder="1" applyAlignment="1">
      <alignment horizontal="justify" vertical="center" wrapText="1"/>
    </xf>
    <xf numFmtId="0" fontId="55" fillId="3" borderId="37" xfId="0" applyFont="1" applyFill="1" applyBorder="1" applyAlignment="1">
      <alignment horizontal="justify" vertical="center" wrapText="1"/>
    </xf>
    <xf numFmtId="0" fontId="55" fillId="3" borderId="23" xfId="0" applyFont="1" applyFill="1" applyBorder="1" applyAlignment="1">
      <alignment horizontal="justify" vertical="center" wrapText="1"/>
    </xf>
    <xf numFmtId="0" fontId="55" fillId="3" borderId="38" xfId="0" applyFont="1" applyFill="1" applyBorder="1" applyAlignment="1">
      <alignment horizontal="justify" vertical="center" wrapText="1"/>
    </xf>
    <xf numFmtId="0" fontId="35" fillId="0" borderId="37" xfId="0" applyFont="1" applyFill="1" applyBorder="1" applyAlignment="1">
      <alignment horizontal="left" wrapText="1"/>
    </xf>
    <xf numFmtId="0" fontId="35" fillId="0" borderId="23" xfId="0" applyFont="1" applyFill="1" applyBorder="1" applyAlignment="1">
      <alignment horizontal="left" wrapText="1"/>
    </xf>
    <xf numFmtId="0" fontId="35" fillId="0" borderId="38" xfId="0" applyFont="1" applyFill="1" applyBorder="1" applyAlignment="1">
      <alignment horizontal="left" wrapText="1"/>
    </xf>
    <xf numFmtId="0" fontId="35" fillId="0" borderId="21" xfId="0" applyFont="1" applyFill="1" applyBorder="1" applyAlignment="1">
      <alignment horizontal="left" wrapText="1"/>
    </xf>
    <xf numFmtId="0" fontId="35" fillId="0" borderId="22" xfId="0" applyFont="1" applyFill="1" applyBorder="1" applyAlignment="1">
      <alignment horizontal="left" wrapText="1"/>
    </xf>
    <xf numFmtId="0" fontId="35" fillId="0" borderId="39" xfId="0" applyFont="1" applyFill="1" applyBorder="1" applyAlignment="1">
      <alignment horizontal="left" wrapText="1"/>
    </xf>
    <xf numFmtId="0" fontId="52" fillId="0" borderId="37" xfId="0" applyFont="1" applyFill="1" applyBorder="1" applyAlignment="1">
      <alignment horizontal="justify" vertical="center" wrapText="1"/>
    </xf>
    <xf numFmtId="0" fontId="52" fillId="0" borderId="23" xfId="0" applyFont="1" applyFill="1" applyBorder="1" applyAlignment="1">
      <alignment horizontal="justify" vertical="center" wrapText="1"/>
    </xf>
    <xf numFmtId="0" fontId="52" fillId="0" borderId="38" xfId="0" applyFont="1" applyFill="1" applyBorder="1" applyAlignment="1">
      <alignment horizontal="justify" vertical="center" wrapText="1"/>
    </xf>
    <xf numFmtId="0" fontId="55" fillId="0" borderId="37" xfId="0" applyFont="1" applyFill="1" applyBorder="1" applyAlignment="1">
      <alignment horizontal="justify" vertical="center" wrapText="1"/>
    </xf>
    <xf numFmtId="0" fontId="55" fillId="0" borderId="23" xfId="0" applyFont="1" applyFill="1" applyBorder="1" applyAlignment="1">
      <alignment horizontal="justify" vertical="center" wrapText="1"/>
    </xf>
    <xf numFmtId="0" fontId="55" fillId="0" borderId="38" xfId="0" applyFont="1" applyFill="1" applyBorder="1" applyAlignment="1">
      <alignment horizontal="justify" vertical="center" wrapText="1"/>
    </xf>
    <xf numFmtId="0" fontId="57" fillId="3" borderId="21" xfId="0" applyFont="1" applyFill="1" applyBorder="1" applyAlignment="1">
      <alignment horizontal="center" vertical="center" wrapText="1"/>
    </xf>
    <xf numFmtId="0" fontId="57" fillId="3" borderId="22" xfId="0" applyFont="1" applyFill="1" applyBorder="1" applyAlignment="1">
      <alignment horizontal="center" vertical="center" wrapText="1"/>
    </xf>
    <xf numFmtId="0" fontId="57" fillId="3" borderId="39" xfId="0" applyFont="1" applyFill="1" applyBorder="1" applyAlignment="1">
      <alignment horizontal="center" vertical="center" wrapText="1"/>
    </xf>
    <xf numFmtId="0" fontId="52" fillId="0" borderId="37"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35" fillId="3" borderId="37" xfId="0" applyFont="1" applyFill="1" applyBorder="1" applyAlignment="1">
      <alignment horizontal="left" wrapText="1"/>
    </xf>
    <xf numFmtId="0" fontId="35" fillId="3" borderId="23" xfId="0" applyFont="1" applyFill="1" applyBorder="1" applyAlignment="1">
      <alignment horizontal="left" wrapText="1"/>
    </xf>
    <xf numFmtId="0" fontId="35" fillId="3" borderId="38" xfId="0" applyFont="1" applyFill="1" applyBorder="1" applyAlignment="1">
      <alignment horizontal="left" wrapText="1"/>
    </xf>
    <xf numFmtId="0" fontId="26" fillId="3" borderId="21" xfId="32" applyFill="1" applyBorder="1" applyAlignment="1">
      <alignment horizontal="center" vertical="center" wrapText="1"/>
    </xf>
    <xf numFmtId="0" fontId="26" fillId="3" borderId="22" xfId="32" applyFill="1" applyBorder="1" applyAlignment="1">
      <alignment horizontal="center" vertical="center" wrapText="1"/>
    </xf>
    <xf numFmtId="0" fontId="26" fillId="3" borderId="39" xfId="32" applyFill="1" applyBorder="1" applyAlignment="1">
      <alignment horizontal="center" vertical="center" wrapText="1"/>
    </xf>
    <xf numFmtId="0" fontId="0" fillId="0" borderId="1" xfId="0" applyFont="1" applyBorder="1" applyAlignment="1">
      <alignment horizontal="center" vertical="center"/>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10" fillId="6" borderId="4"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 xfId="0" applyFont="1" applyFill="1" applyBorder="1" applyAlignment="1">
      <alignment horizontal="center" vertical="center"/>
    </xf>
    <xf numFmtId="0" fontId="18" fillId="0" borderId="0" xfId="0" applyFont="1" applyFill="1" applyAlignment="1">
      <alignment horizontal="right" vertical="center"/>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172" fontId="41" fillId="0" borderId="1" xfId="0" applyNumberFormat="1" applyFont="1" applyFill="1" applyBorder="1" applyAlignment="1">
      <alignment horizontal="center" vertical="center"/>
    </xf>
    <xf numFmtId="172" fontId="41" fillId="0" borderId="21" xfId="0" applyNumberFormat="1" applyFont="1" applyFill="1" applyBorder="1" applyAlignment="1">
      <alignment horizontal="center" vertical="center"/>
    </xf>
    <xf numFmtId="172" fontId="41" fillId="0" borderId="43" xfId="0" applyNumberFormat="1" applyFont="1" applyFill="1" applyBorder="1" applyAlignment="1">
      <alignment horizontal="center" vertical="center"/>
    </xf>
    <xf numFmtId="172" fontId="41" fillId="0" borderId="19" xfId="0" applyNumberFormat="1" applyFont="1" applyFill="1" applyBorder="1" applyAlignment="1">
      <alignment horizontal="center" vertical="center"/>
    </xf>
    <xf numFmtId="172" fontId="41" fillId="0" borderId="39" xfId="0" applyNumberFormat="1" applyFont="1" applyFill="1" applyBorder="1" applyAlignment="1">
      <alignment horizontal="center" vertical="center"/>
    </xf>
    <xf numFmtId="172" fontId="41" fillId="0" borderId="37" xfId="0" applyNumberFormat="1" applyFont="1" applyFill="1" applyBorder="1" applyAlignment="1">
      <alignment horizontal="center" vertical="center"/>
    </xf>
    <xf numFmtId="172" fontId="41" fillId="0" borderId="5" xfId="0" applyNumberFormat="1" applyFont="1" applyFill="1" applyBorder="1" applyAlignment="1">
      <alignment horizontal="center" vertical="center"/>
    </xf>
    <xf numFmtId="172" fontId="41" fillId="0" borderId="2" xfId="0" applyNumberFormat="1" applyFont="1" applyFill="1" applyBorder="1" applyAlignment="1">
      <alignment horizontal="center" vertical="center"/>
    </xf>
    <xf numFmtId="172" fontId="62" fillId="0" borderId="3" xfId="28" applyNumberFormat="1" applyFont="1" applyFill="1" applyBorder="1" applyAlignment="1">
      <alignment horizontal="center" vertical="center"/>
    </xf>
    <xf numFmtId="172" fontId="62" fillId="0" borderId="1" xfId="28" applyNumberFormat="1" applyFont="1" applyFill="1" applyBorder="1" applyAlignment="1">
      <alignment horizontal="center" vertical="center"/>
    </xf>
    <xf numFmtId="172" fontId="62" fillId="0" borderId="4" xfId="28" applyNumberFormat="1" applyFont="1" applyFill="1" applyBorder="1" applyAlignment="1">
      <alignment horizontal="center" vertical="center"/>
    </xf>
    <xf numFmtId="10" fontId="41" fillId="0" borderId="1" xfId="0" applyNumberFormat="1" applyFont="1" applyFill="1" applyBorder="1" applyAlignment="1">
      <alignment horizontal="center" vertical="center"/>
    </xf>
    <xf numFmtId="10" fontId="41" fillId="0" borderId="4" xfId="0" applyNumberFormat="1" applyFont="1" applyFill="1" applyBorder="1" applyAlignment="1">
      <alignment horizontal="center" vertical="center"/>
    </xf>
    <xf numFmtId="0" fontId="60" fillId="0" borderId="1" xfId="0" applyFont="1" applyBorder="1" applyAlignment="1">
      <alignment horizontal="center" vertical="center"/>
    </xf>
    <xf numFmtId="0" fontId="60" fillId="0" borderId="4" xfId="0" applyFont="1" applyBorder="1" applyAlignment="1">
      <alignment horizontal="center" vertical="center"/>
    </xf>
    <xf numFmtId="0" fontId="60" fillId="0" borderId="3" xfId="0" applyFont="1" applyFill="1" applyBorder="1" applyAlignment="1">
      <alignment horizontal="center" vertical="center"/>
    </xf>
    <xf numFmtId="0" fontId="60" fillId="0" borderId="1" xfId="0" applyFont="1" applyFill="1" applyBorder="1" applyAlignment="1">
      <alignment horizontal="center" vertical="center"/>
    </xf>
    <xf numFmtId="0" fontId="61" fillId="0" borderId="2" xfId="0" applyFont="1" applyFill="1" applyBorder="1" applyAlignment="1" applyProtection="1">
      <alignment horizontal="center" vertical="center" wrapText="1"/>
      <protection locked="0"/>
    </xf>
    <xf numFmtId="0" fontId="61" fillId="0" borderId="38" xfId="0" applyFont="1" applyFill="1" applyBorder="1" applyAlignment="1" applyProtection="1">
      <alignment horizontal="center" vertical="center" wrapText="1"/>
      <protection locked="0"/>
    </xf>
    <xf numFmtId="0" fontId="60" fillId="0" borderId="37" xfId="16" applyFont="1" applyFill="1" applyBorder="1" applyAlignment="1">
      <alignment horizontal="center" vertical="center" wrapText="1"/>
    </xf>
    <xf numFmtId="0" fontId="60" fillId="0" borderId="23" xfId="16" applyFont="1" applyFill="1" applyBorder="1" applyAlignment="1">
      <alignment horizontal="center" vertical="center" wrapText="1"/>
    </xf>
    <xf numFmtId="0" fontId="60" fillId="0" borderId="5" xfId="0" applyFont="1" applyFill="1" applyBorder="1" applyAlignment="1">
      <alignment horizontal="center" vertical="center"/>
    </xf>
    <xf numFmtId="0" fontId="60" fillId="0" borderId="3" xfId="0" applyFont="1" applyBorder="1" applyAlignment="1">
      <alignment horizontal="center" vertical="center"/>
    </xf>
    <xf numFmtId="0" fontId="61" fillId="0" borderId="5" xfId="0" applyFont="1" applyBorder="1" applyAlignment="1" applyProtection="1">
      <alignment horizontal="center" vertical="center" wrapText="1"/>
      <protection locked="0"/>
    </xf>
    <xf numFmtId="0" fontId="61" fillId="0" borderId="1" xfId="0" applyFont="1" applyBorder="1" applyAlignment="1" applyProtection="1">
      <alignment horizontal="center" vertical="center" wrapText="1"/>
      <protection locked="0"/>
    </xf>
    <xf numFmtId="172" fontId="62" fillId="0" borderId="5" xfId="0" applyNumberFormat="1" applyFont="1" applyFill="1" applyBorder="1" applyAlignment="1" applyProtection="1">
      <alignment horizontal="center" vertical="center" wrapText="1"/>
      <protection locked="0"/>
    </xf>
    <xf numFmtId="172" fontId="62" fillId="0" borderId="1" xfId="0" applyNumberFormat="1" applyFont="1" applyFill="1" applyBorder="1" applyAlignment="1" applyProtection="1">
      <alignment horizontal="center" vertical="center" wrapText="1"/>
      <protection locked="0"/>
    </xf>
    <xf numFmtId="172" fontId="62" fillId="0" borderId="4" xfId="0" applyNumberFormat="1" applyFont="1" applyFill="1" applyBorder="1" applyAlignment="1" applyProtection="1">
      <alignment horizontal="center" vertical="center" wrapText="1"/>
      <protection locked="0"/>
    </xf>
    <xf numFmtId="172" fontId="60" fillId="0" borderId="45" xfId="0" applyNumberFormat="1" applyFont="1" applyFill="1" applyBorder="1" applyAlignment="1">
      <alignment vertical="center" wrapText="1"/>
    </xf>
    <xf numFmtId="172" fontId="60" fillId="0" borderId="50" xfId="0" applyNumberFormat="1" applyFont="1" applyFill="1" applyBorder="1" applyAlignment="1">
      <alignment vertical="center" wrapText="1"/>
    </xf>
    <xf numFmtId="172" fontId="41" fillId="0" borderId="22" xfId="0" applyNumberFormat="1" applyFont="1" applyFill="1" applyBorder="1" applyAlignment="1">
      <alignment horizontal="center" vertical="center"/>
    </xf>
    <xf numFmtId="172" fontId="62" fillId="0" borderId="3" xfId="0" applyNumberFormat="1" applyFont="1" applyFill="1" applyBorder="1" applyAlignment="1">
      <alignment horizontal="center" vertical="center"/>
    </xf>
    <xf numFmtId="0" fontId="62" fillId="0" borderId="1" xfId="0" applyFont="1" applyFill="1" applyBorder="1" applyAlignment="1">
      <alignment horizontal="center" vertical="center"/>
    </xf>
    <xf numFmtId="0" fontId="62" fillId="0" borderId="4" xfId="0" applyFont="1" applyFill="1" applyBorder="1" applyAlignment="1">
      <alignment horizontal="center" vertical="center"/>
    </xf>
    <xf numFmtId="0" fontId="61" fillId="5" borderId="14" xfId="16" applyFont="1" applyFill="1" applyBorder="1" applyAlignment="1">
      <alignment horizontal="center" vertical="center" wrapText="1"/>
    </xf>
    <xf numFmtId="0" fontId="61" fillId="5" borderId="38" xfId="16" applyFont="1" applyFill="1" applyBorder="1" applyAlignment="1">
      <alignment horizontal="center" vertical="center" wrapText="1"/>
    </xf>
    <xf numFmtId="172" fontId="41" fillId="0" borderId="4" xfId="0" applyNumberFormat="1" applyFont="1" applyFill="1" applyBorder="1" applyAlignment="1">
      <alignment horizontal="center" vertical="center"/>
    </xf>
    <xf numFmtId="0" fontId="60" fillId="0" borderId="2" xfId="0" applyFont="1" applyFill="1" applyBorder="1" applyAlignment="1">
      <alignment horizontal="center" vertical="center"/>
    </xf>
    <xf numFmtId="0" fontId="61" fillId="5" borderId="37" xfId="16" applyFont="1" applyFill="1" applyBorder="1" applyAlignment="1">
      <alignment horizontal="center" vertical="center" wrapText="1"/>
    </xf>
    <xf numFmtId="0" fontId="61" fillId="5" borderId="23" xfId="16" applyFont="1" applyFill="1" applyBorder="1" applyAlignment="1">
      <alignment horizontal="center" vertical="center" wrapText="1"/>
    </xf>
    <xf numFmtId="0" fontId="60" fillId="0" borderId="16" xfId="16" applyFont="1" applyBorder="1"/>
    <xf numFmtId="0" fontId="60" fillId="0" borderId="3" xfId="16" applyFont="1" applyBorder="1"/>
    <xf numFmtId="0" fontId="60" fillId="0" borderId="17" xfId="16" applyFont="1" applyBorder="1"/>
    <xf numFmtId="0" fontId="60" fillId="0" borderId="1" xfId="16" applyFont="1" applyBorder="1"/>
    <xf numFmtId="0" fontId="60" fillId="0" borderId="18" xfId="16" applyFont="1" applyBorder="1"/>
    <xf numFmtId="0" fontId="60" fillId="0" borderId="4" xfId="16" applyFont="1" applyBorder="1"/>
    <xf numFmtId="0" fontId="61" fillId="5" borderId="3" xfId="0" applyFont="1" applyFill="1" applyBorder="1" applyAlignment="1">
      <alignment horizontal="center" vertical="center" wrapText="1"/>
    </xf>
    <xf numFmtId="0" fontId="61" fillId="5" borderId="10" xfId="0" applyFont="1" applyFill="1" applyBorder="1" applyAlignment="1">
      <alignment horizontal="center" vertical="center" wrapText="1"/>
    </xf>
    <xf numFmtId="0" fontId="61" fillId="5" borderId="1" xfId="0" applyFont="1" applyFill="1" applyBorder="1" applyAlignment="1">
      <alignment horizontal="center" vertical="center" wrapText="1"/>
    </xf>
    <xf numFmtId="0" fontId="61" fillId="5" borderId="11" xfId="0" applyFont="1" applyFill="1" applyBorder="1" applyAlignment="1">
      <alignment horizontal="center" vertical="center" wrapText="1"/>
    </xf>
    <xf numFmtId="0" fontId="60" fillId="5" borderId="1" xfId="0" applyFont="1" applyFill="1" applyBorder="1" applyAlignment="1">
      <alignment horizontal="center" vertical="center" wrapText="1"/>
    </xf>
    <xf numFmtId="0" fontId="60" fillId="5" borderId="11" xfId="0" applyFont="1" applyFill="1" applyBorder="1" applyAlignment="1">
      <alignment horizontal="center" vertical="center" wrapText="1"/>
    </xf>
    <xf numFmtId="0" fontId="60" fillId="5" borderId="4"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1" fillId="5" borderId="24" xfId="16" applyFont="1" applyFill="1" applyBorder="1" applyAlignment="1">
      <alignment horizontal="center" vertical="center" wrapText="1"/>
    </xf>
    <xf numFmtId="0" fontId="61" fillId="5" borderId="27" xfId="16" applyFont="1" applyFill="1" applyBorder="1" applyAlignment="1">
      <alignment horizontal="center" vertical="center" wrapText="1"/>
    </xf>
    <xf numFmtId="0" fontId="61" fillId="0" borderId="4" xfId="0" applyFont="1" applyBorder="1" applyAlignment="1" applyProtection="1">
      <alignment horizontal="center" vertical="center" wrapText="1"/>
      <protection locked="0"/>
    </xf>
    <xf numFmtId="0" fontId="60" fillId="0" borderId="16" xfId="0" applyFont="1" applyFill="1" applyBorder="1" applyAlignment="1">
      <alignment horizontal="left" vertical="center" wrapText="1"/>
    </xf>
    <xf numFmtId="0" fontId="60" fillId="0" borderId="17" xfId="0" applyFont="1" applyFill="1" applyBorder="1" applyAlignment="1">
      <alignment horizontal="left" vertical="center" wrapText="1"/>
    </xf>
    <xf numFmtId="0" fontId="60" fillId="0" borderId="18" xfId="0" applyFont="1" applyFill="1" applyBorder="1" applyAlignment="1">
      <alignment horizontal="left" vertical="center" wrapText="1"/>
    </xf>
    <xf numFmtId="0" fontId="60" fillId="0" borderId="3" xfId="0" applyFont="1" applyFill="1" applyBorder="1" applyAlignment="1">
      <alignment horizontal="left" vertical="center" wrapText="1"/>
    </xf>
    <xf numFmtId="0" fontId="60" fillId="0" borderId="1" xfId="0" applyFont="1" applyFill="1" applyBorder="1" applyAlignment="1">
      <alignment horizontal="left" vertical="center" wrapText="1"/>
    </xf>
    <xf numFmtId="0" fontId="60" fillId="0" borderId="4" xfId="0" applyFont="1" applyFill="1" applyBorder="1" applyAlignment="1">
      <alignment horizontal="left" vertical="center" wrapText="1"/>
    </xf>
    <xf numFmtId="172" fontId="41" fillId="0" borderId="3" xfId="0" applyNumberFormat="1" applyFont="1" applyFill="1" applyBorder="1" applyAlignment="1">
      <alignment horizontal="center" vertical="center"/>
    </xf>
    <xf numFmtId="0" fontId="60" fillId="0" borderId="50" xfId="16" applyFont="1" applyFill="1" applyBorder="1" applyAlignment="1">
      <alignment horizontal="center" vertical="center" wrapText="1"/>
    </xf>
    <xf numFmtId="0" fontId="60" fillId="0" borderId="17" xfId="16" applyFont="1" applyFill="1" applyBorder="1" applyAlignment="1">
      <alignment horizontal="center" vertical="center" wrapText="1"/>
    </xf>
    <xf numFmtId="0" fontId="60" fillId="0" borderId="18" xfId="16" applyFont="1" applyFill="1" applyBorder="1" applyAlignment="1">
      <alignment horizontal="center" vertical="center" wrapText="1"/>
    </xf>
    <xf numFmtId="0" fontId="60" fillId="0" borderId="5" xfId="16" applyFont="1" applyFill="1" applyBorder="1" applyAlignment="1">
      <alignment horizontal="center" vertical="center" wrapText="1"/>
    </xf>
    <xf numFmtId="0" fontId="60" fillId="0" borderId="1" xfId="16" applyFont="1" applyFill="1" applyBorder="1" applyAlignment="1">
      <alignment horizontal="center" vertical="center" wrapText="1"/>
    </xf>
    <xf numFmtId="0" fontId="60" fillId="0" borderId="4" xfId="16" applyFont="1" applyFill="1" applyBorder="1" applyAlignment="1">
      <alignment horizontal="center" vertical="center" wrapText="1"/>
    </xf>
    <xf numFmtId="0" fontId="61" fillId="5" borderId="3" xfId="16" applyFont="1" applyFill="1" applyBorder="1" applyAlignment="1">
      <alignment horizontal="center" vertical="center" wrapText="1"/>
    </xf>
    <xf numFmtId="0" fontId="61" fillId="5" borderId="2" xfId="16" applyFont="1" applyFill="1" applyBorder="1" applyAlignment="1">
      <alignment horizontal="center" vertical="center" wrapText="1"/>
    </xf>
    <xf numFmtId="0" fontId="61" fillId="5" borderId="15" xfId="16" applyFont="1" applyFill="1" applyBorder="1" applyAlignment="1">
      <alignment horizontal="center" vertical="center" wrapText="1"/>
    </xf>
    <xf numFmtId="0" fontId="61" fillId="5" borderId="40" xfId="16" applyFont="1" applyFill="1" applyBorder="1" applyAlignment="1">
      <alignment horizontal="center" vertical="center" wrapText="1"/>
    </xf>
    <xf numFmtId="0" fontId="61" fillId="5" borderId="10" xfId="16" applyFont="1" applyFill="1" applyBorder="1" applyAlignment="1">
      <alignment horizontal="center" vertical="center" wrapText="1"/>
    </xf>
    <xf numFmtId="0" fontId="61" fillId="5" borderId="19" xfId="16" applyFont="1" applyFill="1" applyBorder="1" applyAlignment="1">
      <alignment horizontal="center" vertical="center" wrapText="1"/>
    </xf>
    <xf numFmtId="0" fontId="60" fillId="0" borderId="37" xfId="0" applyFont="1" applyFill="1" applyBorder="1" applyAlignment="1">
      <alignment horizontal="center" vertical="center" wrapText="1"/>
    </xf>
    <xf numFmtId="0" fontId="60" fillId="0" borderId="23" xfId="0" applyFont="1" applyFill="1" applyBorder="1" applyAlignment="1">
      <alignment horizontal="center" vertical="center" wrapText="1"/>
    </xf>
    <xf numFmtId="172" fontId="41" fillId="0" borderId="23" xfId="0" applyNumberFormat="1" applyFont="1" applyFill="1" applyBorder="1" applyAlignment="1">
      <alignment horizontal="center" vertical="center"/>
    </xf>
    <xf numFmtId="9" fontId="62" fillId="0" borderId="23" xfId="0" applyNumberFormat="1" applyFont="1" applyFill="1" applyBorder="1" applyAlignment="1">
      <alignment horizontal="center" vertical="center"/>
    </xf>
    <xf numFmtId="0" fontId="60" fillId="0" borderId="45" xfId="16" applyFont="1" applyFill="1" applyBorder="1" applyAlignment="1">
      <alignment horizontal="center" vertical="center" wrapText="1"/>
    </xf>
    <xf numFmtId="0" fontId="60" fillId="0" borderId="13" xfId="16" applyFont="1" applyFill="1" applyBorder="1" applyAlignment="1">
      <alignment horizontal="center" vertical="center" wrapText="1"/>
    </xf>
    <xf numFmtId="0" fontId="60" fillId="0" borderId="14" xfId="16" applyFont="1" applyFill="1" applyBorder="1" applyAlignment="1">
      <alignment horizontal="center" vertical="center" wrapText="1"/>
    </xf>
    <xf numFmtId="0" fontId="60" fillId="0" borderId="38" xfId="16" applyFont="1" applyFill="1" applyBorder="1" applyAlignment="1">
      <alignment horizontal="center" vertical="center" wrapText="1"/>
    </xf>
    <xf numFmtId="0" fontId="61" fillId="0" borderId="37" xfId="0"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wrapText="1"/>
      <protection locked="0"/>
    </xf>
    <xf numFmtId="0" fontId="60" fillId="3" borderId="45" xfId="16" applyFont="1" applyFill="1" applyBorder="1" applyAlignment="1">
      <alignment horizontal="center" vertical="center" wrapText="1"/>
    </xf>
    <xf numFmtId="0" fontId="60" fillId="3" borderId="13" xfId="16" applyFont="1" applyFill="1" applyBorder="1" applyAlignment="1">
      <alignment horizontal="center" vertical="center" wrapText="1"/>
    </xf>
    <xf numFmtId="0" fontId="60" fillId="3" borderId="16" xfId="0" applyFont="1" applyFill="1" applyBorder="1" applyAlignment="1">
      <alignment horizontal="center" vertical="center" wrapText="1"/>
    </xf>
    <xf numFmtId="0" fontId="60" fillId="3" borderId="17" xfId="0" applyFont="1" applyFill="1" applyBorder="1" applyAlignment="1">
      <alignment horizontal="center" vertical="center" wrapText="1"/>
    </xf>
    <xf numFmtId="0" fontId="60" fillId="3" borderId="18"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4" xfId="0" applyFont="1" applyFill="1" applyBorder="1" applyAlignment="1">
      <alignment horizontal="center" vertical="center"/>
    </xf>
    <xf numFmtId="0" fontId="60" fillId="3" borderId="13" xfId="0" applyFont="1" applyFill="1" applyBorder="1" applyAlignment="1">
      <alignment horizontal="center" vertical="center" wrapText="1"/>
    </xf>
    <xf numFmtId="0" fontId="61" fillId="0" borderId="1" xfId="0"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172" fontId="62" fillId="0" borderId="37" xfId="0" applyNumberFormat="1" applyFont="1" applyFill="1" applyBorder="1" applyAlignment="1">
      <alignment horizontal="center" vertical="center"/>
    </xf>
    <xf numFmtId="172" fontId="62" fillId="0" borderId="23" xfId="0" applyNumberFormat="1" applyFont="1" applyFill="1" applyBorder="1" applyAlignment="1">
      <alignment horizontal="center" vertical="center"/>
    </xf>
    <xf numFmtId="10" fontId="61" fillId="3" borderId="25" xfId="16" applyNumberFormat="1" applyFont="1" applyFill="1" applyBorder="1" applyAlignment="1">
      <alignment horizontal="right" vertical="center"/>
    </xf>
    <xf numFmtId="10" fontId="61" fillId="3" borderId="0" xfId="16" applyNumberFormat="1" applyFont="1" applyFill="1" applyBorder="1" applyAlignment="1">
      <alignment horizontal="right" vertical="center"/>
    </xf>
    <xf numFmtId="0" fontId="60" fillId="0" borderId="16" xfId="16" applyFont="1" applyFill="1" applyBorder="1" applyAlignment="1">
      <alignment horizontal="center" vertical="center" wrapText="1"/>
    </xf>
    <xf numFmtId="0" fontId="60" fillId="0" borderId="3" xfId="16" applyFont="1" applyFill="1" applyBorder="1" applyAlignment="1">
      <alignment horizontal="justify" vertical="center" wrapText="1"/>
    </xf>
    <xf numFmtId="0" fontId="60" fillId="0" borderId="1" xfId="16" applyFont="1" applyFill="1" applyBorder="1" applyAlignment="1">
      <alignment horizontal="justify" vertical="center" wrapText="1"/>
    </xf>
    <xf numFmtId="0" fontId="60" fillId="0" borderId="4" xfId="16" applyFont="1" applyFill="1" applyBorder="1" applyAlignment="1">
      <alignment horizontal="justify" vertical="center" wrapText="1"/>
    </xf>
    <xf numFmtId="0" fontId="61" fillId="0" borderId="3" xfId="0" applyFont="1" applyFill="1" applyBorder="1" applyAlignment="1" applyProtection="1">
      <alignment horizontal="center" vertical="center" wrapText="1"/>
      <protection locked="0"/>
    </xf>
    <xf numFmtId="172" fontId="62" fillId="0" borderId="3" xfId="0" applyNumberFormat="1" applyFont="1" applyFill="1" applyBorder="1" applyAlignment="1" applyProtection="1">
      <alignment horizontal="center" vertical="center" wrapText="1"/>
      <protection locked="0"/>
    </xf>
    <xf numFmtId="0" fontId="60" fillId="0" borderId="3" xfId="16" applyFont="1" applyFill="1" applyBorder="1" applyAlignment="1">
      <alignment horizontal="center" vertical="center" wrapText="1"/>
    </xf>
    <xf numFmtId="172" fontId="62" fillId="0" borderId="37" xfId="0" applyNumberFormat="1" applyFont="1" applyFill="1" applyBorder="1" applyAlignment="1" applyProtection="1">
      <alignment horizontal="center" vertical="center" wrapText="1"/>
      <protection locked="0"/>
    </xf>
    <xf numFmtId="172" fontId="62" fillId="0" borderId="23" xfId="0" applyNumberFormat="1" applyFont="1" applyFill="1" applyBorder="1" applyAlignment="1" applyProtection="1">
      <alignment horizontal="center" vertical="center" wrapText="1"/>
      <protection locked="0"/>
    </xf>
    <xf numFmtId="172" fontId="62" fillId="0" borderId="38" xfId="0" applyNumberFormat="1" applyFont="1" applyFill="1" applyBorder="1" applyAlignment="1" applyProtection="1">
      <alignment horizontal="center" vertical="center" wrapText="1"/>
      <protection locked="0"/>
    </xf>
    <xf numFmtId="10" fontId="41" fillId="0" borderId="21" xfId="0" applyNumberFormat="1" applyFont="1" applyFill="1" applyBorder="1" applyAlignment="1">
      <alignment horizontal="center" vertical="center"/>
    </xf>
    <xf numFmtId="10" fontId="41" fillId="0" borderId="43" xfId="0" applyNumberFormat="1" applyFont="1" applyFill="1" applyBorder="1" applyAlignment="1">
      <alignment horizontal="center" vertical="center"/>
    </xf>
    <xf numFmtId="10" fontId="41" fillId="0" borderId="19" xfId="0" applyNumberFormat="1" applyFont="1" applyFill="1" applyBorder="1" applyAlignment="1">
      <alignment horizontal="center" vertical="center"/>
    </xf>
    <xf numFmtId="10" fontId="41" fillId="0" borderId="39" xfId="0" applyNumberFormat="1" applyFont="1" applyFill="1" applyBorder="1" applyAlignment="1">
      <alignment horizontal="center" vertical="center"/>
    </xf>
    <xf numFmtId="1" fontId="34" fillId="3" borderId="37" xfId="0" applyNumberFormat="1" applyFont="1" applyFill="1" applyBorder="1" applyAlignment="1">
      <alignment horizontal="center" vertical="center" wrapText="1"/>
    </xf>
    <xf numFmtId="1" fontId="34" fillId="3" borderId="23" xfId="0" applyNumberFormat="1" applyFont="1" applyFill="1" applyBorder="1" applyAlignment="1">
      <alignment horizontal="center" vertical="center" wrapText="1"/>
    </xf>
    <xf numFmtId="1" fontId="34" fillId="3" borderId="5" xfId="0" applyNumberFormat="1" applyFont="1" applyFill="1" applyBorder="1" applyAlignment="1">
      <alignment horizontal="center" vertical="center" wrapText="1"/>
    </xf>
    <xf numFmtId="175" fontId="16" fillId="5" borderId="1" xfId="4" applyNumberFormat="1" applyFont="1" applyFill="1" applyBorder="1" applyAlignment="1">
      <alignment horizontal="center" vertical="center" wrapText="1"/>
    </xf>
    <xf numFmtId="175" fontId="16" fillId="5" borderId="4" xfId="4" applyNumberFormat="1" applyFont="1" applyFill="1" applyBorder="1" applyAlignment="1">
      <alignment horizontal="center" vertical="center" wrapText="1"/>
    </xf>
    <xf numFmtId="175" fontId="49" fillId="0" borderId="3" xfId="4" applyNumberFormat="1" applyFont="1" applyFill="1" applyBorder="1" applyAlignment="1">
      <alignment horizontal="center" vertical="center" wrapText="1"/>
    </xf>
    <xf numFmtId="175" fontId="49" fillId="0" borderId="1" xfId="4" applyNumberFormat="1" applyFont="1" applyFill="1" applyBorder="1" applyAlignment="1">
      <alignment horizontal="center" vertical="center" wrapText="1"/>
    </xf>
    <xf numFmtId="175" fontId="49" fillId="0" borderId="4" xfId="4" applyNumberFormat="1" applyFont="1" applyFill="1" applyBorder="1" applyAlignment="1">
      <alignment horizontal="center" vertical="center" wrapText="1"/>
    </xf>
    <xf numFmtId="175" fontId="49" fillId="0" borderId="10" xfId="4" applyNumberFormat="1" applyFont="1" applyFill="1" applyBorder="1" applyAlignment="1">
      <alignment horizontal="center" vertical="center" wrapText="1"/>
    </xf>
    <xf numFmtId="175" fontId="49" fillId="0" borderId="11" xfId="4" applyNumberFormat="1" applyFont="1" applyFill="1" applyBorder="1" applyAlignment="1">
      <alignment horizontal="center" vertical="center" wrapText="1"/>
    </xf>
    <xf numFmtId="175" fontId="49" fillId="0" borderId="12" xfId="4" applyNumberFormat="1" applyFont="1" applyFill="1" applyBorder="1" applyAlignment="1">
      <alignment horizontal="center" vertical="center" wrapText="1"/>
    </xf>
    <xf numFmtId="0" fontId="16" fillId="6" borderId="5" xfId="19" applyFont="1" applyFill="1" applyBorder="1" applyAlignment="1">
      <alignment horizontal="center" vertical="center" wrapText="1"/>
    </xf>
    <xf numFmtId="0" fontId="16" fillId="6" borderId="1" xfId="19"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44" fillId="0" borderId="16" xfId="19" applyFont="1" applyFill="1" applyBorder="1" applyAlignment="1">
      <alignment horizontal="center" vertical="center" wrapText="1"/>
    </xf>
    <xf numFmtId="0" fontId="44" fillId="0" borderId="17" xfId="19" applyFont="1" applyFill="1" applyBorder="1" applyAlignment="1">
      <alignment horizontal="center" vertical="center" wrapText="1"/>
    </xf>
    <xf numFmtId="0" fontId="44" fillId="0" borderId="18" xfId="19" applyFont="1" applyFill="1" applyBorder="1" applyAlignment="1">
      <alignment horizontal="center" vertical="center" wrapText="1"/>
    </xf>
    <xf numFmtId="0" fontId="44" fillId="0" borderId="3" xfId="19" applyFont="1" applyFill="1" applyBorder="1" applyAlignment="1">
      <alignment horizontal="center" vertical="center" wrapText="1"/>
    </xf>
    <xf numFmtId="0" fontId="44" fillId="0" borderId="1" xfId="19" applyFont="1" applyFill="1" applyBorder="1" applyAlignment="1">
      <alignment horizontal="center" vertical="center" wrapText="1"/>
    </xf>
    <xf numFmtId="0" fontId="44" fillId="0" borderId="4" xfId="19"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4" xfId="0" applyFont="1" applyFill="1" applyBorder="1" applyAlignment="1">
      <alignment horizontal="center" vertical="center" wrapText="1"/>
    </xf>
    <xf numFmtId="175" fontId="49" fillId="0" borderId="2" xfId="4" applyNumberFormat="1" applyFont="1" applyFill="1" applyBorder="1" applyAlignment="1">
      <alignment horizontal="center" vertical="center" wrapText="1"/>
    </xf>
    <xf numFmtId="175" fontId="49" fillId="0" borderId="19" xfId="4" applyNumberFormat="1" applyFont="1" applyFill="1" applyBorder="1" applyAlignment="1">
      <alignment horizontal="center" vertical="center" wrapText="1"/>
    </xf>
    <xf numFmtId="0" fontId="44" fillId="0" borderId="51" xfId="19" applyFont="1" applyFill="1" applyBorder="1" applyAlignment="1">
      <alignment horizontal="center" vertical="center" wrapText="1"/>
    </xf>
    <xf numFmtId="0" fontId="44" fillId="0" borderId="52" xfId="19" applyFont="1" applyFill="1" applyBorder="1" applyAlignment="1">
      <alignment horizontal="center" vertical="center" wrapText="1"/>
    </xf>
    <xf numFmtId="0" fontId="44" fillId="0" borderId="53" xfId="19" applyFont="1" applyFill="1" applyBorder="1" applyAlignment="1">
      <alignment horizontal="center" vertical="center" wrapText="1"/>
    </xf>
    <xf numFmtId="0" fontId="34" fillId="3" borderId="2" xfId="0" applyFont="1" applyFill="1" applyBorder="1" applyAlignment="1">
      <alignment horizontal="center" vertical="center" wrapText="1"/>
    </xf>
    <xf numFmtId="0" fontId="44" fillId="0" borderId="2" xfId="19" applyFont="1" applyFill="1" applyBorder="1" applyAlignment="1">
      <alignment horizontal="center" vertical="center" wrapText="1"/>
    </xf>
    <xf numFmtId="0" fontId="22" fillId="3" borderId="2" xfId="0" applyFont="1" applyFill="1" applyBorder="1" applyAlignment="1">
      <alignment horizontal="center" vertical="center" wrapText="1"/>
    </xf>
    <xf numFmtId="175" fontId="16" fillId="5" borderId="11" xfId="4" applyNumberFormat="1" applyFont="1" applyFill="1" applyBorder="1" applyAlignment="1">
      <alignment horizontal="center" vertical="center" wrapText="1"/>
    </xf>
    <xf numFmtId="175" fontId="16" fillId="5" borderId="12" xfId="4" applyNumberFormat="1" applyFont="1" applyFill="1" applyBorder="1" applyAlignment="1">
      <alignment horizontal="center" vertical="center" wrapText="1"/>
    </xf>
    <xf numFmtId="0" fontId="44" fillId="5" borderId="20" xfId="19" applyFont="1" applyFill="1" applyBorder="1" applyAlignment="1">
      <alignment horizontal="center" vertical="center" wrapText="1"/>
    </xf>
    <xf numFmtId="0" fontId="44" fillId="5" borderId="13" xfId="19" applyFont="1" applyFill="1" applyBorder="1" applyAlignment="1">
      <alignment horizontal="center" vertical="center" wrapText="1"/>
    </xf>
    <xf numFmtId="0" fontId="44" fillId="5" borderId="14" xfId="19" applyFont="1" applyFill="1" applyBorder="1" applyAlignment="1">
      <alignment horizontal="center" vertical="center" wrapText="1"/>
    </xf>
    <xf numFmtId="0" fontId="44" fillId="5" borderId="2" xfId="19" applyFont="1" applyFill="1" applyBorder="1" applyAlignment="1">
      <alignment horizontal="center" vertical="center" wrapText="1"/>
    </xf>
    <xf numFmtId="0" fontId="44" fillId="5" borderId="23" xfId="19" applyFont="1" applyFill="1" applyBorder="1" applyAlignment="1">
      <alignment horizontal="center" vertical="center" wrapText="1"/>
    </xf>
    <xf numFmtId="0" fontId="44" fillId="5" borderId="38" xfId="19" applyFont="1" applyFill="1" applyBorder="1" applyAlignment="1">
      <alignment horizontal="center" vertical="center" wrapText="1"/>
    </xf>
    <xf numFmtId="0" fontId="47" fillId="5" borderId="1" xfId="0" applyFont="1" applyFill="1" applyBorder="1" applyAlignment="1">
      <alignment horizontal="center" vertical="center" wrapText="1"/>
    </xf>
    <xf numFmtId="0" fontId="47" fillId="5" borderId="4" xfId="0" applyFont="1" applyFill="1" applyBorder="1" applyAlignment="1">
      <alignment horizontal="center" vertical="center" wrapText="1"/>
    </xf>
    <xf numFmtId="0" fontId="44" fillId="3" borderId="45" xfId="19" applyFont="1" applyFill="1" applyBorder="1" applyAlignment="1">
      <alignment horizontal="center" vertical="center" wrapText="1"/>
    </xf>
    <xf numFmtId="0" fontId="44" fillId="3" borderId="13" xfId="19" applyFont="1" applyFill="1" applyBorder="1" applyAlignment="1">
      <alignment horizontal="center" vertical="center" wrapText="1"/>
    </xf>
    <xf numFmtId="0" fontId="44" fillId="3" borderId="50" xfId="19" applyFont="1" applyFill="1" applyBorder="1" applyAlignment="1">
      <alignment horizontal="center" vertical="center" wrapText="1"/>
    </xf>
    <xf numFmtId="0" fontId="44" fillId="3" borderId="37" xfId="19" applyFont="1" applyFill="1" applyBorder="1" applyAlignment="1">
      <alignment horizontal="center" vertical="center" wrapText="1"/>
    </xf>
    <xf numFmtId="0" fontId="44" fillId="3" borderId="23" xfId="19" applyFont="1" applyFill="1" applyBorder="1" applyAlignment="1">
      <alignment horizontal="center" vertical="center" wrapText="1"/>
    </xf>
    <xf numFmtId="0" fontId="44" fillId="3" borderId="5" xfId="19" applyFont="1" applyFill="1" applyBorder="1" applyAlignment="1">
      <alignment horizontal="center" vertical="center" wrapText="1"/>
    </xf>
    <xf numFmtId="0" fontId="44" fillId="3" borderId="1" xfId="19" applyFont="1" applyFill="1" applyBorder="1" applyAlignment="1">
      <alignment horizontal="center" vertical="center" wrapText="1"/>
    </xf>
    <xf numFmtId="0" fontId="44" fillId="3" borderId="3" xfId="19" applyFont="1" applyFill="1" applyBorder="1" applyAlignment="1">
      <alignment horizontal="center" vertical="center" wrapText="1"/>
    </xf>
    <xf numFmtId="0" fontId="45" fillId="5" borderId="3" xfId="19" applyFont="1" applyFill="1" applyBorder="1" applyAlignment="1">
      <alignment horizontal="center" vertical="center" wrapText="1"/>
    </xf>
    <xf numFmtId="0" fontId="45" fillId="5" borderId="1" xfId="19" applyFont="1" applyFill="1" applyBorder="1" applyAlignment="1">
      <alignment horizontal="center" vertical="center" wrapText="1"/>
    </xf>
    <xf numFmtId="0" fontId="45" fillId="5" borderId="4" xfId="19" applyFont="1" applyFill="1" applyBorder="1" applyAlignment="1">
      <alignment horizontal="center" vertical="center" wrapText="1"/>
    </xf>
    <xf numFmtId="0" fontId="45" fillId="5" borderId="21" xfId="19" applyFont="1" applyFill="1" applyBorder="1" applyAlignment="1">
      <alignment horizontal="center" vertical="center" wrapText="1"/>
    </xf>
    <xf numFmtId="0" fontId="45" fillId="5" borderId="22" xfId="19" applyFont="1" applyFill="1" applyBorder="1" applyAlignment="1">
      <alignment horizontal="center" vertical="center" wrapText="1"/>
    </xf>
    <xf numFmtId="0" fontId="45" fillId="5" borderId="39" xfId="19" applyFont="1" applyFill="1" applyBorder="1" applyAlignment="1">
      <alignment horizontal="center" vertical="center" wrapText="1"/>
    </xf>
    <xf numFmtId="0" fontId="45" fillId="5" borderId="16" xfId="19" applyFont="1" applyFill="1" applyBorder="1" applyAlignment="1">
      <alignment horizontal="center" vertical="center" wrapText="1"/>
    </xf>
    <xf numFmtId="0" fontId="45" fillId="5" borderId="17" xfId="19" applyFont="1" applyFill="1" applyBorder="1" applyAlignment="1">
      <alignment horizontal="center" vertical="center" wrapText="1"/>
    </xf>
    <xf numFmtId="0" fontId="45" fillId="5" borderId="18" xfId="19" applyFont="1" applyFill="1" applyBorder="1" applyAlignment="1">
      <alignment horizontal="center" vertical="center" wrapText="1"/>
    </xf>
    <xf numFmtId="0" fontId="45" fillId="5" borderId="37" xfId="19" applyFont="1" applyFill="1" applyBorder="1" applyAlignment="1">
      <alignment horizontal="center" vertical="center" wrapText="1"/>
    </xf>
    <xf numFmtId="0" fontId="45" fillId="5" borderId="23" xfId="19" applyFont="1" applyFill="1" applyBorder="1" applyAlignment="1">
      <alignment horizontal="center" vertical="center" wrapText="1"/>
    </xf>
    <xf numFmtId="0" fontId="45" fillId="5" borderId="38" xfId="19" applyFont="1" applyFill="1" applyBorder="1" applyAlignment="1">
      <alignment horizontal="center" vertical="center" wrapText="1"/>
    </xf>
    <xf numFmtId="0" fontId="12" fillId="3" borderId="16" xfId="19" applyFont="1" applyFill="1" applyBorder="1" applyAlignment="1">
      <alignment horizontal="center" vertical="center" wrapText="1"/>
    </xf>
    <xf numFmtId="0" fontId="12" fillId="3" borderId="17" xfId="19" applyFont="1" applyFill="1" applyBorder="1" applyAlignment="1">
      <alignment horizontal="center" vertical="center" wrapText="1"/>
    </xf>
    <xf numFmtId="0" fontId="12" fillId="3" borderId="20" xfId="19" applyFont="1" applyFill="1" applyBorder="1" applyAlignment="1">
      <alignment horizontal="center" vertical="center" wrapText="1"/>
    </xf>
    <xf numFmtId="0" fontId="22" fillId="3" borderId="37" xfId="19" applyFont="1" applyFill="1" applyBorder="1" applyAlignment="1">
      <alignment horizontal="center" vertical="center" wrapText="1"/>
    </xf>
    <xf numFmtId="0" fontId="22" fillId="3" borderId="23" xfId="19" applyFont="1" applyFill="1" applyBorder="1" applyAlignment="1">
      <alignment horizontal="center" vertical="center" wrapText="1"/>
    </xf>
    <xf numFmtId="0" fontId="12" fillId="3" borderId="1" xfId="19" applyFont="1" applyFill="1" applyBorder="1" applyAlignment="1">
      <alignment horizontal="center" vertical="center" wrapText="1"/>
    </xf>
    <xf numFmtId="0" fontId="12" fillId="3" borderId="2" xfId="19" applyFont="1" applyFill="1" applyBorder="1" applyAlignment="1">
      <alignment horizontal="center" vertical="center" wrapText="1"/>
    </xf>
    <xf numFmtId="0" fontId="12" fillId="3" borderId="3" xfId="19" applyFont="1" applyFill="1" applyBorder="1" applyAlignment="1">
      <alignment horizontal="center" vertical="center" wrapText="1"/>
    </xf>
    <xf numFmtId="0" fontId="45" fillId="3" borderId="3" xfId="19" applyFont="1" applyFill="1" applyBorder="1" applyAlignment="1">
      <alignment horizontal="center" vertical="center" wrapText="1"/>
    </xf>
    <xf numFmtId="0" fontId="45" fillId="3" borderId="1" xfId="19" applyFont="1" applyFill="1" applyBorder="1" applyAlignment="1">
      <alignment horizontal="center" vertical="center" wrapText="1"/>
    </xf>
    <xf numFmtId="0" fontId="45" fillId="3" borderId="4" xfId="19" applyFont="1" applyFill="1" applyBorder="1" applyAlignment="1">
      <alignment horizontal="center" vertical="center" wrapText="1"/>
    </xf>
    <xf numFmtId="0" fontId="45" fillId="3" borderId="10" xfId="19" applyFont="1" applyFill="1" applyBorder="1" applyAlignment="1">
      <alignment horizontal="center" vertical="center" wrapText="1"/>
    </xf>
    <xf numFmtId="0" fontId="45" fillId="3" borderId="11" xfId="19" applyFont="1" applyFill="1" applyBorder="1" applyAlignment="1">
      <alignment horizontal="center" vertical="center" wrapText="1"/>
    </xf>
    <xf numFmtId="0" fontId="45" fillId="3" borderId="12" xfId="19" applyFont="1" applyFill="1" applyBorder="1" applyAlignment="1">
      <alignment horizontal="center" vertical="center" wrapText="1"/>
    </xf>
    <xf numFmtId="175" fontId="48" fillId="0" borderId="3" xfId="4" applyNumberFormat="1" applyFont="1" applyFill="1" applyBorder="1" applyAlignment="1">
      <alignment horizontal="center" vertical="center" wrapText="1"/>
    </xf>
    <xf numFmtId="175" fontId="48" fillId="0" borderId="1" xfId="4" applyNumberFormat="1" applyFont="1" applyFill="1" applyBorder="1" applyAlignment="1">
      <alignment horizontal="center" vertical="center" wrapText="1"/>
    </xf>
    <xf numFmtId="175" fontId="48" fillId="0" borderId="4" xfId="4" applyNumberFormat="1" applyFont="1" applyFill="1" applyBorder="1" applyAlignment="1">
      <alignment horizontal="center" vertical="center" wrapText="1"/>
    </xf>
    <xf numFmtId="175" fontId="48" fillId="0" borderId="10" xfId="4" applyNumberFormat="1" applyFont="1" applyFill="1" applyBorder="1" applyAlignment="1">
      <alignment horizontal="center" vertical="center" wrapText="1"/>
    </xf>
    <xf numFmtId="175" fontId="48" fillId="0" borderId="11" xfId="4" applyNumberFormat="1" applyFont="1" applyFill="1" applyBorder="1" applyAlignment="1">
      <alignment horizontal="center" vertical="center" wrapText="1"/>
    </xf>
    <xf numFmtId="175" fontId="48" fillId="0" borderId="12" xfId="4" applyNumberFormat="1" applyFont="1" applyFill="1" applyBorder="1" applyAlignment="1">
      <alignment horizontal="center" vertical="center" wrapText="1"/>
    </xf>
    <xf numFmtId="0" fontId="45" fillId="3" borderId="16" xfId="19" applyFont="1" applyFill="1" applyBorder="1" applyAlignment="1">
      <alignment horizontal="center" vertical="center" wrapText="1"/>
    </xf>
    <xf numFmtId="0" fontId="45" fillId="3" borderId="17" xfId="19" applyFont="1" applyFill="1" applyBorder="1" applyAlignment="1">
      <alignment horizontal="center" vertical="center" wrapText="1"/>
    </xf>
    <xf numFmtId="0" fontId="45" fillId="3" borderId="18" xfId="19" applyFont="1" applyFill="1" applyBorder="1" applyAlignment="1">
      <alignment horizontal="center" vertical="center" wrapText="1"/>
    </xf>
    <xf numFmtId="0" fontId="44" fillId="3" borderId="4" xfId="19"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44" fillId="0" borderId="37" xfId="19" applyFont="1" applyFill="1" applyBorder="1" applyAlignment="1">
      <alignment horizontal="center" vertical="center" wrapText="1"/>
    </xf>
    <xf numFmtId="0" fontId="44" fillId="0" borderId="23" xfId="19" applyFont="1" applyFill="1" applyBorder="1" applyAlignment="1">
      <alignment horizontal="center" vertical="center" wrapText="1"/>
    </xf>
    <xf numFmtId="0" fontId="44" fillId="0" borderId="5" xfId="19" applyFont="1" applyFill="1" applyBorder="1" applyAlignment="1">
      <alignment horizontal="center" vertical="center" wrapText="1"/>
    </xf>
    <xf numFmtId="0" fontId="12" fillId="0" borderId="1" xfId="19" applyFont="1" applyFill="1" applyBorder="1" applyAlignment="1">
      <alignment horizontal="center" vertical="center" wrapText="1"/>
    </xf>
    <xf numFmtId="1" fontId="34" fillId="3" borderId="1" xfId="0" applyNumberFormat="1"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11" fillId="0" borderId="59" xfId="19" applyFont="1" applyBorder="1" applyAlignment="1">
      <alignment horizontal="right"/>
    </xf>
    <xf numFmtId="0" fontId="11" fillId="0" borderId="0" xfId="19" applyFont="1" applyBorder="1" applyAlignment="1">
      <alignment horizontal="right"/>
    </xf>
    <xf numFmtId="0" fontId="16" fillId="5" borderId="1" xfId="19" applyFont="1" applyFill="1" applyBorder="1" applyAlignment="1">
      <alignment horizontal="center" vertical="center" wrapText="1"/>
    </xf>
    <xf numFmtId="0" fontId="16" fillId="5" borderId="2" xfId="19" applyFont="1" applyFill="1" applyBorder="1" applyAlignment="1">
      <alignment horizontal="center" vertical="center" wrapText="1"/>
    </xf>
    <xf numFmtId="0" fontId="4" fillId="3" borderId="1" xfId="19" applyFill="1" applyBorder="1" applyAlignment="1">
      <alignment horizontal="center"/>
    </xf>
    <xf numFmtId="0" fontId="43" fillId="5" borderId="1" xfId="19" applyFont="1" applyFill="1" applyBorder="1" applyAlignment="1">
      <alignment horizontal="center" vertical="center" wrapText="1"/>
    </xf>
    <xf numFmtId="0" fontId="23" fillId="5" borderId="1" xfId="19" applyFont="1" applyFill="1" applyBorder="1" applyAlignment="1">
      <alignment horizontal="center" vertical="center" wrapText="1"/>
    </xf>
    <xf numFmtId="1" fontId="34" fillId="3" borderId="11" xfId="0" applyNumberFormat="1" applyFont="1" applyFill="1" applyBorder="1" applyAlignment="1">
      <alignment horizontal="center" vertical="center" wrapText="1"/>
    </xf>
    <xf numFmtId="0" fontId="30" fillId="3" borderId="1" xfId="0" applyFont="1" applyFill="1" applyBorder="1" applyAlignment="1">
      <alignment horizontal="left" vertical="center" wrapText="1"/>
    </xf>
  </cellXfs>
  <cellStyles count="36">
    <cellStyle name="Coma 2" xfId="1" xr:uid="{00000000-0005-0000-0000-000000000000}"/>
    <cellStyle name="Coma 2 2" xfId="2" xr:uid="{00000000-0005-0000-0000-000001000000}"/>
    <cellStyle name="Hipervínculo" xfId="24" builtinId="8" hidden="1"/>
    <cellStyle name="Hipervínculo" xfId="26" builtinId="8" hidden="1"/>
    <cellStyle name="Hipervínculo" xfId="32" builtinId="8"/>
    <cellStyle name="Hipervínculo visitado" xfId="25" builtinId="9" hidden="1"/>
    <cellStyle name="Hipervínculo visitado" xfId="27" builtinId="9" hidden="1"/>
    <cellStyle name="Millares" xfId="3" builtinId="3"/>
    <cellStyle name="Millares 2" xfId="4" xr:uid="{00000000-0005-0000-0000-000008000000}"/>
    <cellStyle name="Millares 2 2" xfId="5" xr:uid="{00000000-0005-0000-0000-000009000000}"/>
    <cellStyle name="Millares 3" xfId="6" xr:uid="{00000000-0005-0000-0000-00000A000000}"/>
    <cellStyle name="Millares 3 2" xfId="7" xr:uid="{00000000-0005-0000-0000-00000B000000}"/>
    <cellStyle name="Millares 4" xfId="8" xr:uid="{00000000-0005-0000-0000-00000C000000}"/>
    <cellStyle name="Moneda" xfId="9" builtinId="4"/>
    <cellStyle name="Moneda 2" xfId="10" xr:uid="{00000000-0005-0000-0000-00000E000000}"/>
    <cellStyle name="Moneda 2 2" xfId="11" xr:uid="{00000000-0005-0000-0000-00000F000000}"/>
    <cellStyle name="Moneda 2 2 2" xfId="12" xr:uid="{00000000-0005-0000-0000-000010000000}"/>
    <cellStyle name="Moneda 2 3" xfId="13" xr:uid="{00000000-0005-0000-0000-000011000000}"/>
    <cellStyle name="Moneda 2 3 2" xfId="29" xr:uid="{00000000-0005-0000-0000-000012000000}"/>
    <cellStyle name="Moneda 2 3 2 2" xfId="33" xr:uid="{00000000-0005-0000-0000-000013000000}"/>
    <cellStyle name="Moneda 2 3 3" xfId="34" xr:uid="{00000000-0005-0000-0000-000014000000}"/>
    <cellStyle name="Moneda 3" xfId="14" xr:uid="{00000000-0005-0000-0000-000015000000}"/>
    <cellStyle name="Moneda 3 2" xfId="30" xr:uid="{00000000-0005-0000-0000-000016000000}"/>
    <cellStyle name="Moneda 3 2 2" xfId="35" xr:uid="{00000000-0005-0000-0000-000017000000}"/>
    <cellStyle name="Moneda 4" xfId="15" xr:uid="{00000000-0005-0000-0000-000018000000}"/>
    <cellStyle name="Normal" xfId="0" builtinId="0"/>
    <cellStyle name="Normal 2" xfId="16" xr:uid="{00000000-0005-0000-0000-00001A000000}"/>
    <cellStyle name="Normal 2 10" xfId="17" xr:uid="{00000000-0005-0000-0000-00001B000000}"/>
    <cellStyle name="Normal 3" xfId="18" xr:uid="{00000000-0005-0000-0000-00001C000000}"/>
    <cellStyle name="Normal 3 2" xfId="19" xr:uid="{00000000-0005-0000-0000-00001D000000}"/>
    <cellStyle name="Normal 4 2" xfId="20" xr:uid="{00000000-0005-0000-0000-00001E000000}"/>
    <cellStyle name="Normal_573_2009_ Actualizado 22_12_2009" xfId="31" xr:uid="{00000000-0005-0000-0000-00001F000000}"/>
    <cellStyle name="Porcentaje" xfId="21" builtinId="5"/>
    <cellStyle name="Porcentaje 2" xfId="28" xr:uid="{00000000-0005-0000-0000-000021000000}"/>
    <cellStyle name="Porcentual 2" xfId="22" xr:uid="{00000000-0005-0000-0000-000022000000}"/>
    <cellStyle name="Porcentual 2 2" xfId="23" xr:uid="{00000000-0005-0000-0000-000023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225879</xdr:colOff>
      <xdr:row>1</xdr:row>
      <xdr:rowOff>272143</xdr:rowOff>
    </xdr:from>
    <xdr:to>
      <xdr:col>4</xdr:col>
      <xdr:colOff>1211036</xdr:colOff>
      <xdr:row>4</xdr:row>
      <xdr:rowOff>272142</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8915" y="544286"/>
          <a:ext cx="1570264" cy="121103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428598</xdr:colOff>
      <xdr:row>0</xdr:row>
      <xdr:rowOff>240505</xdr:rowOff>
    </xdr:from>
    <xdr:to>
      <xdr:col>3</xdr:col>
      <xdr:colOff>107130</xdr:colOff>
      <xdr:row>2</xdr:row>
      <xdr:rowOff>345280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24161" y="240505"/>
          <a:ext cx="1357313" cy="985838"/>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1257299</xdr:colOff>
      <xdr:row>0</xdr:row>
      <xdr:rowOff>95250</xdr:rowOff>
    </xdr:from>
    <xdr:to>
      <xdr:col>1</xdr:col>
      <xdr:colOff>437514</xdr:colOff>
      <xdr:row>3</xdr:row>
      <xdr:rowOff>95250</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1999" y="95250"/>
          <a:ext cx="437515" cy="5715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310244</xdr:colOff>
      <xdr:row>0</xdr:row>
      <xdr:rowOff>285747</xdr:rowOff>
    </xdr:from>
    <xdr:to>
      <xdr:col>2</xdr:col>
      <xdr:colOff>359550</xdr:colOff>
      <xdr:row>3</xdr:row>
      <xdr:rowOff>92446</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2244" y="285747"/>
          <a:ext cx="1335181" cy="9496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III%20TRIMESTRE/978_seguimiento_PROYECTO-%20Vs%202%20ACTUALIZACION%20TERCER%20TRIMESTRE%20(1)%20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TERRITORIALIZACIÓN 2017"/>
      <sheetName val="Hoja1"/>
      <sheetName val="Hoja2"/>
      <sheetName val="Hoja3"/>
    </sheetNames>
    <sheetDataSet>
      <sheetData sheetId="0"/>
      <sheetData sheetId="1">
        <row r="3">
          <cell r="O3" t="str">
            <v>DIRECCIÓN DE CONTROL AMBIENTAL</v>
          </cell>
        </row>
        <row r="4">
          <cell r="O4" t="str">
            <v xml:space="preserve"> 978 - Centro de Información y Modelamiento Ambiental</v>
          </cell>
        </row>
        <row r="27">
          <cell r="A27" t="str">
            <v>Línea de acción (1.4): Red de Calidad Hídrica de Bogotá RCHB, la Red de monitoreo aguas subterráneas y la captura de la información secundaria compilada mediante el reporte de terceros interesados o usuarios del recurso Hídrico. SRHS</v>
          </cell>
          <cell r="C27" t="str">
            <v>Generar 4 informes anualizados de la calidad hídrica superficial.</v>
          </cell>
        </row>
        <row r="39">
          <cell r="A39" t="str">
            <v>Línea de acción (2) Centro de Información y Modelamiento Ambiental.</v>
          </cell>
          <cell r="C39" t="str">
            <v>Establecer 1 centro de información y modelamiento.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artografia.dadep.gov.co/generica/index.html?webmap=a19fd5f9190645599275d1e424774ea9%20Notas%20tecnicas%20que%20evidencia%20el%20avance" TargetMode="External"/><Relationship Id="rId6" Type="http://schemas.openxmlformats.org/officeDocument/2006/relationships/comments" Target="../comments1.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
  <sheetViews>
    <sheetView tabSelected="1" view="pageBreakPreview" zoomScale="46" zoomScaleNormal="60" zoomScaleSheetLayoutView="46" zoomScalePageLayoutView="60" workbookViewId="0">
      <selection activeCell="L42" sqref="L42"/>
    </sheetView>
  </sheetViews>
  <sheetFormatPr baseColWidth="10" defaultColWidth="10.85546875" defaultRowHeight="15"/>
  <cols>
    <col min="1" max="1" width="10.85546875" style="1"/>
    <col min="2" max="2" width="8.85546875" style="1" customWidth="1"/>
    <col min="3" max="3" width="20.85546875" style="1" customWidth="1"/>
    <col min="4" max="4" width="8.85546875" style="1" customWidth="1"/>
    <col min="5" max="5" width="27.140625" style="1" customWidth="1"/>
    <col min="6" max="6" width="7.42578125" style="1" customWidth="1"/>
    <col min="7" max="7" width="19.85546875" style="1" customWidth="1"/>
    <col min="8" max="8" width="12.85546875" style="1" customWidth="1"/>
    <col min="9" max="9" width="18.5703125" style="1" customWidth="1"/>
    <col min="10" max="10" width="13.42578125" style="10" bestFit="1" customWidth="1"/>
    <col min="11" max="11" width="13.42578125" style="14" customWidth="1"/>
    <col min="12" max="12" width="14.7109375" style="13" customWidth="1"/>
    <col min="13" max="13" width="12.7109375" style="10" customWidth="1"/>
    <col min="14" max="14" width="19" style="14" bestFit="1" customWidth="1"/>
    <col min="15" max="15" width="21.42578125" style="14" bestFit="1" customWidth="1"/>
    <col min="16" max="17" width="17.28515625" style="13" bestFit="1" customWidth="1"/>
    <col min="18" max="18" width="15.5703125" style="13" customWidth="1"/>
    <col min="19" max="19" width="17.28515625" style="13" bestFit="1" customWidth="1"/>
    <col min="20" max="20" width="13.5703125" style="14" bestFit="1" customWidth="1"/>
    <col min="21" max="21" width="21" style="14" customWidth="1"/>
    <col min="22" max="22" width="15.28515625" style="13" bestFit="1" customWidth="1"/>
    <col min="23" max="25" width="17.28515625" style="13" bestFit="1" customWidth="1"/>
    <col min="26" max="26" width="13.5703125" style="14" bestFit="1" customWidth="1"/>
    <col min="27" max="27" width="21.42578125" style="14" bestFit="1" customWidth="1"/>
    <col min="28" max="31" width="17.28515625" style="13" bestFit="1" customWidth="1"/>
    <col min="32" max="32" width="13.5703125" style="14" bestFit="1" customWidth="1"/>
    <col min="33" max="33" width="21.7109375" style="14" customWidth="1"/>
    <col min="34" max="34" width="17.5703125" style="14" customWidth="1"/>
    <col min="35" max="35" width="19" style="14" customWidth="1"/>
    <col min="36" max="36" width="17.42578125" style="14" customWidth="1"/>
    <col min="37" max="38" width="14.5703125" style="14" customWidth="1"/>
    <col min="39" max="39" width="12.85546875" style="1" customWidth="1"/>
    <col min="40" max="40" width="16.42578125" style="1" customWidth="1"/>
    <col min="41" max="41" width="12.85546875" style="1" customWidth="1"/>
    <col min="42" max="42" width="14.28515625" style="1" customWidth="1"/>
    <col min="43" max="43" width="13.140625" style="1" customWidth="1"/>
    <col min="44" max="44" width="12.28515625" style="1" customWidth="1"/>
    <col min="45" max="45" width="49.42578125" style="1" customWidth="1"/>
    <col min="46" max="46" width="18.42578125" style="1" customWidth="1"/>
    <col min="47" max="47" width="21.42578125" style="1" customWidth="1"/>
    <col min="48" max="48" width="19.140625" style="1" customWidth="1"/>
    <col min="49" max="49" width="16.7109375" style="1" customWidth="1"/>
    <col min="50" max="50" width="10.85546875" style="1"/>
    <col min="51" max="51" width="56.42578125" style="1" customWidth="1"/>
    <col min="52" max="16384" width="10.85546875" style="1"/>
  </cols>
  <sheetData>
    <row r="1" spans="1:49" ht="21" customHeight="1" thickBot="1">
      <c r="B1" s="4"/>
      <c r="C1" s="4"/>
      <c r="D1" s="4"/>
      <c r="E1" s="4"/>
      <c r="F1" s="4"/>
      <c r="G1" s="4"/>
      <c r="H1" s="4"/>
      <c r="I1" s="4"/>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4"/>
      <c r="AN1" s="4"/>
      <c r="AO1" s="4"/>
      <c r="AP1" s="4"/>
      <c r="AQ1" s="4"/>
      <c r="AR1" s="4"/>
      <c r="AS1" s="4"/>
      <c r="AT1" s="4"/>
      <c r="AU1" s="4"/>
      <c r="AV1" s="4"/>
      <c r="AW1" s="4"/>
    </row>
    <row r="2" spans="1:49" ht="38.25" customHeight="1">
      <c r="A2" s="505"/>
      <c r="B2" s="505"/>
      <c r="C2" s="505"/>
      <c r="D2" s="505"/>
      <c r="E2" s="505"/>
      <c r="F2" s="505"/>
      <c r="G2" s="505"/>
      <c r="H2" s="508" t="s">
        <v>0</v>
      </c>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9"/>
    </row>
    <row r="3" spans="1:49" ht="28.5" customHeight="1">
      <c r="A3" s="505"/>
      <c r="B3" s="505"/>
      <c r="C3" s="505"/>
      <c r="D3" s="505"/>
      <c r="E3" s="505"/>
      <c r="F3" s="505"/>
      <c r="G3" s="505"/>
      <c r="H3" s="507" t="s">
        <v>84</v>
      </c>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10"/>
    </row>
    <row r="4" spans="1:49" ht="27.75" customHeight="1">
      <c r="A4" s="505"/>
      <c r="B4" s="505"/>
      <c r="C4" s="505"/>
      <c r="D4" s="505"/>
      <c r="E4" s="505"/>
      <c r="F4" s="505"/>
      <c r="G4" s="505"/>
      <c r="H4" s="507" t="s">
        <v>1</v>
      </c>
      <c r="I4" s="507"/>
      <c r="J4" s="507"/>
      <c r="K4" s="507"/>
      <c r="L4" s="507"/>
      <c r="M4" s="507"/>
      <c r="N4" s="507"/>
      <c r="O4" s="507"/>
      <c r="P4" s="507"/>
      <c r="Q4" s="507"/>
      <c r="R4" s="507"/>
      <c r="S4" s="507" t="s">
        <v>193</v>
      </c>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10"/>
    </row>
    <row r="5" spans="1:49" ht="26.25" customHeight="1">
      <c r="A5" s="505"/>
      <c r="B5" s="505"/>
      <c r="C5" s="505"/>
      <c r="D5" s="505"/>
      <c r="E5" s="505"/>
      <c r="F5" s="505"/>
      <c r="G5" s="505"/>
      <c r="H5" s="507" t="s">
        <v>3</v>
      </c>
      <c r="I5" s="507"/>
      <c r="J5" s="507"/>
      <c r="K5" s="507"/>
      <c r="L5" s="507"/>
      <c r="M5" s="507"/>
      <c r="N5" s="507"/>
      <c r="O5" s="507"/>
      <c r="P5" s="507"/>
      <c r="Q5" s="507"/>
      <c r="R5" s="507"/>
      <c r="S5" s="507" t="s">
        <v>192</v>
      </c>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7"/>
      <c r="AV5" s="507"/>
      <c r="AW5" s="510"/>
    </row>
    <row r="6" spans="1:49" ht="15.75">
      <c r="A6" s="506"/>
      <c r="B6" s="506"/>
      <c r="C6" s="506"/>
      <c r="D6" s="506"/>
      <c r="E6" s="506"/>
      <c r="F6" s="18"/>
      <c r="G6" s="18"/>
      <c r="H6" s="18"/>
      <c r="I6" s="18"/>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8"/>
      <c r="AN6" s="18"/>
      <c r="AO6" s="18"/>
      <c r="AP6" s="18"/>
      <c r="AQ6" s="18"/>
      <c r="AR6" s="18"/>
      <c r="AS6" s="18"/>
      <c r="AT6" s="18"/>
      <c r="AU6" s="18"/>
      <c r="AV6" s="18"/>
      <c r="AW6" s="20"/>
    </row>
    <row r="7" spans="1:49" ht="30" customHeight="1">
      <c r="A7" s="507" t="s">
        <v>4</v>
      </c>
      <c r="B7" s="507"/>
      <c r="C7" s="507"/>
      <c r="D7" s="507"/>
      <c r="E7" s="507"/>
      <c r="F7" s="507"/>
      <c r="G7" s="507"/>
      <c r="H7" s="507"/>
      <c r="I7" s="507"/>
      <c r="J7" s="507"/>
      <c r="K7" s="507"/>
      <c r="L7" s="507"/>
      <c r="M7" s="507"/>
      <c r="N7" s="507"/>
      <c r="O7" s="507"/>
      <c r="P7" s="507"/>
      <c r="Q7" s="507"/>
      <c r="R7" s="507"/>
      <c r="S7" s="511" t="s">
        <v>199</v>
      </c>
      <c r="T7" s="511"/>
      <c r="U7" s="511"/>
      <c r="V7" s="511"/>
      <c r="W7" s="511"/>
      <c r="X7" s="511"/>
      <c r="Y7" s="511"/>
      <c r="Z7" s="511"/>
      <c r="AA7" s="511"/>
      <c r="AB7" s="511"/>
      <c r="AC7" s="511"/>
      <c r="AD7" s="511"/>
      <c r="AE7" s="511"/>
      <c r="AF7" s="511"/>
      <c r="AG7" s="511"/>
      <c r="AH7" s="511"/>
      <c r="AI7" s="511"/>
      <c r="AJ7" s="511"/>
      <c r="AK7" s="511"/>
      <c r="AL7" s="511"/>
      <c r="AM7" s="511"/>
      <c r="AN7" s="511"/>
      <c r="AO7" s="511"/>
      <c r="AP7" s="511"/>
      <c r="AQ7" s="511"/>
      <c r="AR7" s="511"/>
      <c r="AS7" s="511"/>
      <c r="AT7" s="511"/>
      <c r="AU7" s="511"/>
      <c r="AV7" s="511"/>
      <c r="AW7" s="512"/>
    </row>
    <row r="8" spans="1:49" ht="30" customHeight="1">
      <c r="A8" s="507" t="s">
        <v>2</v>
      </c>
      <c r="B8" s="507"/>
      <c r="C8" s="507"/>
      <c r="D8" s="507"/>
      <c r="E8" s="507"/>
      <c r="F8" s="507"/>
      <c r="G8" s="507"/>
      <c r="H8" s="507"/>
      <c r="I8" s="507"/>
      <c r="J8" s="507"/>
      <c r="K8" s="507"/>
      <c r="L8" s="507"/>
      <c r="M8" s="507"/>
      <c r="N8" s="507"/>
      <c r="O8" s="507"/>
      <c r="P8" s="507"/>
      <c r="Q8" s="507"/>
      <c r="R8" s="507"/>
      <c r="S8" s="511" t="s">
        <v>200</v>
      </c>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2"/>
    </row>
    <row r="9" spans="1:49" ht="36" customHeight="1" thickBot="1">
      <c r="A9" s="506"/>
      <c r="B9" s="506"/>
      <c r="C9" s="16"/>
      <c r="D9" s="16"/>
      <c r="E9" s="16"/>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8"/>
      <c r="AN9" s="18"/>
      <c r="AO9" s="18"/>
      <c r="AP9" s="18"/>
      <c r="AQ9" s="18"/>
      <c r="AR9" s="18"/>
      <c r="AS9" s="18"/>
      <c r="AT9" s="18"/>
      <c r="AU9" s="18"/>
      <c r="AV9" s="18"/>
      <c r="AW9" s="20"/>
    </row>
    <row r="10" spans="1:49" s="2" customFormat="1" ht="70.5" customHeight="1">
      <c r="A10" s="496" t="s">
        <v>293</v>
      </c>
      <c r="B10" s="496"/>
      <c r="C10" s="497"/>
      <c r="D10" s="503" t="s">
        <v>65</v>
      </c>
      <c r="E10" s="503"/>
      <c r="F10" s="503" t="s">
        <v>67</v>
      </c>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t="s">
        <v>75</v>
      </c>
      <c r="AR10" s="503" t="s">
        <v>76</v>
      </c>
      <c r="AS10" s="513" t="s">
        <v>77</v>
      </c>
      <c r="AT10" s="513" t="s">
        <v>78</v>
      </c>
      <c r="AU10" s="513" t="s">
        <v>79</v>
      </c>
      <c r="AV10" s="513" t="s">
        <v>80</v>
      </c>
      <c r="AW10" s="516" t="s">
        <v>81</v>
      </c>
    </row>
    <row r="11" spans="1:49" s="3" customFormat="1" ht="45.75" customHeight="1">
      <c r="A11" s="494" t="s">
        <v>294</v>
      </c>
      <c r="B11" s="494" t="s">
        <v>64</v>
      </c>
      <c r="C11" s="501" t="s">
        <v>295</v>
      </c>
      <c r="D11" s="501" t="s">
        <v>49</v>
      </c>
      <c r="E11" s="501" t="s">
        <v>66</v>
      </c>
      <c r="F11" s="501" t="s">
        <v>68</v>
      </c>
      <c r="G11" s="501" t="s">
        <v>69</v>
      </c>
      <c r="H11" s="501" t="s">
        <v>70</v>
      </c>
      <c r="I11" s="501" t="s">
        <v>71</v>
      </c>
      <c r="J11" s="501" t="s">
        <v>72</v>
      </c>
      <c r="K11" s="498" t="s">
        <v>73</v>
      </c>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500"/>
      <c r="AM11" s="504" t="s">
        <v>74</v>
      </c>
      <c r="AN11" s="504"/>
      <c r="AO11" s="504"/>
      <c r="AP11" s="504"/>
      <c r="AQ11" s="501"/>
      <c r="AR11" s="501"/>
      <c r="AS11" s="514"/>
      <c r="AT11" s="514"/>
      <c r="AU11" s="514"/>
      <c r="AV11" s="514"/>
      <c r="AW11" s="517"/>
    </row>
    <row r="12" spans="1:49" s="3" customFormat="1" ht="51" customHeight="1">
      <c r="A12" s="494"/>
      <c r="B12" s="494"/>
      <c r="C12" s="501"/>
      <c r="D12" s="501"/>
      <c r="E12" s="501"/>
      <c r="F12" s="501"/>
      <c r="G12" s="501"/>
      <c r="H12" s="501"/>
      <c r="I12" s="501"/>
      <c r="J12" s="501"/>
      <c r="K12" s="498">
        <v>2016</v>
      </c>
      <c r="L12" s="499"/>
      <c r="M12" s="499"/>
      <c r="N12" s="500"/>
      <c r="O12" s="369"/>
      <c r="P12" s="504">
        <v>2017</v>
      </c>
      <c r="Q12" s="504"/>
      <c r="R12" s="504"/>
      <c r="S12" s="504"/>
      <c r="T12" s="504"/>
      <c r="U12" s="498">
        <v>2018</v>
      </c>
      <c r="V12" s="499"/>
      <c r="W12" s="499"/>
      <c r="X12" s="499"/>
      <c r="Y12" s="499"/>
      <c r="Z12" s="500"/>
      <c r="AA12" s="498">
        <v>2019</v>
      </c>
      <c r="AB12" s="499"/>
      <c r="AC12" s="499"/>
      <c r="AD12" s="499"/>
      <c r="AE12" s="499"/>
      <c r="AF12" s="500"/>
      <c r="AG12" s="498">
        <v>2020</v>
      </c>
      <c r="AH12" s="499"/>
      <c r="AI12" s="499"/>
      <c r="AJ12" s="499"/>
      <c r="AK12" s="499"/>
      <c r="AL12" s="500"/>
      <c r="AM12" s="501" t="s">
        <v>5</v>
      </c>
      <c r="AN12" s="501" t="s">
        <v>6</v>
      </c>
      <c r="AO12" s="501" t="s">
        <v>7</v>
      </c>
      <c r="AP12" s="501" t="s">
        <v>8</v>
      </c>
      <c r="AQ12" s="501"/>
      <c r="AR12" s="501"/>
      <c r="AS12" s="514"/>
      <c r="AT12" s="514"/>
      <c r="AU12" s="514"/>
      <c r="AV12" s="514"/>
      <c r="AW12" s="517"/>
    </row>
    <row r="13" spans="1:49" s="3" customFormat="1" ht="54" customHeight="1" thickBot="1">
      <c r="A13" s="495"/>
      <c r="B13" s="495"/>
      <c r="C13" s="502"/>
      <c r="D13" s="502"/>
      <c r="E13" s="502"/>
      <c r="F13" s="502"/>
      <c r="G13" s="502"/>
      <c r="H13" s="502"/>
      <c r="I13" s="502"/>
      <c r="J13" s="502"/>
      <c r="K13" s="368" t="s">
        <v>296</v>
      </c>
      <c r="L13" s="368" t="s">
        <v>298</v>
      </c>
      <c r="M13" s="368" t="s">
        <v>299</v>
      </c>
      <c r="N13" s="26" t="s">
        <v>33</v>
      </c>
      <c r="O13" s="368" t="s">
        <v>297</v>
      </c>
      <c r="P13" s="368" t="s">
        <v>300</v>
      </c>
      <c r="Q13" s="368" t="s">
        <v>301</v>
      </c>
      <c r="R13" s="368" t="s">
        <v>298</v>
      </c>
      <c r="S13" s="368" t="s">
        <v>299</v>
      </c>
      <c r="T13" s="26" t="s">
        <v>33</v>
      </c>
      <c r="U13" s="368" t="s">
        <v>297</v>
      </c>
      <c r="V13" s="368" t="s">
        <v>300</v>
      </c>
      <c r="W13" s="368" t="s">
        <v>301</v>
      </c>
      <c r="X13" s="368" t="s">
        <v>298</v>
      </c>
      <c r="Y13" s="368" t="s">
        <v>299</v>
      </c>
      <c r="Z13" s="26" t="s">
        <v>33</v>
      </c>
      <c r="AA13" s="368" t="s">
        <v>297</v>
      </c>
      <c r="AB13" s="368" t="s">
        <v>300</v>
      </c>
      <c r="AC13" s="368" t="s">
        <v>301</v>
      </c>
      <c r="AD13" s="368" t="s">
        <v>298</v>
      </c>
      <c r="AE13" s="368" t="s">
        <v>299</v>
      </c>
      <c r="AF13" s="26" t="s">
        <v>33</v>
      </c>
      <c r="AG13" s="368" t="s">
        <v>297</v>
      </c>
      <c r="AH13" s="368" t="s">
        <v>300</v>
      </c>
      <c r="AI13" s="368" t="s">
        <v>301</v>
      </c>
      <c r="AJ13" s="368" t="s">
        <v>298</v>
      </c>
      <c r="AK13" s="368" t="s">
        <v>299</v>
      </c>
      <c r="AL13" s="27" t="s">
        <v>33</v>
      </c>
      <c r="AM13" s="502"/>
      <c r="AN13" s="502"/>
      <c r="AO13" s="502"/>
      <c r="AP13" s="502"/>
      <c r="AQ13" s="502"/>
      <c r="AR13" s="502"/>
      <c r="AS13" s="515"/>
      <c r="AT13" s="515"/>
      <c r="AU13" s="515"/>
      <c r="AV13" s="515"/>
      <c r="AW13" s="518"/>
    </row>
    <row r="14" spans="1:49" s="3" customFormat="1" ht="167.25" customHeight="1" thickBot="1">
      <c r="A14" s="489">
        <v>44</v>
      </c>
      <c r="B14" s="371">
        <v>1</v>
      </c>
      <c r="C14" s="373" t="s">
        <v>85</v>
      </c>
      <c r="D14" s="372">
        <v>1</v>
      </c>
      <c r="E14" s="80" t="s">
        <v>88</v>
      </c>
      <c r="F14" s="79" t="s">
        <v>185</v>
      </c>
      <c r="G14" s="78" t="s">
        <v>86</v>
      </c>
      <c r="H14" s="79" t="s">
        <v>87</v>
      </c>
      <c r="I14" s="106" t="s">
        <v>198</v>
      </c>
      <c r="J14" s="106">
        <v>1</v>
      </c>
      <c r="K14" s="106"/>
      <c r="L14" s="106">
        <v>0.1</v>
      </c>
      <c r="M14" s="106">
        <v>0.1</v>
      </c>
      <c r="N14" s="106"/>
      <c r="O14" s="106"/>
      <c r="P14" s="106">
        <v>0.4</v>
      </c>
      <c r="Q14" s="106">
        <v>0.4</v>
      </c>
      <c r="R14" s="106">
        <v>0.4</v>
      </c>
      <c r="S14" s="190"/>
      <c r="T14" s="189"/>
      <c r="U14" s="189"/>
      <c r="V14" s="106">
        <v>0.7</v>
      </c>
      <c r="W14" s="189"/>
      <c r="X14" s="189"/>
      <c r="Y14" s="190"/>
      <c r="Z14" s="189"/>
      <c r="AA14" s="189"/>
      <c r="AB14" s="106">
        <v>1</v>
      </c>
      <c r="AC14" s="189"/>
      <c r="AD14" s="83"/>
      <c r="AE14" s="82"/>
      <c r="AF14" s="81"/>
      <c r="AG14" s="81"/>
      <c r="AH14" s="106"/>
      <c r="AI14" s="83"/>
      <c r="AJ14" s="83"/>
      <c r="AK14" s="81"/>
      <c r="AL14" s="81"/>
      <c r="AM14" s="192">
        <v>0.1</v>
      </c>
      <c r="AN14" s="192">
        <v>0.2</v>
      </c>
      <c r="AO14" s="412">
        <v>0.3</v>
      </c>
      <c r="AP14" s="185"/>
      <c r="AQ14" s="186">
        <f>AN14/Q14</f>
        <v>0.5</v>
      </c>
      <c r="AR14" s="186">
        <f>AP14/J14</f>
        <v>0</v>
      </c>
      <c r="AS14" s="414" t="s">
        <v>316</v>
      </c>
      <c r="AT14" s="195" t="s">
        <v>230</v>
      </c>
      <c r="AU14" s="195" t="s">
        <v>230</v>
      </c>
      <c r="AV14" s="194" t="s">
        <v>229</v>
      </c>
      <c r="AW14" s="196" t="s">
        <v>231</v>
      </c>
    </row>
    <row r="15" spans="1:49" s="3" customFormat="1" ht="167.25" customHeight="1" thickBot="1">
      <c r="A15" s="490"/>
      <c r="B15" s="371">
        <v>193</v>
      </c>
      <c r="C15" s="373" t="s">
        <v>194</v>
      </c>
      <c r="D15" s="372">
        <v>441</v>
      </c>
      <c r="E15" s="80" t="s">
        <v>197</v>
      </c>
      <c r="F15" s="79">
        <v>463</v>
      </c>
      <c r="G15" s="78" t="s">
        <v>195</v>
      </c>
      <c r="H15" s="78" t="s">
        <v>196</v>
      </c>
      <c r="I15" s="106" t="s">
        <v>198</v>
      </c>
      <c r="J15" s="189">
        <v>1</v>
      </c>
      <c r="K15" s="189"/>
      <c r="L15" s="191">
        <v>0.1</v>
      </c>
      <c r="M15" s="191">
        <v>0.1</v>
      </c>
      <c r="N15" s="106"/>
      <c r="O15" s="106"/>
      <c r="P15" s="191">
        <v>0.4</v>
      </c>
      <c r="Q15" s="107">
        <v>0.4</v>
      </c>
      <c r="R15" s="107">
        <v>0.4</v>
      </c>
      <c r="S15" s="190"/>
      <c r="T15" s="189"/>
      <c r="U15" s="189"/>
      <c r="V15" s="191">
        <v>0.7</v>
      </c>
      <c r="W15" s="189"/>
      <c r="X15" s="189"/>
      <c r="Y15" s="190"/>
      <c r="Z15" s="189"/>
      <c r="AA15" s="189"/>
      <c r="AB15" s="191">
        <v>0.98</v>
      </c>
      <c r="AC15" s="189"/>
      <c r="AD15" s="83"/>
      <c r="AE15" s="82"/>
      <c r="AF15" s="81"/>
      <c r="AG15" s="81"/>
      <c r="AH15" s="107"/>
      <c r="AI15" s="83"/>
      <c r="AJ15" s="83"/>
      <c r="AK15" s="81"/>
      <c r="AL15" s="81"/>
      <c r="AM15" s="193">
        <v>0.1</v>
      </c>
      <c r="AN15" s="193">
        <v>0.2</v>
      </c>
      <c r="AO15" s="413">
        <v>0.3</v>
      </c>
      <c r="AP15" s="187"/>
      <c r="AQ15" s="186">
        <f>AN15/Q15</f>
        <v>0.5</v>
      </c>
      <c r="AR15" s="186">
        <f>AP15/J15</f>
        <v>0</v>
      </c>
      <c r="AS15" s="197" t="s">
        <v>317</v>
      </c>
      <c r="AT15" s="195" t="s">
        <v>230</v>
      </c>
      <c r="AU15" s="195" t="s">
        <v>230</v>
      </c>
      <c r="AV15" s="194" t="s">
        <v>229</v>
      </c>
      <c r="AW15" s="196" t="s">
        <v>231</v>
      </c>
    </row>
    <row r="16" spans="1:49" s="3" customFormat="1" ht="167.25" customHeight="1">
      <c r="A16" s="491"/>
      <c r="B16" s="415">
        <v>2</v>
      </c>
      <c r="C16" s="416" t="s">
        <v>85</v>
      </c>
      <c r="D16" s="417">
        <v>2</v>
      </c>
      <c r="E16" s="418" t="s">
        <v>188</v>
      </c>
      <c r="F16" s="418" t="s">
        <v>187</v>
      </c>
      <c r="G16" s="418" t="s">
        <v>189</v>
      </c>
      <c r="H16" s="419" t="s">
        <v>190</v>
      </c>
      <c r="I16" s="420" t="s">
        <v>211</v>
      </c>
      <c r="J16" s="420">
        <v>2</v>
      </c>
      <c r="K16" s="420"/>
      <c r="L16" s="420">
        <v>2</v>
      </c>
      <c r="M16" s="420">
        <v>2</v>
      </c>
      <c r="N16" s="421"/>
      <c r="O16" s="421"/>
      <c r="P16" s="420">
        <v>2</v>
      </c>
      <c r="Q16" s="422">
        <v>2</v>
      </c>
      <c r="R16" s="422">
        <v>2</v>
      </c>
      <c r="S16" s="423"/>
      <c r="T16" s="422"/>
      <c r="U16" s="422"/>
      <c r="V16" s="420">
        <v>2</v>
      </c>
      <c r="W16" s="422"/>
      <c r="X16" s="422"/>
      <c r="Y16" s="423"/>
      <c r="Z16" s="422"/>
      <c r="AA16" s="422"/>
      <c r="AB16" s="420">
        <v>2</v>
      </c>
      <c r="AC16" s="422"/>
      <c r="AD16" s="424"/>
      <c r="AE16" s="425"/>
      <c r="AF16" s="108"/>
      <c r="AG16" s="108"/>
      <c r="AH16" s="424"/>
      <c r="AI16" s="424"/>
      <c r="AJ16" s="424"/>
      <c r="AK16" s="108"/>
      <c r="AL16" s="108" t="s">
        <v>96</v>
      </c>
      <c r="AM16" s="108">
        <v>2</v>
      </c>
      <c r="AN16" s="108">
        <v>2</v>
      </c>
      <c r="AO16" s="108">
        <v>2</v>
      </c>
      <c r="AP16" s="109"/>
      <c r="AQ16" s="426">
        <f>AN16/Q16</f>
        <v>1</v>
      </c>
      <c r="AR16" s="188">
        <f>(2+2)/(2+2+2+2+2)</f>
        <v>0.4</v>
      </c>
      <c r="AS16" s="198" t="s">
        <v>318</v>
      </c>
      <c r="AT16" s="198" t="s">
        <v>230</v>
      </c>
      <c r="AU16" s="198" t="s">
        <v>230</v>
      </c>
      <c r="AV16" s="427" t="s">
        <v>319</v>
      </c>
      <c r="AW16" s="428" t="s">
        <v>320</v>
      </c>
    </row>
    <row r="17" spans="1:49" ht="90.75" customHeight="1">
      <c r="A17" s="492" t="s">
        <v>302</v>
      </c>
      <c r="B17" s="492"/>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493"/>
    </row>
  </sheetData>
  <mergeCells count="46">
    <mergeCell ref="AU10:AU13"/>
    <mergeCell ref="S4:AW4"/>
    <mergeCell ref="P12:T12"/>
    <mergeCell ref="H5:R5"/>
    <mergeCell ref="U12:Z12"/>
    <mergeCell ref="AA12:AF12"/>
    <mergeCell ref="AG12:AL12"/>
    <mergeCell ref="S5:AW5"/>
    <mergeCell ref="J11:J13"/>
    <mergeCell ref="AV10:AV13"/>
    <mergeCell ref="AW10:AW13"/>
    <mergeCell ref="AQ10:AQ13"/>
    <mergeCell ref="AR10:AR13"/>
    <mergeCell ref="AT10:AT13"/>
    <mergeCell ref="AS10:AS13"/>
    <mergeCell ref="G11:G13"/>
    <mergeCell ref="H11:H13"/>
    <mergeCell ref="I11:I13"/>
    <mergeCell ref="AO12:AO13"/>
    <mergeCell ref="AP12:AP13"/>
    <mergeCell ref="A2:G5"/>
    <mergeCell ref="A6:E6"/>
    <mergeCell ref="A7:R7"/>
    <mergeCell ref="A8:R8"/>
    <mergeCell ref="A9:B9"/>
    <mergeCell ref="H2:AW2"/>
    <mergeCell ref="H3:AW3"/>
    <mergeCell ref="S8:AW8"/>
    <mergeCell ref="H4:R4"/>
    <mergeCell ref="S7:AW7"/>
    <mergeCell ref="A14:A16"/>
    <mergeCell ref="A17:AW17"/>
    <mergeCell ref="A11:A13"/>
    <mergeCell ref="A10:C10"/>
    <mergeCell ref="K12:N12"/>
    <mergeCell ref="K11:AL11"/>
    <mergeCell ref="B11:B13"/>
    <mergeCell ref="C11:C13"/>
    <mergeCell ref="D11:D13"/>
    <mergeCell ref="E11:E13"/>
    <mergeCell ref="F11:F13"/>
    <mergeCell ref="AM12:AM13"/>
    <mergeCell ref="AN12:AN13"/>
    <mergeCell ref="F10:AP10"/>
    <mergeCell ref="AM11:AP11"/>
    <mergeCell ref="D10:E10"/>
  </mergeCells>
  <phoneticPr fontId="8" type="noConversion"/>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6"/>
  <sheetViews>
    <sheetView view="pageBreakPreview" zoomScale="80" zoomScaleNormal="50" zoomScaleSheetLayoutView="80" zoomScalePageLayoutView="50" workbookViewId="0">
      <selection activeCell="AR57" sqref="AR57:AR62"/>
    </sheetView>
  </sheetViews>
  <sheetFormatPr baseColWidth="10" defaultColWidth="10.85546875" defaultRowHeight="15.75"/>
  <cols>
    <col min="1" max="1" width="26.4257812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11" customWidth="1"/>
    <col min="8" max="8" width="16.28515625" style="29" customWidth="1"/>
    <col min="9" max="9" width="21.5703125" style="29" customWidth="1"/>
    <col min="10" max="10" width="16.85546875" style="8" customWidth="1"/>
    <col min="11" max="11" width="15.28515625" style="8" customWidth="1"/>
    <col min="12" max="12" width="18.28515625" style="8" customWidth="1"/>
    <col min="13" max="13" width="24" style="8" customWidth="1"/>
    <col min="14" max="14" width="19.42578125" style="8" customWidth="1"/>
    <col min="15" max="15" width="19.5703125" style="8" customWidth="1"/>
    <col min="16" max="16" width="20.140625" style="8" customWidth="1"/>
    <col min="17" max="17" width="13.7109375" style="8" customWidth="1"/>
    <col min="18" max="18" width="18.28515625" style="8" customWidth="1"/>
    <col min="19" max="19" width="25.140625" style="8" customWidth="1"/>
    <col min="20" max="20" width="16.5703125" style="8" customWidth="1"/>
    <col min="21" max="21" width="13.140625" style="8" customWidth="1"/>
    <col min="22" max="22" width="14" style="8" customWidth="1"/>
    <col min="23" max="23" width="13.42578125" style="8" customWidth="1"/>
    <col min="24" max="25" width="18.28515625" style="8" customWidth="1"/>
    <col min="26" max="26" width="15.85546875" style="8" customWidth="1"/>
    <col min="27" max="29" width="16.28515625" style="8" customWidth="1"/>
    <col min="30" max="31" width="18.28515625" style="8" customWidth="1"/>
    <col min="32" max="35" width="16.28515625" style="8" customWidth="1"/>
    <col min="36" max="36" width="18.28515625" style="8" customWidth="1"/>
    <col min="37" max="37" width="20.42578125" style="1" customWidth="1"/>
    <col min="38" max="38" width="16.7109375" style="1" customWidth="1"/>
    <col min="39" max="39" width="19.140625" style="10" bestFit="1" customWidth="1"/>
    <col min="40" max="40" width="15.5703125" style="10" customWidth="1"/>
    <col min="41" max="41" width="11.28515625" style="1" customWidth="1"/>
    <col min="42" max="42" width="9.7109375" style="1" customWidth="1"/>
    <col min="43" max="43" width="28.7109375" style="1" customWidth="1"/>
    <col min="44" max="44" width="13.7109375" style="1" customWidth="1"/>
    <col min="45" max="45" width="12.85546875" style="1" customWidth="1"/>
    <col min="46" max="46" width="11.28515625" style="1" customWidth="1"/>
    <col min="47" max="47" width="12.85546875" style="1" customWidth="1"/>
    <col min="48" max="16384" width="10.85546875" style="1"/>
  </cols>
  <sheetData>
    <row r="1" spans="1:47" ht="38.25" customHeight="1">
      <c r="A1" s="588"/>
      <c r="B1" s="589"/>
      <c r="C1" s="589"/>
      <c r="D1" s="589"/>
      <c r="E1" s="589"/>
      <c r="F1" s="600" t="s">
        <v>0</v>
      </c>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2"/>
    </row>
    <row r="2" spans="1:47" ht="30.75" customHeight="1">
      <c r="A2" s="590"/>
      <c r="B2" s="505"/>
      <c r="C2" s="505"/>
      <c r="D2" s="505"/>
      <c r="E2" s="505"/>
      <c r="F2" s="594" t="s">
        <v>83</v>
      </c>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6"/>
    </row>
    <row r="3" spans="1:47" ht="27.75" customHeight="1">
      <c r="A3" s="590"/>
      <c r="B3" s="505"/>
      <c r="C3" s="505"/>
      <c r="D3" s="505"/>
      <c r="E3" s="505"/>
      <c r="F3" s="507" t="s">
        <v>1</v>
      </c>
      <c r="G3" s="507"/>
      <c r="H3" s="507"/>
      <c r="I3" s="507"/>
      <c r="J3" s="507"/>
      <c r="K3" s="507"/>
      <c r="L3" s="507"/>
      <c r="M3" s="507"/>
      <c r="N3" s="507"/>
      <c r="O3" s="507"/>
      <c r="P3" s="507"/>
      <c r="Q3" s="594" t="str">
        <f>GESTIÓN!S4</f>
        <v>DIRECCIÓN DE CONTROL AMBIENTAL</v>
      </c>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6"/>
    </row>
    <row r="4" spans="1:47" ht="26.25" customHeight="1" thickBot="1">
      <c r="A4" s="591"/>
      <c r="B4" s="592"/>
      <c r="C4" s="592"/>
      <c r="D4" s="592"/>
      <c r="E4" s="592"/>
      <c r="F4" s="593" t="s">
        <v>3</v>
      </c>
      <c r="G4" s="593"/>
      <c r="H4" s="593"/>
      <c r="I4" s="593"/>
      <c r="J4" s="593"/>
      <c r="K4" s="593"/>
      <c r="L4" s="593"/>
      <c r="M4" s="593"/>
      <c r="N4" s="593"/>
      <c r="O4" s="593"/>
      <c r="P4" s="593"/>
      <c r="Q4" s="597" t="str">
        <f>GESTIÓN!S5</f>
        <v xml:space="preserve"> 978 - Centro de Información y Modelamiento Ambiental</v>
      </c>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9"/>
    </row>
    <row r="5" spans="1:47" ht="14.25" customHeight="1" thickBot="1">
      <c r="AN5" s="12"/>
    </row>
    <row r="6" spans="1:47" s="15" customFormat="1" ht="53.25" customHeight="1">
      <c r="A6" s="604" t="s">
        <v>38</v>
      </c>
      <c r="B6" s="503" t="s">
        <v>48</v>
      </c>
      <c r="C6" s="503"/>
      <c r="D6" s="503"/>
      <c r="E6" s="503" t="s">
        <v>52</v>
      </c>
      <c r="F6" s="503" t="s">
        <v>303</v>
      </c>
      <c r="G6" s="503" t="s">
        <v>53</v>
      </c>
      <c r="H6" s="503" t="s">
        <v>304</v>
      </c>
      <c r="I6" s="522" t="s">
        <v>54</v>
      </c>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4"/>
      <c r="AK6" s="503" t="s">
        <v>55</v>
      </c>
      <c r="AL6" s="503"/>
      <c r="AM6" s="503"/>
      <c r="AN6" s="503"/>
      <c r="AO6" s="503" t="s">
        <v>57</v>
      </c>
      <c r="AP6" s="503" t="s">
        <v>58</v>
      </c>
      <c r="AQ6" s="503" t="s">
        <v>59</v>
      </c>
      <c r="AR6" s="503" t="s">
        <v>60</v>
      </c>
      <c r="AS6" s="503" t="s">
        <v>61</v>
      </c>
      <c r="AT6" s="503" t="s">
        <v>62</v>
      </c>
      <c r="AU6" s="606" t="s">
        <v>63</v>
      </c>
    </row>
    <row r="7" spans="1:47" s="15" customFormat="1" ht="53.25" customHeight="1">
      <c r="A7" s="494"/>
      <c r="B7" s="501"/>
      <c r="C7" s="501"/>
      <c r="D7" s="501"/>
      <c r="E7" s="501"/>
      <c r="F7" s="501"/>
      <c r="G7" s="501"/>
      <c r="H7" s="501"/>
      <c r="I7" s="498">
        <v>2016</v>
      </c>
      <c r="J7" s="499"/>
      <c r="K7" s="499"/>
      <c r="L7" s="500"/>
      <c r="M7" s="498">
        <v>2017</v>
      </c>
      <c r="N7" s="499"/>
      <c r="O7" s="499"/>
      <c r="P7" s="499"/>
      <c r="Q7" s="499"/>
      <c r="R7" s="500"/>
      <c r="S7" s="498">
        <v>2018</v>
      </c>
      <c r="T7" s="499"/>
      <c r="U7" s="499"/>
      <c r="V7" s="499"/>
      <c r="W7" s="499"/>
      <c r="X7" s="500"/>
      <c r="Y7" s="498">
        <v>2019</v>
      </c>
      <c r="Z7" s="499"/>
      <c r="AA7" s="499"/>
      <c r="AB7" s="499"/>
      <c r="AC7" s="499"/>
      <c r="AD7" s="500"/>
      <c r="AE7" s="498">
        <v>2020</v>
      </c>
      <c r="AF7" s="499"/>
      <c r="AG7" s="499"/>
      <c r="AH7" s="499"/>
      <c r="AI7" s="499"/>
      <c r="AJ7" s="500"/>
      <c r="AK7" s="504" t="s">
        <v>56</v>
      </c>
      <c r="AL7" s="504"/>
      <c r="AM7" s="504"/>
      <c r="AN7" s="504"/>
      <c r="AO7" s="501"/>
      <c r="AP7" s="501"/>
      <c r="AQ7" s="501"/>
      <c r="AR7" s="501"/>
      <c r="AS7" s="501"/>
      <c r="AT7" s="501"/>
      <c r="AU7" s="607"/>
    </row>
    <row r="8" spans="1:47" s="15" customFormat="1" ht="55.5" customHeight="1" thickBot="1">
      <c r="A8" s="605"/>
      <c r="B8" s="28" t="s">
        <v>49</v>
      </c>
      <c r="C8" s="28" t="s">
        <v>50</v>
      </c>
      <c r="D8" s="28" t="s">
        <v>51</v>
      </c>
      <c r="E8" s="603"/>
      <c r="F8" s="603"/>
      <c r="G8" s="603"/>
      <c r="H8" s="609"/>
      <c r="I8" s="368" t="s">
        <v>305</v>
      </c>
      <c r="J8" s="368" t="s">
        <v>298</v>
      </c>
      <c r="K8" s="368" t="s">
        <v>306</v>
      </c>
      <c r="L8" s="28" t="s">
        <v>33</v>
      </c>
      <c r="M8" s="368" t="s">
        <v>297</v>
      </c>
      <c r="N8" s="368" t="s">
        <v>300</v>
      </c>
      <c r="O8" s="368" t="s">
        <v>301</v>
      </c>
      <c r="P8" s="368" t="s">
        <v>298</v>
      </c>
      <c r="Q8" s="368" t="s">
        <v>299</v>
      </c>
      <c r="R8" s="28" t="s">
        <v>33</v>
      </c>
      <c r="S8" s="368" t="s">
        <v>297</v>
      </c>
      <c r="T8" s="368" t="s">
        <v>300</v>
      </c>
      <c r="U8" s="368" t="s">
        <v>301</v>
      </c>
      <c r="V8" s="368" t="s">
        <v>298</v>
      </c>
      <c r="W8" s="368" t="s">
        <v>299</v>
      </c>
      <c r="X8" s="28" t="s">
        <v>33</v>
      </c>
      <c r="Y8" s="368" t="s">
        <v>297</v>
      </c>
      <c r="Z8" s="368" t="s">
        <v>300</v>
      </c>
      <c r="AA8" s="368" t="s">
        <v>301</v>
      </c>
      <c r="AB8" s="368" t="s">
        <v>298</v>
      </c>
      <c r="AC8" s="368" t="s">
        <v>299</v>
      </c>
      <c r="AD8" s="28" t="s">
        <v>33</v>
      </c>
      <c r="AE8" s="368" t="s">
        <v>297</v>
      </c>
      <c r="AF8" s="368" t="s">
        <v>300</v>
      </c>
      <c r="AG8" s="368" t="s">
        <v>301</v>
      </c>
      <c r="AH8" s="368" t="s">
        <v>298</v>
      </c>
      <c r="AI8" s="368" t="s">
        <v>299</v>
      </c>
      <c r="AJ8" s="28" t="s">
        <v>33</v>
      </c>
      <c r="AK8" s="28" t="s">
        <v>5</v>
      </c>
      <c r="AL8" s="28" t="s">
        <v>6</v>
      </c>
      <c r="AM8" s="28" t="s">
        <v>7</v>
      </c>
      <c r="AN8" s="28" t="s">
        <v>8</v>
      </c>
      <c r="AO8" s="603"/>
      <c r="AP8" s="603"/>
      <c r="AQ8" s="603"/>
      <c r="AR8" s="603"/>
      <c r="AS8" s="603"/>
      <c r="AT8" s="603"/>
      <c r="AU8" s="608"/>
    </row>
    <row r="9" spans="1:47" s="5" customFormat="1" ht="24" customHeight="1" thickBot="1">
      <c r="A9" s="519" t="s">
        <v>307</v>
      </c>
      <c r="B9" s="537">
        <v>1</v>
      </c>
      <c r="C9" s="519" t="s">
        <v>90</v>
      </c>
      <c r="D9" s="528" t="s">
        <v>186</v>
      </c>
      <c r="E9" s="531">
        <f>+GESTIÓN!D15</f>
        <v>441</v>
      </c>
      <c r="F9" s="528">
        <v>193</v>
      </c>
      <c r="G9" s="163" t="s">
        <v>9</v>
      </c>
      <c r="H9" s="58">
        <f>L9+N9+T9+Z9+AF9</f>
        <v>51</v>
      </c>
      <c r="I9" s="58"/>
      <c r="J9" s="58">
        <v>6</v>
      </c>
      <c r="K9" s="58">
        <v>6</v>
      </c>
      <c r="L9" s="58">
        <v>6</v>
      </c>
      <c r="M9" s="58"/>
      <c r="N9" s="58">
        <v>13</v>
      </c>
      <c r="O9" s="58">
        <v>13</v>
      </c>
      <c r="P9" s="75">
        <v>13</v>
      </c>
      <c r="Q9" s="58"/>
      <c r="R9" s="58"/>
      <c r="S9" s="58"/>
      <c r="T9" s="456">
        <v>13</v>
      </c>
      <c r="U9" s="58"/>
      <c r="V9" s="58"/>
      <c r="W9" s="58"/>
      <c r="X9" s="58"/>
      <c r="Y9" s="58"/>
      <c r="Z9" s="58">
        <v>13</v>
      </c>
      <c r="AA9" s="58"/>
      <c r="AB9" s="58"/>
      <c r="AC9" s="58"/>
      <c r="AD9" s="58"/>
      <c r="AE9" s="58"/>
      <c r="AF9" s="58">
        <v>6</v>
      </c>
      <c r="AG9" s="58"/>
      <c r="AH9" s="58"/>
      <c r="AI9" s="58"/>
      <c r="AJ9" s="58"/>
      <c r="AK9" s="93">
        <v>1</v>
      </c>
      <c r="AL9" s="110">
        <v>4</v>
      </c>
      <c r="AM9" s="473">
        <f>4+AL9</f>
        <v>8</v>
      </c>
      <c r="AN9" s="57"/>
      <c r="AO9" s="111">
        <f>AM9/P9</f>
        <v>0.61538461538461542</v>
      </c>
      <c r="AP9" s="111">
        <f>(L9+AM9)/(K9+P9+T9+Z9+AF9)</f>
        <v>0.27450980392156865</v>
      </c>
      <c r="AQ9" s="569" t="s">
        <v>321</v>
      </c>
      <c r="AR9" s="557" t="s">
        <v>322</v>
      </c>
      <c r="AS9" s="534" t="s">
        <v>323</v>
      </c>
      <c r="AT9" s="557" t="s">
        <v>324</v>
      </c>
      <c r="AU9" s="554" t="s">
        <v>325</v>
      </c>
    </row>
    <row r="10" spans="1:47" s="5" customFormat="1" ht="24" customHeight="1">
      <c r="A10" s="520"/>
      <c r="B10" s="538"/>
      <c r="C10" s="520"/>
      <c r="D10" s="529"/>
      <c r="E10" s="532"/>
      <c r="F10" s="529"/>
      <c r="G10" s="164" t="s">
        <v>10</v>
      </c>
      <c r="H10" s="59">
        <f>L10+N10+T10+Z10+AF10</f>
        <v>8841484996</v>
      </c>
      <c r="I10" s="59"/>
      <c r="J10" s="59">
        <v>677000000</v>
      </c>
      <c r="K10" s="113">
        <v>909789822</v>
      </c>
      <c r="L10" s="59">
        <v>692484996</v>
      </c>
      <c r="M10" s="59"/>
      <c r="N10" s="59">
        <v>4000000000</v>
      </c>
      <c r="O10" s="59">
        <v>3123400000</v>
      </c>
      <c r="P10" s="84">
        <v>3018021300</v>
      </c>
      <c r="Q10" s="59"/>
      <c r="R10" s="59"/>
      <c r="S10" s="59"/>
      <c r="T10" s="387">
        <v>1440000000</v>
      </c>
      <c r="U10" s="113"/>
      <c r="V10" s="59"/>
      <c r="W10" s="59"/>
      <c r="X10" s="59"/>
      <c r="Y10" s="59"/>
      <c r="Z10" s="59">
        <v>1663000000</v>
      </c>
      <c r="AA10" s="113"/>
      <c r="AB10" s="59"/>
      <c r="AC10" s="59"/>
      <c r="AD10" s="59"/>
      <c r="AE10" s="59"/>
      <c r="AF10" s="59">
        <v>1046000000</v>
      </c>
      <c r="AG10" s="113"/>
      <c r="AH10" s="113"/>
      <c r="AI10" s="113"/>
      <c r="AJ10" s="113"/>
      <c r="AK10" s="59">
        <v>148482500</v>
      </c>
      <c r="AL10" s="59">
        <v>542789000</v>
      </c>
      <c r="AM10" s="474">
        <v>542789000</v>
      </c>
      <c r="AN10" s="94"/>
      <c r="AO10" s="111">
        <f>AM10/P10</f>
        <v>0.17984929397284241</v>
      </c>
      <c r="AP10" s="111">
        <f>(L10+AM10)/(K10+P10+T10+Z10+AF10)</f>
        <v>0.15294080514465694</v>
      </c>
      <c r="AQ10" s="570"/>
      <c r="AR10" s="558"/>
      <c r="AS10" s="535"/>
      <c r="AT10" s="558"/>
      <c r="AU10" s="555"/>
    </row>
    <row r="11" spans="1:47" s="5" customFormat="1" ht="24" customHeight="1">
      <c r="A11" s="520"/>
      <c r="B11" s="538"/>
      <c r="C11" s="520"/>
      <c r="D11" s="529"/>
      <c r="E11" s="532"/>
      <c r="F11" s="529"/>
      <c r="G11" s="164" t="s">
        <v>11</v>
      </c>
      <c r="H11" s="60"/>
      <c r="I11" s="60"/>
      <c r="J11" s="60"/>
      <c r="K11" s="61"/>
      <c r="L11" s="61">
        <v>0</v>
      </c>
      <c r="M11" s="61"/>
      <c r="N11" s="60"/>
      <c r="O11" s="61"/>
      <c r="P11" s="410">
        <v>0</v>
      </c>
      <c r="Q11" s="61"/>
      <c r="R11" s="61"/>
      <c r="S11" s="61"/>
      <c r="T11" s="388"/>
      <c r="U11" s="61"/>
      <c r="V11" s="61"/>
      <c r="W11" s="61"/>
      <c r="X11" s="61"/>
      <c r="Y11" s="61"/>
      <c r="Z11" s="60"/>
      <c r="AA11" s="61"/>
      <c r="AB11" s="61"/>
      <c r="AC11" s="61"/>
      <c r="AD11" s="61"/>
      <c r="AE11" s="61"/>
      <c r="AF11" s="60"/>
      <c r="AG11" s="61"/>
      <c r="AH11" s="61"/>
      <c r="AI11" s="61"/>
      <c r="AJ11" s="61"/>
      <c r="AK11" s="93">
        <v>0</v>
      </c>
      <c r="AL11" s="93">
        <v>0</v>
      </c>
      <c r="AM11" s="464">
        <v>0</v>
      </c>
      <c r="AN11" s="60"/>
      <c r="AO11" s="114"/>
      <c r="AP11" s="114"/>
      <c r="AQ11" s="570"/>
      <c r="AR11" s="558"/>
      <c r="AS11" s="535"/>
      <c r="AT11" s="558"/>
      <c r="AU11" s="555"/>
    </row>
    <row r="12" spans="1:47" s="5" customFormat="1" ht="24" customHeight="1">
      <c r="A12" s="520"/>
      <c r="B12" s="538"/>
      <c r="C12" s="520"/>
      <c r="D12" s="529"/>
      <c r="E12" s="532"/>
      <c r="F12" s="529"/>
      <c r="G12" s="164" t="s">
        <v>12</v>
      </c>
      <c r="H12" s="60"/>
      <c r="I12" s="60"/>
      <c r="J12" s="60"/>
      <c r="K12" s="61"/>
      <c r="L12" s="61">
        <v>0</v>
      </c>
      <c r="M12" s="61"/>
      <c r="N12" s="200">
        <v>563456573</v>
      </c>
      <c r="O12" s="201">
        <v>563456573</v>
      </c>
      <c r="P12" s="410">
        <v>563456571</v>
      </c>
      <c r="Q12" s="61"/>
      <c r="R12" s="61"/>
      <c r="S12" s="61"/>
      <c r="T12" s="388"/>
      <c r="U12" s="61"/>
      <c r="V12" s="61"/>
      <c r="W12" s="61"/>
      <c r="X12" s="61"/>
      <c r="Y12" s="61"/>
      <c r="Z12" s="60"/>
      <c r="AA12" s="61"/>
      <c r="AB12" s="61"/>
      <c r="AC12" s="61"/>
      <c r="AD12" s="61"/>
      <c r="AE12" s="61"/>
      <c r="AF12" s="60"/>
      <c r="AG12" s="61"/>
      <c r="AH12" s="61"/>
      <c r="AI12" s="61"/>
      <c r="AJ12" s="61"/>
      <c r="AK12" s="59">
        <v>46385730</v>
      </c>
      <c r="AL12" s="63">
        <v>239535764</v>
      </c>
      <c r="AM12" s="475">
        <v>405628110</v>
      </c>
      <c r="AN12" s="60"/>
      <c r="AO12" s="114"/>
      <c r="AP12" s="114"/>
      <c r="AQ12" s="570"/>
      <c r="AR12" s="558"/>
      <c r="AS12" s="535"/>
      <c r="AT12" s="558"/>
      <c r="AU12" s="555"/>
    </row>
    <row r="13" spans="1:47" s="5" customFormat="1" ht="24" customHeight="1">
      <c r="A13" s="520"/>
      <c r="B13" s="538"/>
      <c r="C13" s="520"/>
      <c r="D13" s="529"/>
      <c r="E13" s="532"/>
      <c r="F13" s="529"/>
      <c r="G13" s="164" t="s">
        <v>13</v>
      </c>
      <c r="H13" s="58">
        <v>51</v>
      </c>
      <c r="I13" s="58"/>
      <c r="J13" s="58">
        <v>6</v>
      </c>
      <c r="K13" s="58">
        <v>6</v>
      </c>
      <c r="L13" s="58">
        <v>6</v>
      </c>
      <c r="M13" s="58"/>
      <c r="N13" s="58">
        <v>13</v>
      </c>
      <c r="O13" s="58">
        <v>13</v>
      </c>
      <c r="P13" s="75">
        <v>13</v>
      </c>
      <c r="Q13" s="58"/>
      <c r="R13" s="58"/>
      <c r="S13" s="58"/>
      <c r="T13" s="457">
        <v>13</v>
      </c>
      <c r="U13" s="58"/>
      <c r="V13" s="58"/>
      <c r="W13" s="58"/>
      <c r="X13" s="58"/>
      <c r="Y13" s="58"/>
      <c r="Z13" s="58">
        <v>13</v>
      </c>
      <c r="AA13" s="58"/>
      <c r="AB13" s="58"/>
      <c r="AC13" s="58"/>
      <c r="AD13" s="58"/>
      <c r="AE13" s="58"/>
      <c r="AF13" s="58">
        <v>6</v>
      </c>
      <c r="AG13" s="58"/>
      <c r="AH13" s="58"/>
      <c r="AI13" s="58"/>
      <c r="AJ13" s="58"/>
      <c r="AK13" s="93">
        <v>1</v>
      </c>
      <c r="AL13" s="93">
        <v>4</v>
      </c>
      <c r="AM13" s="464">
        <f>AM9+AM11</f>
        <v>8</v>
      </c>
      <c r="AN13" s="58"/>
      <c r="AO13" s="114"/>
      <c r="AP13" s="114"/>
      <c r="AQ13" s="570"/>
      <c r="AR13" s="558"/>
      <c r="AS13" s="535"/>
      <c r="AT13" s="558"/>
      <c r="AU13" s="555"/>
    </row>
    <row r="14" spans="1:47" s="5" customFormat="1" ht="24" customHeight="1" thickBot="1">
      <c r="A14" s="521"/>
      <c r="B14" s="539"/>
      <c r="C14" s="521"/>
      <c r="D14" s="540"/>
      <c r="E14" s="533"/>
      <c r="F14" s="540"/>
      <c r="G14" s="165" t="s">
        <v>14</v>
      </c>
      <c r="H14" s="72">
        <f>H10</f>
        <v>8841484996</v>
      </c>
      <c r="I14" s="72"/>
      <c r="J14" s="72">
        <f>+J10</f>
        <v>677000000</v>
      </c>
      <c r="K14" s="74">
        <v>909789822</v>
      </c>
      <c r="L14" s="74">
        <v>692484996</v>
      </c>
      <c r="M14" s="74"/>
      <c r="N14" s="72">
        <v>4563456573</v>
      </c>
      <c r="O14" s="74">
        <v>3686856573</v>
      </c>
      <c r="P14" s="393">
        <v>3581477871</v>
      </c>
      <c r="Q14" s="74"/>
      <c r="R14" s="74"/>
      <c r="S14" s="74"/>
      <c r="T14" s="458">
        <f>T10</f>
        <v>1440000000</v>
      </c>
      <c r="U14" s="74"/>
      <c r="V14" s="74"/>
      <c r="W14" s="74"/>
      <c r="X14" s="74"/>
      <c r="Y14" s="74"/>
      <c r="Z14" s="72">
        <f>Z10</f>
        <v>1663000000</v>
      </c>
      <c r="AA14" s="74"/>
      <c r="AB14" s="74"/>
      <c r="AC14" s="74"/>
      <c r="AD14" s="74"/>
      <c r="AE14" s="74"/>
      <c r="AF14" s="72">
        <f>AF10</f>
        <v>1046000000</v>
      </c>
      <c r="AG14" s="74"/>
      <c r="AH14" s="74"/>
      <c r="AI14" s="74"/>
      <c r="AJ14" s="74"/>
      <c r="AK14" s="72">
        <v>194868230</v>
      </c>
      <c r="AL14" s="74">
        <v>782324764</v>
      </c>
      <c r="AM14" s="476">
        <f>AM10+AM12</f>
        <v>948417110</v>
      </c>
      <c r="AN14" s="95"/>
      <c r="AO14" s="115"/>
      <c r="AP14" s="115"/>
      <c r="AQ14" s="571"/>
      <c r="AR14" s="559"/>
      <c r="AS14" s="536"/>
      <c r="AT14" s="559"/>
      <c r="AU14" s="556"/>
    </row>
    <row r="15" spans="1:47" s="5" customFormat="1" ht="19.5" customHeight="1" thickBot="1">
      <c r="A15" s="519" t="s">
        <v>308</v>
      </c>
      <c r="B15" s="537">
        <v>2</v>
      </c>
      <c r="C15" s="519" t="s">
        <v>202</v>
      </c>
      <c r="D15" s="528" t="s">
        <v>201</v>
      </c>
      <c r="E15" s="531">
        <f>+GESTIÓN!D15</f>
        <v>441</v>
      </c>
      <c r="F15" s="528">
        <v>193</v>
      </c>
      <c r="G15" s="37" t="s">
        <v>9</v>
      </c>
      <c r="H15" s="166">
        <v>1</v>
      </c>
      <c r="I15" s="166"/>
      <c r="J15" s="167">
        <v>0.1</v>
      </c>
      <c r="K15" s="168">
        <v>0.1</v>
      </c>
      <c r="L15" s="85">
        <v>0.02</v>
      </c>
      <c r="M15" s="85"/>
      <c r="N15" s="166">
        <v>0.4</v>
      </c>
      <c r="O15" s="166">
        <v>0.4</v>
      </c>
      <c r="P15" s="394">
        <v>0.4</v>
      </c>
      <c r="Q15" s="172"/>
      <c r="R15" s="85"/>
      <c r="S15" s="85"/>
      <c r="T15" s="459">
        <v>0.65</v>
      </c>
      <c r="U15" s="85"/>
      <c r="V15" s="85"/>
      <c r="W15" s="172"/>
      <c r="X15" s="85"/>
      <c r="Y15" s="85"/>
      <c r="Z15" s="166">
        <v>0.9</v>
      </c>
      <c r="AA15" s="85"/>
      <c r="AB15" s="85"/>
      <c r="AC15" s="172"/>
      <c r="AD15" s="85"/>
      <c r="AE15" s="85"/>
      <c r="AF15" s="166">
        <v>1</v>
      </c>
      <c r="AG15" s="85"/>
      <c r="AH15" s="85"/>
      <c r="AI15" s="112"/>
      <c r="AJ15" s="85"/>
      <c r="AK15" s="166">
        <v>0.05</v>
      </c>
      <c r="AL15" s="66">
        <v>7.0000000000000007E-2</v>
      </c>
      <c r="AM15" s="477">
        <v>0.08</v>
      </c>
      <c r="AN15" s="73"/>
      <c r="AO15" s="111">
        <f>AM15/P15</f>
        <v>0.19999999999999998</v>
      </c>
      <c r="AP15" s="111">
        <f>AM15/H15</f>
        <v>0.08</v>
      </c>
      <c r="AQ15" s="566" t="s">
        <v>326</v>
      </c>
      <c r="AR15" s="548" t="s">
        <v>369</v>
      </c>
      <c r="AS15" s="534" t="s">
        <v>323</v>
      </c>
      <c r="AT15" s="545" t="s">
        <v>327</v>
      </c>
      <c r="AU15" s="572" t="s">
        <v>170</v>
      </c>
    </row>
    <row r="16" spans="1:47" s="5" customFormat="1" ht="19.5" customHeight="1">
      <c r="A16" s="520"/>
      <c r="B16" s="538"/>
      <c r="C16" s="520"/>
      <c r="D16" s="529"/>
      <c r="E16" s="532"/>
      <c r="F16" s="529"/>
      <c r="G16" s="22" t="s">
        <v>10</v>
      </c>
      <c r="H16" s="59">
        <f>L16+N16+T16+Z16+AF16</f>
        <v>2312623000</v>
      </c>
      <c r="I16" s="59"/>
      <c r="J16" s="59">
        <v>146000000</v>
      </c>
      <c r="K16" s="113">
        <v>146197700</v>
      </c>
      <c r="L16" s="59">
        <v>0</v>
      </c>
      <c r="M16" s="59"/>
      <c r="N16" s="59">
        <v>1387623000</v>
      </c>
      <c r="O16" s="59">
        <v>1884222500</v>
      </c>
      <c r="P16" s="84">
        <v>1984222500</v>
      </c>
      <c r="Q16" s="59"/>
      <c r="R16" s="59"/>
      <c r="S16" s="59"/>
      <c r="T16" s="387">
        <v>405000000</v>
      </c>
      <c r="U16" s="59"/>
      <c r="V16" s="59"/>
      <c r="W16" s="59"/>
      <c r="X16" s="59"/>
      <c r="Y16" s="59"/>
      <c r="Z16" s="59">
        <v>408000000</v>
      </c>
      <c r="AA16" s="59"/>
      <c r="AB16" s="59"/>
      <c r="AC16" s="59"/>
      <c r="AD16" s="59"/>
      <c r="AE16" s="59"/>
      <c r="AF16" s="59">
        <v>112000000</v>
      </c>
      <c r="AG16" s="113"/>
      <c r="AH16" s="113"/>
      <c r="AI16" s="113"/>
      <c r="AJ16" s="113"/>
      <c r="AK16" s="59">
        <v>0</v>
      </c>
      <c r="AL16" s="59">
        <v>94624000</v>
      </c>
      <c r="AM16" s="398">
        <v>94624000</v>
      </c>
      <c r="AN16" s="94"/>
      <c r="AO16" s="111">
        <f>AM16/P16</f>
        <v>4.7688200290038035E-2</v>
      </c>
      <c r="AP16" s="111">
        <f>(L16+AM16)/(K16+P16+T16+Z16+AF16)</f>
        <v>3.0969226425877527E-2</v>
      </c>
      <c r="AQ16" s="567"/>
      <c r="AR16" s="549"/>
      <c r="AS16" s="535"/>
      <c r="AT16" s="546"/>
      <c r="AU16" s="573"/>
    </row>
    <row r="17" spans="1:47" s="5" customFormat="1" ht="19.5" customHeight="1">
      <c r="A17" s="520"/>
      <c r="B17" s="538"/>
      <c r="C17" s="520"/>
      <c r="D17" s="529"/>
      <c r="E17" s="532"/>
      <c r="F17" s="529"/>
      <c r="G17" s="22" t="s">
        <v>11</v>
      </c>
      <c r="H17" s="59"/>
      <c r="I17" s="59"/>
      <c r="J17" s="59"/>
      <c r="K17" s="59"/>
      <c r="L17" s="59">
        <v>0</v>
      </c>
      <c r="M17" s="59"/>
      <c r="N17" s="59"/>
      <c r="O17" s="59"/>
      <c r="P17" s="84">
        <v>0</v>
      </c>
      <c r="Q17" s="59"/>
      <c r="R17" s="59"/>
      <c r="S17" s="59"/>
      <c r="T17" s="387"/>
      <c r="U17" s="59"/>
      <c r="V17" s="59"/>
      <c r="W17" s="59"/>
      <c r="X17" s="59"/>
      <c r="Y17" s="59"/>
      <c r="Z17" s="59"/>
      <c r="AA17" s="59"/>
      <c r="AB17" s="59"/>
      <c r="AC17" s="59"/>
      <c r="AD17" s="59"/>
      <c r="AE17" s="59"/>
      <c r="AF17" s="59"/>
      <c r="AG17" s="59"/>
      <c r="AH17" s="59"/>
      <c r="AI17" s="59"/>
      <c r="AJ17" s="59"/>
      <c r="AK17" s="59">
        <v>0</v>
      </c>
      <c r="AL17" s="59">
        <v>0</v>
      </c>
      <c r="AM17" s="464">
        <v>0</v>
      </c>
      <c r="AN17" s="60"/>
      <c r="AO17" s="114"/>
      <c r="AP17" s="114"/>
      <c r="AQ17" s="567"/>
      <c r="AR17" s="549"/>
      <c r="AS17" s="535"/>
      <c r="AT17" s="546"/>
      <c r="AU17" s="573"/>
    </row>
    <row r="18" spans="1:47" s="5" customFormat="1" ht="19.5" customHeight="1">
      <c r="A18" s="520"/>
      <c r="B18" s="538"/>
      <c r="C18" s="520"/>
      <c r="D18" s="529"/>
      <c r="E18" s="532"/>
      <c r="F18" s="529"/>
      <c r="G18" s="22" t="s">
        <v>12</v>
      </c>
      <c r="H18" s="59"/>
      <c r="I18" s="59"/>
      <c r="J18" s="59"/>
      <c r="K18" s="59"/>
      <c r="L18" s="59">
        <v>0</v>
      </c>
      <c r="M18" s="59"/>
      <c r="N18" s="59"/>
      <c r="O18" s="59"/>
      <c r="P18" s="84">
        <v>0</v>
      </c>
      <c r="Q18" s="59"/>
      <c r="R18" s="59"/>
      <c r="S18" s="59"/>
      <c r="T18" s="387"/>
      <c r="U18" s="59"/>
      <c r="V18" s="59"/>
      <c r="W18" s="59"/>
      <c r="X18" s="59"/>
      <c r="Y18" s="59"/>
      <c r="Z18" s="59"/>
      <c r="AA18" s="59"/>
      <c r="AB18" s="59"/>
      <c r="AC18" s="59"/>
      <c r="AD18" s="59"/>
      <c r="AE18" s="59"/>
      <c r="AF18" s="59"/>
      <c r="AG18" s="63"/>
      <c r="AH18" s="63"/>
      <c r="AI18" s="63"/>
      <c r="AJ18" s="63"/>
      <c r="AK18" s="63">
        <v>0</v>
      </c>
      <c r="AL18" s="59">
        <v>0</v>
      </c>
      <c r="AM18" s="464">
        <v>0</v>
      </c>
      <c r="AN18" s="60"/>
      <c r="AO18" s="114"/>
      <c r="AP18" s="114"/>
      <c r="AQ18" s="567"/>
      <c r="AR18" s="549"/>
      <c r="AS18" s="535"/>
      <c r="AT18" s="546"/>
      <c r="AU18" s="573"/>
    </row>
    <row r="19" spans="1:47" s="5" customFormat="1" ht="19.5" customHeight="1">
      <c r="A19" s="520"/>
      <c r="B19" s="538"/>
      <c r="C19" s="520"/>
      <c r="D19" s="529"/>
      <c r="E19" s="532"/>
      <c r="F19" s="529"/>
      <c r="G19" s="22" t="s">
        <v>13</v>
      </c>
      <c r="H19" s="169">
        <v>1</v>
      </c>
      <c r="I19" s="169"/>
      <c r="J19" s="170">
        <v>0.1</v>
      </c>
      <c r="K19" s="171">
        <v>0.1</v>
      </c>
      <c r="L19" s="59">
        <v>0.02</v>
      </c>
      <c r="M19" s="59"/>
      <c r="N19" s="169">
        <v>0.4</v>
      </c>
      <c r="O19" s="169">
        <v>0.4</v>
      </c>
      <c r="P19" s="84">
        <v>0.4</v>
      </c>
      <c r="Q19" s="113"/>
      <c r="R19" s="59"/>
      <c r="S19" s="59"/>
      <c r="T19" s="460">
        <v>0.65</v>
      </c>
      <c r="U19" s="59"/>
      <c r="V19" s="59"/>
      <c r="W19" s="113"/>
      <c r="X19" s="59"/>
      <c r="Y19" s="59"/>
      <c r="Z19" s="169">
        <v>0.9</v>
      </c>
      <c r="AA19" s="59"/>
      <c r="AB19" s="59"/>
      <c r="AC19" s="113"/>
      <c r="AD19" s="59"/>
      <c r="AE19" s="59"/>
      <c r="AF19" s="169">
        <v>1</v>
      </c>
      <c r="AG19" s="59"/>
      <c r="AH19" s="59"/>
      <c r="AI19" s="59"/>
      <c r="AJ19" s="59"/>
      <c r="AK19" s="169">
        <v>0.05</v>
      </c>
      <c r="AL19" s="169">
        <f>+AL15</f>
        <v>7.0000000000000007E-2</v>
      </c>
      <c r="AM19" s="402">
        <f>AM15+AM17</f>
        <v>0.08</v>
      </c>
      <c r="AN19" s="94"/>
      <c r="AO19" s="114"/>
      <c r="AP19" s="114"/>
      <c r="AQ19" s="567"/>
      <c r="AR19" s="549"/>
      <c r="AS19" s="535"/>
      <c r="AT19" s="546"/>
      <c r="AU19" s="573"/>
    </row>
    <row r="20" spans="1:47" s="5" customFormat="1" ht="19.5" customHeight="1" thickBot="1">
      <c r="A20" s="521"/>
      <c r="B20" s="539"/>
      <c r="C20" s="521"/>
      <c r="D20" s="540"/>
      <c r="E20" s="533"/>
      <c r="F20" s="540"/>
      <c r="G20" s="24" t="s">
        <v>14</v>
      </c>
      <c r="H20" s="72">
        <f>H16</f>
        <v>2312623000</v>
      </c>
      <c r="I20" s="72"/>
      <c r="J20" s="72">
        <f>+J16</f>
        <v>146000000</v>
      </c>
      <c r="K20" s="74">
        <v>146197700</v>
      </c>
      <c r="L20" s="74">
        <v>0</v>
      </c>
      <c r="M20" s="74"/>
      <c r="N20" s="72">
        <v>1387623000</v>
      </c>
      <c r="O20" s="74">
        <v>1884222500</v>
      </c>
      <c r="P20" s="393">
        <v>1984222500</v>
      </c>
      <c r="Q20" s="74"/>
      <c r="R20" s="74"/>
      <c r="S20" s="74"/>
      <c r="T20" s="458">
        <f>T16</f>
        <v>405000000</v>
      </c>
      <c r="U20" s="74"/>
      <c r="V20" s="74"/>
      <c r="W20" s="74"/>
      <c r="X20" s="74"/>
      <c r="Y20" s="74"/>
      <c r="Z20" s="72">
        <f>Z16</f>
        <v>408000000</v>
      </c>
      <c r="AA20" s="74"/>
      <c r="AB20" s="74"/>
      <c r="AC20" s="74"/>
      <c r="AD20" s="74"/>
      <c r="AE20" s="74"/>
      <c r="AF20" s="72">
        <f>AF16</f>
        <v>112000000</v>
      </c>
      <c r="AG20" s="74"/>
      <c r="AH20" s="74"/>
      <c r="AI20" s="74"/>
      <c r="AJ20" s="74"/>
      <c r="AK20" s="72">
        <v>0</v>
      </c>
      <c r="AL20" s="74">
        <v>94624000</v>
      </c>
      <c r="AM20" s="478">
        <f>AM16+AM18</f>
        <v>94624000</v>
      </c>
      <c r="AN20" s="96"/>
      <c r="AO20" s="115"/>
      <c r="AP20" s="115"/>
      <c r="AQ20" s="568"/>
      <c r="AR20" s="550"/>
      <c r="AS20" s="536"/>
      <c r="AT20" s="547"/>
      <c r="AU20" s="574"/>
    </row>
    <row r="21" spans="1:47" s="5" customFormat="1" ht="47.25" hidden="1" customHeight="1">
      <c r="A21" s="519" t="s">
        <v>89</v>
      </c>
      <c r="B21" s="537"/>
      <c r="C21" s="519" t="s">
        <v>91</v>
      </c>
      <c r="D21" s="528"/>
      <c r="E21" s="531">
        <f>+GESTIÓN!D21</f>
        <v>0</v>
      </c>
      <c r="F21" s="528"/>
      <c r="G21" s="21" t="s">
        <v>9</v>
      </c>
      <c r="H21" s="57">
        <v>100</v>
      </c>
      <c r="I21" s="57"/>
      <c r="J21" s="57">
        <v>0.1</v>
      </c>
      <c r="K21" s="68">
        <v>0.1</v>
      </c>
      <c r="L21" s="57"/>
      <c r="M21" s="57"/>
      <c r="N21" s="57"/>
      <c r="O21" s="57"/>
      <c r="P21" s="71"/>
      <c r="Q21" s="68">
        <v>0.4</v>
      </c>
      <c r="R21" s="57"/>
      <c r="S21" s="57"/>
      <c r="T21" s="379">
        <v>0.55000000000000004</v>
      </c>
      <c r="U21" s="57"/>
      <c r="V21" s="57"/>
      <c r="W21" s="68">
        <v>0.65</v>
      </c>
      <c r="X21" s="57"/>
      <c r="Y21" s="57"/>
      <c r="Z21" s="57"/>
      <c r="AA21" s="57"/>
      <c r="AB21" s="57"/>
      <c r="AC21" s="68">
        <v>0.9</v>
      </c>
      <c r="AD21" s="57"/>
      <c r="AE21" s="57"/>
      <c r="AF21" s="57"/>
      <c r="AG21" s="57"/>
      <c r="AH21" s="57"/>
      <c r="AI21" s="68">
        <v>1</v>
      </c>
      <c r="AJ21" s="57"/>
      <c r="AK21" s="110"/>
      <c r="AL21" s="110"/>
      <c r="AM21" s="118"/>
      <c r="AN21" s="97"/>
      <c r="AO21" s="111"/>
      <c r="AP21" s="111"/>
      <c r="AQ21" s="560"/>
      <c r="AR21" s="578"/>
      <c r="AS21" s="578"/>
      <c r="AT21" s="560"/>
      <c r="AU21" s="563"/>
    </row>
    <row r="22" spans="1:47" s="5" customFormat="1" ht="47.25" hidden="1" customHeight="1">
      <c r="A22" s="520"/>
      <c r="B22" s="538"/>
      <c r="C22" s="520"/>
      <c r="D22" s="529"/>
      <c r="E22" s="532"/>
      <c r="F22" s="529"/>
      <c r="G22" s="22" t="s">
        <v>10</v>
      </c>
      <c r="H22" s="59">
        <f>J22</f>
        <v>320000000</v>
      </c>
      <c r="I22" s="59"/>
      <c r="J22" s="59">
        <v>320000000</v>
      </c>
      <c r="K22" s="127"/>
      <c r="L22" s="59"/>
      <c r="M22" s="59"/>
      <c r="N22" s="59">
        <v>999000000</v>
      </c>
      <c r="O22" s="59"/>
      <c r="P22" s="84" t="s">
        <v>96</v>
      </c>
      <c r="Q22" s="59"/>
      <c r="R22" s="59"/>
      <c r="S22" s="59"/>
      <c r="T22" s="461">
        <v>360000000</v>
      </c>
      <c r="U22" s="59"/>
      <c r="V22" s="59"/>
      <c r="W22" s="59"/>
      <c r="X22" s="59"/>
      <c r="Y22" s="59"/>
      <c r="Z22" s="59">
        <v>388000000</v>
      </c>
      <c r="AA22" s="59"/>
      <c r="AB22" s="59"/>
      <c r="AC22" s="59"/>
      <c r="AD22" s="59"/>
      <c r="AE22" s="59"/>
      <c r="AF22" s="59">
        <v>596000000</v>
      </c>
      <c r="AG22" s="113"/>
      <c r="AH22" s="113"/>
      <c r="AI22" s="113"/>
      <c r="AJ22" s="113"/>
      <c r="AK22" s="59"/>
      <c r="AL22" s="59"/>
      <c r="AM22" s="120"/>
      <c r="AN22" s="98"/>
      <c r="AO22" s="114"/>
      <c r="AP22" s="114"/>
      <c r="AQ22" s="561"/>
      <c r="AR22" s="579"/>
      <c r="AS22" s="579"/>
      <c r="AT22" s="561"/>
      <c r="AU22" s="564"/>
    </row>
    <row r="23" spans="1:47" s="5" customFormat="1" ht="47.25" hidden="1" customHeight="1">
      <c r="A23" s="520"/>
      <c r="B23" s="538"/>
      <c r="C23" s="520"/>
      <c r="D23" s="529"/>
      <c r="E23" s="532"/>
      <c r="F23" s="529"/>
      <c r="G23" s="22" t="s">
        <v>11</v>
      </c>
      <c r="H23" s="60">
        <v>0</v>
      </c>
      <c r="I23" s="60"/>
      <c r="J23" s="61">
        <v>0</v>
      </c>
      <c r="K23" s="61"/>
      <c r="L23" s="61"/>
      <c r="M23" s="61"/>
      <c r="N23" s="61"/>
      <c r="O23" s="61"/>
      <c r="P23" s="410"/>
      <c r="Q23" s="61"/>
      <c r="R23" s="61"/>
      <c r="S23" s="61"/>
      <c r="T23" s="387"/>
      <c r="U23" s="61"/>
      <c r="V23" s="61"/>
      <c r="W23" s="61"/>
      <c r="X23" s="61"/>
      <c r="Y23" s="61"/>
      <c r="Z23" s="61"/>
      <c r="AA23" s="61"/>
      <c r="AB23" s="61"/>
      <c r="AC23" s="61"/>
      <c r="AD23" s="61"/>
      <c r="AE23" s="61"/>
      <c r="AF23" s="61"/>
      <c r="AG23" s="61"/>
      <c r="AH23" s="61"/>
      <c r="AI23" s="61"/>
      <c r="AJ23" s="61"/>
      <c r="AK23" s="93"/>
      <c r="AL23" s="93"/>
      <c r="AM23" s="120"/>
      <c r="AN23" s="93"/>
      <c r="AO23" s="114"/>
      <c r="AP23" s="114"/>
      <c r="AQ23" s="561"/>
      <c r="AR23" s="579"/>
      <c r="AS23" s="579"/>
      <c r="AT23" s="561"/>
      <c r="AU23" s="564"/>
    </row>
    <row r="24" spans="1:47" s="5" customFormat="1" ht="47.25" hidden="1" customHeight="1">
      <c r="A24" s="520"/>
      <c r="B24" s="538"/>
      <c r="C24" s="520"/>
      <c r="D24" s="529"/>
      <c r="E24" s="532"/>
      <c r="F24" s="529"/>
      <c r="G24" s="22" t="s">
        <v>12</v>
      </c>
      <c r="H24" s="69">
        <v>0</v>
      </c>
      <c r="I24" s="69"/>
      <c r="J24" s="70">
        <v>0</v>
      </c>
      <c r="K24" s="70"/>
      <c r="L24" s="70"/>
      <c r="M24" s="70"/>
      <c r="N24" s="70"/>
      <c r="O24" s="70"/>
      <c r="P24" s="411"/>
      <c r="Q24" s="70"/>
      <c r="R24" s="70"/>
      <c r="S24" s="70"/>
      <c r="T24" s="387"/>
      <c r="U24" s="70"/>
      <c r="V24" s="70"/>
      <c r="W24" s="70"/>
      <c r="X24" s="70"/>
      <c r="Y24" s="70"/>
      <c r="Z24" s="70"/>
      <c r="AA24" s="70"/>
      <c r="AB24" s="70"/>
      <c r="AC24" s="70"/>
      <c r="AD24" s="70"/>
      <c r="AE24" s="70"/>
      <c r="AF24" s="70"/>
      <c r="AG24" s="70"/>
      <c r="AH24" s="70"/>
      <c r="AI24" s="70"/>
      <c r="AJ24" s="70"/>
      <c r="AK24" s="59"/>
      <c r="AL24" s="59"/>
      <c r="AM24" s="84"/>
      <c r="AN24" s="94"/>
      <c r="AO24" s="114"/>
      <c r="AP24" s="114"/>
      <c r="AQ24" s="561"/>
      <c r="AR24" s="579"/>
      <c r="AS24" s="579"/>
      <c r="AT24" s="561"/>
      <c r="AU24" s="564"/>
    </row>
    <row r="25" spans="1:47" s="5" customFormat="1" ht="47.25" hidden="1" customHeight="1">
      <c r="A25" s="520"/>
      <c r="B25" s="538"/>
      <c r="C25" s="520"/>
      <c r="D25" s="529"/>
      <c r="E25" s="532"/>
      <c r="F25" s="529"/>
      <c r="G25" s="22" t="s">
        <v>13</v>
      </c>
      <c r="H25" s="62">
        <v>0</v>
      </c>
      <c r="I25" s="62"/>
      <c r="J25" s="62">
        <v>0.1</v>
      </c>
      <c r="K25" s="62"/>
      <c r="L25" s="62"/>
      <c r="M25" s="62"/>
      <c r="N25" s="62"/>
      <c r="O25" s="62"/>
      <c r="P25" s="395"/>
      <c r="Q25" s="62"/>
      <c r="R25" s="62"/>
      <c r="S25" s="62"/>
      <c r="T25" s="462">
        <v>0.55000000000000004</v>
      </c>
      <c r="U25" s="62"/>
      <c r="V25" s="62"/>
      <c r="W25" s="62"/>
      <c r="X25" s="62"/>
      <c r="Y25" s="62"/>
      <c r="Z25" s="62"/>
      <c r="AA25" s="62"/>
      <c r="AB25" s="62"/>
      <c r="AC25" s="62"/>
      <c r="AD25" s="62"/>
      <c r="AE25" s="62"/>
      <c r="AF25" s="62"/>
      <c r="AG25" s="62"/>
      <c r="AH25" s="62"/>
      <c r="AI25" s="62"/>
      <c r="AJ25" s="62"/>
      <c r="AK25" s="93"/>
      <c r="AL25" s="93"/>
      <c r="AM25" s="120"/>
      <c r="AN25" s="98"/>
      <c r="AO25" s="114"/>
      <c r="AP25" s="114"/>
      <c r="AQ25" s="561"/>
      <c r="AR25" s="579"/>
      <c r="AS25" s="579"/>
      <c r="AT25" s="561"/>
      <c r="AU25" s="564"/>
    </row>
    <row r="26" spans="1:47" s="5" customFormat="1" ht="47.25" hidden="1" customHeight="1" thickBot="1">
      <c r="A26" s="521"/>
      <c r="B26" s="541"/>
      <c r="C26" s="521"/>
      <c r="D26" s="530"/>
      <c r="E26" s="533"/>
      <c r="F26" s="530"/>
      <c r="G26" s="23" t="s">
        <v>14</v>
      </c>
      <c r="H26" s="64">
        <f>H22</f>
        <v>320000000</v>
      </c>
      <c r="I26" s="64"/>
      <c r="J26" s="64">
        <v>320000000</v>
      </c>
      <c r="K26" s="64"/>
      <c r="L26" s="64"/>
      <c r="M26" s="64"/>
      <c r="N26" s="64"/>
      <c r="O26" s="64"/>
      <c r="P26" s="396"/>
      <c r="Q26" s="64"/>
      <c r="R26" s="64"/>
      <c r="S26" s="64"/>
      <c r="T26" s="458">
        <f>T22</f>
        <v>360000000</v>
      </c>
      <c r="U26" s="64"/>
      <c r="V26" s="64"/>
      <c r="W26" s="64"/>
      <c r="X26" s="64"/>
      <c r="Y26" s="64"/>
      <c r="Z26" s="64"/>
      <c r="AA26" s="64"/>
      <c r="AB26" s="64"/>
      <c r="AC26" s="64"/>
      <c r="AD26" s="64"/>
      <c r="AE26" s="64"/>
      <c r="AF26" s="64"/>
      <c r="AG26" s="64"/>
      <c r="AH26" s="64"/>
      <c r="AI26" s="64"/>
      <c r="AJ26" s="64"/>
      <c r="AK26" s="64"/>
      <c r="AL26" s="63"/>
      <c r="AM26" s="479"/>
      <c r="AN26" s="99"/>
      <c r="AO26" s="117"/>
      <c r="AP26" s="117"/>
      <c r="AQ26" s="562"/>
      <c r="AR26" s="580"/>
      <c r="AS26" s="580"/>
      <c r="AT26" s="562"/>
      <c r="AU26" s="565"/>
    </row>
    <row r="27" spans="1:47" s="5" customFormat="1" ht="29.25" customHeight="1" thickBot="1">
      <c r="A27" s="519" t="s">
        <v>309</v>
      </c>
      <c r="B27" s="525">
        <v>3</v>
      </c>
      <c r="C27" s="519" t="s">
        <v>203</v>
      </c>
      <c r="D27" s="528" t="s">
        <v>201</v>
      </c>
      <c r="E27" s="531">
        <f>+GESTIÓN!D15</f>
        <v>441</v>
      </c>
      <c r="F27" s="528">
        <v>193</v>
      </c>
      <c r="G27" s="37" t="s">
        <v>9</v>
      </c>
      <c r="H27" s="169">
        <v>1</v>
      </c>
      <c r="I27" s="169"/>
      <c r="J27" s="144">
        <v>0.1</v>
      </c>
      <c r="K27" s="143">
        <v>0.09</v>
      </c>
      <c r="L27" s="370">
        <v>8.5000000000000006E-2</v>
      </c>
      <c r="M27" s="370"/>
      <c r="N27" s="144">
        <v>0.4</v>
      </c>
      <c r="O27" s="143">
        <v>0.36</v>
      </c>
      <c r="P27" s="397">
        <v>0.36</v>
      </c>
      <c r="Q27" s="145"/>
      <c r="R27" s="59"/>
      <c r="S27" s="59"/>
      <c r="T27" s="379">
        <v>0.55000000000000004</v>
      </c>
      <c r="U27" s="59"/>
      <c r="V27" s="59"/>
      <c r="W27" s="59"/>
      <c r="X27" s="59"/>
      <c r="Y27" s="59"/>
      <c r="Z27" s="144">
        <v>0.9</v>
      </c>
      <c r="AA27" s="59"/>
      <c r="AB27" s="59"/>
      <c r="AC27" s="59"/>
      <c r="AD27" s="59"/>
      <c r="AE27" s="59"/>
      <c r="AF27" s="144">
        <v>1</v>
      </c>
      <c r="AG27" s="65"/>
      <c r="AH27" s="65"/>
      <c r="AI27" s="65"/>
      <c r="AJ27" s="65"/>
      <c r="AK27" s="66">
        <v>0.05</v>
      </c>
      <c r="AL27" s="73">
        <v>0.14399999999999999</v>
      </c>
      <c r="AM27" s="480">
        <v>0.152</v>
      </c>
      <c r="AN27" s="132"/>
      <c r="AO27" s="111">
        <f>AM27/P27</f>
        <v>0.42222222222222222</v>
      </c>
      <c r="AP27" s="111">
        <f>AM27/H27</f>
        <v>0.152</v>
      </c>
      <c r="AQ27" s="569" t="s">
        <v>328</v>
      </c>
      <c r="AR27" s="548" t="s">
        <v>374</v>
      </c>
      <c r="AS27" s="534" t="s">
        <v>323</v>
      </c>
      <c r="AT27" s="545" t="s">
        <v>329</v>
      </c>
      <c r="AU27" s="554" t="s">
        <v>330</v>
      </c>
    </row>
    <row r="28" spans="1:47" s="5" customFormat="1" ht="29.25" customHeight="1">
      <c r="A28" s="520"/>
      <c r="B28" s="526"/>
      <c r="C28" s="520"/>
      <c r="D28" s="529"/>
      <c r="E28" s="532"/>
      <c r="F28" s="529"/>
      <c r="G28" s="22" t="s">
        <v>10</v>
      </c>
      <c r="H28" s="59">
        <f>L28+N28+T28+Z28+AF28</f>
        <v>2885648991</v>
      </c>
      <c r="I28" s="59"/>
      <c r="J28" s="133">
        <v>320000000</v>
      </c>
      <c r="K28" s="133">
        <v>274476263</v>
      </c>
      <c r="L28" s="133">
        <v>241648991</v>
      </c>
      <c r="M28" s="133"/>
      <c r="N28" s="133">
        <v>1300000000</v>
      </c>
      <c r="O28" s="133">
        <v>1090091500</v>
      </c>
      <c r="P28" s="381">
        <v>1095470200</v>
      </c>
      <c r="Q28" s="133"/>
      <c r="R28" s="59"/>
      <c r="S28" s="59"/>
      <c r="T28" s="461">
        <v>360000000</v>
      </c>
      <c r="U28" s="59"/>
      <c r="V28" s="59"/>
      <c r="W28" s="59"/>
      <c r="X28" s="59"/>
      <c r="Y28" s="59"/>
      <c r="Z28" s="59">
        <v>388000000</v>
      </c>
      <c r="AA28" s="59"/>
      <c r="AB28" s="59"/>
      <c r="AC28" s="59"/>
      <c r="AD28" s="59"/>
      <c r="AE28" s="59"/>
      <c r="AF28" s="59">
        <v>596000000</v>
      </c>
      <c r="AG28" s="59"/>
      <c r="AH28" s="59"/>
      <c r="AI28" s="59"/>
      <c r="AJ28" s="59"/>
      <c r="AK28" s="59">
        <v>72703500</v>
      </c>
      <c r="AL28" s="59">
        <v>170091500</v>
      </c>
      <c r="AM28" s="384">
        <v>170091500</v>
      </c>
      <c r="AN28" s="94"/>
      <c r="AO28" s="111">
        <f>AM28/P28</f>
        <v>0.15526803011163609</v>
      </c>
      <c r="AP28" s="111">
        <f>(L28+AM28)/(K28+P28+T28+Z28+AF28)</f>
        <v>0.15171282728431626</v>
      </c>
      <c r="AQ28" s="570"/>
      <c r="AR28" s="549"/>
      <c r="AS28" s="535"/>
      <c r="AT28" s="546"/>
      <c r="AU28" s="555"/>
    </row>
    <row r="29" spans="1:47" s="5" customFormat="1" ht="29.25" customHeight="1">
      <c r="A29" s="520"/>
      <c r="B29" s="526"/>
      <c r="C29" s="520"/>
      <c r="D29" s="529"/>
      <c r="E29" s="532"/>
      <c r="F29" s="529"/>
      <c r="G29" s="22" t="s">
        <v>11</v>
      </c>
      <c r="H29" s="59"/>
      <c r="I29" s="59"/>
      <c r="J29" s="134"/>
      <c r="K29" s="135"/>
      <c r="L29" s="135">
        <v>0</v>
      </c>
      <c r="M29" s="135"/>
      <c r="N29" s="59"/>
      <c r="O29" s="135"/>
      <c r="P29" s="382">
        <v>0</v>
      </c>
      <c r="Q29" s="135"/>
      <c r="R29" s="59"/>
      <c r="S29" s="59"/>
      <c r="T29" s="387"/>
      <c r="U29" s="59"/>
      <c r="V29" s="59"/>
      <c r="W29" s="59"/>
      <c r="X29" s="59"/>
      <c r="Y29" s="59"/>
      <c r="Z29" s="59"/>
      <c r="AA29" s="59"/>
      <c r="AB29" s="59"/>
      <c r="AC29" s="59"/>
      <c r="AD29" s="59"/>
      <c r="AE29" s="59"/>
      <c r="AF29" s="59"/>
      <c r="AG29" s="59"/>
      <c r="AH29" s="59"/>
      <c r="AI29" s="59"/>
      <c r="AJ29" s="59"/>
      <c r="AK29" s="59">
        <v>0</v>
      </c>
      <c r="AL29" s="169"/>
      <c r="AM29" s="464">
        <v>0</v>
      </c>
      <c r="AN29" s="135"/>
      <c r="AO29" s="114"/>
      <c r="AP29" s="114"/>
      <c r="AQ29" s="570"/>
      <c r="AR29" s="549"/>
      <c r="AS29" s="535"/>
      <c r="AT29" s="546"/>
      <c r="AU29" s="555"/>
    </row>
    <row r="30" spans="1:47" s="5" customFormat="1" ht="29.25" customHeight="1">
      <c r="A30" s="520"/>
      <c r="B30" s="526"/>
      <c r="C30" s="520"/>
      <c r="D30" s="529"/>
      <c r="E30" s="532"/>
      <c r="F30" s="529"/>
      <c r="G30" s="22" t="s">
        <v>12</v>
      </c>
      <c r="H30" s="59"/>
      <c r="I30" s="59"/>
      <c r="J30" s="134"/>
      <c r="K30" s="134"/>
      <c r="L30" s="134">
        <v>0</v>
      </c>
      <c r="M30" s="134"/>
      <c r="N30" s="59">
        <v>208026241</v>
      </c>
      <c r="O30" s="202">
        <v>208026241</v>
      </c>
      <c r="P30" s="398">
        <v>208026241</v>
      </c>
      <c r="Q30" s="134"/>
      <c r="R30" s="59"/>
      <c r="S30" s="59"/>
      <c r="T30" s="387"/>
      <c r="U30" s="59"/>
      <c r="V30" s="59"/>
      <c r="W30" s="59"/>
      <c r="X30" s="59"/>
      <c r="Y30" s="59"/>
      <c r="Z30" s="59"/>
      <c r="AA30" s="59"/>
      <c r="AB30" s="59"/>
      <c r="AC30" s="59"/>
      <c r="AD30" s="59"/>
      <c r="AE30" s="59"/>
      <c r="AF30" s="59"/>
      <c r="AG30" s="63"/>
      <c r="AH30" s="63"/>
      <c r="AI30" s="63"/>
      <c r="AJ30" s="63"/>
      <c r="AK30" s="63">
        <v>15489140</v>
      </c>
      <c r="AL30" s="63">
        <v>97039681</v>
      </c>
      <c r="AM30" s="475">
        <v>190033941</v>
      </c>
      <c r="AN30" s="134"/>
      <c r="AO30" s="114"/>
      <c r="AP30" s="114"/>
      <c r="AQ30" s="570"/>
      <c r="AR30" s="549"/>
      <c r="AS30" s="535"/>
      <c r="AT30" s="546"/>
      <c r="AU30" s="555"/>
    </row>
    <row r="31" spans="1:47" s="5" customFormat="1" ht="29.25" customHeight="1">
      <c r="A31" s="520"/>
      <c r="B31" s="526"/>
      <c r="C31" s="520"/>
      <c r="D31" s="529"/>
      <c r="E31" s="532"/>
      <c r="F31" s="529"/>
      <c r="G31" s="22" t="s">
        <v>13</v>
      </c>
      <c r="H31" s="169">
        <v>1</v>
      </c>
      <c r="I31" s="169"/>
      <c r="J31" s="144">
        <v>0.1</v>
      </c>
      <c r="K31" s="143">
        <v>0.09</v>
      </c>
      <c r="L31" s="370">
        <v>8.5000000000000006E-2</v>
      </c>
      <c r="M31" s="370"/>
      <c r="N31" s="144">
        <v>0.4</v>
      </c>
      <c r="O31" s="143">
        <v>0.36</v>
      </c>
      <c r="P31" s="399">
        <f>P27+P29</f>
        <v>0.36</v>
      </c>
      <c r="Q31" s="145"/>
      <c r="R31" s="59"/>
      <c r="S31" s="59"/>
      <c r="T31" s="462">
        <v>0.55000000000000004</v>
      </c>
      <c r="U31" s="59"/>
      <c r="V31" s="59"/>
      <c r="W31" s="59"/>
      <c r="X31" s="59"/>
      <c r="Y31" s="59"/>
      <c r="Z31" s="144">
        <v>0.9</v>
      </c>
      <c r="AA31" s="59"/>
      <c r="AB31" s="59"/>
      <c r="AC31" s="59"/>
      <c r="AD31" s="59"/>
      <c r="AE31" s="59"/>
      <c r="AF31" s="144">
        <v>1</v>
      </c>
      <c r="AG31" s="59"/>
      <c r="AH31" s="59"/>
      <c r="AI31" s="59"/>
      <c r="AJ31" s="59"/>
      <c r="AK31" s="169">
        <v>0.05</v>
      </c>
      <c r="AL31" s="170">
        <v>0.14399999999999999</v>
      </c>
      <c r="AM31" s="466">
        <f>AM27+AM29</f>
        <v>0.152</v>
      </c>
      <c r="AN31" s="134"/>
      <c r="AO31" s="114"/>
      <c r="AP31" s="114"/>
      <c r="AQ31" s="570"/>
      <c r="AR31" s="549"/>
      <c r="AS31" s="535"/>
      <c r="AT31" s="546"/>
      <c r="AU31" s="555"/>
    </row>
    <row r="32" spans="1:47" s="5" customFormat="1" ht="29.25" customHeight="1" thickBot="1">
      <c r="A32" s="521"/>
      <c r="B32" s="527"/>
      <c r="C32" s="521"/>
      <c r="D32" s="530"/>
      <c r="E32" s="533"/>
      <c r="F32" s="540"/>
      <c r="G32" s="23" t="s">
        <v>14</v>
      </c>
      <c r="H32" s="64">
        <f>H28</f>
        <v>2885648991</v>
      </c>
      <c r="I32" s="64"/>
      <c r="J32" s="64">
        <f>+J28</f>
        <v>320000000</v>
      </c>
      <c r="K32" s="136">
        <v>274476263</v>
      </c>
      <c r="L32" s="136">
        <v>241648991</v>
      </c>
      <c r="M32" s="136"/>
      <c r="N32" s="64">
        <v>1508026241</v>
      </c>
      <c r="O32" s="136">
        <v>1298117741</v>
      </c>
      <c r="P32" s="400">
        <f>+P28+P30</f>
        <v>1303496441</v>
      </c>
      <c r="Q32" s="136"/>
      <c r="R32" s="64"/>
      <c r="S32" s="64"/>
      <c r="T32" s="458">
        <f>T28</f>
        <v>360000000</v>
      </c>
      <c r="U32" s="64"/>
      <c r="V32" s="64"/>
      <c r="W32" s="64"/>
      <c r="X32" s="64"/>
      <c r="Y32" s="64"/>
      <c r="Z32" s="64">
        <f>Z28</f>
        <v>388000000</v>
      </c>
      <c r="AA32" s="64"/>
      <c r="AB32" s="64"/>
      <c r="AC32" s="64"/>
      <c r="AD32" s="64"/>
      <c r="AE32" s="64"/>
      <c r="AF32" s="64">
        <f>AF28</f>
        <v>596000000</v>
      </c>
      <c r="AG32" s="64"/>
      <c r="AH32" s="64"/>
      <c r="AI32" s="64"/>
      <c r="AJ32" s="64"/>
      <c r="AK32" s="64">
        <v>88192640</v>
      </c>
      <c r="AL32" s="63">
        <v>267131181</v>
      </c>
      <c r="AM32" s="476">
        <f>AM30+AM28</f>
        <v>360125441</v>
      </c>
      <c r="AN32" s="95"/>
      <c r="AO32" s="117"/>
      <c r="AP32" s="117"/>
      <c r="AQ32" s="571"/>
      <c r="AR32" s="550"/>
      <c r="AS32" s="536"/>
      <c r="AT32" s="547"/>
      <c r="AU32" s="556"/>
    </row>
    <row r="33" spans="1:47" s="5" customFormat="1" ht="29.25" customHeight="1" thickBot="1">
      <c r="A33" s="519" t="s">
        <v>310</v>
      </c>
      <c r="B33" s="585">
        <v>4</v>
      </c>
      <c r="C33" s="519" t="s">
        <v>204</v>
      </c>
      <c r="D33" s="551" t="s">
        <v>201</v>
      </c>
      <c r="E33" s="531">
        <f>+GESTIÓN!D15</f>
        <v>441</v>
      </c>
      <c r="F33" s="528">
        <v>193</v>
      </c>
      <c r="G33" s="37" t="s">
        <v>9</v>
      </c>
      <c r="H33" s="57">
        <v>4</v>
      </c>
      <c r="I33" s="57"/>
      <c r="J33" s="88">
        <v>0.1</v>
      </c>
      <c r="K33" s="90">
        <v>0.1</v>
      </c>
      <c r="L33" s="65">
        <v>0</v>
      </c>
      <c r="M33" s="65"/>
      <c r="N33" s="65">
        <v>1</v>
      </c>
      <c r="O33" s="65">
        <v>1</v>
      </c>
      <c r="P33" s="380">
        <v>1</v>
      </c>
      <c r="Q33" s="65"/>
      <c r="R33" s="65"/>
      <c r="S33" s="65"/>
      <c r="T33" s="380">
        <v>2</v>
      </c>
      <c r="U33" s="65"/>
      <c r="V33" s="65"/>
      <c r="W33" s="65"/>
      <c r="X33" s="65"/>
      <c r="Y33" s="65"/>
      <c r="Z33" s="65">
        <v>3</v>
      </c>
      <c r="AA33" s="65"/>
      <c r="AB33" s="65"/>
      <c r="AC33" s="65"/>
      <c r="AD33" s="65"/>
      <c r="AE33" s="65"/>
      <c r="AF33" s="65">
        <v>4</v>
      </c>
      <c r="AG33" s="65"/>
      <c r="AH33" s="65"/>
      <c r="AI33" s="65"/>
      <c r="AJ33" s="65"/>
      <c r="AK33" s="88">
        <v>3.3000000000000002E-2</v>
      </c>
      <c r="AL33" s="88">
        <v>0.44330000000000003</v>
      </c>
      <c r="AM33" s="481">
        <v>0.58699999999999997</v>
      </c>
      <c r="AN33" s="137"/>
      <c r="AO33" s="111">
        <f>AM33/P33</f>
        <v>0.58699999999999997</v>
      </c>
      <c r="AP33" s="111">
        <f>AM33/H33</f>
        <v>0.14674999999999999</v>
      </c>
      <c r="AQ33" s="566" t="s">
        <v>375</v>
      </c>
      <c r="AR33" s="534" t="s">
        <v>370</v>
      </c>
      <c r="AS33" s="534" t="s">
        <v>323</v>
      </c>
      <c r="AT33" s="575" t="s">
        <v>376</v>
      </c>
      <c r="AU33" s="575" t="s">
        <v>377</v>
      </c>
    </row>
    <row r="34" spans="1:47" s="5" customFormat="1" ht="29.25" customHeight="1">
      <c r="A34" s="520"/>
      <c r="B34" s="586"/>
      <c r="C34" s="520"/>
      <c r="D34" s="552"/>
      <c r="E34" s="532"/>
      <c r="F34" s="529"/>
      <c r="G34" s="22" t="s">
        <v>10</v>
      </c>
      <c r="H34" s="59">
        <f>L34+N34+T34+Z34+AF34</f>
        <v>6686134803</v>
      </c>
      <c r="I34" s="63"/>
      <c r="J34" s="136">
        <v>555000000</v>
      </c>
      <c r="K34" s="133">
        <v>555000000</v>
      </c>
      <c r="L34" s="133">
        <v>424134803</v>
      </c>
      <c r="M34" s="133"/>
      <c r="N34" s="133">
        <v>950000000</v>
      </c>
      <c r="O34" s="133">
        <v>950000000</v>
      </c>
      <c r="P34" s="381">
        <v>950000000</v>
      </c>
      <c r="Q34" s="133"/>
      <c r="R34" s="59"/>
      <c r="S34" s="59"/>
      <c r="T34" s="463">
        <v>1450000000</v>
      </c>
      <c r="U34" s="59"/>
      <c r="V34" s="59"/>
      <c r="W34" s="59"/>
      <c r="X34" s="59"/>
      <c r="Y34" s="59"/>
      <c r="Z34" s="59">
        <v>2507000000</v>
      </c>
      <c r="AA34" s="59"/>
      <c r="AB34" s="59"/>
      <c r="AC34" s="59"/>
      <c r="AD34" s="59"/>
      <c r="AE34" s="59"/>
      <c r="AF34" s="59">
        <v>1355000000</v>
      </c>
      <c r="AG34" s="59"/>
      <c r="AH34" s="59"/>
      <c r="AI34" s="59"/>
      <c r="AJ34" s="59"/>
      <c r="AK34" s="59">
        <v>239720000</v>
      </c>
      <c r="AL34" s="59">
        <v>395349000</v>
      </c>
      <c r="AM34" s="398">
        <v>395349000</v>
      </c>
      <c r="AN34" s="133"/>
      <c r="AO34" s="111">
        <f>AM34/P34</f>
        <v>0.41615684210526316</v>
      </c>
      <c r="AP34" s="111">
        <f>(L34+AM34)/(K34+P34+T34+Z34+AF34)</f>
        <v>0.1202117944843773</v>
      </c>
      <c r="AQ34" s="567"/>
      <c r="AR34" s="535"/>
      <c r="AS34" s="535"/>
      <c r="AT34" s="576"/>
      <c r="AU34" s="576"/>
    </row>
    <row r="35" spans="1:47" s="5" customFormat="1" ht="29.25" customHeight="1">
      <c r="A35" s="520"/>
      <c r="B35" s="586"/>
      <c r="C35" s="520"/>
      <c r="D35" s="552"/>
      <c r="E35" s="532"/>
      <c r="F35" s="529"/>
      <c r="G35" s="22" t="s">
        <v>11</v>
      </c>
      <c r="H35" s="134"/>
      <c r="I35" s="134"/>
      <c r="J35" s="134"/>
      <c r="K35" s="133">
        <v>0</v>
      </c>
      <c r="L35" s="135">
        <v>0</v>
      </c>
      <c r="M35" s="135"/>
      <c r="N35" s="134"/>
      <c r="O35" s="135"/>
      <c r="P35" s="382">
        <v>0</v>
      </c>
      <c r="Q35" s="135"/>
      <c r="R35" s="135"/>
      <c r="S35" s="135"/>
      <c r="T35" s="464"/>
      <c r="U35" s="59"/>
      <c r="V35" s="59"/>
      <c r="W35" s="59"/>
      <c r="X35" s="59"/>
      <c r="Y35" s="59"/>
      <c r="Z35" s="134"/>
      <c r="AA35" s="59"/>
      <c r="AB35" s="59"/>
      <c r="AC35" s="59"/>
      <c r="AD35" s="59"/>
      <c r="AE35" s="59"/>
      <c r="AF35" s="134"/>
      <c r="AG35" s="59"/>
      <c r="AH35" s="59"/>
      <c r="AI35" s="59"/>
      <c r="AJ35" s="59"/>
      <c r="AK35" s="173">
        <v>0</v>
      </c>
      <c r="AL35" s="59">
        <v>0</v>
      </c>
      <c r="AM35" s="433">
        <v>0</v>
      </c>
      <c r="AN35" s="135"/>
      <c r="AO35" s="114"/>
      <c r="AP35" s="114"/>
      <c r="AQ35" s="567"/>
      <c r="AR35" s="535"/>
      <c r="AS35" s="535"/>
      <c r="AT35" s="576"/>
      <c r="AU35" s="576"/>
    </row>
    <row r="36" spans="1:47" s="5" customFormat="1" ht="29.25" customHeight="1" thickBot="1">
      <c r="A36" s="520"/>
      <c r="B36" s="586"/>
      <c r="C36" s="520"/>
      <c r="D36" s="552"/>
      <c r="E36" s="532"/>
      <c r="F36" s="529"/>
      <c r="G36" s="22" t="s">
        <v>12</v>
      </c>
      <c r="H36" s="134"/>
      <c r="I36" s="134"/>
      <c r="J36" s="138"/>
      <c r="K36" s="133">
        <v>0</v>
      </c>
      <c r="L36" s="133">
        <v>0</v>
      </c>
      <c r="M36" s="133"/>
      <c r="N36" s="134">
        <v>348668387</v>
      </c>
      <c r="O36" s="133">
        <v>348668387</v>
      </c>
      <c r="P36" s="381">
        <v>348668387</v>
      </c>
      <c r="Q36" s="133"/>
      <c r="R36" s="59"/>
      <c r="S36" s="59"/>
      <c r="T36" s="464"/>
      <c r="U36" s="59"/>
      <c r="V36" s="59"/>
      <c r="W36" s="59"/>
      <c r="X36" s="59"/>
      <c r="Y36" s="59"/>
      <c r="Z36" s="134"/>
      <c r="AA36" s="59"/>
      <c r="AB36" s="59"/>
      <c r="AC36" s="59"/>
      <c r="AD36" s="59"/>
      <c r="AE36" s="59"/>
      <c r="AF36" s="134"/>
      <c r="AG36" s="59"/>
      <c r="AH36" s="59"/>
      <c r="AI36" s="59"/>
      <c r="AJ36" s="59"/>
      <c r="AK36" s="59">
        <v>44626758</v>
      </c>
      <c r="AL36" s="59">
        <v>245476350</v>
      </c>
      <c r="AM36" s="398">
        <v>286171115</v>
      </c>
      <c r="AN36" s="139"/>
      <c r="AO36" s="114"/>
      <c r="AP36" s="114"/>
      <c r="AQ36" s="567"/>
      <c r="AR36" s="535"/>
      <c r="AS36" s="535"/>
      <c r="AT36" s="576"/>
      <c r="AU36" s="576"/>
    </row>
    <row r="37" spans="1:47" s="5" customFormat="1" ht="29.25" customHeight="1">
      <c r="A37" s="520"/>
      <c r="B37" s="586"/>
      <c r="C37" s="520"/>
      <c r="D37" s="552"/>
      <c r="E37" s="532"/>
      <c r="F37" s="529"/>
      <c r="G37" s="22" t="s">
        <v>13</v>
      </c>
      <c r="H37" s="57">
        <f>H33+H35</f>
        <v>4</v>
      </c>
      <c r="I37" s="57"/>
      <c r="J37" s="88">
        <f>+J33</f>
        <v>0.1</v>
      </c>
      <c r="K37" s="90">
        <v>0.1</v>
      </c>
      <c r="L37" s="65">
        <v>0</v>
      </c>
      <c r="M37" s="65"/>
      <c r="N37" s="65">
        <v>1</v>
      </c>
      <c r="O37" s="65">
        <v>1</v>
      </c>
      <c r="P37" s="384">
        <f>P33+P35</f>
        <v>1</v>
      </c>
      <c r="Q37" s="65"/>
      <c r="R37" s="65"/>
      <c r="S37" s="65"/>
      <c r="T37" s="384">
        <f>T33+T35</f>
        <v>2</v>
      </c>
      <c r="U37" s="65"/>
      <c r="V37" s="65"/>
      <c r="W37" s="65"/>
      <c r="X37" s="65"/>
      <c r="Y37" s="65"/>
      <c r="Z37" s="65">
        <f>Z33+Z35</f>
        <v>3</v>
      </c>
      <c r="AA37" s="65"/>
      <c r="AB37" s="65"/>
      <c r="AC37" s="65"/>
      <c r="AD37" s="65"/>
      <c r="AE37" s="65"/>
      <c r="AF37" s="65">
        <f>AF33+AF35</f>
        <v>4</v>
      </c>
      <c r="AG37" s="59"/>
      <c r="AH37" s="59"/>
      <c r="AI37" s="59"/>
      <c r="AJ37" s="59"/>
      <c r="AK37" s="59">
        <v>3.3000000000000002E-2</v>
      </c>
      <c r="AL37" s="173">
        <v>0.44330000000000003</v>
      </c>
      <c r="AM37" s="482">
        <f t="shared" ref="AM37:AM38" si="0">AM33+AM35</f>
        <v>0.58699999999999997</v>
      </c>
      <c r="AN37" s="100"/>
      <c r="AO37" s="114"/>
      <c r="AP37" s="114"/>
      <c r="AQ37" s="567"/>
      <c r="AR37" s="535"/>
      <c r="AS37" s="535"/>
      <c r="AT37" s="576"/>
      <c r="AU37" s="576"/>
    </row>
    <row r="38" spans="1:47" s="5" customFormat="1" ht="29.25" customHeight="1" thickBot="1">
      <c r="A38" s="521"/>
      <c r="B38" s="587"/>
      <c r="C38" s="521"/>
      <c r="D38" s="553"/>
      <c r="E38" s="533"/>
      <c r="F38" s="540"/>
      <c r="G38" s="23" t="s">
        <v>14</v>
      </c>
      <c r="H38" s="174">
        <f>H34+H36</f>
        <v>6686134803</v>
      </c>
      <c r="I38" s="374"/>
      <c r="J38" s="175">
        <f>+J34</f>
        <v>555000000</v>
      </c>
      <c r="K38" s="176">
        <v>555000000</v>
      </c>
      <c r="L38" s="176">
        <v>424134803</v>
      </c>
      <c r="M38" s="176"/>
      <c r="N38" s="174">
        <v>1359229803</v>
      </c>
      <c r="O38" s="176">
        <v>1298668387</v>
      </c>
      <c r="P38" s="401">
        <f>P34+P36</f>
        <v>1298668387</v>
      </c>
      <c r="Q38" s="176"/>
      <c r="R38" s="89"/>
      <c r="S38" s="89"/>
      <c r="T38" s="465">
        <f>T34+T36</f>
        <v>1450000000</v>
      </c>
      <c r="U38" s="89"/>
      <c r="V38" s="89"/>
      <c r="W38" s="89"/>
      <c r="X38" s="89"/>
      <c r="Y38" s="89"/>
      <c r="Z38" s="174">
        <f>Z34+Z36</f>
        <v>2507000000</v>
      </c>
      <c r="AA38" s="89"/>
      <c r="AB38" s="89"/>
      <c r="AC38" s="89"/>
      <c r="AD38" s="89"/>
      <c r="AE38" s="89"/>
      <c r="AF38" s="174">
        <f>AF34+AF36</f>
        <v>1355000000</v>
      </c>
      <c r="AG38" s="64"/>
      <c r="AH38" s="64"/>
      <c r="AI38" s="64"/>
      <c r="AJ38" s="64"/>
      <c r="AK38" s="64">
        <v>284346758</v>
      </c>
      <c r="AL38" s="63">
        <v>640825350</v>
      </c>
      <c r="AM38" s="483">
        <f t="shared" si="0"/>
        <v>681520115</v>
      </c>
      <c r="AN38" s="140"/>
      <c r="AO38" s="117"/>
      <c r="AP38" s="117"/>
      <c r="AQ38" s="568"/>
      <c r="AR38" s="536"/>
      <c r="AS38" s="536"/>
      <c r="AT38" s="577"/>
      <c r="AU38" s="577"/>
    </row>
    <row r="39" spans="1:47" s="5" customFormat="1" ht="31.5" customHeight="1" thickBot="1">
      <c r="A39" s="519" t="s">
        <v>311</v>
      </c>
      <c r="B39" s="525">
        <v>6</v>
      </c>
      <c r="C39" s="519" t="s">
        <v>205</v>
      </c>
      <c r="D39" s="551" t="s">
        <v>201</v>
      </c>
      <c r="E39" s="531">
        <f>+GESTIÓN!D15</f>
        <v>441</v>
      </c>
      <c r="F39" s="528">
        <v>193</v>
      </c>
      <c r="G39" s="37" t="s">
        <v>9</v>
      </c>
      <c r="H39" s="66">
        <v>1</v>
      </c>
      <c r="I39" s="66"/>
      <c r="J39" s="128">
        <v>0.1</v>
      </c>
      <c r="K39" s="129">
        <v>0.1</v>
      </c>
      <c r="L39" s="130">
        <v>0.1</v>
      </c>
      <c r="M39" s="130"/>
      <c r="N39" s="128">
        <v>0.4</v>
      </c>
      <c r="O39" s="129">
        <v>0.4</v>
      </c>
      <c r="P39" s="383">
        <v>0.4</v>
      </c>
      <c r="Q39" s="131"/>
      <c r="R39" s="65"/>
      <c r="S39" s="65"/>
      <c r="T39" s="397">
        <v>0.65</v>
      </c>
      <c r="U39" s="65"/>
      <c r="V39" s="65"/>
      <c r="W39" s="65"/>
      <c r="X39" s="65"/>
      <c r="Y39" s="65"/>
      <c r="Z39" s="128">
        <v>0.9</v>
      </c>
      <c r="AA39" s="65"/>
      <c r="AB39" s="65"/>
      <c r="AC39" s="65"/>
      <c r="AD39" s="65"/>
      <c r="AE39" s="65"/>
      <c r="AF39" s="141">
        <v>1</v>
      </c>
      <c r="AG39" s="65"/>
      <c r="AH39" s="65"/>
      <c r="AI39" s="65"/>
      <c r="AJ39" s="71"/>
      <c r="AK39" s="111">
        <v>0.14000000000000001</v>
      </c>
      <c r="AL39" s="430">
        <v>0.23599999999999999</v>
      </c>
      <c r="AM39" s="484">
        <v>0.3</v>
      </c>
      <c r="AN39" s="142"/>
      <c r="AO39" s="111">
        <f>AM39/P39</f>
        <v>0.74999999999999989</v>
      </c>
      <c r="AP39" s="119">
        <f>AM39/H39</f>
        <v>0.3</v>
      </c>
      <c r="AQ39" s="566" t="s">
        <v>331</v>
      </c>
      <c r="AR39" s="575" t="s">
        <v>230</v>
      </c>
      <c r="AS39" s="575" t="s">
        <v>332</v>
      </c>
      <c r="AT39" s="534" t="s">
        <v>371</v>
      </c>
      <c r="AU39" s="575" t="s">
        <v>333</v>
      </c>
    </row>
    <row r="40" spans="1:47" s="5" customFormat="1" ht="31.5" customHeight="1">
      <c r="A40" s="520"/>
      <c r="B40" s="526"/>
      <c r="C40" s="520"/>
      <c r="D40" s="552"/>
      <c r="E40" s="532"/>
      <c r="F40" s="529"/>
      <c r="G40" s="22" t="s">
        <v>10</v>
      </c>
      <c r="H40" s="59">
        <f>L40+N40+T40+Z40+AF40</f>
        <v>5938115999</v>
      </c>
      <c r="I40" s="59"/>
      <c r="J40" s="59">
        <v>2030000000</v>
      </c>
      <c r="K40" s="59">
        <v>2030000000</v>
      </c>
      <c r="L40" s="59">
        <v>1977115999</v>
      </c>
      <c r="M40" s="59"/>
      <c r="N40" s="59">
        <v>600000000</v>
      </c>
      <c r="O40" s="59">
        <v>600000000</v>
      </c>
      <c r="P40" s="384">
        <v>600000000</v>
      </c>
      <c r="Q40" s="113"/>
      <c r="R40" s="59"/>
      <c r="S40" s="59"/>
      <c r="T40" s="384">
        <v>470000000</v>
      </c>
      <c r="U40" s="59"/>
      <c r="V40" s="59"/>
      <c r="W40" s="113"/>
      <c r="X40" s="59"/>
      <c r="Y40" s="59"/>
      <c r="Z40" s="59">
        <v>1876000000</v>
      </c>
      <c r="AA40" s="59"/>
      <c r="AB40" s="59"/>
      <c r="AC40" s="113"/>
      <c r="AD40" s="59"/>
      <c r="AE40" s="59"/>
      <c r="AF40" s="59">
        <v>1015000000</v>
      </c>
      <c r="AG40" s="59"/>
      <c r="AH40" s="59"/>
      <c r="AI40" s="59"/>
      <c r="AJ40" s="59"/>
      <c r="AK40" s="59">
        <v>72520000</v>
      </c>
      <c r="AL40" s="59">
        <v>136436000</v>
      </c>
      <c r="AM40" s="398">
        <v>136436000</v>
      </c>
      <c r="AN40" s="94"/>
      <c r="AO40" s="111">
        <f>AM40/P40</f>
        <v>0.22739333333333334</v>
      </c>
      <c r="AP40" s="111">
        <f>(L40+AM40)/(K40+P40+T40+Z40+AF40)</f>
        <v>0.35278784827240861</v>
      </c>
      <c r="AQ40" s="567"/>
      <c r="AR40" s="576"/>
      <c r="AS40" s="576"/>
      <c r="AT40" s="535"/>
      <c r="AU40" s="576"/>
    </row>
    <row r="41" spans="1:47" s="5" customFormat="1" ht="31.5" customHeight="1">
      <c r="A41" s="520"/>
      <c r="B41" s="526"/>
      <c r="C41" s="520"/>
      <c r="D41" s="552"/>
      <c r="E41" s="532"/>
      <c r="F41" s="529"/>
      <c r="G41" s="22" t="s">
        <v>11</v>
      </c>
      <c r="H41" s="134"/>
      <c r="I41" s="134"/>
      <c r="J41" s="134"/>
      <c r="K41" s="61"/>
      <c r="L41" s="135">
        <v>0</v>
      </c>
      <c r="M41" s="135"/>
      <c r="N41" s="134"/>
      <c r="O41" s="135"/>
      <c r="P41" s="382">
        <v>0</v>
      </c>
      <c r="Q41" s="135"/>
      <c r="R41" s="135"/>
      <c r="S41" s="135"/>
      <c r="T41" s="464"/>
      <c r="U41" s="60"/>
      <c r="V41" s="60"/>
      <c r="W41" s="60"/>
      <c r="X41" s="60"/>
      <c r="Y41" s="60"/>
      <c r="Z41" s="134"/>
      <c r="AA41" s="60"/>
      <c r="AB41" s="60"/>
      <c r="AC41" s="60"/>
      <c r="AD41" s="60"/>
      <c r="AE41" s="60"/>
      <c r="AF41" s="134"/>
      <c r="AG41" s="60"/>
      <c r="AH41" s="60"/>
      <c r="AI41" s="60"/>
      <c r="AJ41" s="60"/>
      <c r="AK41" s="93">
        <v>0</v>
      </c>
      <c r="AL41" s="93">
        <v>0</v>
      </c>
      <c r="AM41" s="398">
        <v>0</v>
      </c>
      <c r="AN41" s="135"/>
      <c r="AO41" s="114"/>
      <c r="AP41" s="114"/>
      <c r="AQ41" s="567"/>
      <c r="AR41" s="576"/>
      <c r="AS41" s="576"/>
      <c r="AT41" s="535"/>
      <c r="AU41" s="576"/>
    </row>
    <row r="42" spans="1:47" s="5" customFormat="1" ht="31.5" customHeight="1">
      <c r="A42" s="520"/>
      <c r="B42" s="526"/>
      <c r="C42" s="520"/>
      <c r="D42" s="552"/>
      <c r="E42" s="532"/>
      <c r="F42" s="529"/>
      <c r="G42" s="22" t="s">
        <v>12</v>
      </c>
      <c r="H42" s="134"/>
      <c r="I42" s="134"/>
      <c r="J42" s="134"/>
      <c r="K42" s="61"/>
      <c r="L42" s="60">
        <v>0</v>
      </c>
      <c r="M42" s="60"/>
      <c r="N42" s="202">
        <v>1929387523</v>
      </c>
      <c r="O42" s="200">
        <v>1929387523</v>
      </c>
      <c r="P42" s="385">
        <v>1929387523</v>
      </c>
      <c r="Q42" s="60"/>
      <c r="R42" s="60"/>
      <c r="S42" s="60"/>
      <c r="T42" s="464"/>
      <c r="U42" s="60"/>
      <c r="V42" s="60"/>
      <c r="W42" s="60"/>
      <c r="X42" s="60"/>
      <c r="Y42" s="60"/>
      <c r="Z42" s="134"/>
      <c r="AA42" s="60"/>
      <c r="AB42" s="60"/>
      <c r="AC42" s="60"/>
      <c r="AD42" s="60"/>
      <c r="AE42" s="60"/>
      <c r="AF42" s="134"/>
      <c r="AG42" s="60"/>
      <c r="AH42" s="60"/>
      <c r="AI42" s="60"/>
      <c r="AJ42" s="60"/>
      <c r="AK42" s="59">
        <v>87821796</v>
      </c>
      <c r="AL42" s="59">
        <v>752915592</v>
      </c>
      <c r="AM42" s="398">
        <v>1019301996</v>
      </c>
      <c r="AN42" s="60"/>
      <c r="AO42" s="114"/>
      <c r="AP42" s="114"/>
      <c r="AQ42" s="567"/>
      <c r="AR42" s="576"/>
      <c r="AS42" s="576"/>
      <c r="AT42" s="535"/>
      <c r="AU42" s="576"/>
    </row>
    <row r="43" spans="1:47" s="5" customFormat="1" ht="31.5" customHeight="1">
      <c r="A43" s="520"/>
      <c r="B43" s="526"/>
      <c r="C43" s="520"/>
      <c r="D43" s="552"/>
      <c r="E43" s="532"/>
      <c r="F43" s="529"/>
      <c r="G43" s="22" t="s">
        <v>13</v>
      </c>
      <c r="H43" s="143">
        <f>H39+H41</f>
        <v>1</v>
      </c>
      <c r="I43" s="143"/>
      <c r="J43" s="144">
        <v>0.1</v>
      </c>
      <c r="K43" s="143">
        <v>0.1</v>
      </c>
      <c r="L43" s="134">
        <v>0.1</v>
      </c>
      <c r="M43" s="134"/>
      <c r="N43" s="144">
        <v>0.4</v>
      </c>
      <c r="O43" s="143">
        <v>0.4</v>
      </c>
      <c r="P43" s="402">
        <f>P41+P39</f>
        <v>0.4</v>
      </c>
      <c r="Q43" s="145"/>
      <c r="R43" s="59"/>
      <c r="S43" s="59"/>
      <c r="T43" s="466">
        <v>0.65</v>
      </c>
      <c r="U43" s="59"/>
      <c r="V43" s="59"/>
      <c r="W43" s="59"/>
      <c r="X43" s="59"/>
      <c r="Y43" s="59"/>
      <c r="Z43" s="144">
        <v>0.9</v>
      </c>
      <c r="AA43" s="59"/>
      <c r="AB43" s="59"/>
      <c r="AC43" s="59"/>
      <c r="AD43" s="59"/>
      <c r="AE43" s="59"/>
      <c r="AF43" s="146">
        <v>1</v>
      </c>
      <c r="AG43" s="59"/>
      <c r="AH43" s="59"/>
      <c r="AI43" s="59"/>
      <c r="AJ43" s="59"/>
      <c r="AK43" s="114">
        <v>0.14000000000000001</v>
      </c>
      <c r="AL43" s="116">
        <v>0.23599999999999999</v>
      </c>
      <c r="AM43" s="466">
        <f>AM41+AM39</f>
        <v>0.3</v>
      </c>
      <c r="AN43" s="114"/>
      <c r="AO43" s="114"/>
      <c r="AP43" s="114"/>
      <c r="AQ43" s="567"/>
      <c r="AR43" s="576"/>
      <c r="AS43" s="576"/>
      <c r="AT43" s="535"/>
      <c r="AU43" s="576"/>
    </row>
    <row r="44" spans="1:47" s="5" customFormat="1" ht="31.5" customHeight="1" thickBot="1">
      <c r="A44" s="521"/>
      <c r="B44" s="527"/>
      <c r="C44" s="521"/>
      <c r="D44" s="553"/>
      <c r="E44" s="533"/>
      <c r="F44" s="540"/>
      <c r="G44" s="23" t="s">
        <v>14</v>
      </c>
      <c r="H44" s="174">
        <f>H40+H42</f>
        <v>5938115999</v>
      </c>
      <c r="I44" s="374"/>
      <c r="J44" s="175">
        <f>+J40</f>
        <v>2030000000</v>
      </c>
      <c r="K44" s="176">
        <v>2030000000</v>
      </c>
      <c r="L44" s="176">
        <v>1977115999</v>
      </c>
      <c r="M44" s="176"/>
      <c r="N44" s="174">
        <v>2529387523</v>
      </c>
      <c r="O44" s="176">
        <v>2529387523</v>
      </c>
      <c r="P44" s="403">
        <f>P40+P42</f>
        <v>2529387523</v>
      </c>
      <c r="Q44" s="176"/>
      <c r="R44" s="89"/>
      <c r="S44" s="89"/>
      <c r="T44" s="467">
        <f>T40+T42</f>
        <v>470000000</v>
      </c>
      <c r="U44" s="89"/>
      <c r="V44" s="89"/>
      <c r="W44" s="89"/>
      <c r="X44" s="89"/>
      <c r="Y44" s="89"/>
      <c r="Z44" s="174">
        <f>Z40+Z42</f>
        <v>1876000000</v>
      </c>
      <c r="AA44" s="89"/>
      <c r="AB44" s="89"/>
      <c r="AC44" s="89"/>
      <c r="AD44" s="89"/>
      <c r="AE44" s="89"/>
      <c r="AF44" s="174">
        <f>AF40+AF42</f>
        <v>1015000000</v>
      </c>
      <c r="AG44" s="64"/>
      <c r="AH44" s="64"/>
      <c r="AI44" s="64"/>
      <c r="AJ44" s="64"/>
      <c r="AK44" s="64">
        <v>160341796</v>
      </c>
      <c r="AL44" s="63">
        <v>889351592</v>
      </c>
      <c r="AM44" s="485">
        <f>AM40+AM42</f>
        <v>1155737996</v>
      </c>
      <c r="AN44" s="147"/>
      <c r="AO44" s="117"/>
      <c r="AP44" s="117"/>
      <c r="AQ44" s="568"/>
      <c r="AR44" s="577"/>
      <c r="AS44" s="577"/>
      <c r="AT44" s="536"/>
      <c r="AU44" s="577"/>
    </row>
    <row r="45" spans="1:47" s="5" customFormat="1" ht="31.5" customHeight="1" thickBot="1">
      <c r="A45" s="519" t="s">
        <v>312</v>
      </c>
      <c r="B45" s="525">
        <v>8</v>
      </c>
      <c r="C45" s="519" t="s">
        <v>206</v>
      </c>
      <c r="D45" s="528" t="s">
        <v>201</v>
      </c>
      <c r="E45" s="531">
        <f>+GESTIÓN!D15</f>
        <v>441</v>
      </c>
      <c r="F45" s="528">
        <v>193</v>
      </c>
      <c r="G45" s="21" t="s">
        <v>9</v>
      </c>
      <c r="H45" s="76">
        <v>1</v>
      </c>
      <c r="I45" s="76"/>
      <c r="J45" s="113">
        <v>0.1</v>
      </c>
      <c r="K45" s="113">
        <v>0.1</v>
      </c>
      <c r="L45" s="86">
        <v>0.1</v>
      </c>
      <c r="M45" s="86"/>
      <c r="N45" s="87">
        <v>0.4</v>
      </c>
      <c r="O45" s="87">
        <v>0.4</v>
      </c>
      <c r="P45" s="386">
        <v>0.4</v>
      </c>
      <c r="Q45" s="87"/>
      <c r="R45" s="87"/>
      <c r="S45" s="87"/>
      <c r="T45" s="386">
        <v>0.7</v>
      </c>
      <c r="U45" s="87"/>
      <c r="V45" s="87"/>
      <c r="W45" s="87"/>
      <c r="X45" s="87"/>
      <c r="Y45" s="87"/>
      <c r="Z45" s="87">
        <v>0.98</v>
      </c>
      <c r="AA45" s="87"/>
      <c r="AB45" s="87"/>
      <c r="AC45" s="87"/>
      <c r="AD45" s="87"/>
      <c r="AE45" s="87"/>
      <c r="AF45" s="87">
        <v>1</v>
      </c>
      <c r="AG45" s="77"/>
      <c r="AH45" s="77"/>
      <c r="AI45" s="77"/>
      <c r="AJ45" s="77"/>
      <c r="AK45" s="431">
        <v>0.1</v>
      </c>
      <c r="AL45" s="431">
        <v>0.2</v>
      </c>
      <c r="AM45" s="486">
        <v>0.3</v>
      </c>
      <c r="AN45" s="101"/>
      <c r="AO45" s="111">
        <f>AM45/P45</f>
        <v>0.74999999999999989</v>
      </c>
      <c r="AP45" s="119">
        <f>AM45/H45</f>
        <v>0.3</v>
      </c>
      <c r="AQ45" s="542" t="s">
        <v>378</v>
      </c>
      <c r="AR45" s="534" t="s">
        <v>379</v>
      </c>
      <c r="AS45" s="534" t="s">
        <v>323</v>
      </c>
      <c r="AT45" s="545" t="s">
        <v>334</v>
      </c>
      <c r="AU45" s="581" t="s">
        <v>380</v>
      </c>
    </row>
    <row r="46" spans="1:47" s="5" customFormat="1" ht="31.5" customHeight="1">
      <c r="A46" s="520"/>
      <c r="B46" s="526"/>
      <c r="C46" s="520"/>
      <c r="D46" s="529"/>
      <c r="E46" s="532"/>
      <c r="F46" s="529"/>
      <c r="G46" s="22" t="s">
        <v>10</v>
      </c>
      <c r="H46" s="59">
        <f>L46+N46+T46+Z46+AF46</f>
        <v>5399975502</v>
      </c>
      <c r="I46" s="59"/>
      <c r="J46" s="84">
        <v>674264538</v>
      </c>
      <c r="K46" s="59">
        <v>566605117</v>
      </c>
      <c r="L46" s="59">
        <v>412975502</v>
      </c>
      <c r="M46" s="59"/>
      <c r="N46" s="59">
        <v>1250000000</v>
      </c>
      <c r="O46" s="59">
        <v>1080000000</v>
      </c>
      <c r="P46" s="384">
        <v>1080000000</v>
      </c>
      <c r="Q46" s="59"/>
      <c r="R46" s="59"/>
      <c r="S46" s="59"/>
      <c r="T46" s="387">
        <v>950000000</v>
      </c>
      <c r="U46" s="59"/>
      <c r="V46" s="59"/>
      <c r="W46" s="59"/>
      <c r="X46" s="59"/>
      <c r="Y46" s="59"/>
      <c r="Z46" s="59">
        <v>1810000000</v>
      </c>
      <c r="AA46" s="59"/>
      <c r="AB46" s="59"/>
      <c r="AC46" s="59"/>
      <c r="AD46" s="59"/>
      <c r="AE46" s="59"/>
      <c r="AF46" s="59">
        <v>977000000</v>
      </c>
      <c r="AG46" s="59"/>
      <c r="AH46" s="59"/>
      <c r="AI46" s="59"/>
      <c r="AJ46" s="59"/>
      <c r="AK46" s="59">
        <v>148420000</v>
      </c>
      <c r="AL46" s="59">
        <v>380978000</v>
      </c>
      <c r="AM46" s="398">
        <v>415200799</v>
      </c>
      <c r="AN46" s="94"/>
      <c r="AO46" s="111">
        <f>AM46/P46</f>
        <v>0.38444518425925928</v>
      </c>
      <c r="AP46" s="121">
        <f>(L46+AM46)/(K46+O46+T46+Z46+AF46)</f>
        <v>0.15383303251288591</v>
      </c>
      <c r="AQ46" s="543"/>
      <c r="AR46" s="535"/>
      <c r="AS46" s="535"/>
      <c r="AT46" s="546"/>
      <c r="AU46" s="582"/>
    </row>
    <row r="47" spans="1:47" s="5" customFormat="1" ht="31.5" customHeight="1">
      <c r="A47" s="520"/>
      <c r="B47" s="526"/>
      <c r="C47" s="520"/>
      <c r="D47" s="529"/>
      <c r="E47" s="532"/>
      <c r="F47" s="529"/>
      <c r="G47" s="22" t="s">
        <v>11</v>
      </c>
      <c r="H47" s="134"/>
      <c r="I47" s="134"/>
      <c r="J47" s="60"/>
      <c r="K47" s="61"/>
      <c r="L47" s="61">
        <v>0</v>
      </c>
      <c r="M47" s="61"/>
      <c r="N47" s="60"/>
      <c r="O47" s="61"/>
      <c r="P47" s="391">
        <v>0</v>
      </c>
      <c r="Q47" s="61"/>
      <c r="R47" s="61"/>
      <c r="S47" s="61"/>
      <c r="T47" s="388"/>
      <c r="U47" s="61"/>
      <c r="V47" s="61"/>
      <c r="W47" s="61"/>
      <c r="X47" s="61"/>
      <c r="Y47" s="61"/>
      <c r="Z47" s="60"/>
      <c r="AA47" s="61"/>
      <c r="AB47" s="61"/>
      <c r="AC47" s="61"/>
      <c r="AD47" s="61"/>
      <c r="AE47" s="61"/>
      <c r="AF47" s="60"/>
      <c r="AG47" s="61"/>
      <c r="AH47" s="61"/>
      <c r="AI47" s="61"/>
      <c r="AJ47" s="61"/>
      <c r="AK47" s="93">
        <v>0</v>
      </c>
      <c r="AL47" s="93">
        <v>0</v>
      </c>
      <c r="AM47" s="398">
        <v>0</v>
      </c>
      <c r="AN47" s="60"/>
      <c r="AO47" s="114"/>
      <c r="AP47" s="114"/>
      <c r="AQ47" s="543"/>
      <c r="AR47" s="535"/>
      <c r="AS47" s="535"/>
      <c r="AT47" s="546"/>
      <c r="AU47" s="582"/>
    </row>
    <row r="48" spans="1:47" s="5" customFormat="1" ht="31.5" customHeight="1">
      <c r="A48" s="520"/>
      <c r="B48" s="526"/>
      <c r="C48" s="520"/>
      <c r="D48" s="529"/>
      <c r="E48" s="532"/>
      <c r="F48" s="529"/>
      <c r="G48" s="22" t="s">
        <v>12</v>
      </c>
      <c r="H48" s="134"/>
      <c r="I48" s="134"/>
      <c r="J48" s="148"/>
      <c r="K48" s="61"/>
      <c r="L48" s="135">
        <v>0</v>
      </c>
      <c r="M48" s="135"/>
      <c r="N48" s="203">
        <v>325677578</v>
      </c>
      <c r="O48" s="204">
        <v>322781321</v>
      </c>
      <c r="P48" s="392">
        <v>322781321</v>
      </c>
      <c r="Q48" s="135"/>
      <c r="R48" s="135"/>
      <c r="S48" s="135"/>
      <c r="T48" s="388"/>
      <c r="U48" s="61"/>
      <c r="V48" s="61"/>
      <c r="W48" s="61"/>
      <c r="X48" s="61"/>
      <c r="Y48" s="61"/>
      <c r="Z48" s="60"/>
      <c r="AA48" s="61"/>
      <c r="AB48" s="61"/>
      <c r="AC48" s="61"/>
      <c r="AD48" s="61"/>
      <c r="AE48" s="61"/>
      <c r="AF48" s="60"/>
      <c r="AG48" s="61"/>
      <c r="AH48" s="61"/>
      <c r="AI48" s="61"/>
      <c r="AJ48" s="61"/>
      <c r="AK48" s="59">
        <v>21643420</v>
      </c>
      <c r="AL48" s="59">
        <v>72346415</v>
      </c>
      <c r="AM48" s="398">
        <v>111161120</v>
      </c>
      <c r="AN48" s="135"/>
      <c r="AO48" s="114"/>
      <c r="AP48" s="114"/>
      <c r="AQ48" s="543"/>
      <c r="AR48" s="535"/>
      <c r="AS48" s="535"/>
      <c r="AT48" s="546"/>
      <c r="AU48" s="582"/>
    </row>
    <row r="49" spans="1:47" s="5" customFormat="1" ht="31.5" customHeight="1">
      <c r="A49" s="520"/>
      <c r="B49" s="526"/>
      <c r="C49" s="520"/>
      <c r="D49" s="529"/>
      <c r="E49" s="532"/>
      <c r="F49" s="529"/>
      <c r="G49" s="22" t="s">
        <v>13</v>
      </c>
      <c r="H49" s="76">
        <f>H45+H47</f>
        <v>1</v>
      </c>
      <c r="I49" s="76"/>
      <c r="J49" s="113">
        <f>+J45</f>
        <v>0.1</v>
      </c>
      <c r="K49" s="113">
        <v>0.1</v>
      </c>
      <c r="L49" s="113">
        <v>0.1</v>
      </c>
      <c r="M49" s="113"/>
      <c r="N49" s="113">
        <v>0.4</v>
      </c>
      <c r="O49" s="113">
        <v>0.4</v>
      </c>
      <c r="P49" s="404">
        <f>P47+P45</f>
        <v>0.4</v>
      </c>
      <c r="Q49" s="113"/>
      <c r="R49" s="113"/>
      <c r="S49" s="113"/>
      <c r="T49" s="464">
        <f t="shared" ref="T49" si="1">+T45</f>
        <v>0.7</v>
      </c>
      <c r="U49" s="113">
        <f t="shared" ref="U49:AF49" si="2">+U45</f>
        <v>0</v>
      </c>
      <c r="V49" s="113">
        <f t="shared" si="2"/>
        <v>0</v>
      </c>
      <c r="W49" s="113">
        <f t="shared" si="2"/>
        <v>0</v>
      </c>
      <c r="X49" s="113">
        <f t="shared" si="2"/>
        <v>0</v>
      </c>
      <c r="Y49" s="113"/>
      <c r="Z49" s="113">
        <f t="shared" si="2"/>
        <v>0.98</v>
      </c>
      <c r="AA49" s="113">
        <f t="shared" si="2"/>
        <v>0</v>
      </c>
      <c r="AB49" s="113">
        <f t="shared" si="2"/>
        <v>0</v>
      </c>
      <c r="AC49" s="113">
        <f t="shared" si="2"/>
        <v>0</v>
      </c>
      <c r="AD49" s="113">
        <f t="shared" si="2"/>
        <v>0</v>
      </c>
      <c r="AE49" s="113"/>
      <c r="AF49" s="113">
        <f t="shared" si="2"/>
        <v>1</v>
      </c>
      <c r="AG49" s="62"/>
      <c r="AH49" s="62"/>
      <c r="AI49" s="62"/>
      <c r="AJ49" s="62"/>
      <c r="AK49" s="432">
        <v>0.1</v>
      </c>
      <c r="AL49" s="432">
        <v>0.2</v>
      </c>
      <c r="AM49" s="487">
        <v>0.3</v>
      </c>
      <c r="AN49" s="149"/>
      <c r="AO49" s="114"/>
      <c r="AP49" s="114"/>
      <c r="AQ49" s="543"/>
      <c r="AR49" s="535"/>
      <c r="AS49" s="535"/>
      <c r="AT49" s="546"/>
      <c r="AU49" s="582"/>
    </row>
    <row r="50" spans="1:47" s="5" customFormat="1" ht="31.5" customHeight="1" thickBot="1">
      <c r="A50" s="521"/>
      <c r="B50" s="527"/>
      <c r="C50" s="521"/>
      <c r="D50" s="530"/>
      <c r="E50" s="533"/>
      <c r="F50" s="540"/>
      <c r="G50" s="23" t="s">
        <v>14</v>
      </c>
      <c r="H50" s="177">
        <f>H46+H48</f>
        <v>5399975502</v>
      </c>
      <c r="I50" s="177"/>
      <c r="J50" s="67">
        <f>+J46</f>
        <v>674264538</v>
      </c>
      <c r="K50" s="67">
        <v>566605117</v>
      </c>
      <c r="L50" s="67">
        <v>412975502</v>
      </c>
      <c r="M50" s="67"/>
      <c r="N50" s="67">
        <v>1575677578</v>
      </c>
      <c r="O50" s="67">
        <v>1402781321</v>
      </c>
      <c r="P50" s="405">
        <f>P48+P46</f>
        <v>1402781321</v>
      </c>
      <c r="Q50" s="67"/>
      <c r="R50" s="67"/>
      <c r="S50" s="67"/>
      <c r="T50" s="468">
        <f>+T46</f>
        <v>950000000</v>
      </c>
      <c r="U50" s="67"/>
      <c r="V50" s="67"/>
      <c r="W50" s="67"/>
      <c r="X50" s="67"/>
      <c r="Y50" s="67"/>
      <c r="Z50" s="67">
        <f>+Z46</f>
        <v>1810000000</v>
      </c>
      <c r="AA50" s="67"/>
      <c r="AB50" s="67"/>
      <c r="AC50" s="67"/>
      <c r="AD50" s="67"/>
      <c r="AE50" s="67"/>
      <c r="AF50" s="67">
        <f>+AF46</f>
        <v>977000000</v>
      </c>
      <c r="AG50" s="64"/>
      <c r="AH50" s="64"/>
      <c r="AI50" s="64"/>
      <c r="AJ50" s="64"/>
      <c r="AK50" s="64">
        <v>170063420</v>
      </c>
      <c r="AL50" s="63">
        <v>453324415</v>
      </c>
      <c r="AM50" s="483">
        <f>AM46+AM48</f>
        <v>526361919</v>
      </c>
      <c r="AN50" s="95"/>
      <c r="AO50" s="117"/>
      <c r="AP50" s="117"/>
      <c r="AQ50" s="544"/>
      <c r="AR50" s="536"/>
      <c r="AS50" s="536"/>
      <c r="AT50" s="547"/>
      <c r="AU50" s="583"/>
    </row>
    <row r="51" spans="1:47" s="5" customFormat="1" ht="31.5" customHeight="1" thickBot="1">
      <c r="A51" s="519" t="s">
        <v>313</v>
      </c>
      <c r="B51" s="585">
        <v>10</v>
      </c>
      <c r="C51" s="519" t="s">
        <v>207</v>
      </c>
      <c r="D51" s="551" t="s">
        <v>201</v>
      </c>
      <c r="E51" s="531">
        <f>+GESTIÓN!D15</f>
        <v>441</v>
      </c>
      <c r="F51" s="528">
        <v>193</v>
      </c>
      <c r="G51" s="21" t="s">
        <v>9</v>
      </c>
      <c r="H51" s="76">
        <v>1</v>
      </c>
      <c r="I51" s="76"/>
      <c r="J51" s="113">
        <v>0.05</v>
      </c>
      <c r="K51" s="91">
        <v>0.03</v>
      </c>
      <c r="L51" s="75">
        <v>0</v>
      </c>
      <c r="M51" s="75"/>
      <c r="N51" s="113">
        <v>0.2</v>
      </c>
      <c r="O51" s="76">
        <v>0.3</v>
      </c>
      <c r="P51" s="406">
        <v>0.3</v>
      </c>
      <c r="Q51" s="76"/>
      <c r="R51" s="75"/>
      <c r="S51" s="75"/>
      <c r="T51" s="389">
        <v>0.35</v>
      </c>
      <c r="U51" s="76"/>
      <c r="V51" s="76"/>
      <c r="W51" s="76"/>
      <c r="X51" s="76"/>
      <c r="Y51" s="76"/>
      <c r="Z51" s="76">
        <v>0.7</v>
      </c>
      <c r="AA51" s="75"/>
      <c r="AB51" s="75"/>
      <c r="AC51" s="75"/>
      <c r="AD51" s="75"/>
      <c r="AE51" s="75"/>
      <c r="AF51" s="75">
        <v>1</v>
      </c>
      <c r="AG51" s="71"/>
      <c r="AH51" s="71"/>
      <c r="AI51" s="71"/>
      <c r="AJ51" s="71"/>
      <c r="AK51" s="122">
        <v>7.0400000000000004E-2</v>
      </c>
      <c r="AL51" s="110">
        <v>0.16</v>
      </c>
      <c r="AM51" s="488">
        <v>0.22</v>
      </c>
      <c r="AN51" s="102"/>
      <c r="AO51" s="111">
        <f>AM51/P51</f>
        <v>0.73333333333333339</v>
      </c>
      <c r="AP51" s="119">
        <f>AM51/H51</f>
        <v>0.22</v>
      </c>
      <c r="AQ51" s="569" t="s">
        <v>335</v>
      </c>
      <c r="AR51" s="545" t="s">
        <v>372</v>
      </c>
      <c r="AS51" s="534" t="s">
        <v>323</v>
      </c>
      <c r="AT51" s="557" t="s">
        <v>336</v>
      </c>
      <c r="AU51" s="554" t="s">
        <v>209</v>
      </c>
    </row>
    <row r="52" spans="1:47" s="5" customFormat="1" ht="31.5" customHeight="1">
      <c r="A52" s="520"/>
      <c r="B52" s="586"/>
      <c r="C52" s="520"/>
      <c r="D52" s="552"/>
      <c r="E52" s="532"/>
      <c r="F52" s="529"/>
      <c r="G52" s="22" t="s">
        <v>10</v>
      </c>
      <c r="H52" s="59">
        <f>L52+N52+T52+Z52+AF52</f>
        <v>3345155621</v>
      </c>
      <c r="I52" s="59"/>
      <c r="J52" s="59">
        <v>253000000</v>
      </c>
      <c r="K52" s="59">
        <v>173195636</v>
      </c>
      <c r="L52" s="59">
        <v>144155621</v>
      </c>
      <c r="M52" s="59"/>
      <c r="N52" s="75">
        <v>750000000</v>
      </c>
      <c r="O52" s="59">
        <v>1530000000</v>
      </c>
      <c r="P52" s="384">
        <v>1530000000</v>
      </c>
      <c r="Q52" s="59"/>
      <c r="R52" s="59"/>
      <c r="S52" s="59"/>
      <c r="T52" s="387">
        <v>660000000</v>
      </c>
      <c r="U52" s="59"/>
      <c r="V52" s="59"/>
      <c r="W52" s="59"/>
      <c r="X52" s="59"/>
      <c r="Y52" s="59"/>
      <c r="Z52" s="59">
        <v>975000000</v>
      </c>
      <c r="AA52" s="59"/>
      <c r="AB52" s="59"/>
      <c r="AC52" s="59"/>
      <c r="AD52" s="59"/>
      <c r="AE52" s="59"/>
      <c r="AF52" s="59">
        <v>816000000</v>
      </c>
      <c r="AG52" s="59"/>
      <c r="AH52" s="59"/>
      <c r="AI52" s="59"/>
      <c r="AJ52" s="59"/>
      <c r="AK52" s="59">
        <v>279631000</v>
      </c>
      <c r="AL52" s="59">
        <v>419284000</v>
      </c>
      <c r="AM52" s="398">
        <v>419284000</v>
      </c>
      <c r="AN52" s="94"/>
      <c r="AO52" s="111">
        <f>AM52/P52</f>
        <v>0.27404183006535948</v>
      </c>
      <c r="AP52" s="121">
        <f>(L52+AM52)/(K52+O52+T52+Z52+AF52)</f>
        <v>0.13563146042455668</v>
      </c>
      <c r="AQ52" s="570"/>
      <c r="AR52" s="546"/>
      <c r="AS52" s="535"/>
      <c r="AT52" s="558"/>
      <c r="AU52" s="555"/>
    </row>
    <row r="53" spans="1:47" s="5" customFormat="1" ht="31.5" customHeight="1">
      <c r="A53" s="520"/>
      <c r="B53" s="586"/>
      <c r="C53" s="520"/>
      <c r="D53" s="552"/>
      <c r="E53" s="532"/>
      <c r="F53" s="529"/>
      <c r="G53" s="22" t="s">
        <v>11</v>
      </c>
      <c r="H53" s="134"/>
      <c r="I53" s="134"/>
      <c r="J53" s="134"/>
      <c r="K53" s="61"/>
      <c r="L53" s="61">
        <v>0</v>
      </c>
      <c r="M53" s="61"/>
      <c r="N53" s="134"/>
      <c r="O53" s="61"/>
      <c r="P53" s="391">
        <v>0</v>
      </c>
      <c r="Q53" s="61"/>
      <c r="R53" s="61"/>
      <c r="S53" s="61"/>
      <c r="T53" s="429"/>
      <c r="U53" s="61"/>
      <c r="V53" s="61"/>
      <c r="W53" s="61"/>
      <c r="X53" s="61"/>
      <c r="Y53" s="61"/>
      <c r="Z53" s="134"/>
      <c r="AA53" s="61"/>
      <c r="AB53" s="61"/>
      <c r="AC53" s="61"/>
      <c r="AD53" s="61"/>
      <c r="AE53" s="61"/>
      <c r="AF53" s="134"/>
      <c r="AG53" s="61"/>
      <c r="AH53" s="61"/>
      <c r="AI53" s="61"/>
      <c r="AJ53" s="61"/>
      <c r="AK53" s="93">
        <v>0</v>
      </c>
      <c r="AL53" s="93">
        <v>0</v>
      </c>
      <c r="AM53" s="464">
        <v>0</v>
      </c>
      <c r="AN53" s="60"/>
      <c r="AO53" s="114"/>
      <c r="AP53" s="114"/>
      <c r="AQ53" s="570"/>
      <c r="AR53" s="546"/>
      <c r="AS53" s="535"/>
      <c r="AT53" s="558"/>
      <c r="AU53" s="555"/>
    </row>
    <row r="54" spans="1:47" s="5" customFormat="1" ht="31.5" customHeight="1">
      <c r="A54" s="520"/>
      <c r="B54" s="586"/>
      <c r="C54" s="520"/>
      <c r="D54" s="552"/>
      <c r="E54" s="532"/>
      <c r="F54" s="529"/>
      <c r="G54" s="22" t="s">
        <v>12</v>
      </c>
      <c r="H54" s="134"/>
      <c r="I54" s="134"/>
      <c r="J54" s="150"/>
      <c r="K54" s="61"/>
      <c r="L54" s="135">
        <v>0</v>
      </c>
      <c r="M54" s="135"/>
      <c r="N54" s="134">
        <v>49215150</v>
      </c>
      <c r="O54" s="135">
        <v>49215150</v>
      </c>
      <c r="P54" s="392">
        <v>49215150</v>
      </c>
      <c r="Q54" s="135"/>
      <c r="R54" s="135"/>
      <c r="S54" s="135"/>
      <c r="T54" s="429"/>
      <c r="U54" s="61"/>
      <c r="V54" s="61"/>
      <c r="W54" s="61"/>
      <c r="X54" s="61"/>
      <c r="Y54" s="61"/>
      <c r="Z54" s="134"/>
      <c r="AA54" s="61"/>
      <c r="AB54" s="61"/>
      <c r="AC54" s="61"/>
      <c r="AD54" s="61"/>
      <c r="AE54" s="61"/>
      <c r="AF54" s="134"/>
      <c r="AG54" s="61"/>
      <c r="AH54" s="61"/>
      <c r="AI54" s="61"/>
      <c r="AJ54" s="61"/>
      <c r="AK54" s="59">
        <v>29198088</v>
      </c>
      <c r="AL54" s="59">
        <v>43040712</v>
      </c>
      <c r="AM54" s="398">
        <v>47157004</v>
      </c>
      <c r="AN54" s="135"/>
      <c r="AO54" s="114"/>
      <c r="AP54" s="114"/>
      <c r="AQ54" s="570"/>
      <c r="AR54" s="546"/>
      <c r="AS54" s="535"/>
      <c r="AT54" s="558"/>
      <c r="AU54" s="555"/>
    </row>
    <row r="55" spans="1:47" s="5" customFormat="1" ht="31.5" customHeight="1">
      <c r="A55" s="520"/>
      <c r="B55" s="586"/>
      <c r="C55" s="520"/>
      <c r="D55" s="552"/>
      <c r="E55" s="532"/>
      <c r="F55" s="529"/>
      <c r="G55" s="22" t="s">
        <v>13</v>
      </c>
      <c r="H55" s="150">
        <f>H51+H53</f>
        <v>1</v>
      </c>
      <c r="I55" s="150"/>
      <c r="J55" s="113">
        <f>+J51</f>
        <v>0.05</v>
      </c>
      <c r="K55" s="92">
        <v>0.03</v>
      </c>
      <c r="L55" s="62">
        <v>0</v>
      </c>
      <c r="M55" s="62"/>
      <c r="N55" s="150">
        <v>0.2</v>
      </c>
      <c r="O55" s="205">
        <v>0.3</v>
      </c>
      <c r="P55" s="407">
        <f>P53+P51</f>
        <v>0.3</v>
      </c>
      <c r="Q55" s="62"/>
      <c r="R55" s="62"/>
      <c r="S55" s="62"/>
      <c r="T55" s="469">
        <f>T51+T53</f>
        <v>0.35</v>
      </c>
      <c r="U55" s="62"/>
      <c r="V55" s="62"/>
      <c r="W55" s="62"/>
      <c r="X55" s="62"/>
      <c r="Y55" s="62"/>
      <c r="Z55" s="150">
        <f>Z51+Z53</f>
        <v>0.7</v>
      </c>
      <c r="AA55" s="62"/>
      <c r="AB55" s="62"/>
      <c r="AC55" s="62"/>
      <c r="AD55" s="62"/>
      <c r="AE55" s="62"/>
      <c r="AF55" s="150">
        <f>AF51+AF53</f>
        <v>1</v>
      </c>
      <c r="AG55" s="62"/>
      <c r="AH55" s="62"/>
      <c r="AI55" s="62"/>
      <c r="AJ55" s="62"/>
      <c r="AK55" s="123">
        <v>7.0400000000000004E-2</v>
      </c>
      <c r="AL55" s="93">
        <v>0.16</v>
      </c>
      <c r="AM55" s="464">
        <f>AM53+AM51</f>
        <v>0.22</v>
      </c>
      <c r="AN55" s="103"/>
      <c r="AO55" s="114"/>
      <c r="AP55" s="114"/>
      <c r="AQ55" s="570"/>
      <c r="AR55" s="546"/>
      <c r="AS55" s="535"/>
      <c r="AT55" s="558"/>
      <c r="AU55" s="555"/>
    </row>
    <row r="56" spans="1:47" s="5" customFormat="1" ht="31.5" customHeight="1" thickBot="1">
      <c r="A56" s="521"/>
      <c r="B56" s="587"/>
      <c r="C56" s="521"/>
      <c r="D56" s="553"/>
      <c r="E56" s="533"/>
      <c r="F56" s="540"/>
      <c r="G56" s="24" t="s">
        <v>14</v>
      </c>
      <c r="H56" s="177">
        <f>H52+H54</f>
        <v>3345155621</v>
      </c>
      <c r="I56" s="177"/>
      <c r="J56" s="177">
        <f>J52+J53</f>
        <v>253000000</v>
      </c>
      <c r="K56" s="67">
        <v>173195636</v>
      </c>
      <c r="L56" s="67">
        <v>144155621</v>
      </c>
      <c r="M56" s="67"/>
      <c r="N56" s="177">
        <v>799215150</v>
      </c>
      <c r="O56" s="67">
        <v>1579215150</v>
      </c>
      <c r="P56" s="408">
        <f>P54+P52</f>
        <v>1579215150</v>
      </c>
      <c r="Q56" s="67"/>
      <c r="R56" s="67"/>
      <c r="S56" s="67"/>
      <c r="T56" s="470">
        <f>T52+T54</f>
        <v>660000000</v>
      </c>
      <c r="U56" s="67"/>
      <c r="V56" s="67"/>
      <c r="W56" s="67"/>
      <c r="X56" s="67"/>
      <c r="Y56" s="67"/>
      <c r="Z56" s="177">
        <f>Z52+Z54</f>
        <v>975000000</v>
      </c>
      <c r="AA56" s="67"/>
      <c r="AB56" s="67"/>
      <c r="AC56" s="67"/>
      <c r="AD56" s="67"/>
      <c r="AE56" s="67"/>
      <c r="AF56" s="177">
        <f>AF52+AF54</f>
        <v>816000000</v>
      </c>
      <c r="AG56" s="64"/>
      <c r="AH56" s="64"/>
      <c r="AI56" s="64"/>
      <c r="AJ56" s="64"/>
      <c r="AK56" s="64">
        <v>308829088</v>
      </c>
      <c r="AL56" s="63">
        <v>462324712</v>
      </c>
      <c r="AM56" s="485">
        <f>AM54+AM52</f>
        <v>466441004</v>
      </c>
      <c r="AN56" s="95"/>
      <c r="AO56" s="117"/>
      <c r="AP56" s="117"/>
      <c r="AQ56" s="571"/>
      <c r="AR56" s="547"/>
      <c r="AS56" s="536"/>
      <c r="AT56" s="559"/>
      <c r="AU56" s="556"/>
    </row>
    <row r="57" spans="1:47" s="5" customFormat="1" ht="31.5" customHeight="1" thickBot="1">
      <c r="A57" s="519"/>
      <c r="B57" s="586">
        <v>11</v>
      </c>
      <c r="C57" s="519" t="s">
        <v>208</v>
      </c>
      <c r="D57" s="584" t="s">
        <v>201</v>
      </c>
      <c r="E57" s="531">
        <v>441</v>
      </c>
      <c r="F57" s="528">
        <v>193</v>
      </c>
      <c r="G57" s="21" t="s">
        <v>9</v>
      </c>
      <c r="H57" s="138">
        <v>4</v>
      </c>
      <c r="I57" s="138"/>
      <c r="J57" s="113">
        <v>0.1</v>
      </c>
      <c r="K57" s="151">
        <v>0.1</v>
      </c>
      <c r="L57" s="152">
        <v>0</v>
      </c>
      <c r="M57" s="152"/>
      <c r="N57" s="153">
        <v>1</v>
      </c>
      <c r="O57" s="153">
        <v>1</v>
      </c>
      <c r="P57" s="390">
        <v>1</v>
      </c>
      <c r="Q57" s="152"/>
      <c r="R57" s="85"/>
      <c r="S57" s="85"/>
      <c r="T57" s="471">
        <v>2</v>
      </c>
      <c r="U57" s="85"/>
      <c r="V57" s="85"/>
      <c r="W57" s="85"/>
      <c r="X57" s="85"/>
      <c r="Y57" s="85"/>
      <c r="Z57" s="153">
        <v>3</v>
      </c>
      <c r="AA57" s="85"/>
      <c r="AB57" s="85"/>
      <c r="AC57" s="85"/>
      <c r="AD57" s="85"/>
      <c r="AE57" s="85"/>
      <c r="AF57" s="153">
        <v>4</v>
      </c>
      <c r="AG57" s="59"/>
      <c r="AH57" s="59"/>
      <c r="AI57" s="59"/>
      <c r="AJ57" s="59"/>
      <c r="AK57" s="59">
        <v>2.5000000000000001E-2</v>
      </c>
      <c r="AL57" s="173">
        <v>0.12</v>
      </c>
      <c r="AM57" s="481">
        <v>0.32100000000000001</v>
      </c>
      <c r="AN57" s="137"/>
      <c r="AO57" s="111">
        <f>AM57/P57</f>
        <v>0.32100000000000001</v>
      </c>
      <c r="AP57" s="114">
        <f>AM57/H57</f>
        <v>8.0250000000000002E-2</v>
      </c>
      <c r="AQ57" s="542" t="s">
        <v>337</v>
      </c>
      <c r="AR57" s="545" t="s">
        <v>381</v>
      </c>
      <c r="AS57" s="548" t="s">
        <v>338</v>
      </c>
      <c r="AT57" s="557" t="s">
        <v>373</v>
      </c>
      <c r="AU57" s="554" t="s">
        <v>339</v>
      </c>
    </row>
    <row r="58" spans="1:47" s="5" customFormat="1" ht="31.5" customHeight="1">
      <c r="A58" s="520"/>
      <c r="B58" s="586"/>
      <c r="C58" s="520"/>
      <c r="D58" s="584"/>
      <c r="E58" s="532"/>
      <c r="F58" s="529"/>
      <c r="G58" s="22" t="s">
        <v>10</v>
      </c>
      <c r="H58" s="59">
        <f>L58+N58+T58+Z58+AF58</f>
        <v>7308287429</v>
      </c>
      <c r="I58" s="59"/>
      <c r="J58" s="84">
        <v>390923675</v>
      </c>
      <c r="K58" s="59">
        <v>390923675</v>
      </c>
      <c r="L58" s="59">
        <v>317287429</v>
      </c>
      <c r="M58" s="59"/>
      <c r="N58" s="59">
        <v>1700000000</v>
      </c>
      <c r="O58" s="59">
        <v>1679909000</v>
      </c>
      <c r="P58" s="384">
        <v>1679909000</v>
      </c>
      <c r="Q58" s="59"/>
      <c r="R58" s="59"/>
      <c r="S58" s="59"/>
      <c r="T58" s="384">
        <v>2719000000</v>
      </c>
      <c r="U58" s="59"/>
      <c r="V58" s="59"/>
      <c r="W58" s="59"/>
      <c r="X58" s="59"/>
      <c r="Y58" s="59"/>
      <c r="Z58" s="59">
        <v>1669000000</v>
      </c>
      <c r="AA58" s="59"/>
      <c r="AB58" s="59"/>
      <c r="AC58" s="59"/>
      <c r="AD58" s="59"/>
      <c r="AE58" s="59"/>
      <c r="AF58" s="59">
        <v>903000000</v>
      </c>
      <c r="AG58" s="59"/>
      <c r="AH58" s="59"/>
      <c r="AI58" s="59"/>
      <c r="AJ58" s="59"/>
      <c r="AK58" s="59">
        <v>0</v>
      </c>
      <c r="AL58" s="59">
        <v>87320000</v>
      </c>
      <c r="AM58" s="433">
        <v>87320000</v>
      </c>
      <c r="AN58" s="94"/>
      <c r="AO58" s="111">
        <f>AM58/P58</f>
        <v>5.1979006005682449E-2</v>
      </c>
      <c r="AP58" s="121">
        <f>(L58+AM58)/(K58+O58+T58+Z58+AF58)</f>
        <v>5.4960150123216429E-2</v>
      </c>
      <c r="AQ58" s="543"/>
      <c r="AR58" s="546"/>
      <c r="AS58" s="549"/>
      <c r="AT58" s="558"/>
      <c r="AU58" s="555"/>
    </row>
    <row r="59" spans="1:47" s="5" customFormat="1" ht="31.5" customHeight="1">
      <c r="A59" s="520"/>
      <c r="B59" s="586"/>
      <c r="C59" s="520"/>
      <c r="D59" s="584"/>
      <c r="E59" s="532"/>
      <c r="F59" s="529"/>
      <c r="G59" s="22" t="s">
        <v>11</v>
      </c>
      <c r="H59" s="134"/>
      <c r="I59" s="134"/>
      <c r="J59" s="134"/>
      <c r="K59" s="60"/>
      <c r="L59" s="60">
        <v>0</v>
      </c>
      <c r="M59" s="60"/>
      <c r="N59" s="134"/>
      <c r="O59" s="60"/>
      <c r="P59" s="391">
        <v>0</v>
      </c>
      <c r="Q59" s="60"/>
      <c r="R59" s="60"/>
      <c r="S59" s="60"/>
      <c r="T59" s="464"/>
      <c r="U59" s="60"/>
      <c r="V59" s="60"/>
      <c r="W59" s="60"/>
      <c r="X59" s="60"/>
      <c r="Y59" s="60"/>
      <c r="Z59" s="134"/>
      <c r="AA59" s="60"/>
      <c r="AB59" s="60"/>
      <c r="AC59" s="60"/>
      <c r="AD59" s="60"/>
      <c r="AE59" s="60"/>
      <c r="AF59" s="134"/>
      <c r="AG59" s="59"/>
      <c r="AH59" s="59"/>
      <c r="AI59" s="59"/>
      <c r="AJ59" s="59"/>
      <c r="AK59" s="59"/>
      <c r="AL59" s="59">
        <v>0</v>
      </c>
      <c r="AM59" s="433">
        <v>0</v>
      </c>
      <c r="AN59" s="60"/>
      <c r="AO59" s="114"/>
      <c r="AP59" s="114"/>
      <c r="AQ59" s="543"/>
      <c r="AR59" s="546"/>
      <c r="AS59" s="549"/>
      <c r="AT59" s="558"/>
      <c r="AU59" s="555"/>
    </row>
    <row r="60" spans="1:47" s="5" customFormat="1" ht="31.5" customHeight="1">
      <c r="A60" s="520"/>
      <c r="B60" s="586"/>
      <c r="C60" s="520"/>
      <c r="D60" s="584"/>
      <c r="E60" s="532"/>
      <c r="F60" s="529"/>
      <c r="G60" s="22" t="s">
        <v>12</v>
      </c>
      <c r="H60" s="134"/>
      <c r="I60" s="134"/>
      <c r="J60" s="138"/>
      <c r="K60" s="60"/>
      <c r="L60" s="135">
        <v>0</v>
      </c>
      <c r="M60" s="135"/>
      <c r="N60" s="134">
        <v>317287429</v>
      </c>
      <c r="O60" s="135">
        <v>317287429</v>
      </c>
      <c r="P60" s="392">
        <v>317287429</v>
      </c>
      <c r="Q60" s="135"/>
      <c r="R60" s="135"/>
      <c r="S60" s="135"/>
      <c r="T60" s="464"/>
      <c r="U60" s="60"/>
      <c r="V60" s="60"/>
      <c r="W60" s="60"/>
      <c r="X60" s="60"/>
      <c r="Y60" s="60"/>
      <c r="Z60" s="134"/>
      <c r="AA60" s="60"/>
      <c r="AB60" s="60"/>
      <c r="AC60" s="60"/>
      <c r="AD60" s="60"/>
      <c r="AE60" s="60"/>
      <c r="AF60" s="134"/>
      <c r="AG60" s="59"/>
      <c r="AH60" s="59"/>
      <c r="AI60" s="59"/>
      <c r="AJ60" s="59"/>
      <c r="AK60" s="59">
        <v>0</v>
      </c>
      <c r="AL60" s="59">
        <v>0</v>
      </c>
      <c r="AM60" s="433">
        <v>40694765</v>
      </c>
      <c r="AN60" s="135"/>
      <c r="AO60" s="114"/>
      <c r="AP60" s="114"/>
      <c r="AQ60" s="543"/>
      <c r="AR60" s="546"/>
      <c r="AS60" s="549"/>
      <c r="AT60" s="558"/>
      <c r="AU60" s="555"/>
    </row>
    <row r="61" spans="1:47" s="5" customFormat="1" ht="31.5" customHeight="1">
      <c r="A61" s="520"/>
      <c r="B61" s="586"/>
      <c r="C61" s="520"/>
      <c r="D61" s="584"/>
      <c r="E61" s="532"/>
      <c r="F61" s="529"/>
      <c r="G61" s="22" t="s">
        <v>13</v>
      </c>
      <c r="H61" s="138">
        <f>H57+H59</f>
        <v>4</v>
      </c>
      <c r="I61" s="138"/>
      <c r="J61" s="105">
        <f>+J57</f>
        <v>0.1</v>
      </c>
      <c r="K61" s="151">
        <v>0.1</v>
      </c>
      <c r="L61" s="133">
        <v>0</v>
      </c>
      <c r="M61" s="133"/>
      <c r="N61" s="138">
        <v>1</v>
      </c>
      <c r="O61" s="138">
        <v>1</v>
      </c>
      <c r="P61" s="381">
        <f>P59+P57</f>
        <v>1</v>
      </c>
      <c r="Q61" s="133"/>
      <c r="R61" s="59"/>
      <c r="S61" s="59"/>
      <c r="T61" s="472">
        <f>T57+T59</f>
        <v>2</v>
      </c>
      <c r="U61" s="59"/>
      <c r="V61" s="59"/>
      <c r="W61" s="59"/>
      <c r="X61" s="59"/>
      <c r="Y61" s="59"/>
      <c r="Z61" s="138">
        <f>Z57+Z59</f>
        <v>3</v>
      </c>
      <c r="AA61" s="59"/>
      <c r="AB61" s="59"/>
      <c r="AC61" s="59"/>
      <c r="AD61" s="59"/>
      <c r="AE61" s="59"/>
      <c r="AF61" s="138">
        <f>AF57+AF59</f>
        <v>4</v>
      </c>
      <c r="AG61" s="59"/>
      <c r="AH61" s="59"/>
      <c r="AI61" s="59"/>
      <c r="AJ61" s="59"/>
      <c r="AK61" s="59">
        <v>2.5000000000000001E-2</v>
      </c>
      <c r="AL61" s="173">
        <v>0.12</v>
      </c>
      <c r="AM61" s="482">
        <f>AM57+AM59</f>
        <v>0.32100000000000001</v>
      </c>
      <c r="AN61" s="154"/>
      <c r="AO61" s="114"/>
      <c r="AP61" s="114"/>
      <c r="AQ61" s="543"/>
      <c r="AR61" s="546"/>
      <c r="AS61" s="549"/>
      <c r="AT61" s="558"/>
      <c r="AU61" s="555"/>
    </row>
    <row r="62" spans="1:47" s="5" customFormat="1" ht="31.5" customHeight="1" thickBot="1">
      <c r="A62" s="521"/>
      <c r="B62" s="586"/>
      <c r="C62" s="521"/>
      <c r="D62" s="584"/>
      <c r="E62" s="533"/>
      <c r="F62" s="540"/>
      <c r="G62" s="23" t="s">
        <v>14</v>
      </c>
      <c r="H62" s="178">
        <f>H58+H60</f>
        <v>7308287429</v>
      </c>
      <c r="I62" s="178"/>
      <c r="J62" s="179">
        <f>+J58</f>
        <v>390923675</v>
      </c>
      <c r="K62" s="179">
        <v>390923675</v>
      </c>
      <c r="L62" s="89">
        <v>317287429</v>
      </c>
      <c r="M62" s="89"/>
      <c r="N62" s="89">
        <v>2110393243</v>
      </c>
      <c r="O62" s="89">
        <v>1997196429</v>
      </c>
      <c r="P62" s="409">
        <f>P58+P60</f>
        <v>1997196429</v>
      </c>
      <c r="Q62" s="89"/>
      <c r="R62" s="89"/>
      <c r="S62" s="89"/>
      <c r="T62" s="409">
        <f>T59+T58</f>
        <v>2719000000</v>
      </c>
      <c r="U62" s="89"/>
      <c r="V62" s="89"/>
      <c r="W62" s="89"/>
      <c r="X62" s="89"/>
      <c r="Y62" s="89"/>
      <c r="Z62" s="89">
        <f>Z59+Z58</f>
        <v>1669000000</v>
      </c>
      <c r="AA62" s="89"/>
      <c r="AB62" s="89"/>
      <c r="AC62" s="89"/>
      <c r="AD62" s="89"/>
      <c r="AE62" s="89"/>
      <c r="AF62" s="89">
        <f>AF59+AF58</f>
        <v>903000000</v>
      </c>
      <c r="AG62" s="67"/>
      <c r="AH62" s="67"/>
      <c r="AI62" s="67"/>
      <c r="AJ62" s="67"/>
      <c r="AK62" s="67">
        <v>0</v>
      </c>
      <c r="AL62" s="59">
        <v>87320000</v>
      </c>
      <c r="AM62" s="483">
        <f>AM58+AM60</f>
        <v>128014765</v>
      </c>
      <c r="AN62" s="104"/>
      <c r="AO62" s="114"/>
      <c r="AP62" s="114"/>
      <c r="AQ62" s="544"/>
      <c r="AR62" s="547"/>
      <c r="AS62" s="550"/>
      <c r="AT62" s="559"/>
      <c r="AU62" s="556"/>
    </row>
    <row r="63" spans="1:47" ht="31.5" customHeight="1">
      <c r="A63" s="611" t="s">
        <v>15</v>
      </c>
      <c r="B63" s="612"/>
      <c r="C63" s="612"/>
      <c r="D63" s="612"/>
      <c r="E63" s="612"/>
      <c r="F63" s="613"/>
      <c r="G63" s="25" t="s">
        <v>10</v>
      </c>
      <c r="H63" s="180">
        <f t="shared" ref="H63:K64" si="3">+H10+H16+H28+H34+H40+H46+H52+H58</f>
        <v>42717426341</v>
      </c>
      <c r="I63" s="180"/>
      <c r="J63" s="180">
        <f t="shared" si="3"/>
        <v>5046188213</v>
      </c>
      <c r="K63" s="180">
        <f t="shared" si="3"/>
        <v>5046188213</v>
      </c>
      <c r="L63" s="180">
        <f t="shared" ref="L63:N63" si="4">+L10+L16+L28+L34+L40+L46+L52+L58</f>
        <v>4209803341</v>
      </c>
      <c r="M63" s="180"/>
      <c r="N63" s="180">
        <f t="shared" si="4"/>
        <v>11937623000</v>
      </c>
      <c r="O63" s="180">
        <f t="shared" ref="O63" si="5">+O10+O16+O28+O34+O40+O46+O52+O58</f>
        <v>11937623000</v>
      </c>
      <c r="P63" s="180">
        <f>+P10+P16+P28+P34+P40+P46+P52+P58</f>
        <v>11937623000</v>
      </c>
      <c r="Q63" s="180"/>
      <c r="R63" s="180"/>
      <c r="S63" s="180"/>
      <c r="T63" s="180">
        <f>+T10+T16+T28+T34+T40+T46+T52+T58</f>
        <v>8454000000</v>
      </c>
      <c r="U63" s="180"/>
      <c r="V63" s="180"/>
      <c r="W63" s="180"/>
      <c r="X63" s="180"/>
      <c r="Y63" s="180"/>
      <c r="Z63" s="180">
        <f>+Z10+Z16+Z28+Z34+Z40+Z46+Z52+Z58</f>
        <v>11296000000</v>
      </c>
      <c r="AA63" s="180"/>
      <c r="AB63" s="180"/>
      <c r="AC63" s="180"/>
      <c r="AD63" s="180"/>
      <c r="AE63" s="180"/>
      <c r="AF63" s="180">
        <f>+AF10+AF16+AF28+AF34+AF40+AF46+AF52+AF58</f>
        <v>6820000000</v>
      </c>
      <c r="AG63" s="180"/>
      <c r="AH63" s="180"/>
      <c r="AI63" s="180"/>
      <c r="AJ63" s="180"/>
      <c r="AK63" s="181">
        <f t="shared" ref="AK63:AL63" si="6">+AK10+AK16+AK28+AK34+AK40+AK46+AK52+AK58</f>
        <v>961477000</v>
      </c>
      <c r="AL63" s="155">
        <f t="shared" si="6"/>
        <v>2226871500</v>
      </c>
      <c r="AM63" s="155">
        <f t="shared" ref="AM63" si="7">+AM10+AM16+AM28+AM34+AM40+AM46+AM52+AM58</f>
        <v>2261094299</v>
      </c>
      <c r="AN63" s="155">
        <f>+AN10+AN16+AN28+AN34+AN40+AN46+AN52+AN58</f>
        <v>0</v>
      </c>
      <c r="AO63" s="156"/>
      <c r="AP63" s="124"/>
      <c r="AQ63" s="124"/>
      <c r="AR63" s="124"/>
      <c r="AS63" s="124"/>
      <c r="AT63" s="124"/>
      <c r="AU63" s="125"/>
    </row>
    <row r="64" spans="1:47" ht="28.5" customHeight="1">
      <c r="A64" s="611"/>
      <c r="B64" s="612"/>
      <c r="C64" s="612"/>
      <c r="D64" s="612"/>
      <c r="E64" s="612"/>
      <c r="F64" s="613"/>
      <c r="G64" s="22" t="s">
        <v>12</v>
      </c>
      <c r="H64" s="180">
        <f t="shared" si="3"/>
        <v>0</v>
      </c>
      <c r="I64" s="180"/>
      <c r="J64" s="180">
        <f t="shared" si="3"/>
        <v>0</v>
      </c>
      <c r="K64" s="182">
        <f t="shared" si="3"/>
        <v>0</v>
      </c>
      <c r="L64" s="182">
        <f t="shared" ref="L64" si="8">+L11+L17+L29+L35+L41+L47+L53+L59</f>
        <v>0</v>
      </c>
      <c r="M64" s="375"/>
      <c r="N64" s="180">
        <f>+N12+N30+N36+N42+N48+N54+N60</f>
        <v>3741718881</v>
      </c>
      <c r="O64" s="199">
        <f>+O12+O30+O36+O42+O48+O54+O60</f>
        <v>3738822624</v>
      </c>
      <c r="P64" s="199">
        <f>+P12+P30+P36+P42+P48+P54+P60</f>
        <v>3738822622</v>
      </c>
      <c r="Q64" s="183"/>
      <c r="R64" s="183"/>
      <c r="S64" s="377"/>
      <c r="T64" s="180">
        <f>+T11+T17+T29+T35+T41+T47+T53+T59</f>
        <v>0</v>
      </c>
      <c r="U64" s="183"/>
      <c r="V64" s="183"/>
      <c r="W64" s="183"/>
      <c r="X64" s="183"/>
      <c r="Y64" s="377"/>
      <c r="Z64" s="180">
        <f>+Z11+Z17+Z29+Z35+Z41+Z47+Z53+Z59</f>
        <v>0</v>
      </c>
      <c r="AA64" s="183"/>
      <c r="AB64" s="183"/>
      <c r="AC64" s="183"/>
      <c r="AD64" s="183"/>
      <c r="AE64" s="377"/>
      <c r="AF64" s="180">
        <f>+AF11+AF17+AF29+AF35+AF41+AF47+AF53+AF59</f>
        <v>0</v>
      </c>
      <c r="AG64" s="183"/>
      <c r="AH64" s="183"/>
      <c r="AI64" s="183"/>
      <c r="AJ64" s="183"/>
      <c r="AK64" s="184">
        <f>+AK12+AK30+AK36+AK42+AK48+AK54+AK60</f>
        <v>245164932</v>
      </c>
      <c r="AL64" s="157">
        <f>+AL12+AL30+AL36+AL42+AL48+AL54+AL60</f>
        <v>1450354514</v>
      </c>
      <c r="AM64" s="157">
        <f>+AM12+AM30+AM36+AM42+AM48+AM54+AM60</f>
        <v>2100148051</v>
      </c>
      <c r="AN64" s="158">
        <f>+AN11+AN17+AN29+AN35+AN41+AN47+AN53+AN59</f>
        <v>0</v>
      </c>
      <c r="AO64" s="124"/>
      <c r="AP64" s="124"/>
      <c r="AQ64" s="124"/>
      <c r="AR64" s="124"/>
      <c r="AS64" s="124"/>
      <c r="AT64" s="124"/>
      <c r="AU64" s="125"/>
    </row>
    <row r="65" spans="1:51" ht="35.25" customHeight="1" thickBot="1">
      <c r="A65" s="614"/>
      <c r="B65" s="615"/>
      <c r="C65" s="615"/>
      <c r="D65" s="615"/>
      <c r="E65" s="615"/>
      <c r="F65" s="616"/>
      <c r="G65" s="24" t="s">
        <v>15</v>
      </c>
      <c r="H65" s="180">
        <f>+H14+H20+H32+H38+H44+H50+H56+H62</f>
        <v>42717426341</v>
      </c>
      <c r="I65" s="180"/>
      <c r="J65" s="180">
        <f>+J14+J20+J32+J38+J44+J50+J56+J62</f>
        <v>5046188213</v>
      </c>
      <c r="K65" s="159">
        <f>+K14+K20+K32+K38+K44+K50+K56+K62</f>
        <v>5046188213</v>
      </c>
      <c r="L65" s="159">
        <f>+L14+L20+L32+L38+L44+L50+L56+L62</f>
        <v>4209803341</v>
      </c>
      <c r="M65" s="376"/>
      <c r="N65" s="180">
        <f>+N63+N64</f>
        <v>15679341881</v>
      </c>
      <c r="O65" s="159">
        <f>+O63+O64</f>
        <v>15676445624</v>
      </c>
      <c r="P65" s="159">
        <f>+P14+P20+P32+P38+P44+P50+P56+P62</f>
        <v>15676445622</v>
      </c>
      <c r="Q65" s="159"/>
      <c r="R65" s="159"/>
      <c r="S65" s="376"/>
      <c r="T65" s="180">
        <f>+T14+T20+T32+T38+T44+T50+T56+T62</f>
        <v>8454000000</v>
      </c>
      <c r="U65" s="159"/>
      <c r="V65" s="159"/>
      <c r="W65" s="159"/>
      <c r="X65" s="159"/>
      <c r="Y65" s="376"/>
      <c r="Z65" s="180">
        <f>+Z14+Z20+Z32+Z38+Z44+Z50+Z56+Z62</f>
        <v>11296000000</v>
      </c>
      <c r="AA65" s="159"/>
      <c r="AB65" s="159"/>
      <c r="AC65" s="159"/>
      <c r="AD65" s="159"/>
      <c r="AE65" s="376"/>
      <c r="AF65" s="180">
        <f>+AF14+AF20+AF32+AF38+AF44+AF50+AF56+AF62</f>
        <v>6820000000</v>
      </c>
      <c r="AG65" s="159"/>
      <c r="AH65" s="159"/>
      <c r="AI65" s="159"/>
      <c r="AJ65" s="159"/>
      <c r="AK65" s="160">
        <f>+AK63+AK64</f>
        <v>1206641932</v>
      </c>
      <c r="AL65" s="160">
        <f>+AL63+AL64</f>
        <v>3677226014</v>
      </c>
      <c r="AM65" s="160">
        <f>+AM63+AM64</f>
        <v>4361242350</v>
      </c>
      <c r="AN65" s="161">
        <f>+AN14+AN20+AN32+AN38+AN44+AN50+AN56+AN62</f>
        <v>0</v>
      </c>
      <c r="AO65" s="126"/>
      <c r="AP65" s="126"/>
      <c r="AQ65" s="126"/>
      <c r="AR65" s="126"/>
      <c r="AS65" s="126"/>
      <c r="AT65" s="126"/>
      <c r="AU65" s="162"/>
      <c r="AV65" s="6"/>
      <c r="AW65" s="6"/>
      <c r="AX65" s="6"/>
      <c r="AY65" s="6"/>
    </row>
    <row r="66" spans="1:51" ht="71.25" customHeight="1">
      <c r="A66" s="610" t="s">
        <v>302</v>
      </c>
      <c r="B66" s="610"/>
      <c r="C66" s="610"/>
      <c r="D66" s="610"/>
      <c r="E66" s="610"/>
      <c r="F66" s="610"/>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10"/>
      <c r="AK66" s="610"/>
      <c r="AL66" s="610"/>
      <c r="AM66" s="610"/>
      <c r="AN66" s="610"/>
      <c r="AO66" s="610"/>
      <c r="AP66" s="610"/>
      <c r="AQ66" s="610"/>
      <c r="AR66" s="610"/>
      <c r="AS66" s="610"/>
      <c r="AT66" s="610"/>
      <c r="AU66" s="610"/>
    </row>
  </sheetData>
  <dataConsolidate/>
  <mergeCells count="129">
    <mergeCell ref="H6:H8"/>
    <mergeCell ref="AP6:AP8"/>
    <mergeCell ref="A66:AU66"/>
    <mergeCell ref="AR27:AR32"/>
    <mergeCell ref="AS27:AS32"/>
    <mergeCell ref="AT27:AT32"/>
    <mergeCell ref="AU27:AU32"/>
    <mergeCell ref="AQ33:AQ38"/>
    <mergeCell ref="AR33:AR38"/>
    <mergeCell ref="AS33:AS38"/>
    <mergeCell ref="AT33:AT38"/>
    <mergeCell ref="AU33:AU38"/>
    <mergeCell ref="AT51:AT56"/>
    <mergeCell ref="AU51:AU56"/>
    <mergeCell ref="A51:A56"/>
    <mergeCell ref="B51:B56"/>
    <mergeCell ref="C51:C56"/>
    <mergeCell ref="D51:D56"/>
    <mergeCell ref="E51:E56"/>
    <mergeCell ref="A63:F65"/>
    <mergeCell ref="F51:F56"/>
    <mergeCell ref="AR51:AR56"/>
    <mergeCell ref="AS51:AS56"/>
    <mergeCell ref="AQ51:AQ56"/>
    <mergeCell ref="I7:L7"/>
    <mergeCell ref="M7:R7"/>
    <mergeCell ref="S7:X7"/>
    <mergeCell ref="Y7:AD7"/>
    <mergeCell ref="AE7:AJ7"/>
    <mergeCell ref="A1:E4"/>
    <mergeCell ref="AK7:AN7"/>
    <mergeCell ref="F3:P3"/>
    <mergeCell ref="F4:P4"/>
    <mergeCell ref="Q3:AU3"/>
    <mergeCell ref="Q4:AU4"/>
    <mergeCell ref="F1:AU1"/>
    <mergeCell ref="F2:AU2"/>
    <mergeCell ref="F6:F8"/>
    <mergeCell ref="AK6:AN6"/>
    <mergeCell ref="AO6:AO8"/>
    <mergeCell ref="AR6:AR8"/>
    <mergeCell ref="E6:E8"/>
    <mergeCell ref="A6:A8"/>
    <mergeCell ref="AS6:AS8"/>
    <mergeCell ref="AT6:AT8"/>
    <mergeCell ref="AU6:AU8"/>
    <mergeCell ref="AQ6:AQ8"/>
    <mergeCell ref="G6:G8"/>
    <mergeCell ref="D9:D14"/>
    <mergeCell ref="D57:D62"/>
    <mergeCell ref="E57:E62"/>
    <mergeCell ref="F57:F62"/>
    <mergeCell ref="F27:F32"/>
    <mergeCell ref="D21:D26"/>
    <mergeCell ref="F45:F50"/>
    <mergeCell ref="B33:B38"/>
    <mergeCell ref="C33:C38"/>
    <mergeCell ref="D33:D38"/>
    <mergeCell ref="E33:E38"/>
    <mergeCell ref="F33:F38"/>
    <mergeCell ref="B57:B62"/>
    <mergeCell ref="C57:C62"/>
    <mergeCell ref="F39:F44"/>
    <mergeCell ref="AT57:AT62"/>
    <mergeCell ref="AU57:AU62"/>
    <mergeCell ref="AU15:AU20"/>
    <mergeCell ref="AQ39:AQ44"/>
    <mergeCell ref="AR39:AR44"/>
    <mergeCell ref="AS39:AS44"/>
    <mergeCell ref="AT39:AT44"/>
    <mergeCell ref="AU39:AU44"/>
    <mergeCell ref="AR21:AR26"/>
    <mergeCell ref="AT15:AT20"/>
    <mergeCell ref="AS21:AS26"/>
    <mergeCell ref="AQ27:AQ32"/>
    <mergeCell ref="AU45:AU50"/>
    <mergeCell ref="AQ45:AQ50"/>
    <mergeCell ref="AR45:AR50"/>
    <mergeCell ref="AT45:AT50"/>
    <mergeCell ref="AU9:AU14"/>
    <mergeCell ref="AR9:AR14"/>
    <mergeCell ref="AT21:AT26"/>
    <mergeCell ref="AU21:AU26"/>
    <mergeCell ref="AS9:AS14"/>
    <mergeCell ref="E15:E20"/>
    <mergeCell ref="F15:F20"/>
    <mergeCell ref="AR15:AR20"/>
    <mergeCell ref="AQ15:AQ20"/>
    <mergeCell ref="AS15:AS20"/>
    <mergeCell ref="AT9:AT14"/>
    <mergeCell ref="E9:E14"/>
    <mergeCell ref="AQ9:AQ14"/>
    <mergeCell ref="E21:E26"/>
    <mergeCell ref="AQ21:AQ26"/>
    <mergeCell ref="F21:F26"/>
    <mergeCell ref="A45:A50"/>
    <mergeCell ref="B45:B50"/>
    <mergeCell ref="C45:C50"/>
    <mergeCell ref="D45:D50"/>
    <mergeCell ref="E45:E50"/>
    <mergeCell ref="A39:A44"/>
    <mergeCell ref="B39:B44"/>
    <mergeCell ref="C39:C44"/>
    <mergeCell ref="D39:D44"/>
    <mergeCell ref="E39:E44"/>
    <mergeCell ref="A57:A62"/>
    <mergeCell ref="I6:AJ6"/>
    <mergeCell ref="A27:A32"/>
    <mergeCell ref="B27:B32"/>
    <mergeCell ref="C27:C32"/>
    <mergeCell ref="D27:D32"/>
    <mergeCell ref="E27:E32"/>
    <mergeCell ref="A33:A38"/>
    <mergeCell ref="AS45:AS50"/>
    <mergeCell ref="A9:A14"/>
    <mergeCell ref="A21:A26"/>
    <mergeCell ref="A15:A20"/>
    <mergeCell ref="B15:B20"/>
    <mergeCell ref="C15:C20"/>
    <mergeCell ref="F9:F14"/>
    <mergeCell ref="B9:B14"/>
    <mergeCell ref="C9:C14"/>
    <mergeCell ref="B21:B26"/>
    <mergeCell ref="AQ57:AQ62"/>
    <mergeCell ref="AR57:AR62"/>
    <mergeCell ref="AS57:AS62"/>
    <mergeCell ref="B6:D7"/>
    <mergeCell ref="D15:D20"/>
    <mergeCell ref="C21:C26"/>
  </mergeCells>
  <dataValidations disablePrompts="1" count="2">
    <dataValidation type="list" allowBlank="1" showInputMessage="1" showErrorMessage="1" sqref="D21:D26" xr:uid="{00000000-0002-0000-0100-000000000000}">
      <formula1>#REF!</formula1>
    </dataValidation>
    <dataValidation showDropDown="1" showInputMessage="1" showErrorMessage="1" sqref="D33:D44" xr:uid="{00000000-0002-0000-0100-000001000000}"/>
  </dataValidations>
  <hyperlinks>
    <hyperlink ref="AU45" r:id="rId1" display="http://cartografia.dadep.gov.co/generica/index.html?webmap=a19fd5f9190645599275d1e424774ea9 _x000a__x000a_Notas tecnicas que evidencia el avance " xr:uid="{00000000-0004-0000-0100-000000000000}"/>
  </hyperlinks>
  <printOptions horizontalCentered="1" verticalCentered="1"/>
  <pageMargins left="0" right="0" top="0.74803149606299213" bottom="0" header="0.31496062992125984" footer="0"/>
  <pageSetup scale="22" fitToHeight="0" orientation="landscape" r:id="rId2"/>
  <headerFooter>
    <oddFooter>&amp;C&amp;G</oddFooter>
  </headerFooter>
  <drawing r:id="rId3"/>
  <legacyDrawing r:id="rId4"/>
  <legacyDrawingHF r:id="rId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8"/>
  <sheetViews>
    <sheetView view="pageBreakPreview" zoomScale="70" zoomScaleNormal="85" zoomScaleSheetLayoutView="70" workbookViewId="0">
      <selection activeCell="E22" sqref="E22:E23"/>
    </sheetView>
  </sheetViews>
  <sheetFormatPr baseColWidth="10" defaultRowHeight="15"/>
  <cols>
    <col min="1" max="1" width="29.140625" customWidth="1"/>
    <col min="2" max="2" width="21.85546875" customWidth="1"/>
    <col min="3" max="3" width="44.140625" customWidth="1"/>
    <col min="4" max="12" width="11.42578125" customWidth="1"/>
    <col min="20" max="20" width="13.140625" bestFit="1" customWidth="1"/>
    <col min="22" max="22" width="64.7109375" customWidth="1"/>
  </cols>
  <sheetData>
    <row r="1" spans="1:25">
      <c r="A1" s="657"/>
      <c r="B1" s="658"/>
      <c r="C1" s="663" t="s">
        <v>0</v>
      </c>
      <c r="D1" s="663"/>
      <c r="E1" s="663"/>
      <c r="F1" s="663"/>
      <c r="G1" s="663"/>
      <c r="H1" s="663"/>
      <c r="I1" s="663"/>
      <c r="J1" s="663"/>
      <c r="K1" s="663"/>
      <c r="L1" s="663"/>
      <c r="M1" s="663"/>
      <c r="N1" s="663"/>
      <c r="O1" s="663"/>
      <c r="P1" s="663"/>
      <c r="Q1" s="663"/>
      <c r="R1" s="663"/>
      <c r="S1" s="663"/>
      <c r="T1" s="663"/>
      <c r="U1" s="663"/>
      <c r="V1" s="664"/>
      <c r="W1" s="434"/>
      <c r="X1" s="434"/>
      <c r="Y1" s="434"/>
    </row>
    <row r="2" spans="1:25">
      <c r="A2" s="659"/>
      <c r="B2" s="660"/>
      <c r="C2" s="665" t="s">
        <v>82</v>
      </c>
      <c r="D2" s="665"/>
      <c r="E2" s="665"/>
      <c r="F2" s="665"/>
      <c r="G2" s="665"/>
      <c r="H2" s="665"/>
      <c r="I2" s="665"/>
      <c r="J2" s="665"/>
      <c r="K2" s="665"/>
      <c r="L2" s="665"/>
      <c r="M2" s="665"/>
      <c r="N2" s="665"/>
      <c r="O2" s="665"/>
      <c r="P2" s="665"/>
      <c r="Q2" s="665"/>
      <c r="R2" s="665"/>
      <c r="S2" s="665"/>
      <c r="T2" s="665"/>
      <c r="U2" s="665"/>
      <c r="V2" s="666"/>
      <c r="W2" s="434"/>
      <c r="X2" s="434"/>
      <c r="Y2" s="434"/>
    </row>
    <row r="3" spans="1:25">
      <c r="A3" s="659"/>
      <c r="B3" s="660"/>
      <c r="C3" s="455" t="s">
        <v>1</v>
      </c>
      <c r="D3" s="667" t="str">
        <f>[2]INVERSIÓN!O3</f>
        <v>DIRECCIÓN DE CONTROL AMBIENTAL</v>
      </c>
      <c r="E3" s="667"/>
      <c r="F3" s="667"/>
      <c r="G3" s="667"/>
      <c r="H3" s="667"/>
      <c r="I3" s="667"/>
      <c r="J3" s="667"/>
      <c r="K3" s="667"/>
      <c r="L3" s="667"/>
      <c r="M3" s="667"/>
      <c r="N3" s="667"/>
      <c r="O3" s="667"/>
      <c r="P3" s="667"/>
      <c r="Q3" s="667"/>
      <c r="R3" s="667"/>
      <c r="S3" s="667"/>
      <c r="T3" s="667"/>
      <c r="U3" s="667"/>
      <c r="V3" s="668"/>
      <c r="W3" s="434"/>
      <c r="X3" s="434"/>
      <c r="Y3" s="434"/>
    </row>
    <row r="4" spans="1:25" ht="15.75" thickBot="1">
      <c r="A4" s="661"/>
      <c r="B4" s="662"/>
      <c r="C4" s="454" t="s">
        <v>16</v>
      </c>
      <c r="D4" s="669" t="str">
        <f>+[2]INVERSIÓN!O4</f>
        <v xml:space="preserve"> 978 - Centro de Información y Modelamiento Ambiental</v>
      </c>
      <c r="E4" s="669"/>
      <c r="F4" s="669"/>
      <c r="G4" s="669"/>
      <c r="H4" s="669"/>
      <c r="I4" s="669"/>
      <c r="J4" s="669"/>
      <c r="K4" s="669"/>
      <c r="L4" s="669"/>
      <c r="M4" s="669"/>
      <c r="N4" s="669"/>
      <c r="O4" s="669"/>
      <c r="P4" s="669"/>
      <c r="Q4" s="669"/>
      <c r="R4" s="669"/>
      <c r="S4" s="669"/>
      <c r="T4" s="669"/>
      <c r="U4" s="669"/>
      <c r="V4" s="670"/>
      <c r="W4" s="434"/>
      <c r="X4" s="434"/>
      <c r="Y4" s="434"/>
    </row>
    <row r="5" spans="1:25" ht="15.75" thickBot="1">
      <c r="A5" s="453"/>
      <c r="B5" s="451"/>
      <c r="C5" s="452"/>
      <c r="D5" s="451"/>
      <c r="E5" s="451"/>
      <c r="F5" s="451"/>
      <c r="G5" s="451"/>
      <c r="H5" s="451"/>
      <c r="I5" s="451"/>
      <c r="J5" s="451"/>
      <c r="K5" s="451"/>
      <c r="L5" s="451"/>
      <c r="M5" s="451"/>
      <c r="N5" s="450"/>
      <c r="O5" s="450"/>
      <c r="P5" s="450"/>
      <c r="Q5" s="450"/>
      <c r="R5" s="450"/>
      <c r="S5" s="450"/>
      <c r="T5" s="450"/>
      <c r="U5" s="450"/>
      <c r="V5" s="449"/>
      <c r="W5" s="434"/>
      <c r="X5" s="434"/>
      <c r="Y5" s="434"/>
    </row>
    <row r="6" spans="1:25" ht="33" customHeight="1">
      <c r="A6" s="671" t="s">
        <v>38</v>
      </c>
      <c r="B6" s="687" t="s">
        <v>39</v>
      </c>
      <c r="C6" s="655" t="s">
        <v>40</v>
      </c>
      <c r="D6" s="689" t="s">
        <v>41</v>
      </c>
      <c r="E6" s="690"/>
      <c r="F6" s="687" t="s">
        <v>228</v>
      </c>
      <c r="G6" s="687"/>
      <c r="H6" s="687"/>
      <c r="I6" s="687"/>
      <c r="J6" s="687"/>
      <c r="K6" s="687"/>
      <c r="L6" s="687"/>
      <c r="M6" s="687"/>
      <c r="N6" s="687"/>
      <c r="O6" s="687"/>
      <c r="P6" s="687"/>
      <c r="Q6" s="687"/>
      <c r="R6" s="687"/>
      <c r="S6" s="687"/>
      <c r="T6" s="687" t="s">
        <v>45</v>
      </c>
      <c r="U6" s="687"/>
      <c r="V6" s="691" t="s">
        <v>382</v>
      </c>
      <c r="W6" s="434"/>
      <c r="X6" s="434"/>
      <c r="Y6" s="434"/>
    </row>
    <row r="7" spans="1:25" ht="61.5" customHeight="1" thickBot="1">
      <c r="A7" s="672"/>
      <c r="B7" s="688"/>
      <c r="C7" s="656"/>
      <c r="D7" s="448" t="s">
        <v>42</v>
      </c>
      <c r="E7" s="448" t="s">
        <v>43</v>
      </c>
      <c r="F7" s="448" t="s">
        <v>44</v>
      </c>
      <c r="G7" s="447" t="s">
        <v>17</v>
      </c>
      <c r="H7" s="447" t="s">
        <v>18</v>
      </c>
      <c r="I7" s="447" t="s">
        <v>19</v>
      </c>
      <c r="J7" s="447" t="s">
        <v>20</v>
      </c>
      <c r="K7" s="447" t="s">
        <v>21</v>
      </c>
      <c r="L7" s="447" t="s">
        <v>22</v>
      </c>
      <c r="M7" s="447" t="s">
        <v>23</v>
      </c>
      <c r="N7" s="447" t="s">
        <v>24</v>
      </c>
      <c r="O7" s="447" t="s">
        <v>25</v>
      </c>
      <c r="P7" s="447" t="s">
        <v>26</v>
      </c>
      <c r="Q7" s="447" t="s">
        <v>27</v>
      </c>
      <c r="R7" s="447" t="s">
        <v>28</v>
      </c>
      <c r="S7" s="446" t="s">
        <v>29</v>
      </c>
      <c r="T7" s="446" t="s">
        <v>46</v>
      </c>
      <c r="U7" s="446" t="s">
        <v>47</v>
      </c>
      <c r="V7" s="692"/>
      <c r="W7" s="434"/>
      <c r="X7" s="434"/>
      <c r="Y7" s="434"/>
    </row>
    <row r="8" spans="1:25" ht="24" customHeight="1">
      <c r="A8" s="719" t="s">
        <v>368</v>
      </c>
      <c r="B8" s="720" t="s">
        <v>90</v>
      </c>
      <c r="C8" s="636" t="s">
        <v>97</v>
      </c>
      <c r="D8" s="723" t="s">
        <v>210</v>
      </c>
      <c r="E8" s="723"/>
      <c r="F8" s="441" t="s">
        <v>30</v>
      </c>
      <c r="G8" s="441">
        <v>8.3299999999999999E-2</v>
      </c>
      <c r="H8" s="441">
        <v>8.3299999999999999E-2</v>
      </c>
      <c r="I8" s="441">
        <v>8.3299999999999999E-2</v>
      </c>
      <c r="J8" s="441">
        <v>8.3299999999999999E-2</v>
      </c>
      <c r="K8" s="441">
        <v>8.3299999999999999E-2</v>
      </c>
      <c r="L8" s="441">
        <v>8.3299999999999999E-2</v>
      </c>
      <c r="M8" s="441">
        <v>8.3299999999999999E-2</v>
      </c>
      <c r="N8" s="441">
        <v>8.3299999999999999E-2</v>
      </c>
      <c r="O8" s="441">
        <v>8.3299999999999999E-2</v>
      </c>
      <c r="P8" s="441">
        <v>8.3299999999999999E-2</v>
      </c>
      <c r="Q8" s="441">
        <v>8.3299999999999999E-2</v>
      </c>
      <c r="R8" s="441">
        <v>8.3299999999999999E-2</v>
      </c>
      <c r="S8" s="441">
        <f t="shared" ref="S8:S53" si="0">SUM(G8:R8)</f>
        <v>0.99960000000000016</v>
      </c>
      <c r="T8" s="724">
        <v>0.125</v>
      </c>
      <c r="U8" s="729">
        <f>T8*30%</f>
        <v>3.7499999999999999E-2</v>
      </c>
      <c r="V8" s="645" t="s">
        <v>340</v>
      </c>
      <c r="W8" s="434"/>
      <c r="X8" s="434"/>
      <c r="Y8" s="434"/>
    </row>
    <row r="9" spans="1:25" ht="24" customHeight="1" thickBot="1">
      <c r="A9" s="682"/>
      <c r="B9" s="721"/>
      <c r="C9" s="637"/>
      <c r="D9" s="713"/>
      <c r="E9" s="713"/>
      <c r="F9" s="439" t="s">
        <v>31</v>
      </c>
      <c r="G9" s="439">
        <v>0</v>
      </c>
      <c r="H9" s="439">
        <v>0</v>
      </c>
      <c r="I9" s="439">
        <v>0</v>
      </c>
      <c r="J9" s="439">
        <v>8.3299999999999999E-2</v>
      </c>
      <c r="K9" s="439">
        <v>8.3299999999999999E-2</v>
      </c>
      <c r="L9" s="439">
        <v>8.3299999999999999E-2</v>
      </c>
      <c r="M9" s="439">
        <v>8.3299999999999999E-2</v>
      </c>
      <c r="N9" s="439">
        <v>8.3299999999999999E-2</v>
      </c>
      <c r="O9" s="439">
        <v>8.3299999999999999E-2</v>
      </c>
      <c r="P9" s="439"/>
      <c r="Q9" s="439"/>
      <c r="R9" s="439"/>
      <c r="S9" s="439">
        <f t="shared" si="0"/>
        <v>0.49979999999999997</v>
      </c>
      <c r="T9" s="643"/>
      <c r="U9" s="730"/>
      <c r="V9" s="646"/>
      <c r="W9" s="434"/>
      <c r="X9" s="434"/>
      <c r="Y9" s="434"/>
    </row>
    <row r="10" spans="1:25" ht="24" customHeight="1">
      <c r="A10" s="682"/>
      <c r="B10" s="721"/>
      <c r="C10" s="636" t="s">
        <v>93</v>
      </c>
      <c r="D10" s="713" t="s">
        <v>210</v>
      </c>
      <c r="E10" s="713"/>
      <c r="F10" s="441" t="s">
        <v>30</v>
      </c>
      <c r="G10" s="441">
        <v>8.3299999999999999E-2</v>
      </c>
      <c r="H10" s="441">
        <v>8.3299999999999999E-2</v>
      </c>
      <c r="I10" s="441">
        <v>8.3299999999999999E-2</v>
      </c>
      <c r="J10" s="441">
        <v>8.3299999999999999E-2</v>
      </c>
      <c r="K10" s="441">
        <v>8.3299999999999999E-2</v>
      </c>
      <c r="L10" s="441">
        <v>8.3299999999999999E-2</v>
      </c>
      <c r="M10" s="441">
        <v>8.3299999999999999E-2</v>
      </c>
      <c r="N10" s="441">
        <v>8.3299999999999999E-2</v>
      </c>
      <c r="O10" s="441">
        <v>8.3299999999999999E-2</v>
      </c>
      <c r="P10" s="441">
        <v>8.3299999999999999E-2</v>
      </c>
      <c r="Q10" s="441">
        <v>8.3299999999999999E-2</v>
      </c>
      <c r="R10" s="441">
        <v>8.3299999999999999E-2</v>
      </c>
      <c r="S10" s="441">
        <f t="shared" si="0"/>
        <v>0.99960000000000016</v>
      </c>
      <c r="T10" s="643"/>
      <c r="U10" s="620">
        <f>T8*40%</f>
        <v>0.05</v>
      </c>
      <c r="V10" s="645" t="s">
        <v>341</v>
      </c>
      <c r="W10" s="434"/>
      <c r="X10" s="434"/>
      <c r="Y10" s="434"/>
    </row>
    <row r="11" spans="1:25" ht="24" customHeight="1" thickBot="1">
      <c r="A11" s="682"/>
      <c r="B11" s="721"/>
      <c r="C11" s="637"/>
      <c r="D11" s="713"/>
      <c r="E11" s="713"/>
      <c r="F11" s="439" t="s">
        <v>31</v>
      </c>
      <c r="G11" s="439">
        <v>8.3299999999999999E-2</v>
      </c>
      <c r="H11" s="439">
        <v>8.3299999999999999E-2</v>
      </c>
      <c r="I11" s="439">
        <v>0</v>
      </c>
      <c r="J11" s="439">
        <v>8.3299999999999999E-2</v>
      </c>
      <c r="K11" s="439">
        <v>0</v>
      </c>
      <c r="L11" s="439">
        <v>8.3299999999999999E-2</v>
      </c>
      <c r="M11" s="439">
        <v>8.3299999999999999E-2</v>
      </c>
      <c r="N11" s="439">
        <v>8.3299999999999999E-2</v>
      </c>
      <c r="O11" s="439">
        <v>8.3299999999999999E-2</v>
      </c>
      <c r="P11" s="439"/>
      <c r="Q11" s="439"/>
      <c r="R11" s="439"/>
      <c r="S11" s="439">
        <f t="shared" si="0"/>
        <v>0.58309999999999995</v>
      </c>
      <c r="T11" s="643"/>
      <c r="U11" s="619"/>
      <c r="V11" s="646"/>
      <c r="W11" s="434"/>
      <c r="X11" s="434"/>
      <c r="Y11" s="434"/>
    </row>
    <row r="12" spans="1:25" ht="24" customHeight="1">
      <c r="A12" s="682"/>
      <c r="B12" s="721"/>
      <c r="C12" s="636" t="s">
        <v>227</v>
      </c>
      <c r="D12" s="713" t="s">
        <v>210</v>
      </c>
      <c r="E12" s="713"/>
      <c r="F12" s="441" t="s">
        <v>30</v>
      </c>
      <c r="G12" s="441">
        <v>8.3299999999999999E-2</v>
      </c>
      <c r="H12" s="441">
        <v>8.3299999999999999E-2</v>
      </c>
      <c r="I12" s="441">
        <v>8.3299999999999999E-2</v>
      </c>
      <c r="J12" s="441">
        <v>8.3299999999999999E-2</v>
      </c>
      <c r="K12" s="441">
        <v>8.3299999999999999E-2</v>
      </c>
      <c r="L12" s="441">
        <v>8.3299999999999999E-2</v>
      </c>
      <c r="M12" s="441">
        <v>8.3299999999999999E-2</v>
      </c>
      <c r="N12" s="441">
        <v>8.3299999999999999E-2</v>
      </c>
      <c r="O12" s="441">
        <v>8.3299999999999999E-2</v>
      </c>
      <c r="P12" s="441">
        <v>8.3299999999999999E-2</v>
      </c>
      <c r="Q12" s="441">
        <v>8.3299999999999999E-2</v>
      </c>
      <c r="R12" s="441">
        <v>8.3299999999999999E-2</v>
      </c>
      <c r="S12" s="441">
        <f t="shared" si="0"/>
        <v>0.99960000000000016</v>
      </c>
      <c r="T12" s="643"/>
      <c r="U12" s="731">
        <f>T8*30%</f>
        <v>3.7499999999999999E-2</v>
      </c>
      <c r="V12" s="645" t="s">
        <v>342</v>
      </c>
      <c r="W12" s="434"/>
      <c r="X12" s="434"/>
      <c r="Y12" s="434"/>
    </row>
    <row r="13" spans="1:25" ht="24" customHeight="1" thickBot="1">
      <c r="A13" s="683"/>
      <c r="B13" s="722"/>
      <c r="C13" s="637"/>
      <c r="D13" s="714"/>
      <c r="E13" s="714"/>
      <c r="F13" s="439" t="s">
        <v>31</v>
      </c>
      <c r="G13" s="439">
        <v>8.3000000000000004E-2</v>
      </c>
      <c r="H13" s="439">
        <v>0</v>
      </c>
      <c r="I13" s="439">
        <v>0</v>
      </c>
      <c r="J13" s="439">
        <v>8.3299999999999999E-2</v>
      </c>
      <c r="K13" s="439">
        <v>0</v>
      </c>
      <c r="L13" s="439">
        <v>8.3299999999999999E-2</v>
      </c>
      <c r="M13" s="439">
        <v>8.3299999999999999E-2</v>
      </c>
      <c r="N13" s="439">
        <v>8.3299999999999999E-2</v>
      </c>
      <c r="O13" s="439">
        <v>8.3299999999999999E-2</v>
      </c>
      <c r="P13" s="439"/>
      <c r="Q13" s="439"/>
      <c r="R13" s="439"/>
      <c r="S13" s="439">
        <f t="shared" si="0"/>
        <v>0.49949999999999994</v>
      </c>
      <c r="T13" s="644"/>
      <c r="U13" s="732"/>
      <c r="V13" s="646"/>
      <c r="W13" s="434"/>
      <c r="X13" s="434"/>
      <c r="Y13" s="434"/>
    </row>
    <row r="14" spans="1:25" ht="24" customHeight="1">
      <c r="A14" s="719" t="s">
        <v>367</v>
      </c>
      <c r="B14" s="725" t="s">
        <v>95</v>
      </c>
      <c r="C14" s="636" t="s">
        <v>226</v>
      </c>
      <c r="D14" s="723" t="s">
        <v>210</v>
      </c>
      <c r="E14" s="723"/>
      <c r="F14" s="441" t="s">
        <v>30</v>
      </c>
      <c r="G14" s="441">
        <v>0.04</v>
      </c>
      <c r="H14" s="441">
        <v>0.05</v>
      </c>
      <c r="I14" s="441">
        <v>0.05</v>
      </c>
      <c r="J14" s="441">
        <v>0.1</v>
      </c>
      <c r="K14" s="441">
        <v>0.1</v>
      </c>
      <c r="L14" s="441">
        <v>0.1</v>
      </c>
      <c r="M14" s="441">
        <v>0.1</v>
      </c>
      <c r="N14" s="441">
        <v>0.1</v>
      </c>
      <c r="O14" s="441">
        <v>0.1</v>
      </c>
      <c r="P14" s="441">
        <v>0.1</v>
      </c>
      <c r="Q14" s="441">
        <v>0.1</v>
      </c>
      <c r="R14" s="441">
        <v>0.06</v>
      </c>
      <c r="S14" s="441">
        <f t="shared" si="0"/>
        <v>1</v>
      </c>
      <c r="T14" s="724">
        <v>0.125</v>
      </c>
      <c r="U14" s="618">
        <v>6.2E-2</v>
      </c>
      <c r="V14" s="645" t="s">
        <v>343</v>
      </c>
      <c r="W14" s="434"/>
      <c r="X14" s="434"/>
      <c r="Y14" s="434"/>
    </row>
    <row r="15" spans="1:25" ht="24" customHeight="1" thickBot="1">
      <c r="A15" s="682"/>
      <c r="B15" s="685"/>
      <c r="C15" s="637"/>
      <c r="D15" s="713"/>
      <c r="E15" s="713"/>
      <c r="F15" s="439" t="s">
        <v>31</v>
      </c>
      <c r="G15" s="439">
        <v>0.04</v>
      </c>
      <c r="H15" s="439">
        <v>0.05</v>
      </c>
      <c r="I15" s="439">
        <v>0.05</v>
      </c>
      <c r="J15" s="439">
        <v>0.1</v>
      </c>
      <c r="K15" s="439">
        <v>0</v>
      </c>
      <c r="L15" s="439">
        <v>0.1</v>
      </c>
      <c r="M15" s="439">
        <v>0.05</v>
      </c>
      <c r="N15" s="439">
        <v>0</v>
      </c>
      <c r="O15" s="439">
        <v>0.1</v>
      </c>
      <c r="P15" s="439"/>
      <c r="Q15" s="439"/>
      <c r="R15" s="439"/>
      <c r="S15" s="439">
        <f t="shared" si="0"/>
        <v>0.49</v>
      </c>
      <c r="T15" s="643"/>
      <c r="U15" s="619"/>
      <c r="V15" s="646"/>
      <c r="W15" s="434"/>
      <c r="X15" s="434"/>
      <c r="Y15" s="434"/>
    </row>
    <row r="16" spans="1:25" ht="24" customHeight="1">
      <c r="A16" s="682"/>
      <c r="B16" s="685"/>
      <c r="C16" s="636" t="s">
        <v>225</v>
      </c>
      <c r="D16" s="713" t="s">
        <v>210</v>
      </c>
      <c r="E16" s="713"/>
      <c r="F16" s="441" t="s">
        <v>30</v>
      </c>
      <c r="G16" s="441">
        <v>0</v>
      </c>
      <c r="H16" s="441">
        <v>0</v>
      </c>
      <c r="I16" s="441">
        <v>0.25</v>
      </c>
      <c r="J16" s="441">
        <v>0</v>
      </c>
      <c r="K16" s="441">
        <v>0</v>
      </c>
      <c r="L16" s="441">
        <v>0.25</v>
      </c>
      <c r="M16" s="441">
        <v>0</v>
      </c>
      <c r="N16" s="441">
        <v>0</v>
      </c>
      <c r="O16" s="441">
        <v>0.25</v>
      </c>
      <c r="P16" s="441">
        <v>0</v>
      </c>
      <c r="Q16" s="441">
        <v>0</v>
      </c>
      <c r="R16" s="441">
        <v>0.25</v>
      </c>
      <c r="S16" s="441">
        <f t="shared" si="0"/>
        <v>1</v>
      </c>
      <c r="T16" s="643"/>
      <c r="U16" s="620">
        <v>6.3E-2</v>
      </c>
      <c r="V16" s="645" t="s">
        <v>344</v>
      </c>
      <c r="W16" s="434"/>
      <c r="X16" s="440"/>
      <c r="Y16" s="434"/>
    </row>
    <row r="17" spans="1:25" ht="24" customHeight="1" thickBot="1">
      <c r="A17" s="683"/>
      <c r="B17" s="686"/>
      <c r="C17" s="637"/>
      <c r="D17" s="714"/>
      <c r="E17" s="714"/>
      <c r="F17" s="439" t="s">
        <v>31</v>
      </c>
      <c r="G17" s="439">
        <v>0</v>
      </c>
      <c r="H17" s="439">
        <v>0</v>
      </c>
      <c r="I17" s="439">
        <v>0.25</v>
      </c>
      <c r="J17" s="439">
        <v>0</v>
      </c>
      <c r="K17" s="439">
        <v>0</v>
      </c>
      <c r="L17" s="439">
        <v>0.05</v>
      </c>
      <c r="M17" s="439">
        <v>0</v>
      </c>
      <c r="N17" s="439">
        <v>0</v>
      </c>
      <c r="O17" s="439">
        <v>0.25</v>
      </c>
      <c r="P17" s="439"/>
      <c r="Q17" s="439"/>
      <c r="R17" s="439"/>
      <c r="S17" s="439">
        <f t="shared" si="0"/>
        <v>0.55000000000000004</v>
      </c>
      <c r="T17" s="644"/>
      <c r="U17" s="621"/>
      <c r="V17" s="646"/>
      <c r="W17" s="434"/>
      <c r="X17" s="434"/>
      <c r="Y17" s="434"/>
    </row>
    <row r="18" spans="1:25" ht="24" customHeight="1">
      <c r="A18" s="697" t="s">
        <v>89</v>
      </c>
      <c r="B18" s="636" t="s">
        <v>98</v>
      </c>
      <c r="C18" s="636" t="s">
        <v>224</v>
      </c>
      <c r="D18" s="701" t="s">
        <v>210</v>
      </c>
      <c r="E18" s="445"/>
      <c r="F18" s="441" t="s">
        <v>30</v>
      </c>
      <c r="G18" s="441">
        <v>7.0000000000000007E-2</v>
      </c>
      <c r="H18" s="441">
        <v>0.05</v>
      </c>
      <c r="I18" s="441">
        <v>0.02</v>
      </c>
      <c r="J18" s="441">
        <v>0.08</v>
      </c>
      <c r="K18" s="441">
        <v>0.1</v>
      </c>
      <c r="L18" s="441">
        <v>0.15</v>
      </c>
      <c r="M18" s="441">
        <v>0.15</v>
      </c>
      <c r="N18" s="441">
        <v>0.15</v>
      </c>
      <c r="O18" s="441">
        <v>0.1</v>
      </c>
      <c r="P18" s="441">
        <v>0.05</v>
      </c>
      <c r="Q18" s="441">
        <v>0.04</v>
      </c>
      <c r="R18" s="441">
        <v>0.04</v>
      </c>
      <c r="S18" s="441">
        <f t="shared" si="0"/>
        <v>1.0000000000000002</v>
      </c>
      <c r="T18" s="726">
        <v>0.125</v>
      </c>
      <c r="U18" s="618">
        <v>6.2E-2</v>
      </c>
      <c r="V18" s="645" t="s">
        <v>366</v>
      </c>
      <c r="W18" s="434"/>
      <c r="X18" s="434"/>
      <c r="Y18" s="434"/>
    </row>
    <row r="19" spans="1:25" ht="24" customHeight="1" thickBot="1">
      <c r="A19" s="698"/>
      <c r="B19" s="637"/>
      <c r="C19" s="637"/>
      <c r="D19" s="702"/>
      <c r="E19" s="444"/>
      <c r="F19" s="439" t="s">
        <v>31</v>
      </c>
      <c r="G19" s="439">
        <v>7.0000000000000007E-2</v>
      </c>
      <c r="H19" s="439">
        <v>0.05</v>
      </c>
      <c r="I19" s="439">
        <v>0.02</v>
      </c>
      <c r="J19" s="439">
        <v>0.08</v>
      </c>
      <c r="K19" s="439">
        <v>0.1</v>
      </c>
      <c r="L19" s="439">
        <v>0.15</v>
      </c>
      <c r="M19" s="439">
        <v>0.15</v>
      </c>
      <c r="N19" s="439">
        <v>0.15</v>
      </c>
      <c r="O19" s="439">
        <v>0.1</v>
      </c>
      <c r="P19" s="439"/>
      <c r="Q19" s="439"/>
      <c r="R19" s="439"/>
      <c r="S19" s="439">
        <f t="shared" si="0"/>
        <v>0.87000000000000011</v>
      </c>
      <c r="T19" s="727"/>
      <c r="U19" s="619"/>
      <c r="V19" s="646"/>
      <c r="W19" s="434"/>
      <c r="X19" s="434"/>
      <c r="Y19" s="434"/>
    </row>
    <row r="20" spans="1:25" ht="24" customHeight="1">
      <c r="A20" s="698"/>
      <c r="B20" s="637"/>
      <c r="C20" s="636" t="s">
        <v>94</v>
      </c>
      <c r="D20" s="634" t="s">
        <v>210</v>
      </c>
      <c r="E20" s="444"/>
      <c r="F20" s="441" t="s">
        <v>30</v>
      </c>
      <c r="G20" s="441">
        <v>7.0000000000000007E-2</v>
      </c>
      <c r="H20" s="441">
        <v>0.05</v>
      </c>
      <c r="I20" s="441">
        <v>0.02</v>
      </c>
      <c r="J20" s="441">
        <v>0.08</v>
      </c>
      <c r="K20" s="441">
        <v>0.1</v>
      </c>
      <c r="L20" s="441">
        <v>0.1</v>
      </c>
      <c r="M20" s="441">
        <v>0.1</v>
      </c>
      <c r="N20" s="441">
        <v>0.1</v>
      </c>
      <c r="O20" s="441">
        <v>0.1</v>
      </c>
      <c r="P20" s="441">
        <v>0.1</v>
      </c>
      <c r="Q20" s="441">
        <v>0.1</v>
      </c>
      <c r="R20" s="441">
        <v>0.08</v>
      </c>
      <c r="S20" s="441">
        <f t="shared" si="0"/>
        <v>0.99999999999999989</v>
      </c>
      <c r="T20" s="727"/>
      <c r="U20" s="620">
        <v>6.3E-2</v>
      </c>
      <c r="V20" s="645" t="s">
        <v>365</v>
      </c>
      <c r="W20" s="434"/>
      <c r="X20" s="434"/>
      <c r="Y20" s="434"/>
    </row>
    <row r="21" spans="1:25" ht="24" customHeight="1" thickBot="1">
      <c r="A21" s="699"/>
      <c r="B21" s="700"/>
      <c r="C21" s="637"/>
      <c r="D21" s="635"/>
      <c r="E21" s="443"/>
      <c r="F21" s="439" t="s">
        <v>31</v>
      </c>
      <c r="G21" s="439">
        <v>7.0000000000000007E-2</v>
      </c>
      <c r="H21" s="439">
        <v>0.05</v>
      </c>
      <c r="I21" s="439">
        <v>0.02</v>
      </c>
      <c r="J21" s="439">
        <v>0.08</v>
      </c>
      <c r="K21" s="439">
        <v>0</v>
      </c>
      <c r="L21" s="439">
        <v>0.05</v>
      </c>
      <c r="M21" s="439">
        <v>0.05</v>
      </c>
      <c r="N21" s="439">
        <v>0.05</v>
      </c>
      <c r="O21" s="439">
        <v>0</v>
      </c>
      <c r="P21" s="439"/>
      <c r="Q21" s="439"/>
      <c r="R21" s="439"/>
      <c r="S21" s="439">
        <f t="shared" si="0"/>
        <v>0.37</v>
      </c>
      <c r="T21" s="728"/>
      <c r="U21" s="621"/>
      <c r="V21" s="646"/>
      <c r="W21" s="434"/>
      <c r="X21" s="434"/>
      <c r="Y21" s="434"/>
    </row>
    <row r="22" spans="1:25" ht="24" customHeight="1">
      <c r="A22" s="703" t="str">
        <f>[2]INVERSIÓN!A27</f>
        <v>Línea de acción (1.4): Red de Calidad Hídrica de Bogotá RCHB, la Red de monitoreo aguas subterráneas y la captura de la información secundaria compilada mediante el reporte de terceros interesados o usuarios del recurso Hídrico. SRHS</v>
      </c>
      <c r="B22" s="693" t="str">
        <f>[2]INVERSIÓN!C27</f>
        <v>Generar 4 informes anualizados de la calidad hídrica superficial.</v>
      </c>
      <c r="C22" s="636" t="s">
        <v>223</v>
      </c>
      <c r="D22" s="632" t="s">
        <v>210</v>
      </c>
      <c r="E22" s="632"/>
      <c r="F22" s="441" t="s">
        <v>30</v>
      </c>
      <c r="G22" s="441"/>
      <c r="H22" s="441"/>
      <c r="I22" s="441"/>
      <c r="J22" s="441"/>
      <c r="K22" s="441"/>
      <c r="L22" s="441"/>
      <c r="M22" s="441"/>
      <c r="N22" s="441"/>
      <c r="O22" s="441"/>
      <c r="P22" s="441">
        <v>0.3</v>
      </c>
      <c r="Q22" s="441">
        <v>0.7</v>
      </c>
      <c r="R22" s="441"/>
      <c r="S22" s="441">
        <f t="shared" si="0"/>
        <v>1</v>
      </c>
      <c r="T22" s="715">
        <v>0.125</v>
      </c>
      <c r="U22" s="622">
        <v>0.04</v>
      </c>
      <c r="V22" s="645" t="s">
        <v>352</v>
      </c>
      <c r="W22" s="434"/>
      <c r="X22" s="434"/>
      <c r="Y22" s="434"/>
    </row>
    <row r="23" spans="1:25" ht="24" customHeight="1" thickBot="1">
      <c r="A23" s="704"/>
      <c r="B23" s="694"/>
      <c r="C23" s="637"/>
      <c r="D23" s="633"/>
      <c r="E23" s="633"/>
      <c r="F23" s="439" t="s">
        <v>31</v>
      </c>
      <c r="G23" s="439"/>
      <c r="H23" s="439"/>
      <c r="I23" s="439"/>
      <c r="J23" s="439"/>
      <c r="K23" s="439"/>
      <c r="L23" s="439"/>
      <c r="M23" s="439"/>
      <c r="N23" s="439"/>
      <c r="O23" s="439"/>
      <c r="P23" s="439"/>
      <c r="Q23" s="439"/>
      <c r="R23" s="439"/>
      <c r="S23" s="439">
        <f t="shared" si="0"/>
        <v>0</v>
      </c>
      <c r="T23" s="716"/>
      <c r="U23" s="623"/>
      <c r="V23" s="646"/>
      <c r="W23" s="434"/>
      <c r="X23" s="442"/>
      <c r="Y23" s="434"/>
    </row>
    <row r="24" spans="1:25" ht="24" customHeight="1">
      <c r="A24" s="704"/>
      <c r="B24" s="694"/>
      <c r="C24" s="636" t="s">
        <v>222</v>
      </c>
      <c r="D24" s="633" t="s">
        <v>210</v>
      </c>
      <c r="E24" s="633"/>
      <c r="F24" s="441" t="s">
        <v>30</v>
      </c>
      <c r="G24" s="441"/>
      <c r="H24" s="441">
        <v>0.1</v>
      </c>
      <c r="I24" s="441">
        <v>0.2</v>
      </c>
      <c r="J24" s="441">
        <v>8.0991735537190079E-2</v>
      </c>
      <c r="K24" s="441">
        <v>0.14896694214876033</v>
      </c>
      <c r="L24" s="441">
        <v>0.18685950413223137</v>
      </c>
      <c r="M24" s="441">
        <v>0.18223140495867768</v>
      </c>
      <c r="N24" s="441">
        <v>6.623966942148761E-2</v>
      </c>
      <c r="O24" s="441">
        <v>3.4710743801652899E-2</v>
      </c>
      <c r="P24" s="441"/>
      <c r="Q24" s="441"/>
      <c r="R24" s="441"/>
      <c r="S24" s="441">
        <f t="shared" si="0"/>
        <v>1</v>
      </c>
      <c r="T24" s="716"/>
      <c r="U24" s="624">
        <v>4.4999999999999998E-2</v>
      </c>
      <c r="V24" s="645" t="s">
        <v>364</v>
      </c>
      <c r="W24" s="434"/>
      <c r="X24" s="434"/>
      <c r="Y24" s="434"/>
    </row>
    <row r="25" spans="1:25" ht="21.75" customHeight="1" thickBot="1">
      <c r="A25" s="704"/>
      <c r="B25" s="694"/>
      <c r="C25" s="637"/>
      <c r="D25" s="633"/>
      <c r="E25" s="633"/>
      <c r="F25" s="439" t="s">
        <v>31</v>
      </c>
      <c r="G25" s="439"/>
      <c r="H25" s="439">
        <v>0.1</v>
      </c>
      <c r="I25" s="439">
        <v>0.2</v>
      </c>
      <c r="J25" s="439">
        <v>8.5041322314049581E-2</v>
      </c>
      <c r="K25" s="439">
        <v>0.202479338842975</v>
      </c>
      <c r="L25" s="439">
        <v>0.18888429752066099</v>
      </c>
      <c r="M25" s="439">
        <v>0.182</v>
      </c>
      <c r="N25" s="439">
        <v>4.2000000000000003E-2</v>
      </c>
      <c r="O25" s="439"/>
      <c r="P25" s="439"/>
      <c r="Q25" s="439"/>
      <c r="R25" s="439"/>
      <c r="S25" s="439">
        <f t="shared" si="0"/>
        <v>1.0004049586776855</v>
      </c>
      <c r="T25" s="716"/>
      <c r="U25" s="623"/>
      <c r="V25" s="646"/>
      <c r="W25" s="434"/>
      <c r="X25" s="434"/>
      <c r="Y25" s="434"/>
    </row>
    <row r="26" spans="1:25" ht="21.75" customHeight="1">
      <c r="A26" s="704"/>
      <c r="B26" s="694"/>
      <c r="C26" s="636" t="s">
        <v>221</v>
      </c>
      <c r="D26" s="633" t="s">
        <v>210</v>
      </c>
      <c r="E26" s="633"/>
      <c r="F26" s="441" t="s">
        <v>30</v>
      </c>
      <c r="G26" s="441"/>
      <c r="H26" s="441"/>
      <c r="I26" s="441"/>
      <c r="J26" s="441"/>
      <c r="K26" s="441">
        <v>0.1</v>
      </c>
      <c r="L26" s="441">
        <v>0.4</v>
      </c>
      <c r="M26" s="441">
        <v>0.5</v>
      </c>
      <c r="N26" s="441"/>
      <c r="O26" s="441"/>
      <c r="P26" s="441"/>
      <c r="Q26" s="441"/>
      <c r="R26" s="441"/>
      <c r="S26" s="441">
        <f t="shared" si="0"/>
        <v>1</v>
      </c>
      <c r="T26" s="716"/>
      <c r="U26" s="624">
        <v>0.02</v>
      </c>
      <c r="V26" s="645" t="s">
        <v>363</v>
      </c>
      <c r="W26" s="434"/>
      <c r="X26" s="434"/>
      <c r="Y26" s="434"/>
    </row>
    <row r="27" spans="1:25" ht="21" customHeight="1" thickBot="1">
      <c r="A27" s="704"/>
      <c r="B27" s="694"/>
      <c r="C27" s="637"/>
      <c r="D27" s="633"/>
      <c r="E27" s="633"/>
      <c r="F27" s="439" t="s">
        <v>31</v>
      </c>
      <c r="G27" s="439"/>
      <c r="H27" s="439"/>
      <c r="I27" s="439"/>
      <c r="J27" s="439"/>
      <c r="K27" s="439">
        <v>0.1</v>
      </c>
      <c r="L27" s="439">
        <v>0.4</v>
      </c>
      <c r="M27" s="439">
        <v>0.5</v>
      </c>
      <c r="N27" s="439"/>
      <c r="O27" s="439"/>
      <c r="P27" s="439"/>
      <c r="Q27" s="439"/>
      <c r="R27" s="439"/>
      <c r="S27" s="439">
        <f t="shared" si="0"/>
        <v>1</v>
      </c>
      <c r="T27" s="716"/>
      <c r="U27" s="623"/>
      <c r="V27" s="646"/>
      <c r="W27" s="434"/>
      <c r="X27" s="434"/>
      <c r="Y27" s="434"/>
    </row>
    <row r="28" spans="1:25" ht="22.5" customHeight="1">
      <c r="A28" s="704"/>
      <c r="B28" s="694"/>
      <c r="C28" s="636" t="s">
        <v>220</v>
      </c>
      <c r="D28" s="633" t="s">
        <v>210</v>
      </c>
      <c r="E28" s="633"/>
      <c r="F28" s="441" t="s">
        <v>30</v>
      </c>
      <c r="G28" s="441"/>
      <c r="H28" s="441"/>
      <c r="I28" s="441"/>
      <c r="J28" s="441"/>
      <c r="K28" s="441"/>
      <c r="L28" s="441">
        <v>0.1</v>
      </c>
      <c r="M28" s="441">
        <v>0.25</v>
      </c>
      <c r="N28" s="441">
        <v>0.2</v>
      </c>
      <c r="O28" s="441">
        <v>0.25</v>
      </c>
      <c r="P28" s="441">
        <v>0.2</v>
      </c>
      <c r="Q28" s="441"/>
      <c r="R28" s="441"/>
      <c r="S28" s="441">
        <f t="shared" si="0"/>
        <v>1</v>
      </c>
      <c r="T28" s="716"/>
      <c r="U28" s="624">
        <v>0.02</v>
      </c>
      <c r="V28" s="645" t="s">
        <v>362</v>
      </c>
      <c r="W28" s="434"/>
      <c r="X28" s="434"/>
      <c r="Y28" s="434"/>
    </row>
    <row r="29" spans="1:25" ht="18.75" customHeight="1" thickBot="1">
      <c r="A29" s="704"/>
      <c r="B29" s="694"/>
      <c r="C29" s="637"/>
      <c r="D29" s="654"/>
      <c r="E29" s="654"/>
      <c r="F29" s="439" t="s">
        <v>31</v>
      </c>
      <c r="G29" s="439"/>
      <c r="H29" s="439"/>
      <c r="I29" s="439"/>
      <c r="J29" s="439"/>
      <c r="K29" s="439"/>
      <c r="L29" s="439">
        <v>0.1</v>
      </c>
      <c r="M29" s="439">
        <v>0.25</v>
      </c>
      <c r="N29" s="439">
        <v>0.2</v>
      </c>
      <c r="O29" s="439">
        <v>0.25</v>
      </c>
      <c r="P29" s="439"/>
      <c r="Q29" s="439"/>
      <c r="R29" s="439"/>
      <c r="S29" s="439">
        <f t="shared" si="0"/>
        <v>0.8</v>
      </c>
      <c r="T29" s="716"/>
      <c r="U29" s="695"/>
      <c r="V29" s="646"/>
      <c r="W29" s="434"/>
      <c r="X29" s="434"/>
      <c r="Y29" s="434"/>
    </row>
    <row r="30" spans="1:25" ht="20.25" customHeight="1">
      <c r="A30" s="705" t="s">
        <v>361</v>
      </c>
      <c r="B30" s="708" t="s">
        <v>205</v>
      </c>
      <c r="C30" s="636" t="s">
        <v>191</v>
      </c>
      <c r="D30" s="632" t="s">
        <v>210</v>
      </c>
      <c r="E30" s="632"/>
      <c r="F30" s="441" t="s">
        <v>30</v>
      </c>
      <c r="G30" s="441"/>
      <c r="H30" s="441"/>
      <c r="I30" s="441"/>
      <c r="J30" s="441">
        <v>0.05</v>
      </c>
      <c r="K30" s="441">
        <v>0.05</v>
      </c>
      <c r="L30" s="441">
        <v>0.1</v>
      </c>
      <c r="M30" s="441">
        <v>0.1</v>
      </c>
      <c r="N30" s="441">
        <v>0.1</v>
      </c>
      <c r="O30" s="441">
        <v>0.15</v>
      </c>
      <c r="P30" s="441">
        <v>0.15</v>
      </c>
      <c r="Q30" s="441">
        <v>0.15</v>
      </c>
      <c r="R30" s="441">
        <v>0.15</v>
      </c>
      <c r="S30" s="441">
        <f t="shared" si="0"/>
        <v>1</v>
      </c>
      <c r="T30" s="625">
        <v>0.125</v>
      </c>
      <c r="U30" s="680">
        <v>4.2000000000000003E-2</v>
      </c>
      <c r="V30" s="645" t="s">
        <v>360</v>
      </c>
      <c r="W30" s="434"/>
      <c r="X30" s="434"/>
      <c r="Y30" s="434"/>
    </row>
    <row r="31" spans="1:25" ht="30" customHeight="1" thickBot="1">
      <c r="A31" s="706"/>
      <c r="B31" s="709"/>
      <c r="C31" s="637"/>
      <c r="D31" s="633"/>
      <c r="E31" s="633"/>
      <c r="F31" s="439" t="s">
        <v>31</v>
      </c>
      <c r="G31" s="439"/>
      <c r="H31" s="439"/>
      <c r="I31" s="439"/>
      <c r="J31" s="439">
        <v>0.05</v>
      </c>
      <c r="K31" s="439">
        <v>0</v>
      </c>
      <c r="L31" s="439">
        <v>0.1</v>
      </c>
      <c r="M31" s="439">
        <v>0.1</v>
      </c>
      <c r="N31" s="439">
        <v>0.15</v>
      </c>
      <c r="O31" s="439">
        <v>0.15</v>
      </c>
      <c r="P31" s="439"/>
      <c r="Q31" s="439"/>
      <c r="R31" s="439"/>
      <c r="S31" s="439">
        <f t="shared" si="0"/>
        <v>0.55000000000000004</v>
      </c>
      <c r="T31" s="626"/>
      <c r="U31" s="617"/>
      <c r="V31" s="646"/>
      <c r="W31" s="434"/>
      <c r="X31" s="434"/>
      <c r="Y31" s="434"/>
    </row>
    <row r="32" spans="1:25" ht="30" customHeight="1">
      <c r="A32" s="706"/>
      <c r="B32" s="709"/>
      <c r="C32" s="636" t="s">
        <v>359</v>
      </c>
      <c r="D32" s="633" t="s">
        <v>210</v>
      </c>
      <c r="E32" s="633"/>
      <c r="F32" s="441" t="s">
        <v>30</v>
      </c>
      <c r="G32" s="441"/>
      <c r="H32" s="441"/>
      <c r="I32" s="441"/>
      <c r="J32" s="441"/>
      <c r="K32" s="441">
        <v>0.04</v>
      </c>
      <c r="L32" s="441">
        <v>0.06</v>
      </c>
      <c r="M32" s="441"/>
      <c r="N32" s="441"/>
      <c r="O32" s="441"/>
      <c r="P32" s="441">
        <v>0.3</v>
      </c>
      <c r="Q32" s="441">
        <v>0.3</v>
      </c>
      <c r="R32" s="441">
        <v>0.3</v>
      </c>
      <c r="S32" s="441">
        <f t="shared" si="0"/>
        <v>1</v>
      </c>
      <c r="T32" s="626"/>
      <c r="U32" s="628">
        <v>4.2000000000000003E-2</v>
      </c>
      <c r="V32" s="645" t="s">
        <v>358</v>
      </c>
      <c r="W32" s="434"/>
      <c r="X32" s="434"/>
      <c r="Y32" s="434"/>
    </row>
    <row r="33" spans="1:25" ht="30" customHeight="1" thickBot="1">
      <c r="A33" s="706"/>
      <c r="B33" s="709"/>
      <c r="C33" s="637"/>
      <c r="D33" s="633"/>
      <c r="E33" s="633"/>
      <c r="F33" s="439" t="s">
        <v>31</v>
      </c>
      <c r="G33" s="439"/>
      <c r="H33" s="439"/>
      <c r="I33" s="439"/>
      <c r="J33" s="439"/>
      <c r="K33" s="439">
        <v>0.04</v>
      </c>
      <c r="L33" s="439">
        <v>0.06</v>
      </c>
      <c r="M33" s="439"/>
      <c r="N33" s="439"/>
      <c r="O33" s="439"/>
      <c r="P33" s="439"/>
      <c r="Q33" s="439"/>
      <c r="R33" s="439"/>
      <c r="S33" s="439">
        <f t="shared" si="0"/>
        <v>0.1</v>
      </c>
      <c r="T33" s="626"/>
      <c r="U33" s="628"/>
      <c r="V33" s="646"/>
      <c r="W33" s="434"/>
      <c r="X33" s="434"/>
      <c r="Y33" s="434"/>
    </row>
    <row r="34" spans="1:25" ht="30" customHeight="1">
      <c r="A34" s="706"/>
      <c r="B34" s="709"/>
      <c r="C34" s="636" t="s">
        <v>357</v>
      </c>
      <c r="D34" s="633" t="s">
        <v>210</v>
      </c>
      <c r="E34" s="633"/>
      <c r="F34" s="441" t="s">
        <v>30</v>
      </c>
      <c r="G34" s="441"/>
      <c r="H34" s="441"/>
      <c r="I34" s="441">
        <v>0.25</v>
      </c>
      <c r="J34" s="441"/>
      <c r="K34" s="441"/>
      <c r="L34" s="441">
        <v>0.25</v>
      </c>
      <c r="M34" s="441"/>
      <c r="N34" s="441"/>
      <c r="O34" s="441">
        <v>0.25</v>
      </c>
      <c r="P34" s="441"/>
      <c r="Q34" s="441"/>
      <c r="R34" s="441">
        <v>0.25</v>
      </c>
      <c r="S34" s="441">
        <f t="shared" si="0"/>
        <v>1</v>
      </c>
      <c r="T34" s="626"/>
      <c r="U34" s="628">
        <v>4.1000000000000002E-2</v>
      </c>
      <c r="V34" s="645" t="s">
        <v>356</v>
      </c>
      <c r="W34" s="434"/>
      <c r="X34" s="434"/>
      <c r="Y34" s="434"/>
    </row>
    <row r="35" spans="1:25" ht="30" customHeight="1" thickBot="1">
      <c r="A35" s="707"/>
      <c r="B35" s="710"/>
      <c r="C35" s="637"/>
      <c r="D35" s="711"/>
      <c r="E35" s="711"/>
      <c r="F35" s="439" t="s">
        <v>31</v>
      </c>
      <c r="G35" s="439"/>
      <c r="H35" s="439"/>
      <c r="I35" s="439">
        <v>0.25</v>
      </c>
      <c r="J35" s="439"/>
      <c r="K35" s="439"/>
      <c r="L35" s="439">
        <v>0.25</v>
      </c>
      <c r="M35" s="439"/>
      <c r="N35" s="439"/>
      <c r="O35" s="439">
        <v>0.25</v>
      </c>
      <c r="P35" s="439"/>
      <c r="Q35" s="439"/>
      <c r="R35" s="439"/>
      <c r="S35" s="439">
        <f t="shared" si="0"/>
        <v>0.75</v>
      </c>
      <c r="T35" s="627"/>
      <c r="U35" s="629"/>
      <c r="V35" s="646"/>
      <c r="W35" s="434"/>
      <c r="X35" s="434"/>
      <c r="Y35" s="434"/>
    </row>
    <row r="36" spans="1:25" ht="33.75" customHeight="1">
      <c r="A36" s="712" t="s">
        <v>355</v>
      </c>
      <c r="B36" s="694" t="s">
        <v>208</v>
      </c>
      <c r="C36" s="636" t="s">
        <v>219</v>
      </c>
      <c r="D36" s="638" t="s">
        <v>210</v>
      </c>
      <c r="E36" s="638"/>
      <c r="F36" s="441" t="s">
        <v>30</v>
      </c>
      <c r="G36" s="441"/>
      <c r="H36" s="441">
        <v>0.05</v>
      </c>
      <c r="I36" s="441">
        <v>0.1</v>
      </c>
      <c r="J36" s="441">
        <v>0.03</v>
      </c>
      <c r="K36" s="441">
        <v>0.08</v>
      </c>
      <c r="L36" s="441">
        <v>0.05</v>
      </c>
      <c r="M36" s="441">
        <v>0.12</v>
      </c>
      <c r="N36" s="441">
        <v>0.19</v>
      </c>
      <c r="O36" s="441">
        <v>0.16</v>
      </c>
      <c r="P36" s="441">
        <v>0.2</v>
      </c>
      <c r="Q36" s="441">
        <v>0.02</v>
      </c>
      <c r="R36" s="441"/>
      <c r="S36" s="441">
        <f t="shared" si="0"/>
        <v>1</v>
      </c>
      <c r="T36" s="696">
        <v>0.125</v>
      </c>
      <c r="U36" s="647">
        <v>0.04</v>
      </c>
      <c r="V36" s="645" t="s">
        <v>354</v>
      </c>
      <c r="W36" s="434"/>
      <c r="X36" s="434"/>
      <c r="Y36" s="434"/>
    </row>
    <row r="37" spans="1:25" ht="36.75" customHeight="1" thickBot="1">
      <c r="A37" s="712"/>
      <c r="B37" s="694"/>
      <c r="C37" s="637"/>
      <c r="D37" s="633"/>
      <c r="E37" s="633"/>
      <c r="F37" s="439" t="s">
        <v>31</v>
      </c>
      <c r="G37" s="439"/>
      <c r="H37" s="439">
        <v>0.05</v>
      </c>
      <c r="I37" s="439">
        <v>0.1</v>
      </c>
      <c r="J37" s="439">
        <v>0.03</v>
      </c>
      <c r="K37" s="439">
        <v>0.08</v>
      </c>
      <c r="L37" s="439">
        <v>0.05</v>
      </c>
      <c r="M37" s="439">
        <v>8.1000000000000003E-2</v>
      </c>
      <c r="N37" s="439">
        <v>9.4E-2</v>
      </c>
      <c r="O37" s="439">
        <v>5.3999999999999999E-2</v>
      </c>
      <c r="P37" s="439"/>
      <c r="Q37" s="439"/>
      <c r="R37" s="439"/>
      <c r="S37" s="439">
        <f t="shared" si="0"/>
        <v>0.53900000000000003</v>
      </c>
      <c r="T37" s="696"/>
      <c r="U37" s="619"/>
      <c r="V37" s="646"/>
      <c r="W37" s="434"/>
      <c r="X37" s="434"/>
      <c r="Y37" s="434"/>
    </row>
    <row r="38" spans="1:25" ht="15" customHeight="1">
      <c r="A38" s="712"/>
      <c r="B38" s="694"/>
      <c r="C38" s="636" t="s">
        <v>218</v>
      </c>
      <c r="D38" s="633" t="s">
        <v>210</v>
      </c>
      <c r="E38" s="633"/>
      <c r="F38" s="441" t="s">
        <v>30</v>
      </c>
      <c r="G38" s="441"/>
      <c r="H38" s="441"/>
      <c r="I38" s="441"/>
      <c r="J38" s="441"/>
      <c r="K38" s="441"/>
      <c r="L38" s="441"/>
      <c r="M38" s="441"/>
      <c r="N38" s="441"/>
      <c r="O38" s="441"/>
      <c r="P38" s="441"/>
      <c r="Q38" s="441">
        <v>0.1</v>
      </c>
      <c r="R38" s="441">
        <v>0.9</v>
      </c>
      <c r="S38" s="441">
        <f t="shared" si="0"/>
        <v>1</v>
      </c>
      <c r="T38" s="696"/>
      <c r="U38" s="620">
        <v>4.4999999999999998E-2</v>
      </c>
      <c r="V38" s="645" t="s">
        <v>352</v>
      </c>
      <c r="W38" s="434"/>
      <c r="X38" s="434"/>
      <c r="Y38" s="434"/>
    </row>
    <row r="39" spans="1:25" ht="35.25" customHeight="1" thickBot="1">
      <c r="A39" s="712"/>
      <c r="B39" s="694"/>
      <c r="C39" s="637"/>
      <c r="D39" s="633"/>
      <c r="E39" s="633"/>
      <c r="F39" s="439" t="s">
        <v>31</v>
      </c>
      <c r="G39" s="439"/>
      <c r="H39" s="439"/>
      <c r="I39" s="439"/>
      <c r="J39" s="439"/>
      <c r="K39" s="439"/>
      <c r="L39" s="439"/>
      <c r="M39" s="439"/>
      <c r="N39" s="439"/>
      <c r="O39" s="439"/>
      <c r="P39" s="439"/>
      <c r="Q39" s="439"/>
      <c r="R39" s="439"/>
      <c r="S39" s="439">
        <f t="shared" si="0"/>
        <v>0</v>
      </c>
      <c r="T39" s="696"/>
      <c r="U39" s="619"/>
      <c r="V39" s="646"/>
      <c r="W39" s="434"/>
      <c r="X39" s="434"/>
      <c r="Y39" s="434"/>
    </row>
    <row r="40" spans="1:25" ht="15" customHeight="1">
      <c r="A40" s="712"/>
      <c r="B40" s="694"/>
      <c r="C40" s="636" t="s">
        <v>217</v>
      </c>
      <c r="D40" s="633" t="s">
        <v>210</v>
      </c>
      <c r="E40" s="633"/>
      <c r="F40" s="441" t="s">
        <v>30</v>
      </c>
      <c r="G40" s="441"/>
      <c r="H40" s="441"/>
      <c r="I40" s="441"/>
      <c r="J40" s="441"/>
      <c r="K40" s="441"/>
      <c r="L40" s="441"/>
      <c r="M40" s="441"/>
      <c r="N40" s="441"/>
      <c r="O40" s="441">
        <v>0.1</v>
      </c>
      <c r="P40" s="441">
        <v>0.2</v>
      </c>
      <c r="Q40" s="441">
        <v>0.4</v>
      </c>
      <c r="R40" s="441">
        <v>0.3</v>
      </c>
      <c r="S40" s="441">
        <f t="shared" si="0"/>
        <v>1</v>
      </c>
      <c r="T40" s="696"/>
      <c r="U40" s="620">
        <v>0.02</v>
      </c>
      <c r="V40" s="645" t="s">
        <v>353</v>
      </c>
      <c r="W40" s="434"/>
      <c r="X40" s="434"/>
      <c r="Y40" s="434"/>
    </row>
    <row r="41" spans="1:25" ht="47.25" customHeight="1" thickBot="1">
      <c r="A41" s="712"/>
      <c r="B41" s="694"/>
      <c r="C41" s="637"/>
      <c r="D41" s="633"/>
      <c r="E41" s="633"/>
      <c r="F41" s="439" t="s">
        <v>31</v>
      </c>
      <c r="G41" s="439"/>
      <c r="H41" s="439"/>
      <c r="I41" s="439"/>
      <c r="J41" s="439"/>
      <c r="K41" s="439"/>
      <c r="L41" s="439"/>
      <c r="M41" s="439"/>
      <c r="N41" s="439"/>
      <c r="O41" s="439">
        <v>0.1</v>
      </c>
      <c r="P41" s="439"/>
      <c r="Q41" s="439"/>
      <c r="R41" s="439"/>
      <c r="S41" s="439">
        <f t="shared" si="0"/>
        <v>0.1</v>
      </c>
      <c r="T41" s="696"/>
      <c r="U41" s="619"/>
      <c r="V41" s="646"/>
      <c r="W41" s="434"/>
      <c r="X41" s="434"/>
      <c r="Y41" s="434"/>
    </row>
    <row r="42" spans="1:25" ht="20.25" customHeight="1">
      <c r="A42" s="712"/>
      <c r="B42" s="694"/>
      <c r="C42" s="636" t="s">
        <v>216</v>
      </c>
      <c r="D42" s="633" t="s">
        <v>210</v>
      </c>
      <c r="E42" s="633"/>
      <c r="F42" s="441" t="s">
        <v>30</v>
      </c>
      <c r="G42" s="441"/>
      <c r="H42" s="441"/>
      <c r="I42" s="441"/>
      <c r="J42" s="441"/>
      <c r="K42" s="441"/>
      <c r="L42" s="441"/>
      <c r="M42" s="441"/>
      <c r="N42" s="441"/>
      <c r="O42" s="441"/>
      <c r="P42" s="441"/>
      <c r="Q42" s="441">
        <v>0.1</v>
      </c>
      <c r="R42" s="441">
        <v>0.9</v>
      </c>
      <c r="S42" s="441">
        <f t="shared" si="0"/>
        <v>1</v>
      </c>
      <c r="T42" s="696"/>
      <c r="U42" s="620">
        <v>0.02</v>
      </c>
      <c r="V42" s="645" t="s">
        <v>352</v>
      </c>
      <c r="W42" s="434"/>
      <c r="X42" s="434"/>
      <c r="Y42" s="434"/>
    </row>
    <row r="43" spans="1:25" ht="28.5" customHeight="1" thickBot="1">
      <c r="A43" s="712"/>
      <c r="B43" s="694"/>
      <c r="C43" s="637"/>
      <c r="D43" s="654"/>
      <c r="E43" s="654"/>
      <c r="F43" s="439" t="s">
        <v>31</v>
      </c>
      <c r="G43" s="439"/>
      <c r="H43" s="439"/>
      <c r="I43" s="439"/>
      <c r="J43" s="439"/>
      <c r="K43" s="439"/>
      <c r="L43" s="439"/>
      <c r="M43" s="439"/>
      <c r="N43" s="439"/>
      <c r="O43" s="439"/>
      <c r="P43" s="439"/>
      <c r="Q43" s="439"/>
      <c r="R43" s="439"/>
      <c r="S43" s="439">
        <f t="shared" si="0"/>
        <v>0</v>
      </c>
      <c r="T43" s="696"/>
      <c r="U43" s="647"/>
      <c r="V43" s="646"/>
      <c r="W43" s="434"/>
      <c r="X43" s="434"/>
      <c r="Y43" s="434"/>
    </row>
    <row r="44" spans="1:25" ht="15" customHeight="1">
      <c r="A44" s="674" t="str">
        <f>[2]INVERSIÓN!A39</f>
        <v>Línea de acción (2) Centro de Información y Modelamiento Ambiental.</v>
      </c>
      <c r="B44" s="677" t="str">
        <f>[2]INVERSIÓN!C39</f>
        <v>Establecer 1 centro de información y modelamiento.</v>
      </c>
      <c r="C44" s="636" t="s">
        <v>215</v>
      </c>
      <c r="D44" s="639" t="s">
        <v>210</v>
      </c>
      <c r="E44" s="639"/>
      <c r="F44" s="441" t="s">
        <v>30</v>
      </c>
      <c r="G44" s="441">
        <v>8.3299999999999999E-2</v>
      </c>
      <c r="H44" s="441">
        <v>8.3299999999999999E-2</v>
      </c>
      <c r="I44" s="441">
        <v>8.3299999999999999E-2</v>
      </c>
      <c r="J44" s="441">
        <v>8.3299999999999999E-2</v>
      </c>
      <c r="K44" s="441">
        <v>8.3299999999999999E-2</v>
      </c>
      <c r="L44" s="441">
        <v>8.3299999999999999E-2</v>
      </c>
      <c r="M44" s="441">
        <v>8.3299999999999999E-2</v>
      </c>
      <c r="N44" s="441">
        <v>8.3299999999999999E-2</v>
      </c>
      <c r="O44" s="441">
        <v>8.3299999999999999E-2</v>
      </c>
      <c r="P44" s="441">
        <v>8.3299999999999999E-2</v>
      </c>
      <c r="Q44" s="441">
        <v>8.3299999999999999E-2</v>
      </c>
      <c r="R44" s="441">
        <v>8.3299999999999999E-2</v>
      </c>
      <c r="S44" s="441">
        <f t="shared" si="0"/>
        <v>0.99960000000000016</v>
      </c>
      <c r="T44" s="648">
        <v>0.125</v>
      </c>
      <c r="U44" s="680">
        <v>4.2000000000000003E-2</v>
      </c>
      <c r="V44" s="645" t="s">
        <v>351</v>
      </c>
      <c r="W44" s="434"/>
      <c r="X44" s="434"/>
      <c r="Y44" s="434"/>
    </row>
    <row r="45" spans="1:25" ht="15.75" thickBot="1">
      <c r="A45" s="675"/>
      <c r="B45" s="678"/>
      <c r="C45" s="637"/>
      <c r="D45" s="630"/>
      <c r="E45" s="630"/>
      <c r="F45" s="439" t="s">
        <v>31</v>
      </c>
      <c r="G45" s="439">
        <v>8.3299999999999999E-2</v>
      </c>
      <c r="H45" s="439">
        <v>7.0000000000000007E-2</v>
      </c>
      <c r="I45" s="439"/>
      <c r="J45" s="439">
        <v>8.3299999999999999E-2</v>
      </c>
      <c r="K45" s="439">
        <v>8.3299999999999999E-2</v>
      </c>
      <c r="L45" s="439"/>
      <c r="M45" s="439">
        <v>0.2</v>
      </c>
      <c r="N45" s="439">
        <v>0.2</v>
      </c>
      <c r="O45" s="439">
        <v>0.2</v>
      </c>
      <c r="P45" s="439"/>
      <c r="Q45" s="439"/>
      <c r="R45" s="439"/>
      <c r="S45" s="439">
        <f t="shared" si="0"/>
        <v>0.91989999999999994</v>
      </c>
      <c r="T45" s="649"/>
      <c r="U45" s="617"/>
      <c r="V45" s="646"/>
      <c r="W45" s="435"/>
      <c r="X45" s="434"/>
      <c r="Y45" s="434"/>
    </row>
    <row r="46" spans="1:25" ht="22.5" customHeight="1">
      <c r="A46" s="675"/>
      <c r="B46" s="678"/>
      <c r="C46" s="636" t="s">
        <v>350</v>
      </c>
      <c r="D46" s="630" t="s">
        <v>210</v>
      </c>
      <c r="E46" s="630"/>
      <c r="F46" s="441" t="s">
        <v>30</v>
      </c>
      <c r="G46" s="441"/>
      <c r="H46" s="441"/>
      <c r="I46" s="441">
        <v>0.25</v>
      </c>
      <c r="J46" s="441"/>
      <c r="K46" s="441"/>
      <c r="L46" s="441">
        <v>0.25</v>
      </c>
      <c r="M46" s="441"/>
      <c r="N46" s="441"/>
      <c r="O46" s="441">
        <v>0.25</v>
      </c>
      <c r="P46" s="441"/>
      <c r="Q46" s="441"/>
      <c r="R46" s="441">
        <v>0.25</v>
      </c>
      <c r="S46" s="441">
        <f t="shared" si="0"/>
        <v>1</v>
      </c>
      <c r="T46" s="649"/>
      <c r="U46" s="617">
        <v>4.2000000000000003E-2</v>
      </c>
      <c r="V46" s="645" t="s">
        <v>349</v>
      </c>
      <c r="W46" s="434"/>
      <c r="X46" s="440"/>
      <c r="Y46" s="434"/>
    </row>
    <row r="47" spans="1:25" ht="24" customHeight="1" thickBot="1">
      <c r="A47" s="675"/>
      <c r="B47" s="678"/>
      <c r="C47" s="637"/>
      <c r="D47" s="630"/>
      <c r="E47" s="630"/>
      <c r="F47" s="439" t="s">
        <v>31</v>
      </c>
      <c r="G47" s="439"/>
      <c r="H47" s="439"/>
      <c r="I47" s="439">
        <v>0.2</v>
      </c>
      <c r="J47" s="439"/>
      <c r="K47" s="439"/>
      <c r="L47" s="439">
        <v>0.15</v>
      </c>
      <c r="M47" s="439"/>
      <c r="N47" s="439"/>
      <c r="O47" s="439">
        <v>0.25</v>
      </c>
      <c r="P47" s="439"/>
      <c r="Q47" s="439"/>
      <c r="R47" s="439"/>
      <c r="S47" s="439">
        <f t="shared" si="0"/>
        <v>0.6</v>
      </c>
      <c r="T47" s="649"/>
      <c r="U47" s="617"/>
      <c r="V47" s="646"/>
      <c r="W47" s="435"/>
      <c r="X47" s="434"/>
      <c r="Y47" s="434"/>
    </row>
    <row r="48" spans="1:25" ht="45" customHeight="1">
      <c r="A48" s="675"/>
      <c r="B48" s="678"/>
      <c r="C48" s="636" t="s">
        <v>214</v>
      </c>
      <c r="D48" s="630" t="s">
        <v>210</v>
      </c>
      <c r="E48" s="630"/>
      <c r="F48" s="441" t="s">
        <v>30</v>
      </c>
      <c r="G48" s="441">
        <v>8.3299999999999999E-2</v>
      </c>
      <c r="H48" s="441">
        <v>8.3299999999999999E-2</v>
      </c>
      <c r="I48" s="441">
        <v>8.3299999999999999E-2</v>
      </c>
      <c r="J48" s="441">
        <v>8.3299999999999999E-2</v>
      </c>
      <c r="K48" s="441">
        <v>8.3299999999999999E-2</v>
      </c>
      <c r="L48" s="441">
        <v>8.3299999999999999E-2</v>
      </c>
      <c r="M48" s="441">
        <v>8.3299999999999999E-2</v>
      </c>
      <c r="N48" s="441">
        <v>8.3299999999999999E-2</v>
      </c>
      <c r="O48" s="441">
        <v>8.3299999999999999E-2</v>
      </c>
      <c r="P48" s="441">
        <v>8.3299999999999999E-2</v>
      </c>
      <c r="Q48" s="441">
        <v>8.3299999999999999E-2</v>
      </c>
      <c r="R48" s="441">
        <v>8.3299999999999999E-2</v>
      </c>
      <c r="S48" s="441">
        <f t="shared" si="0"/>
        <v>0.99960000000000016</v>
      </c>
      <c r="T48" s="649"/>
      <c r="U48" s="617">
        <v>4.1000000000000002E-2</v>
      </c>
      <c r="V48" s="645" t="s">
        <v>348</v>
      </c>
      <c r="W48" s="434"/>
      <c r="X48" s="434"/>
      <c r="Y48" s="434"/>
    </row>
    <row r="49" spans="1:25" ht="15.75" thickBot="1">
      <c r="A49" s="676"/>
      <c r="B49" s="679"/>
      <c r="C49" s="637"/>
      <c r="D49" s="631"/>
      <c r="E49" s="631"/>
      <c r="F49" s="439" t="s">
        <v>31</v>
      </c>
      <c r="G49" s="439">
        <v>8.3299999999999999E-2</v>
      </c>
      <c r="H49" s="439">
        <v>8.3299999999999999E-2</v>
      </c>
      <c r="I49" s="439"/>
      <c r="J49" s="439"/>
      <c r="K49" s="439"/>
      <c r="L49" s="439"/>
      <c r="M49" s="439">
        <v>0.2</v>
      </c>
      <c r="N49" s="439">
        <v>0.2</v>
      </c>
      <c r="O49" s="439">
        <v>0.2</v>
      </c>
      <c r="P49" s="439"/>
      <c r="Q49" s="439"/>
      <c r="R49" s="439"/>
      <c r="S49" s="439">
        <f t="shared" si="0"/>
        <v>0.76659999999999995</v>
      </c>
      <c r="T49" s="650"/>
      <c r="U49" s="653"/>
      <c r="V49" s="646"/>
      <c r="W49" s="435"/>
      <c r="X49" s="434"/>
      <c r="Y49" s="434"/>
    </row>
    <row r="50" spans="1:25" ht="15" customHeight="1">
      <c r="A50" s="681" t="s">
        <v>347</v>
      </c>
      <c r="B50" s="684" t="s">
        <v>92</v>
      </c>
      <c r="C50" s="636" t="s">
        <v>213</v>
      </c>
      <c r="D50" s="640" t="s">
        <v>210</v>
      </c>
      <c r="E50" s="640"/>
      <c r="F50" s="441" t="s">
        <v>30</v>
      </c>
      <c r="G50" s="441">
        <v>2.8000000000000001E-2</v>
      </c>
      <c r="H50" s="441">
        <v>0.16200000000000001</v>
      </c>
      <c r="I50" s="441">
        <v>0.16200000000000001</v>
      </c>
      <c r="J50" s="441">
        <v>0.16200000000000001</v>
      </c>
      <c r="K50" s="441">
        <v>0.16200000000000001</v>
      </c>
      <c r="L50" s="441">
        <v>0.16200000000000001</v>
      </c>
      <c r="M50" s="441">
        <v>0.03</v>
      </c>
      <c r="N50" s="441">
        <v>0.03</v>
      </c>
      <c r="O50" s="441">
        <v>0.03</v>
      </c>
      <c r="P50" s="441">
        <v>0.03</v>
      </c>
      <c r="Q50" s="441">
        <v>0.03</v>
      </c>
      <c r="R50" s="441">
        <v>1.2E-2</v>
      </c>
      <c r="S50" s="441">
        <f t="shared" si="0"/>
        <v>1.0000000000000002</v>
      </c>
      <c r="T50" s="642">
        <v>0.125</v>
      </c>
      <c r="U50" s="647">
        <f>T50*0.7</f>
        <v>8.7499999999999994E-2</v>
      </c>
      <c r="V50" s="645" t="s">
        <v>346</v>
      </c>
      <c r="W50" s="434"/>
      <c r="X50" s="434"/>
      <c r="Y50" s="434"/>
    </row>
    <row r="51" spans="1:25" ht="20.25" customHeight="1" thickBot="1">
      <c r="A51" s="682"/>
      <c r="B51" s="685"/>
      <c r="C51" s="637"/>
      <c r="D51" s="641"/>
      <c r="E51" s="641"/>
      <c r="F51" s="439" t="s">
        <v>31</v>
      </c>
      <c r="G51" s="439">
        <v>2.8000000000000001E-2</v>
      </c>
      <c r="H51" s="439">
        <v>0.16200000000000001</v>
      </c>
      <c r="I51" s="439">
        <v>0.16200000000000001</v>
      </c>
      <c r="J51" s="439">
        <v>0.16200000000000001</v>
      </c>
      <c r="K51" s="439">
        <v>0.16200000000000001</v>
      </c>
      <c r="L51" s="439">
        <v>0.16200000000000001</v>
      </c>
      <c r="M51" s="439">
        <v>0</v>
      </c>
      <c r="N51" s="439">
        <v>0.06</v>
      </c>
      <c r="O51" s="439">
        <v>0.03</v>
      </c>
      <c r="P51" s="439"/>
      <c r="Q51" s="439"/>
      <c r="R51" s="439"/>
      <c r="S51" s="439">
        <f t="shared" si="0"/>
        <v>0.92800000000000016</v>
      </c>
      <c r="T51" s="643"/>
      <c r="U51" s="619"/>
      <c r="V51" s="646"/>
      <c r="W51" s="434"/>
      <c r="X51" s="434"/>
      <c r="Y51" s="434"/>
    </row>
    <row r="52" spans="1:25" ht="15" customHeight="1">
      <c r="A52" s="682"/>
      <c r="B52" s="685"/>
      <c r="C52" s="636" t="s">
        <v>212</v>
      </c>
      <c r="D52" s="641" t="s">
        <v>210</v>
      </c>
      <c r="E52" s="641"/>
      <c r="F52" s="441" t="s">
        <v>30</v>
      </c>
      <c r="G52" s="441">
        <v>0</v>
      </c>
      <c r="H52" s="441">
        <v>0</v>
      </c>
      <c r="I52" s="441">
        <v>0.1</v>
      </c>
      <c r="J52" s="441">
        <v>0.1</v>
      </c>
      <c r="K52" s="441">
        <v>0.1</v>
      </c>
      <c r="L52" s="441">
        <v>0.1</v>
      </c>
      <c r="M52" s="441">
        <v>0.1</v>
      </c>
      <c r="N52" s="441">
        <v>0.1</v>
      </c>
      <c r="O52" s="441">
        <v>0.1</v>
      </c>
      <c r="P52" s="441">
        <v>0.1</v>
      </c>
      <c r="Q52" s="441">
        <v>0.1</v>
      </c>
      <c r="R52" s="441">
        <v>0.1</v>
      </c>
      <c r="S52" s="441">
        <f t="shared" si="0"/>
        <v>0.99999999999999989</v>
      </c>
      <c r="T52" s="643"/>
      <c r="U52" s="620">
        <f>T50*0.3</f>
        <v>3.7499999999999999E-2</v>
      </c>
      <c r="V52" s="645" t="s">
        <v>345</v>
      </c>
      <c r="W52" s="434"/>
      <c r="X52" s="434"/>
      <c r="Y52" s="434"/>
    </row>
    <row r="53" spans="1:25" ht="15.75" thickBot="1">
      <c r="A53" s="683"/>
      <c r="B53" s="686"/>
      <c r="C53" s="637"/>
      <c r="D53" s="673"/>
      <c r="E53" s="673"/>
      <c r="F53" s="439" t="s">
        <v>31</v>
      </c>
      <c r="G53" s="439">
        <v>0</v>
      </c>
      <c r="H53" s="439">
        <v>0</v>
      </c>
      <c r="I53" s="439">
        <v>0</v>
      </c>
      <c r="J53" s="439">
        <v>7.0000000000000007E-2</v>
      </c>
      <c r="K53" s="439">
        <v>0.1</v>
      </c>
      <c r="L53" s="439">
        <v>0.1</v>
      </c>
      <c r="M53" s="439">
        <v>0.1</v>
      </c>
      <c r="N53" s="439">
        <v>0.1</v>
      </c>
      <c r="O53" s="439">
        <v>0.06</v>
      </c>
      <c r="P53" s="439"/>
      <c r="Q53" s="439"/>
      <c r="R53" s="439"/>
      <c r="S53" s="439">
        <f t="shared" si="0"/>
        <v>0.53</v>
      </c>
      <c r="T53" s="644"/>
      <c r="U53" s="621"/>
      <c r="V53" s="646"/>
      <c r="W53" s="434"/>
      <c r="X53" s="434"/>
      <c r="Y53" s="434"/>
    </row>
    <row r="54" spans="1:25" ht="15.75" thickBot="1">
      <c r="A54" s="651" t="s">
        <v>32</v>
      </c>
      <c r="B54" s="652"/>
      <c r="C54" s="652"/>
      <c r="D54" s="652"/>
      <c r="E54" s="652"/>
      <c r="F54" s="652"/>
      <c r="G54" s="652"/>
      <c r="H54" s="652"/>
      <c r="I54" s="652"/>
      <c r="J54" s="652"/>
      <c r="K54" s="652"/>
      <c r="L54" s="652"/>
      <c r="M54" s="652"/>
      <c r="N54" s="652"/>
      <c r="O54" s="652"/>
      <c r="P54" s="652"/>
      <c r="Q54" s="652"/>
      <c r="R54" s="652"/>
      <c r="S54" s="652"/>
      <c r="T54" s="438">
        <f>SUM(T8:T53)</f>
        <v>1</v>
      </c>
      <c r="U54" s="437"/>
      <c r="V54" s="436"/>
      <c r="W54" s="435"/>
      <c r="X54" s="434"/>
      <c r="Y54" s="434"/>
    </row>
    <row r="55" spans="1:25">
      <c r="A55" s="717" t="s">
        <v>302</v>
      </c>
      <c r="B55" s="717"/>
      <c r="C55" s="717"/>
      <c r="D55" s="717"/>
      <c r="E55" s="717"/>
      <c r="F55" s="717"/>
      <c r="G55" s="717"/>
      <c r="H55" s="717"/>
      <c r="I55" s="717"/>
      <c r="J55" s="717"/>
      <c r="K55" s="717"/>
      <c r="L55" s="717"/>
      <c r="M55" s="717"/>
      <c r="N55" s="717"/>
      <c r="O55" s="717"/>
      <c r="P55" s="717"/>
      <c r="Q55" s="717"/>
      <c r="R55" s="717"/>
      <c r="S55" s="717"/>
      <c r="T55" s="717"/>
      <c r="U55" s="717"/>
      <c r="V55" s="717"/>
      <c r="W55" s="435"/>
      <c r="X55" s="434"/>
      <c r="Y55" s="434"/>
    </row>
    <row r="56" spans="1:25">
      <c r="A56" s="718"/>
      <c r="B56" s="718"/>
      <c r="C56" s="718"/>
      <c r="D56" s="718"/>
      <c r="E56" s="718"/>
      <c r="F56" s="718"/>
      <c r="G56" s="718"/>
      <c r="H56" s="718"/>
      <c r="I56" s="718"/>
      <c r="J56" s="718"/>
      <c r="K56" s="718"/>
      <c r="L56" s="718"/>
      <c r="M56" s="718"/>
      <c r="N56" s="718"/>
      <c r="O56" s="718"/>
      <c r="P56" s="718"/>
      <c r="Q56" s="718"/>
      <c r="R56" s="718"/>
      <c r="S56" s="718"/>
      <c r="T56" s="718"/>
      <c r="U56" s="718"/>
      <c r="V56" s="718"/>
      <c r="W56" s="435"/>
      <c r="X56" s="434"/>
      <c r="Y56" s="434"/>
    </row>
    <row r="57" spans="1:25">
      <c r="A57" s="434"/>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row>
    <row r="58" spans="1:25">
      <c r="A58" s="434"/>
      <c r="B58" s="434"/>
      <c r="C58" s="434"/>
      <c r="D58" s="434"/>
      <c r="E58" s="434"/>
      <c r="F58" s="434"/>
      <c r="G58" s="434"/>
      <c r="H58" s="434"/>
      <c r="I58" s="434"/>
      <c r="J58" s="434"/>
      <c r="K58" s="434"/>
      <c r="L58" s="434"/>
      <c r="M58" s="434"/>
      <c r="N58" s="434"/>
      <c r="O58" s="434"/>
      <c r="P58" s="434"/>
      <c r="Q58" s="434"/>
      <c r="R58" s="434"/>
      <c r="S58" s="434"/>
      <c r="T58" s="434"/>
      <c r="U58" s="434"/>
      <c r="V58" s="434"/>
      <c r="W58" s="434"/>
      <c r="X58" s="434"/>
      <c r="Y58" s="434"/>
    </row>
  </sheetData>
  <mergeCells count="151">
    <mergeCell ref="A55:V56"/>
    <mergeCell ref="A8:A13"/>
    <mergeCell ref="B8:B13"/>
    <mergeCell ref="C8:C9"/>
    <mergeCell ref="D8:D9"/>
    <mergeCell ref="E8:E9"/>
    <mergeCell ref="T8:T13"/>
    <mergeCell ref="A14:A17"/>
    <mergeCell ref="B14:B17"/>
    <mergeCell ref="C14:C15"/>
    <mergeCell ref="D14:D15"/>
    <mergeCell ref="E14:E15"/>
    <mergeCell ref="T14:T17"/>
    <mergeCell ref="C16:C17"/>
    <mergeCell ref="D16:D17"/>
    <mergeCell ref="E16:E17"/>
    <mergeCell ref="C12:C13"/>
    <mergeCell ref="T18:T21"/>
    <mergeCell ref="V18:V19"/>
    <mergeCell ref="U8:U9"/>
    <mergeCell ref="U10:U11"/>
    <mergeCell ref="U12:U13"/>
    <mergeCell ref="E26:E27"/>
    <mergeCell ref="D12:D13"/>
    <mergeCell ref="V10:V11"/>
    <mergeCell ref="T22:T29"/>
    <mergeCell ref="C28:C29"/>
    <mergeCell ref="D28:D29"/>
    <mergeCell ref="E24:E25"/>
    <mergeCell ref="V24:V25"/>
    <mergeCell ref="C24:C25"/>
    <mergeCell ref="C26:C27"/>
    <mergeCell ref="D22:D23"/>
    <mergeCell ref="D24:D25"/>
    <mergeCell ref="D26:D27"/>
    <mergeCell ref="C20:C21"/>
    <mergeCell ref="V36:V37"/>
    <mergeCell ref="U38:U39"/>
    <mergeCell ref="E42:E43"/>
    <mergeCell ref="V38:V39"/>
    <mergeCell ref="A18:A21"/>
    <mergeCell ref="B18:B21"/>
    <mergeCell ref="C18:C19"/>
    <mergeCell ref="D18:D19"/>
    <mergeCell ref="A22:A29"/>
    <mergeCell ref="U36:U37"/>
    <mergeCell ref="C32:C33"/>
    <mergeCell ref="C34:C35"/>
    <mergeCell ref="A30:A35"/>
    <mergeCell ref="B30:B35"/>
    <mergeCell ref="D32:D33"/>
    <mergeCell ref="D34:D35"/>
    <mergeCell ref="D30:D31"/>
    <mergeCell ref="A36:A43"/>
    <mergeCell ref="B36:B43"/>
    <mergeCell ref="E34:E35"/>
    <mergeCell ref="V34:V35"/>
    <mergeCell ref="V26:V27"/>
    <mergeCell ref="E28:E29"/>
    <mergeCell ref="V28:V29"/>
    <mergeCell ref="B6:B7"/>
    <mergeCell ref="D6:E6"/>
    <mergeCell ref="F6:S6"/>
    <mergeCell ref="T6:U6"/>
    <mergeCell ref="V6:V7"/>
    <mergeCell ref="V32:V33"/>
    <mergeCell ref="U30:U31"/>
    <mergeCell ref="U32:U33"/>
    <mergeCell ref="V30:V31"/>
    <mergeCell ref="B22:B29"/>
    <mergeCell ref="V14:V15"/>
    <mergeCell ref="V16:V17"/>
    <mergeCell ref="E32:E33"/>
    <mergeCell ref="U26:U27"/>
    <mergeCell ref="U28:U29"/>
    <mergeCell ref="E22:E23"/>
    <mergeCell ref="V22:V23"/>
    <mergeCell ref="V20:V21"/>
    <mergeCell ref="E12:E13"/>
    <mergeCell ref="V12:V13"/>
    <mergeCell ref="V8:V9"/>
    <mergeCell ref="C10:C11"/>
    <mergeCell ref="D10:D11"/>
    <mergeCell ref="E10:E11"/>
    <mergeCell ref="U50:U51"/>
    <mergeCell ref="U52:U53"/>
    <mergeCell ref="V44:V45"/>
    <mergeCell ref="C6:C7"/>
    <mergeCell ref="A1:B4"/>
    <mergeCell ref="C1:V1"/>
    <mergeCell ref="C2:V2"/>
    <mergeCell ref="D3:V3"/>
    <mergeCell ref="D4:V4"/>
    <mergeCell ref="A6:A7"/>
    <mergeCell ref="V50:V51"/>
    <mergeCell ref="C52:C53"/>
    <mergeCell ref="D52:D53"/>
    <mergeCell ref="E52:E53"/>
    <mergeCell ref="V52:V53"/>
    <mergeCell ref="A44:A49"/>
    <mergeCell ref="B44:B49"/>
    <mergeCell ref="C44:C45"/>
    <mergeCell ref="D44:D45"/>
    <mergeCell ref="U44:U45"/>
    <mergeCell ref="A50:A53"/>
    <mergeCell ref="B50:B53"/>
    <mergeCell ref="C50:C51"/>
    <mergeCell ref="D50:D51"/>
    <mergeCell ref="E50:E51"/>
    <mergeCell ref="T50:T53"/>
    <mergeCell ref="V40:V41"/>
    <mergeCell ref="U40:U41"/>
    <mergeCell ref="U42:U43"/>
    <mergeCell ref="D38:D39"/>
    <mergeCell ref="T44:T49"/>
    <mergeCell ref="A54:S54"/>
    <mergeCell ref="C46:C47"/>
    <mergeCell ref="D46:D47"/>
    <mergeCell ref="E46:E47"/>
    <mergeCell ref="V46:V47"/>
    <mergeCell ref="V42:V43"/>
    <mergeCell ref="E38:E39"/>
    <mergeCell ref="C38:C39"/>
    <mergeCell ref="V48:V49"/>
    <mergeCell ref="C42:C43"/>
    <mergeCell ref="C40:C41"/>
    <mergeCell ref="D40:D41"/>
    <mergeCell ref="U48:U49"/>
    <mergeCell ref="E40:E41"/>
    <mergeCell ref="D42:D43"/>
    <mergeCell ref="C48:C49"/>
    <mergeCell ref="D48:D49"/>
    <mergeCell ref="E48:E49"/>
    <mergeCell ref="E30:E31"/>
    <mergeCell ref="D20:D21"/>
    <mergeCell ref="C30:C31"/>
    <mergeCell ref="C36:C37"/>
    <mergeCell ref="D36:D37"/>
    <mergeCell ref="E36:E37"/>
    <mergeCell ref="C22:C23"/>
    <mergeCell ref="E44:E45"/>
    <mergeCell ref="U46:U47"/>
    <mergeCell ref="U14:U15"/>
    <mergeCell ref="U16:U17"/>
    <mergeCell ref="U18:U19"/>
    <mergeCell ref="U20:U21"/>
    <mergeCell ref="U22:U23"/>
    <mergeCell ref="U24:U25"/>
    <mergeCell ref="T30:T35"/>
    <mergeCell ref="U34:U35"/>
    <mergeCell ref="T36:T4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G79"/>
  <sheetViews>
    <sheetView view="pageBreakPreview" topLeftCell="A70" zoomScale="80" zoomScaleNormal="40" zoomScaleSheetLayoutView="80" workbookViewId="0">
      <selection activeCell="W19" sqref="W19:W22"/>
    </sheetView>
  </sheetViews>
  <sheetFormatPr baseColWidth="10" defaultRowHeight="15"/>
  <cols>
    <col min="2" max="2" width="19.28515625" customWidth="1"/>
    <col min="3" max="3" width="19.7109375" customWidth="1"/>
    <col min="4" max="4" width="17.42578125" style="366" customWidth="1"/>
    <col min="5" max="5" width="24.85546875" style="367" bestFit="1" customWidth="1"/>
    <col min="6" max="6" width="20.140625" customWidth="1"/>
    <col min="7" max="7" width="16" bestFit="1" customWidth="1"/>
    <col min="8" max="8" width="2" hidden="1" customWidth="1"/>
    <col min="9" max="9" width="4.28515625" hidden="1" customWidth="1"/>
    <col min="10" max="10" width="14.140625" customWidth="1"/>
    <col min="11" max="12" width="12.140625" hidden="1" customWidth="1"/>
    <col min="13" max="13" width="16.28515625" customWidth="1"/>
    <col min="15" max="16" width="13.140625" customWidth="1"/>
    <col min="23" max="23" width="12.5703125" customWidth="1"/>
  </cols>
  <sheetData>
    <row r="1" spans="1:29" ht="30" customHeight="1">
      <c r="A1" s="835"/>
      <c r="B1" s="835"/>
      <c r="C1" s="835"/>
      <c r="D1" s="835"/>
      <c r="E1" s="836" t="s">
        <v>0</v>
      </c>
      <c r="F1" s="836"/>
      <c r="G1" s="836"/>
      <c r="H1" s="836"/>
      <c r="I1" s="836"/>
      <c r="J1" s="836"/>
      <c r="K1" s="836"/>
      <c r="L1" s="836"/>
      <c r="M1" s="836"/>
      <c r="N1" s="836"/>
      <c r="O1" s="836"/>
      <c r="P1" s="836"/>
      <c r="Q1" s="836"/>
      <c r="R1" s="836"/>
      <c r="S1" s="836"/>
      <c r="T1" s="836"/>
      <c r="U1" s="836"/>
      <c r="V1" s="836"/>
      <c r="W1" s="836"/>
      <c r="X1" s="836"/>
      <c r="Y1" s="836"/>
      <c r="Z1" s="836"/>
      <c r="AA1" s="836"/>
      <c r="AB1" s="206"/>
      <c r="AC1" s="206"/>
    </row>
    <row r="2" spans="1:29" ht="30" customHeight="1">
      <c r="A2" s="835"/>
      <c r="B2" s="835"/>
      <c r="C2" s="835"/>
      <c r="D2" s="835"/>
      <c r="E2" s="836" t="s">
        <v>232</v>
      </c>
      <c r="F2" s="836"/>
      <c r="G2" s="836"/>
      <c r="H2" s="836"/>
      <c r="I2" s="836"/>
      <c r="J2" s="836"/>
      <c r="K2" s="836"/>
      <c r="L2" s="836"/>
      <c r="M2" s="836"/>
      <c r="N2" s="836"/>
      <c r="O2" s="836"/>
      <c r="P2" s="836"/>
      <c r="Q2" s="836"/>
      <c r="R2" s="836"/>
      <c r="S2" s="836"/>
      <c r="T2" s="836"/>
      <c r="U2" s="836"/>
      <c r="V2" s="836"/>
      <c r="W2" s="836"/>
      <c r="X2" s="836"/>
      <c r="Y2" s="836"/>
      <c r="Z2" s="836"/>
      <c r="AA2" s="836"/>
      <c r="AB2" s="206"/>
      <c r="AC2" s="206"/>
    </row>
    <row r="3" spans="1:29" ht="30" customHeight="1">
      <c r="A3" s="835"/>
      <c r="B3" s="835"/>
      <c r="C3" s="835"/>
      <c r="D3" s="835"/>
      <c r="E3" s="837" t="s">
        <v>233</v>
      </c>
      <c r="F3" s="837"/>
      <c r="G3" s="837"/>
      <c r="H3" s="837"/>
      <c r="I3" s="837"/>
      <c r="J3" s="837"/>
      <c r="K3" s="837"/>
      <c r="L3" s="837"/>
      <c r="M3" s="837"/>
      <c r="N3" s="837"/>
      <c r="O3" s="837"/>
      <c r="P3" s="837"/>
      <c r="Q3" s="837"/>
      <c r="R3" s="837"/>
      <c r="S3" s="837"/>
      <c r="T3" s="837"/>
      <c r="U3" s="837"/>
      <c r="V3" s="837"/>
      <c r="W3" s="837"/>
      <c r="X3" s="837"/>
      <c r="Y3" s="837"/>
      <c r="Z3" s="837"/>
      <c r="AA3" s="837"/>
      <c r="AB3" s="206"/>
      <c r="AC3" s="206"/>
    </row>
    <row r="4" spans="1:29" ht="30" customHeight="1">
      <c r="A4" s="835"/>
      <c r="B4" s="835"/>
      <c r="C4" s="835"/>
      <c r="D4" s="835"/>
      <c r="E4" s="837" t="s">
        <v>234</v>
      </c>
      <c r="F4" s="837"/>
      <c r="G4" s="837"/>
      <c r="H4" s="837"/>
      <c r="I4" s="837"/>
      <c r="J4" s="837"/>
      <c r="K4" s="837"/>
      <c r="L4" s="837"/>
      <c r="M4" s="837"/>
      <c r="N4" s="837"/>
      <c r="O4" s="837"/>
      <c r="P4" s="837"/>
      <c r="Q4" s="837"/>
      <c r="R4" s="837"/>
      <c r="S4" s="837"/>
      <c r="T4" s="837"/>
      <c r="U4" s="837"/>
      <c r="V4" s="837"/>
      <c r="W4" s="837"/>
      <c r="X4" s="837"/>
      <c r="Y4" s="837"/>
      <c r="Z4" s="837"/>
      <c r="AA4" s="837"/>
      <c r="AB4" s="206"/>
      <c r="AC4" s="206"/>
    </row>
    <row r="5" spans="1:29" ht="16.5" customHeight="1">
      <c r="A5" s="833" t="s">
        <v>235</v>
      </c>
      <c r="B5" s="833" t="s">
        <v>236</v>
      </c>
      <c r="C5" s="833" t="s">
        <v>314</v>
      </c>
      <c r="D5" s="833" t="s">
        <v>237</v>
      </c>
      <c r="E5" s="833" t="s">
        <v>238</v>
      </c>
      <c r="F5" s="833" t="s">
        <v>239</v>
      </c>
      <c r="G5" s="833"/>
      <c r="H5" s="833"/>
      <c r="I5" s="833"/>
      <c r="J5" s="833" t="s">
        <v>240</v>
      </c>
      <c r="K5" s="833"/>
      <c r="L5" s="833"/>
      <c r="M5" s="833"/>
      <c r="N5" s="833"/>
      <c r="O5" s="833"/>
      <c r="P5" s="833" t="s">
        <v>241</v>
      </c>
      <c r="Q5" s="833"/>
      <c r="R5" s="833"/>
      <c r="S5" s="833"/>
      <c r="T5" s="833"/>
      <c r="U5" s="833" t="s">
        <v>242</v>
      </c>
      <c r="V5" s="833"/>
      <c r="W5" s="833"/>
      <c r="X5" s="833"/>
      <c r="Y5" s="833"/>
      <c r="Z5" s="833"/>
      <c r="AA5" s="833"/>
    </row>
    <row r="6" spans="1:29" ht="43.5" customHeight="1" thickBot="1">
      <c r="A6" s="834" t="s">
        <v>243</v>
      </c>
      <c r="B6" s="834"/>
      <c r="C6" s="834"/>
      <c r="D6" s="834"/>
      <c r="E6" s="834"/>
      <c r="F6" s="207" t="s">
        <v>244</v>
      </c>
      <c r="G6" s="207" t="s">
        <v>245</v>
      </c>
      <c r="H6" s="207" t="s">
        <v>246</v>
      </c>
      <c r="I6" s="207" t="s">
        <v>247</v>
      </c>
      <c r="J6" s="207" t="s">
        <v>248</v>
      </c>
      <c r="K6" s="207" t="s">
        <v>249</v>
      </c>
      <c r="L6" s="207" t="s">
        <v>250</v>
      </c>
      <c r="M6" s="207" t="s">
        <v>251</v>
      </c>
      <c r="N6" s="207" t="s">
        <v>252</v>
      </c>
      <c r="O6" s="207" t="s">
        <v>253</v>
      </c>
      <c r="P6" s="207" t="s">
        <v>254</v>
      </c>
      <c r="Q6" s="207" t="s">
        <v>255</v>
      </c>
      <c r="R6" s="207" t="s">
        <v>256</v>
      </c>
      <c r="S6" s="207" t="s">
        <v>257</v>
      </c>
      <c r="T6" s="207" t="s">
        <v>258</v>
      </c>
      <c r="U6" s="207" t="s">
        <v>259</v>
      </c>
      <c r="V6" s="207" t="s">
        <v>260</v>
      </c>
      <c r="W6" s="378" t="s">
        <v>315</v>
      </c>
      <c r="X6" s="207" t="s">
        <v>261</v>
      </c>
      <c r="Y6" s="207" t="s">
        <v>262</v>
      </c>
      <c r="Z6" s="208" t="s">
        <v>263</v>
      </c>
      <c r="AA6" s="207" t="s">
        <v>264</v>
      </c>
    </row>
    <row r="7" spans="1:29" ht="33.75" customHeight="1">
      <c r="A7" s="750">
        <v>1</v>
      </c>
      <c r="B7" s="823" t="s">
        <v>90</v>
      </c>
      <c r="C7" s="826" t="s">
        <v>265</v>
      </c>
      <c r="D7" s="209" t="s">
        <v>266</v>
      </c>
      <c r="E7" s="210">
        <v>5</v>
      </c>
      <c r="F7" s="210">
        <v>5</v>
      </c>
      <c r="G7" s="210">
        <v>13</v>
      </c>
      <c r="H7" s="211"/>
      <c r="I7" s="211"/>
      <c r="J7" s="210">
        <v>0</v>
      </c>
      <c r="K7" s="210">
        <v>0</v>
      </c>
      <c r="L7" s="210">
        <v>0</v>
      </c>
      <c r="M7" s="210">
        <v>4</v>
      </c>
      <c r="N7" s="212"/>
      <c r="O7" s="211"/>
      <c r="P7" s="747" t="s">
        <v>267</v>
      </c>
      <c r="Q7" s="747" t="s">
        <v>170</v>
      </c>
      <c r="R7" s="827" t="s">
        <v>170</v>
      </c>
      <c r="S7" s="747" t="s">
        <v>170</v>
      </c>
      <c r="T7" s="827">
        <v>1383.4</v>
      </c>
      <c r="U7" s="827">
        <v>351333</v>
      </c>
      <c r="V7" s="827">
        <v>368367</v>
      </c>
      <c r="W7" s="733"/>
      <c r="X7" s="747" t="s">
        <v>170</v>
      </c>
      <c r="Y7" s="747" t="s">
        <v>170</v>
      </c>
      <c r="Z7" s="747" t="s">
        <v>170</v>
      </c>
      <c r="AA7" s="838">
        <v>719700</v>
      </c>
    </row>
    <row r="8" spans="1:29">
      <c r="A8" s="750"/>
      <c r="B8" s="824"/>
      <c r="C8" s="826"/>
      <c r="D8" s="213" t="s">
        <v>268</v>
      </c>
      <c r="E8" s="214">
        <v>1600000000</v>
      </c>
      <c r="F8" s="214">
        <v>1600000000</v>
      </c>
      <c r="G8" s="210">
        <v>3123400000</v>
      </c>
      <c r="H8" s="215"/>
      <c r="I8" s="215"/>
      <c r="J8" s="210">
        <v>0</v>
      </c>
      <c r="K8" s="210"/>
      <c r="L8" s="210"/>
      <c r="M8" s="210">
        <v>542789000</v>
      </c>
      <c r="N8" s="216"/>
      <c r="O8" s="215"/>
      <c r="P8" s="747"/>
      <c r="Q8" s="747"/>
      <c r="R8" s="827"/>
      <c r="S8" s="747"/>
      <c r="T8" s="827"/>
      <c r="U8" s="827"/>
      <c r="V8" s="827"/>
      <c r="W8" s="734"/>
      <c r="X8" s="747"/>
      <c r="Y8" s="747"/>
      <c r="Z8" s="747"/>
      <c r="AA8" s="838"/>
    </row>
    <row r="9" spans="1:29">
      <c r="A9" s="750"/>
      <c r="B9" s="824"/>
      <c r="C9" s="826"/>
      <c r="D9" s="213" t="s">
        <v>269</v>
      </c>
      <c r="E9" s="210">
        <v>0</v>
      </c>
      <c r="F9" s="210">
        <v>0</v>
      </c>
      <c r="G9" s="210"/>
      <c r="H9" s="214"/>
      <c r="I9" s="214"/>
      <c r="J9" s="210">
        <v>0</v>
      </c>
      <c r="K9" s="210"/>
      <c r="L9" s="210"/>
      <c r="M9" s="210">
        <v>0</v>
      </c>
      <c r="N9" s="212"/>
      <c r="O9" s="214"/>
      <c r="P9" s="747"/>
      <c r="Q9" s="747"/>
      <c r="R9" s="827"/>
      <c r="S9" s="747"/>
      <c r="T9" s="827"/>
      <c r="U9" s="827"/>
      <c r="V9" s="827"/>
      <c r="W9" s="734"/>
      <c r="X9" s="747"/>
      <c r="Y9" s="747"/>
      <c r="Z9" s="747"/>
      <c r="AA9" s="838"/>
    </row>
    <row r="10" spans="1:29" ht="22.5">
      <c r="A10" s="750"/>
      <c r="B10" s="825"/>
      <c r="C10" s="826"/>
      <c r="D10" s="213" t="s">
        <v>270</v>
      </c>
      <c r="E10" s="217">
        <v>563456573</v>
      </c>
      <c r="F10" s="217">
        <v>563456573</v>
      </c>
      <c r="G10" s="210">
        <v>563456573</v>
      </c>
      <c r="H10" s="214"/>
      <c r="I10" s="214"/>
      <c r="J10" s="210">
        <v>0</v>
      </c>
      <c r="K10" s="210"/>
      <c r="L10" s="210"/>
      <c r="M10" s="210">
        <v>239535764</v>
      </c>
      <c r="N10" s="212"/>
      <c r="O10" s="214"/>
      <c r="P10" s="747"/>
      <c r="Q10" s="747"/>
      <c r="R10" s="827"/>
      <c r="S10" s="747"/>
      <c r="T10" s="827"/>
      <c r="U10" s="827"/>
      <c r="V10" s="827"/>
      <c r="W10" s="735"/>
      <c r="X10" s="747"/>
      <c r="Y10" s="747"/>
      <c r="Z10" s="747"/>
      <c r="AA10" s="838"/>
    </row>
    <row r="11" spans="1:29">
      <c r="A11" s="791">
        <v>1</v>
      </c>
      <c r="B11" s="785"/>
      <c r="C11" s="785" t="s">
        <v>271</v>
      </c>
      <c r="D11" s="218" t="s">
        <v>266</v>
      </c>
      <c r="E11" s="219" t="e">
        <v>#REF!</v>
      </c>
      <c r="F11" s="219">
        <v>13</v>
      </c>
      <c r="G11" s="219"/>
      <c r="H11" s="219"/>
      <c r="I11" s="219"/>
      <c r="J11" s="220">
        <v>0</v>
      </c>
      <c r="K11" s="221"/>
      <c r="L11" s="221">
        <v>0</v>
      </c>
      <c r="M11" s="220">
        <v>4</v>
      </c>
      <c r="N11" s="219"/>
      <c r="O11" s="219"/>
      <c r="P11" s="222"/>
      <c r="Q11" s="222"/>
      <c r="R11" s="223"/>
      <c r="S11" s="222"/>
      <c r="T11" s="223"/>
      <c r="U11" s="223"/>
      <c r="V11" s="223"/>
      <c r="W11" s="223"/>
      <c r="X11" s="222"/>
      <c r="Y11" s="222"/>
      <c r="Z11" s="222"/>
      <c r="AA11" s="224"/>
    </row>
    <row r="12" spans="1:29">
      <c r="A12" s="791"/>
      <c r="B12" s="785"/>
      <c r="C12" s="785"/>
      <c r="D12" s="225" t="s">
        <v>268</v>
      </c>
      <c r="E12" s="219" t="e">
        <v>#REF!</v>
      </c>
      <c r="F12" s="219">
        <v>4000000000</v>
      </c>
      <c r="G12" s="219">
        <v>3123400000</v>
      </c>
      <c r="H12" s="219"/>
      <c r="I12" s="219"/>
      <c r="J12" s="226">
        <v>148482500</v>
      </c>
      <c r="K12" s="226"/>
      <c r="L12" s="226"/>
      <c r="M12" s="226">
        <v>542789000</v>
      </c>
      <c r="N12" s="219"/>
      <c r="O12" s="219"/>
      <c r="P12" s="222"/>
      <c r="Q12" s="222"/>
      <c r="R12" s="223"/>
      <c r="S12" s="222"/>
      <c r="T12" s="223"/>
      <c r="U12" s="223"/>
      <c r="V12" s="223"/>
      <c r="W12" s="223"/>
      <c r="X12" s="222"/>
      <c r="Y12" s="222"/>
      <c r="Z12" s="222"/>
      <c r="AA12" s="224"/>
    </row>
    <row r="13" spans="1:29">
      <c r="A13" s="791"/>
      <c r="B13" s="785"/>
      <c r="C13" s="785"/>
      <c r="D13" s="225" t="s">
        <v>269</v>
      </c>
      <c r="E13" s="219">
        <v>0</v>
      </c>
      <c r="F13" s="219">
        <v>0</v>
      </c>
      <c r="G13" s="219"/>
      <c r="H13" s="219"/>
      <c r="I13" s="219"/>
      <c r="J13" s="227">
        <v>0</v>
      </c>
      <c r="K13" s="227"/>
      <c r="L13" s="227"/>
      <c r="M13" s="227">
        <v>0</v>
      </c>
      <c r="N13" s="219"/>
      <c r="O13" s="219"/>
      <c r="P13" s="222"/>
      <c r="Q13" s="222"/>
      <c r="R13" s="223"/>
      <c r="S13" s="222"/>
      <c r="T13" s="223"/>
      <c r="U13" s="223"/>
      <c r="V13" s="223"/>
      <c r="W13" s="223"/>
      <c r="X13" s="222"/>
      <c r="Y13" s="222"/>
      <c r="Z13" s="222"/>
      <c r="AA13" s="224"/>
    </row>
    <row r="14" spans="1:29" ht="23.25" thickBot="1">
      <c r="A14" s="792"/>
      <c r="B14" s="786"/>
      <c r="C14" s="786"/>
      <c r="D14" s="228" t="s">
        <v>270</v>
      </c>
      <c r="E14" s="229">
        <v>563456573</v>
      </c>
      <c r="F14" s="229">
        <v>563456573</v>
      </c>
      <c r="G14" s="229">
        <v>563456573</v>
      </c>
      <c r="H14" s="229"/>
      <c r="I14" s="229"/>
      <c r="J14" s="230">
        <v>46385730</v>
      </c>
      <c r="K14" s="230"/>
      <c r="L14" s="230"/>
      <c r="M14" s="230">
        <v>239535764</v>
      </c>
      <c r="N14" s="229"/>
      <c r="O14" s="229"/>
      <c r="P14" s="231"/>
      <c r="Q14" s="231"/>
      <c r="R14" s="232"/>
      <c r="S14" s="231"/>
      <c r="T14" s="232"/>
      <c r="U14" s="232"/>
      <c r="V14" s="232"/>
      <c r="W14" s="232"/>
      <c r="X14" s="231"/>
      <c r="Y14" s="231"/>
      <c r="Z14" s="231"/>
      <c r="AA14" s="233"/>
    </row>
    <row r="15" spans="1:29">
      <c r="A15" s="816">
        <v>2</v>
      </c>
      <c r="B15" s="783" t="s">
        <v>95</v>
      </c>
      <c r="C15" s="783" t="s">
        <v>272</v>
      </c>
      <c r="D15" s="234" t="s">
        <v>266</v>
      </c>
      <c r="E15" s="235">
        <v>0.40000000000000008</v>
      </c>
      <c r="F15" s="236">
        <v>0.4</v>
      </c>
      <c r="G15" s="237">
        <v>40</v>
      </c>
      <c r="H15" s="238"/>
      <c r="I15" s="239"/>
      <c r="J15" s="240">
        <v>5</v>
      </c>
      <c r="K15" s="241">
        <v>0.01</v>
      </c>
      <c r="L15" s="241">
        <v>0</v>
      </c>
      <c r="M15" s="240">
        <v>7</v>
      </c>
      <c r="N15" s="239"/>
      <c r="O15" s="242"/>
      <c r="P15" s="828" t="s">
        <v>273</v>
      </c>
      <c r="Q15" s="820" t="s">
        <v>170</v>
      </c>
      <c r="R15" s="820" t="s">
        <v>170</v>
      </c>
      <c r="S15" s="820" t="s">
        <v>170</v>
      </c>
      <c r="T15" s="820" t="s">
        <v>170</v>
      </c>
      <c r="U15" s="810" t="s">
        <v>274</v>
      </c>
      <c r="V15" s="810" t="s">
        <v>274</v>
      </c>
      <c r="W15" s="733"/>
      <c r="X15" s="810" t="s">
        <v>275</v>
      </c>
      <c r="Y15" s="810" t="s">
        <v>276</v>
      </c>
      <c r="Z15" s="810" t="s">
        <v>277</v>
      </c>
      <c r="AA15" s="813" t="s">
        <v>278</v>
      </c>
    </row>
    <row r="16" spans="1:29">
      <c r="A16" s="817"/>
      <c r="B16" s="782"/>
      <c r="C16" s="782"/>
      <c r="D16" s="225" t="s">
        <v>268</v>
      </c>
      <c r="E16" s="214">
        <v>1387623000</v>
      </c>
      <c r="F16" s="217">
        <v>1387623000</v>
      </c>
      <c r="G16" s="243">
        <v>1884222500</v>
      </c>
      <c r="H16" s="217"/>
      <c r="I16" s="244"/>
      <c r="J16" s="217">
        <v>0</v>
      </c>
      <c r="K16" s="245"/>
      <c r="L16" s="245"/>
      <c r="M16" s="217">
        <v>94624000</v>
      </c>
      <c r="N16" s="244"/>
      <c r="O16" s="244"/>
      <c r="P16" s="829"/>
      <c r="Q16" s="821"/>
      <c r="R16" s="821"/>
      <c r="S16" s="821"/>
      <c r="T16" s="821"/>
      <c r="U16" s="811"/>
      <c r="V16" s="811"/>
      <c r="W16" s="734"/>
      <c r="X16" s="811"/>
      <c r="Y16" s="811"/>
      <c r="Z16" s="811"/>
      <c r="AA16" s="814"/>
    </row>
    <row r="17" spans="1:27">
      <c r="A17" s="817"/>
      <c r="B17" s="782"/>
      <c r="C17" s="782"/>
      <c r="D17" s="225" t="s">
        <v>269</v>
      </c>
      <c r="E17" s="214">
        <v>0</v>
      </c>
      <c r="F17" s="217">
        <v>0</v>
      </c>
      <c r="G17" s="217"/>
      <c r="H17" s="217"/>
      <c r="I17" s="244"/>
      <c r="J17" s="217">
        <v>0</v>
      </c>
      <c r="K17" s="245"/>
      <c r="L17" s="245"/>
      <c r="M17" s="246"/>
      <c r="N17" s="244"/>
      <c r="O17" s="244"/>
      <c r="P17" s="829"/>
      <c r="Q17" s="821"/>
      <c r="R17" s="821"/>
      <c r="S17" s="821"/>
      <c r="T17" s="821"/>
      <c r="U17" s="811"/>
      <c r="V17" s="811"/>
      <c r="W17" s="734"/>
      <c r="X17" s="811"/>
      <c r="Y17" s="811"/>
      <c r="Z17" s="811"/>
      <c r="AA17" s="814"/>
    </row>
    <row r="18" spans="1:27" ht="23.25" thickBot="1">
      <c r="A18" s="818"/>
      <c r="B18" s="819"/>
      <c r="C18" s="819"/>
      <c r="D18" s="228" t="s">
        <v>270</v>
      </c>
      <c r="E18" s="247">
        <v>0</v>
      </c>
      <c r="F18" s="217">
        <v>0</v>
      </c>
      <c r="G18" s="217"/>
      <c r="H18" s="217"/>
      <c r="I18" s="248"/>
      <c r="J18" s="249">
        <v>0</v>
      </c>
      <c r="K18" s="250"/>
      <c r="L18" s="250"/>
      <c r="M18" s="249"/>
      <c r="N18" s="248"/>
      <c r="O18" s="248"/>
      <c r="P18" s="830"/>
      <c r="Q18" s="822"/>
      <c r="R18" s="822"/>
      <c r="S18" s="822"/>
      <c r="T18" s="822"/>
      <c r="U18" s="812"/>
      <c r="V18" s="812"/>
      <c r="W18" s="735"/>
      <c r="X18" s="812"/>
      <c r="Y18" s="812"/>
      <c r="Z18" s="812"/>
      <c r="AA18" s="815"/>
    </row>
    <row r="19" spans="1:27">
      <c r="A19" s="816">
        <v>3</v>
      </c>
      <c r="B19" s="783" t="s">
        <v>98</v>
      </c>
      <c r="C19" s="783" t="s">
        <v>279</v>
      </c>
      <c r="D19" s="234" t="s">
        <v>266</v>
      </c>
      <c r="E19" s="251">
        <v>0.4</v>
      </c>
      <c r="F19" s="252">
        <v>0.4</v>
      </c>
      <c r="G19" s="237">
        <v>36</v>
      </c>
      <c r="H19" s="242"/>
      <c r="I19" s="253"/>
      <c r="J19" s="254">
        <v>0.05</v>
      </c>
      <c r="K19" s="255">
        <v>0.01</v>
      </c>
      <c r="L19" s="255">
        <v>0.02</v>
      </c>
      <c r="M19" s="256">
        <v>14.4</v>
      </c>
      <c r="N19" s="257"/>
      <c r="O19" s="258"/>
      <c r="P19" s="804" t="s">
        <v>273</v>
      </c>
      <c r="Q19" s="804" t="s">
        <v>170</v>
      </c>
      <c r="R19" s="804" t="s">
        <v>170</v>
      </c>
      <c r="S19" s="804" t="s">
        <v>170</v>
      </c>
      <c r="T19" s="804" t="s">
        <v>170</v>
      </c>
      <c r="U19" s="804" t="s">
        <v>274</v>
      </c>
      <c r="V19" s="804" t="s">
        <v>274</v>
      </c>
      <c r="W19" s="733"/>
      <c r="X19" s="804" t="s">
        <v>275</v>
      </c>
      <c r="Y19" s="804" t="s">
        <v>276</v>
      </c>
      <c r="Z19" s="804" t="s">
        <v>277</v>
      </c>
      <c r="AA19" s="807" t="s">
        <v>278</v>
      </c>
    </row>
    <row r="20" spans="1:27">
      <c r="A20" s="817"/>
      <c r="B20" s="782"/>
      <c r="C20" s="782"/>
      <c r="D20" s="225" t="s">
        <v>268</v>
      </c>
      <c r="E20" s="214">
        <v>1300000000</v>
      </c>
      <c r="F20" s="217">
        <v>1300000000</v>
      </c>
      <c r="G20" s="217">
        <v>1090091500</v>
      </c>
      <c r="H20" s="259"/>
      <c r="I20" s="259"/>
      <c r="J20" s="217">
        <v>72703500</v>
      </c>
      <c r="K20" s="245"/>
      <c r="L20" s="245"/>
      <c r="M20" s="217">
        <v>170091500</v>
      </c>
      <c r="N20" s="260"/>
      <c r="O20" s="259"/>
      <c r="P20" s="805"/>
      <c r="Q20" s="805"/>
      <c r="R20" s="805"/>
      <c r="S20" s="805"/>
      <c r="T20" s="805"/>
      <c r="U20" s="805"/>
      <c r="V20" s="805"/>
      <c r="W20" s="734"/>
      <c r="X20" s="805"/>
      <c r="Y20" s="805"/>
      <c r="Z20" s="805"/>
      <c r="AA20" s="808"/>
    </row>
    <row r="21" spans="1:27">
      <c r="A21" s="817"/>
      <c r="B21" s="782"/>
      <c r="C21" s="782"/>
      <c r="D21" s="225" t="s">
        <v>269</v>
      </c>
      <c r="E21" s="261">
        <v>0</v>
      </c>
      <c r="F21" s="217">
        <v>0</v>
      </c>
      <c r="G21" s="217"/>
      <c r="H21" s="262"/>
      <c r="I21" s="262"/>
      <c r="J21" s="263">
        <v>0</v>
      </c>
      <c r="K21" s="264"/>
      <c r="L21" s="264"/>
      <c r="M21" s="246">
        <v>0</v>
      </c>
      <c r="N21" s="262"/>
      <c r="O21" s="259"/>
      <c r="P21" s="805"/>
      <c r="Q21" s="805"/>
      <c r="R21" s="805"/>
      <c r="S21" s="805"/>
      <c r="T21" s="805"/>
      <c r="U21" s="805"/>
      <c r="V21" s="805"/>
      <c r="W21" s="734"/>
      <c r="X21" s="805"/>
      <c r="Y21" s="805"/>
      <c r="Z21" s="805"/>
      <c r="AA21" s="808"/>
    </row>
    <row r="22" spans="1:27" ht="23.25" thickBot="1">
      <c r="A22" s="818"/>
      <c r="B22" s="819"/>
      <c r="C22" s="819"/>
      <c r="D22" s="228" t="s">
        <v>270</v>
      </c>
      <c r="E22" s="265">
        <v>208026241</v>
      </c>
      <c r="F22" s="217">
        <v>208026241</v>
      </c>
      <c r="G22" s="266"/>
      <c r="H22" s="267"/>
      <c r="I22" s="267"/>
      <c r="J22" s="249">
        <v>15489140</v>
      </c>
      <c r="K22" s="250"/>
      <c r="L22" s="250"/>
      <c r="M22" s="249">
        <v>97039681</v>
      </c>
      <c r="N22" s="267"/>
      <c r="O22" s="268"/>
      <c r="P22" s="806"/>
      <c r="Q22" s="806"/>
      <c r="R22" s="806"/>
      <c r="S22" s="806"/>
      <c r="T22" s="806"/>
      <c r="U22" s="806"/>
      <c r="V22" s="806"/>
      <c r="W22" s="735"/>
      <c r="X22" s="806"/>
      <c r="Y22" s="806"/>
      <c r="Z22" s="806"/>
      <c r="AA22" s="809"/>
    </row>
    <row r="23" spans="1:27" ht="15" customHeight="1">
      <c r="A23" s="796">
        <v>4</v>
      </c>
      <c r="B23" s="799" t="s">
        <v>204</v>
      </c>
      <c r="C23" s="803" t="s">
        <v>280</v>
      </c>
      <c r="D23" s="269" t="s">
        <v>266</v>
      </c>
      <c r="E23" s="270">
        <v>1.486E-2</v>
      </c>
      <c r="F23" s="271">
        <v>0.15</v>
      </c>
      <c r="G23" s="271">
        <v>0.15</v>
      </c>
      <c r="H23" s="272"/>
      <c r="I23" s="272"/>
      <c r="J23" s="273">
        <v>4.9500000000000004E-3</v>
      </c>
      <c r="K23" s="274"/>
      <c r="L23" s="274"/>
      <c r="M23" s="275">
        <v>0.06</v>
      </c>
      <c r="N23" s="276"/>
      <c r="O23" s="272"/>
      <c r="P23" s="755"/>
      <c r="Q23" s="746"/>
      <c r="R23" s="746" t="s">
        <v>170</v>
      </c>
      <c r="S23" s="746"/>
      <c r="T23" s="746"/>
      <c r="U23" s="738"/>
      <c r="V23" s="738"/>
      <c r="W23" s="733"/>
      <c r="X23" s="747" t="s">
        <v>170</v>
      </c>
      <c r="Y23" s="747" t="s">
        <v>170</v>
      </c>
      <c r="Z23" s="738" t="s">
        <v>277</v>
      </c>
      <c r="AA23" s="741"/>
    </row>
    <row r="24" spans="1:27">
      <c r="A24" s="797"/>
      <c r="B24" s="800"/>
      <c r="C24" s="801"/>
      <c r="D24" s="277" t="s">
        <v>268</v>
      </c>
      <c r="E24" s="217">
        <v>1153200000</v>
      </c>
      <c r="F24" s="217">
        <v>142500000</v>
      </c>
      <c r="G24" s="217" t="s">
        <v>281</v>
      </c>
      <c r="H24" s="215"/>
      <c r="I24" s="215"/>
      <c r="J24" s="217">
        <v>35958000</v>
      </c>
      <c r="K24" s="217"/>
      <c r="L24" s="217"/>
      <c r="M24" s="217">
        <v>59302350</v>
      </c>
      <c r="N24" s="212"/>
      <c r="O24" s="214"/>
      <c r="P24" s="756"/>
      <c r="Q24" s="747"/>
      <c r="R24" s="747"/>
      <c r="S24" s="747"/>
      <c r="T24" s="747"/>
      <c r="U24" s="739"/>
      <c r="V24" s="739"/>
      <c r="W24" s="734"/>
      <c r="X24" s="747"/>
      <c r="Y24" s="747"/>
      <c r="Z24" s="739"/>
      <c r="AA24" s="742"/>
    </row>
    <row r="25" spans="1:27">
      <c r="A25" s="797"/>
      <c r="B25" s="800"/>
      <c r="C25" s="801"/>
      <c r="D25" s="277" t="s">
        <v>269</v>
      </c>
      <c r="E25" s="217">
        <v>0</v>
      </c>
      <c r="F25" s="217">
        <v>0</v>
      </c>
      <c r="G25" s="217"/>
      <c r="H25" s="214"/>
      <c r="I25" s="214"/>
      <c r="J25" s="217">
        <v>0</v>
      </c>
      <c r="K25" s="217"/>
      <c r="L25" s="217"/>
      <c r="M25" s="217">
        <v>0</v>
      </c>
      <c r="N25" s="212"/>
      <c r="O25" s="214"/>
      <c r="P25" s="756"/>
      <c r="Q25" s="747"/>
      <c r="R25" s="747"/>
      <c r="S25" s="747"/>
      <c r="T25" s="747"/>
      <c r="U25" s="739"/>
      <c r="V25" s="739"/>
      <c r="W25" s="734"/>
      <c r="X25" s="747"/>
      <c r="Y25" s="747"/>
      <c r="Z25" s="739"/>
      <c r="AA25" s="742"/>
    </row>
    <row r="26" spans="1:27" ht="23.25" thickBot="1">
      <c r="A26" s="797"/>
      <c r="B26" s="800"/>
      <c r="C26" s="801"/>
      <c r="D26" s="278" t="s">
        <v>270</v>
      </c>
      <c r="E26" s="217">
        <v>0</v>
      </c>
      <c r="F26" s="217">
        <v>52300258.049999997</v>
      </c>
      <c r="G26" s="217" t="s">
        <v>282</v>
      </c>
      <c r="H26" s="214"/>
      <c r="I26" s="214"/>
      <c r="J26" s="217">
        <v>6694013.7000000002</v>
      </c>
      <c r="K26" s="217"/>
      <c r="L26" s="217"/>
      <c r="M26" s="217">
        <v>36821452.5</v>
      </c>
      <c r="N26" s="212"/>
      <c r="O26" s="279"/>
      <c r="P26" s="756"/>
      <c r="Q26" s="747"/>
      <c r="R26" s="747"/>
      <c r="S26" s="747"/>
      <c r="T26" s="747"/>
      <c r="U26" s="739"/>
      <c r="V26" s="739"/>
      <c r="W26" s="735"/>
      <c r="X26" s="747"/>
      <c r="Y26" s="747"/>
      <c r="Z26" s="740"/>
      <c r="AA26" s="742"/>
    </row>
    <row r="27" spans="1:27" ht="15" customHeight="1">
      <c r="A27" s="797"/>
      <c r="B27" s="800"/>
      <c r="C27" s="801" t="s">
        <v>283</v>
      </c>
      <c r="D27" s="280" t="s">
        <v>266</v>
      </c>
      <c r="E27" s="281">
        <v>2.477E-2</v>
      </c>
      <c r="F27" s="282">
        <v>0.25</v>
      </c>
      <c r="G27" s="271">
        <v>0.25</v>
      </c>
      <c r="H27" s="283"/>
      <c r="I27" s="283"/>
      <c r="J27" s="284">
        <v>8.2500000000000004E-3</v>
      </c>
      <c r="K27" s="210"/>
      <c r="L27" s="210"/>
      <c r="M27" s="285">
        <v>0.16</v>
      </c>
      <c r="N27" s="212"/>
      <c r="O27" s="283"/>
      <c r="P27" s="756"/>
      <c r="Q27" s="747"/>
      <c r="R27" s="747" t="s">
        <v>170</v>
      </c>
      <c r="S27" s="747"/>
      <c r="T27" s="747"/>
      <c r="U27" s="739"/>
      <c r="V27" s="739"/>
      <c r="W27" s="733"/>
      <c r="X27" s="747" t="s">
        <v>170</v>
      </c>
      <c r="Y27" s="747" t="s">
        <v>170</v>
      </c>
      <c r="Z27" s="738" t="s">
        <v>277</v>
      </c>
      <c r="AA27" s="742"/>
    </row>
    <row r="28" spans="1:27">
      <c r="A28" s="797"/>
      <c r="B28" s="800"/>
      <c r="C28" s="801"/>
      <c r="D28" s="277" t="s">
        <v>268</v>
      </c>
      <c r="E28" s="217">
        <v>1922000000</v>
      </c>
      <c r="F28" s="217">
        <v>237500000</v>
      </c>
      <c r="G28" s="217">
        <v>237500000</v>
      </c>
      <c r="H28" s="215"/>
      <c r="I28" s="215"/>
      <c r="J28" s="217">
        <v>59930000</v>
      </c>
      <c r="K28" s="217"/>
      <c r="L28" s="217"/>
      <c r="M28" s="217">
        <v>98837250</v>
      </c>
      <c r="N28" s="212"/>
      <c r="O28" s="214"/>
      <c r="P28" s="756"/>
      <c r="Q28" s="747"/>
      <c r="R28" s="747"/>
      <c r="S28" s="747"/>
      <c r="T28" s="747"/>
      <c r="U28" s="739"/>
      <c r="V28" s="739"/>
      <c r="W28" s="734"/>
      <c r="X28" s="747"/>
      <c r="Y28" s="747"/>
      <c r="Z28" s="739"/>
      <c r="AA28" s="742"/>
    </row>
    <row r="29" spans="1:27">
      <c r="A29" s="797"/>
      <c r="B29" s="800"/>
      <c r="C29" s="801"/>
      <c r="D29" s="277" t="s">
        <v>269</v>
      </c>
      <c r="E29" s="217">
        <v>0</v>
      </c>
      <c r="F29" s="217">
        <v>0</v>
      </c>
      <c r="G29" s="217">
        <v>0</v>
      </c>
      <c r="H29" s="214"/>
      <c r="I29" s="214"/>
      <c r="J29" s="217">
        <v>0</v>
      </c>
      <c r="K29" s="217"/>
      <c r="L29" s="217"/>
      <c r="M29" s="217">
        <v>0</v>
      </c>
      <c r="N29" s="212"/>
      <c r="O29" s="214"/>
      <c r="P29" s="756"/>
      <c r="Q29" s="747"/>
      <c r="R29" s="747"/>
      <c r="S29" s="747"/>
      <c r="T29" s="747"/>
      <c r="U29" s="739"/>
      <c r="V29" s="739"/>
      <c r="W29" s="734"/>
      <c r="X29" s="747"/>
      <c r="Y29" s="747"/>
      <c r="Z29" s="739"/>
      <c r="AA29" s="742"/>
    </row>
    <row r="30" spans="1:27" ht="23.25" thickBot="1">
      <c r="A30" s="797"/>
      <c r="B30" s="800"/>
      <c r="C30" s="801"/>
      <c r="D30" s="278" t="s">
        <v>270</v>
      </c>
      <c r="E30" s="217">
        <v>0</v>
      </c>
      <c r="F30" s="217">
        <v>87167096.75</v>
      </c>
      <c r="G30" s="217">
        <v>87167096.75</v>
      </c>
      <c r="H30" s="214"/>
      <c r="I30" s="214"/>
      <c r="J30" s="217">
        <v>11156689.5</v>
      </c>
      <c r="K30" s="217"/>
      <c r="L30" s="217"/>
      <c r="M30" s="217">
        <v>61369087</v>
      </c>
      <c r="N30" s="212"/>
      <c r="O30" s="279"/>
      <c r="P30" s="756"/>
      <c r="Q30" s="747"/>
      <c r="R30" s="747"/>
      <c r="S30" s="747"/>
      <c r="T30" s="747"/>
      <c r="U30" s="739"/>
      <c r="V30" s="739"/>
      <c r="W30" s="735"/>
      <c r="X30" s="747"/>
      <c r="Y30" s="747"/>
      <c r="Z30" s="740"/>
      <c r="AA30" s="742"/>
    </row>
    <row r="31" spans="1:27" ht="15" customHeight="1">
      <c r="A31" s="797"/>
      <c r="B31" s="800"/>
      <c r="C31" s="801" t="s">
        <v>284</v>
      </c>
      <c r="D31" s="280" t="s">
        <v>266</v>
      </c>
      <c r="E31" s="281">
        <v>1.985E-2</v>
      </c>
      <c r="F31" s="211">
        <v>0.2</v>
      </c>
      <c r="G31" s="211">
        <v>0.2</v>
      </c>
      <c r="H31" s="283"/>
      <c r="I31" s="283"/>
      <c r="J31" s="284">
        <v>6.6000000000000008E-3</v>
      </c>
      <c r="K31" s="210"/>
      <c r="L31" s="210"/>
      <c r="M31" s="285">
        <v>0.1</v>
      </c>
      <c r="N31" s="212"/>
      <c r="O31" s="283"/>
      <c r="P31" s="756"/>
      <c r="Q31" s="747"/>
      <c r="R31" s="747" t="s">
        <v>170</v>
      </c>
      <c r="S31" s="747"/>
      <c r="T31" s="747"/>
      <c r="U31" s="739"/>
      <c r="V31" s="739"/>
      <c r="W31" s="733"/>
      <c r="X31" s="747" t="s">
        <v>170</v>
      </c>
      <c r="Y31" s="747" t="s">
        <v>170</v>
      </c>
      <c r="Z31" s="738" t="s">
        <v>277</v>
      </c>
      <c r="AA31" s="742"/>
    </row>
    <row r="32" spans="1:27">
      <c r="A32" s="797"/>
      <c r="B32" s="800"/>
      <c r="C32" s="801"/>
      <c r="D32" s="277" t="s">
        <v>268</v>
      </c>
      <c r="E32" s="217">
        <v>1537600000</v>
      </c>
      <c r="F32" s="217">
        <v>190000000</v>
      </c>
      <c r="G32" s="217">
        <v>190000000</v>
      </c>
      <c r="H32" s="215"/>
      <c r="I32" s="215"/>
      <c r="J32" s="217">
        <v>47944000</v>
      </c>
      <c r="K32" s="217"/>
      <c r="L32" s="217"/>
      <c r="M32" s="217">
        <v>79069800</v>
      </c>
      <c r="N32" s="212"/>
      <c r="O32" s="214"/>
      <c r="P32" s="756"/>
      <c r="Q32" s="747"/>
      <c r="R32" s="747"/>
      <c r="S32" s="747"/>
      <c r="T32" s="747"/>
      <c r="U32" s="739"/>
      <c r="V32" s="739"/>
      <c r="W32" s="734"/>
      <c r="X32" s="747"/>
      <c r="Y32" s="747"/>
      <c r="Z32" s="739"/>
      <c r="AA32" s="742"/>
    </row>
    <row r="33" spans="1:85">
      <c r="A33" s="797"/>
      <c r="B33" s="800"/>
      <c r="C33" s="801"/>
      <c r="D33" s="277" t="s">
        <v>269</v>
      </c>
      <c r="E33" s="217">
        <v>0</v>
      </c>
      <c r="F33" s="217">
        <v>0</v>
      </c>
      <c r="G33" s="217">
        <v>0</v>
      </c>
      <c r="H33" s="214"/>
      <c r="I33" s="214"/>
      <c r="J33" s="210">
        <v>0</v>
      </c>
      <c r="K33" s="210"/>
      <c r="L33" s="210"/>
      <c r="M33" s="210">
        <v>0</v>
      </c>
      <c r="N33" s="212"/>
      <c r="O33" s="214"/>
      <c r="P33" s="756"/>
      <c r="Q33" s="747"/>
      <c r="R33" s="747"/>
      <c r="S33" s="747"/>
      <c r="T33" s="747"/>
      <c r="U33" s="739"/>
      <c r="V33" s="739"/>
      <c r="W33" s="734"/>
      <c r="X33" s="747"/>
      <c r="Y33" s="747"/>
      <c r="Z33" s="739"/>
      <c r="AA33" s="742"/>
    </row>
    <row r="34" spans="1:85" ht="23.25" thickBot="1">
      <c r="A34" s="797"/>
      <c r="B34" s="800"/>
      <c r="C34" s="801"/>
      <c r="D34" s="278" t="s">
        <v>270</v>
      </c>
      <c r="E34" s="217">
        <v>0</v>
      </c>
      <c r="F34" s="217">
        <v>69733677.400000006</v>
      </c>
      <c r="G34" s="217">
        <v>69733677.400000006</v>
      </c>
      <c r="H34" s="214"/>
      <c r="I34" s="214"/>
      <c r="J34" s="217">
        <v>8925351.5999999996</v>
      </c>
      <c r="K34" s="217"/>
      <c r="L34" s="217"/>
      <c r="M34" s="217">
        <v>49095270</v>
      </c>
      <c r="N34" s="212"/>
      <c r="O34" s="279"/>
      <c r="P34" s="756"/>
      <c r="Q34" s="747"/>
      <c r="R34" s="747"/>
      <c r="S34" s="747"/>
      <c r="T34" s="747"/>
      <c r="U34" s="739"/>
      <c r="V34" s="739"/>
      <c r="W34" s="735"/>
      <c r="X34" s="747"/>
      <c r="Y34" s="747"/>
      <c r="Z34" s="740"/>
      <c r="AA34" s="742"/>
    </row>
    <row r="35" spans="1:85" ht="15" customHeight="1">
      <c r="A35" s="797"/>
      <c r="B35" s="800"/>
      <c r="C35" s="801" t="s">
        <v>285</v>
      </c>
      <c r="D35" s="280" t="s">
        <v>266</v>
      </c>
      <c r="E35" s="281">
        <v>3.9629999999999999E-2</v>
      </c>
      <c r="F35" s="211">
        <v>0.4</v>
      </c>
      <c r="G35" s="211">
        <v>0.4</v>
      </c>
      <c r="H35" s="283"/>
      <c r="I35" s="283"/>
      <c r="J35" s="284">
        <v>1.3200000000000002E-2</v>
      </c>
      <c r="K35" s="210"/>
      <c r="L35" s="210"/>
      <c r="M35" s="285">
        <v>0.12</v>
      </c>
      <c r="N35" s="212"/>
      <c r="O35" s="283"/>
      <c r="P35" s="756"/>
      <c r="Q35" s="747"/>
      <c r="R35" s="747" t="s">
        <v>170</v>
      </c>
      <c r="S35" s="747"/>
      <c r="T35" s="747"/>
      <c r="U35" s="739"/>
      <c r="V35" s="739"/>
      <c r="W35" s="733"/>
      <c r="X35" s="747" t="s">
        <v>170</v>
      </c>
      <c r="Y35" s="747" t="s">
        <v>170</v>
      </c>
      <c r="Z35" s="738" t="s">
        <v>277</v>
      </c>
      <c r="AA35" s="742"/>
    </row>
    <row r="36" spans="1:85">
      <c r="A36" s="797"/>
      <c r="B36" s="800"/>
      <c r="C36" s="801"/>
      <c r="D36" s="277" t="s">
        <v>268</v>
      </c>
      <c r="E36" s="217">
        <v>3075200000</v>
      </c>
      <c r="F36" s="217">
        <v>380000000</v>
      </c>
      <c r="G36" s="217">
        <v>380000000</v>
      </c>
      <c r="H36" s="286"/>
      <c r="I36" s="215"/>
      <c r="J36" s="217">
        <v>95888000</v>
      </c>
      <c r="K36" s="217"/>
      <c r="L36" s="217"/>
      <c r="M36" s="217">
        <v>158139600</v>
      </c>
      <c r="N36" s="212"/>
      <c r="O36" s="214"/>
      <c r="P36" s="756"/>
      <c r="Q36" s="747"/>
      <c r="R36" s="747"/>
      <c r="S36" s="747"/>
      <c r="T36" s="747"/>
      <c r="U36" s="739"/>
      <c r="V36" s="739"/>
      <c r="W36" s="734"/>
      <c r="X36" s="747"/>
      <c r="Y36" s="747"/>
      <c r="Z36" s="739"/>
      <c r="AA36" s="742"/>
    </row>
    <row r="37" spans="1:85">
      <c r="A37" s="797"/>
      <c r="B37" s="800"/>
      <c r="C37" s="801"/>
      <c r="D37" s="277" t="s">
        <v>269</v>
      </c>
      <c r="E37" s="217">
        <v>0</v>
      </c>
      <c r="F37" s="217">
        <v>0</v>
      </c>
      <c r="G37" s="217">
        <v>0</v>
      </c>
      <c r="H37" s="214"/>
      <c r="I37" s="214"/>
      <c r="J37" s="210">
        <v>0</v>
      </c>
      <c r="K37" s="210"/>
      <c r="L37" s="210"/>
      <c r="M37" s="210">
        <v>0</v>
      </c>
      <c r="N37" s="212"/>
      <c r="O37" s="214"/>
      <c r="P37" s="756"/>
      <c r="Q37" s="747"/>
      <c r="R37" s="747"/>
      <c r="S37" s="747"/>
      <c r="T37" s="747"/>
      <c r="U37" s="739"/>
      <c r="V37" s="739"/>
      <c r="W37" s="734"/>
      <c r="X37" s="747"/>
      <c r="Y37" s="747"/>
      <c r="Z37" s="739"/>
      <c r="AA37" s="742"/>
    </row>
    <row r="38" spans="1:85" ht="23.25" thickBot="1">
      <c r="A38" s="798"/>
      <c r="B38" s="800"/>
      <c r="C38" s="802"/>
      <c r="D38" s="287" t="s">
        <v>270</v>
      </c>
      <c r="E38" s="217">
        <v>0</v>
      </c>
      <c r="F38" s="217">
        <v>139467354.80000001</v>
      </c>
      <c r="G38" s="266">
        <v>139467354.80000001</v>
      </c>
      <c r="H38" s="288"/>
      <c r="I38" s="288"/>
      <c r="J38" s="217">
        <v>17850703.199999999</v>
      </c>
      <c r="K38" s="217"/>
      <c r="L38" s="217"/>
      <c r="M38" s="266">
        <v>98190540</v>
      </c>
      <c r="N38" s="289"/>
      <c r="O38" s="290"/>
      <c r="P38" s="765"/>
      <c r="Q38" s="763"/>
      <c r="R38" s="763"/>
      <c r="S38" s="763"/>
      <c r="T38" s="763"/>
      <c r="U38" s="758"/>
      <c r="V38" s="758"/>
      <c r="W38" s="735"/>
      <c r="X38" s="763"/>
      <c r="Y38" s="763"/>
      <c r="Z38" s="758"/>
      <c r="AA38" s="759"/>
    </row>
    <row r="39" spans="1:85" s="302" customFormat="1" ht="21.75" customHeight="1">
      <c r="A39" s="790">
        <v>4</v>
      </c>
      <c r="B39" s="793"/>
      <c r="C39" s="784" t="s">
        <v>286</v>
      </c>
      <c r="D39" s="291" t="s">
        <v>266</v>
      </c>
      <c r="E39" s="292">
        <v>0.1</v>
      </c>
      <c r="F39" s="293">
        <v>1</v>
      </c>
      <c r="G39" s="293">
        <v>1</v>
      </c>
      <c r="H39" s="294"/>
      <c r="I39" s="295"/>
      <c r="J39" s="296">
        <v>3.3000000000000002E-2</v>
      </c>
      <c r="K39" s="297"/>
      <c r="L39" s="297"/>
      <c r="M39" s="298">
        <v>0.44</v>
      </c>
      <c r="N39" s="291"/>
      <c r="O39" s="234"/>
      <c r="P39" s="784"/>
      <c r="Q39" s="784"/>
      <c r="R39" s="793"/>
      <c r="S39" s="784"/>
      <c r="T39" s="784"/>
      <c r="U39" s="784"/>
      <c r="V39" s="784"/>
      <c r="W39" s="736"/>
      <c r="X39" s="784"/>
      <c r="Y39" s="784"/>
      <c r="Z39" s="784"/>
      <c r="AA39" s="787"/>
      <c r="AB39" s="206"/>
      <c r="AC39" s="206"/>
      <c r="AD39" s="299"/>
      <c r="AE39" s="299"/>
      <c r="AF39" s="300"/>
      <c r="AG39" s="300"/>
      <c r="AH39" s="300"/>
      <c r="AI39" s="299"/>
      <c r="AJ39" s="300"/>
      <c r="AK39" s="300"/>
      <c r="AL39" s="300"/>
      <c r="AM39" s="301"/>
      <c r="AN39" s="301"/>
      <c r="AO39" s="301"/>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06"/>
      <c r="CA39" s="206"/>
      <c r="CB39" s="206"/>
      <c r="CC39" s="206"/>
      <c r="CD39" s="206"/>
      <c r="CE39" s="206"/>
      <c r="CF39" s="206"/>
      <c r="CG39" s="206"/>
    </row>
    <row r="40" spans="1:85" s="302" customFormat="1" ht="21.75" customHeight="1">
      <c r="A40" s="791"/>
      <c r="B40" s="794"/>
      <c r="C40" s="785"/>
      <c r="D40" s="303" t="s">
        <v>268</v>
      </c>
      <c r="E40" s="304">
        <v>7688000000</v>
      </c>
      <c r="F40" s="305">
        <v>950000000</v>
      </c>
      <c r="G40" s="305">
        <v>950000000</v>
      </c>
      <c r="H40" s="306"/>
      <c r="I40" s="306"/>
      <c r="J40" s="226">
        <v>239720000</v>
      </c>
      <c r="K40" s="226"/>
      <c r="L40" s="226"/>
      <c r="M40" s="226">
        <v>395349000</v>
      </c>
      <c r="N40" s="303"/>
      <c r="O40" s="225"/>
      <c r="P40" s="785"/>
      <c r="Q40" s="785"/>
      <c r="R40" s="794"/>
      <c r="S40" s="785"/>
      <c r="T40" s="785"/>
      <c r="U40" s="785"/>
      <c r="V40" s="785"/>
      <c r="W40" s="736"/>
      <c r="X40" s="785"/>
      <c r="Y40" s="785"/>
      <c r="Z40" s="785"/>
      <c r="AA40" s="788"/>
      <c r="AB40" s="206"/>
      <c r="AC40" s="206"/>
      <c r="AD40" s="299"/>
      <c r="AE40" s="299"/>
      <c r="AF40" s="300"/>
      <c r="AG40" s="300"/>
      <c r="AH40" s="300"/>
      <c r="AI40" s="299"/>
      <c r="AJ40" s="300"/>
      <c r="AK40" s="300"/>
      <c r="AL40" s="300"/>
      <c r="AM40" s="301"/>
      <c r="AN40" s="301"/>
      <c r="AO40" s="301"/>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6"/>
      <c r="BT40" s="206"/>
      <c r="BU40" s="206"/>
      <c r="BV40" s="206"/>
      <c r="BW40" s="206"/>
      <c r="BX40" s="206"/>
      <c r="BY40" s="206"/>
      <c r="BZ40" s="206"/>
      <c r="CA40" s="206"/>
      <c r="CB40" s="206"/>
      <c r="CC40" s="206"/>
      <c r="CD40" s="206"/>
      <c r="CE40" s="206"/>
      <c r="CF40" s="206"/>
      <c r="CG40" s="206"/>
    </row>
    <row r="41" spans="1:85" s="302" customFormat="1" ht="21.75" customHeight="1">
      <c r="A41" s="791"/>
      <c r="B41" s="794"/>
      <c r="C41" s="785"/>
      <c r="D41" s="303" t="s">
        <v>269</v>
      </c>
      <c r="E41" s="307">
        <v>0</v>
      </c>
      <c r="F41" s="227">
        <v>0</v>
      </c>
      <c r="G41" s="308">
        <v>0</v>
      </c>
      <c r="H41" s="309"/>
      <c r="I41" s="309"/>
      <c r="J41" s="226">
        <v>0</v>
      </c>
      <c r="K41" s="226"/>
      <c r="L41" s="226"/>
      <c r="M41" s="227"/>
      <c r="N41" s="303"/>
      <c r="O41" s="225"/>
      <c r="P41" s="785"/>
      <c r="Q41" s="785"/>
      <c r="R41" s="794"/>
      <c r="S41" s="785"/>
      <c r="T41" s="785"/>
      <c r="U41" s="785"/>
      <c r="V41" s="785"/>
      <c r="W41" s="736"/>
      <c r="X41" s="785"/>
      <c r="Y41" s="785"/>
      <c r="Z41" s="785"/>
      <c r="AA41" s="788"/>
      <c r="AB41" s="206"/>
      <c r="AC41" s="206"/>
      <c r="AD41" s="299"/>
      <c r="AE41" s="299"/>
      <c r="AF41" s="300"/>
      <c r="AG41" s="300"/>
      <c r="AH41" s="300"/>
      <c r="AI41" s="299"/>
      <c r="AJ41" s="300"/>
      <c r="AK41" s="300"/>
      <c r="AL41" s="300"/>
      <c r="AM41" s="301"/>
      <c r="AN41" s="301"/>
      <c r="AO41" s="301"/>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c r="BT41" s="206"/>
      <c r="BU41" s="206"/>
      <c r="BV41" s="206"/>
      <c r="BW41" s="206"/>
      <c r="BX41" s="206"/>
      <c r="BY41" s="206"/>
      <c r="BZ41" s="206"/>
      <c r="CA41" s="206"/>
      <c r="CB41" s="206"/>
      <c r="CC41" s="206"/>
      <c r="CD41" s="206"/>
      <c r="CE41" s="206"/>
      <c r="CF41" s="206"/>
      <c r="CG41" s="206"/>
    </row>
    <row r="42" spans="1:85" s="302" customFormat="1" ht="24" customHeight="1" thickBot="1">
      <c r="A42" s="792"/>
      <c r="B42" s="795"/>
      <c r="C42" s="786"/>
      <c r="D42" s="310" t="s">
        <v>270</v>
      </c>
      <c r="E42" s="311">
        <v>0</v>
      </c>
      <c r="F42" s="305">
        <v>348668387</v>
      </c>
      <c r="G42" s="312">
        <v>348668387</v>
      </c>
      <c r="H42" s="313"/>
      <c r="I42" s="313"/>
      <c r="J42" s="230">
        <v>44626758</v>
      </c>
      <c r="K42" s="230"/>
      <c r="L42" s="230"/>
      <c r="M42" s="230">
        <v>245476350</v>
      </c>
      <c r="N42" s="310"/>
      <c r="O42" s="228"/>
      <c r="P42" s="786"/>
      <c r="Q42" s="786"/>
      <c r="R42" s="795"/>
      <c r="S42" s="786"/>
      <c r="T42" s="786"/>
      <c r="U42" s="786"/>
      <c r="V42" s="786"/>
      <c r="W42" s="737"/>
      <c r="X42" s="786"/>
      <c r="Y42" s="786"/>
      <c r="Z42" s="786"/>
      <c r="AA42" s="789"/>
      <c r="AB42" s="206"/>
      <c r="AC42" s="206"/>
      <c r="AD42" s="299"/>
      <c r="AE42" s="299"/>
      <c r="AF42" s="300"/>
      <c r="AG42" s="300"/>
      <c r="AH42" s="300"/>
      <c r="AI42" s="299"/>
      <c r="AJ42" s="300"/>
      <c r="AK42" s="300"/>
      <c r="AL42" s="300"/>
      <c r="AM42" s="301"/>
      <c r="AN42" s="301"/>
      <c r="AO42" s="301"/>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row>
    <row r="43" spans="1:85" s="302" customFormat="1" ht="24" customHeight="1">
      <c r="A43" s="776">
        <v>6</v>
      </c>
      <c r="B43" s="779" t="s">
        <v>205</v>
      </c>
      <c r="C43" s="783" t="s">
        <v>280</v>
      </c>
      <c r="D43" s="269" t="s">
        <v>266</v>
      </c>
      <c r="E43" s="314">
        <v>2.5</v>
      </c>
      <c r="F43" s="315">
        <v>10</v>
      </c>
      <c r="G43" s="315">
        <v>10</v>
      </c>
      <c r="H43" s="315"/>
      <c r="I43" s="315"/>
      <c r="J43" s="316">
        <v>3.5000000000000003E-2</v>
      </c>
      <c r="K43" s="238"/>
      <c r="L43" s="238"/>
      <c r="M43" s="317">
        <v>5.8999999999999997E-2</v>
      </c>
      <c r="N43" s="318"/>
      <c r="O43" s="319"/>
      <c r="P43" s="756"/>
      <c r="Q43" s="747"/>
      <c r="R43" s="747" t="s">
        <v>170</v>
      </c>
      <c r="S43" s="747"/>
      <c r="T43" s="747"/>
      <c r="U43" s="739"/>
      <c r="V43" s="739"/>
      <c r="W43" s="733"/>
      <c r="X43" s="747" t="s">
        <v>170</v>
      </c>
      <c r="Y43" s="747" t="s">
        <v>170</v>
      </c>
      <c r="Z43" s="738" t="s">
        <v>277</v>
      </c>
      <c r="AA43" s="742"/>
      <c r="AB43" s="206"/>
      <c r="AC43" s="206"/>
      <c r="AD43" s="299"/>
      <c r="AE43" s="299"/>
      <c r="AF43" s="300"/>
      <c r="AG43" s="300"/>
      <c r="AH43" s="300"/>
      <c r="AI43" s="299"/>
      <c r="AJ43" s="300"/>
      <c r="AK43" s="300"/>
      <c r="AL43" s="300"/>
      <c r="AM43" s="301"/>
      <c r="AN43" s="301"/>
      <c r="AO43" s="301"/>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6"/>
      <c r="CE43" s="206"/>
      <c r="CF43" s="206"/>
      <c r="CG43" s="206"/>
    </row>
    <row r="44" spans="1:85" s="302" customFormat="1" ht="24" customHeight="1">
      <c r="A44" s="777"/>
      <c r="B44" s="780"/>
      <c r="C44" s="782"/>
      <c r="D44" s="277" t="s">
        <v>268</v>
      </c>
      <c r="E44" s="320">
        <v>1814750000</v>
      </c>
      <c r="F44" s="214">
        <v>150000000</v>
      </c>
      <c r="G44" s="214">
        <v>150000000</v>
      </c>
      <c r="H44" s="214"/>
      <c r="I44" s="214"/>
      <c r="J44" s="214">
        <v>18130000</v>
      </c>
      <c r="K44" s="214"/>
      <c r="L44" s="214"/>
      <c r="M44" s="214">
        <v>34109000</v>
      </c>
      <c r="N44" s="262"/>
      <c r="O44" s="259"/>
      <c r="P44" s="756"/>
      <c r="Q44" s="747"/>
      <c r="R44" s="747"/>
      <c r="S44" s="747"/>
      <c r="T44" s="747"/>
      <c r="U44" s="739"/>
      <c r="V44" s="739"/>
      <c r="W44" s="734"/>
      <c r="X44" s="747"/>
      <c r="Y44" s="747"/>
      <c r="Z44" s="739"/>
      <c r="AA44" s="742"/>
      <c r="AB44" s="206"/>
      <c r="AC44" s="206"/>
      <c r="AD44" s="299"/>
      <c r="AE44" s="299"/>
      <c r="AF44" s="300"/>
      <c r="AG44" s="300"/>
      <c r="AH44" s="300"/>
      <c r="AI44" s="299"/>
      <c r="AJ44" s="300"/>
      <c r="AK44" s="300"/>
      <c r="AL44" s="300"/>
      <c r="AM44" s="301"/>
      <c r="AN44" s="301"/>
      <c r="AO44" s="301"/>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row>
    <row r="45" spans="1:85" s="302" customFormat="1" ht="24" customHeight="1">
      <c r="A45" s="777"/>
      <c r="B45" s="780"/>
      <c r="C45" s="782"/>
      <c r="D45" s="277" t="s">
        <v>269</v>
      </c>
      <c r="E45" s="320">
        <v>0</v>
      </c>
      <c r="F45" s="214">
        <v>0</v>
      </c>
      <c r="G45" s="214">
        <v>0</v>
      </c>
      <c r="H45" s="214"/>
      <c r="I45" s="214"/>
      <c r="J45" s="321">
        <v>0</v>
      </c>
      <c r="K45" s="217"/>
      <c r="L45" s="217"/>
      <c r="M45" s="321">
        <v>0</v>
      </c>
      <c r="N45" s="262"/>
      <c r="O45" s="259"/>
      <c r="P45" s="756"/>
      <c r="Q45" s="747"/>
      <c r="R45" s="747"/>
      <c r="S45" s="747"/>
      <c r="T45" s="747"/>
      <c r="U45" s="739"/>
      <c r="V45" s="739"/>
      <c r="W45" s="734"/>
      <c r="X45" s="747"/>
      <c r="Y45" s="747"/>
      <c r="Z45" s="739"/>
      <c r="AA45" s="742"/>
      <c r="AB45" s="206"/>
      <c r="AC45" s="206"/>
      <c r="AD45" s="299"/>
      <c r="AE45" s="299"/>
      <c r="AF45" s="300"/>
      <c r="AG45" s="300"/>
      <c r="AH45" s="300"/>
      <c r="AI45" s="299"/>
      <c r="AJ45" s="300"/>
      <c r="AK45" s="300"/>
      <c r="AL45" s="300"/>
      <c r="AM45" s="301"/>
      <c r="AN45" s="301"/>
      <c r="AO45" s="301"/>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c r="BT45" s="206"/>
      <c r="BU45" s="206"/>
      <c r="BV45" s="206"/>
      <c r="BW45" s="206"/>
      <c r="BX45" s="206"/>
      <c r="BY45" s="206"/>
      <c r="BZ45" s="206"/>
      <c r="CA45" s="206"/>
      <c r="CB45" s="206"/>
      <c r="CC45" s="206"/>
      <c r="CD45" s="206"/>
      <c r="CE45" s="206"/>
      <c r="CF45" s="206"/>
      <c r="CG45" s="206"/>
    </row>
    <row r="46" spans="1:85" s="302" customFormat="1" ht="24" customHeight="1" thickBot="1">
      <c r="A46" s="777"/>
      <c r="B46" s="780"/>
      <c r="C46" s="782"/>
      <c r="D46" s="278" t="s">
        <v>270</v>
      </c>
      <c r="E46" s="320">
        <v>0</v>
      </c>
      <c r="F46" s="214">
        <v>482346880.75</v>
      </c>
      <c r="G46" s="214">
        <v>482346880.75</v>
      </c>
      <c r="H46" s="214"/>
      <c r="I46" s="214"/>
      <c r="J46" s="214">
        <v>21955449</v>
      </c>
      <c r="K46" s="214"/>
      <c r="L46" s="214"/>
      <c r="M46" s="214">
        <v>188228898</v>
      </c>
      <c r="N46" s="262"/>
      <c r="O46" s="259"/>
      <c r="P46" s="756"/>
      <c r="Q46" s="747"/>
      <c r="R46" s="763"/>
      <c r="S46" s="747"/>
      <c r="T46" s="747"/>
      <c r="U46" s="739"/>
      <c r="V46" s="739"/>
      <c r="W46" s="735"/>
      <c r="X46" s="763"/>
      <c r="Y46" s="763"/>
      <c r="Z46" s="758"/>
      <c r="AA46" s="742"/>
      <c r="AB46" s="206"/>
      <c r="AC46" s="206"/>
      <c r="AD46" s="299"/>
      <c r="AE46" s="299"/>
      <c r="AF46" s="300"/>
      <c r="AG46" s="300"/>
      <c r="AH46" s="300"/>
      <c r="AI46" s="299"/>
      <c r="AJ46" s="300"/>
      <c r="AK46" s="300"/>
      <c r="AL46" s="300"/>
      <c r="AM46" s="301"/>
      <c r="AN46" s="301"/>
      <c r="AO46" s="301"/>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row>
    <row r="47" spans="1:85" s="302" customFormat="1" ht="24" customHeight="1">
      <c r="A47" s="777"/>
      <c r="B47" s="780"/>
      <c r="C47" s="782" t="s">
        <v>287</v>
      </c>
      <c r="D47" s="280" t="s">
        <v>266</v>
      </c>
      <c r="E47" s="320">
        <v>2.5</v>
      </c>
      <c r="F47" s="214">
        <v>10</v>
      </c>
      <c r="G47" s="214">
        <v>10</v>
      </c>
      <c r="H47" s="214"/>
      <c r="I47" s="214"/>
      <c r="J47" s="316">
        <v>3.5000000000000003E-2</v>
      </c>
      <c r="K47" s="217"/>
      <c r="L47" s="217"/>
      <c r="M47" s="316">
        <v>5.8999999999999997E-2</v>
      </c>
      <c r="N47" s="262"/>
      <c r="O47" s="259"/>
      <c r="P47" s="756"/>
      <c r="Q47" s="747"/>
      <c r="R47" s="747" t="s">
        <v>170</v>
      </c>
      <c r="S47" s="747"/>
      <c r="T47" s="747"/>
      <c r="U47" s="739"/>
      <c r="V47" s="739"/>
      <c r="W47" s="733"/>
      <c r="X47" s="747" t="s">
        <v>170</v>
      </c>
      <c r="Y47" s="747" t="s">
        <v>170</v>
      </c>
      <c r="Z47" s="738" t="s">
        <v>277</v>
      </c>
      <c r="AA47" s="742"/>
      <c r="AB47" s="206"/>
      <c r="AC47" s="206"/>
      <c r="AD47" s="299"/>
      <c r="AE47" s="299"/>
      <c r="AF47" s="300"/>
      <c r="AG47" s="300"/>
      <c r="AH47" s="300"/>
      <c r="AI47" s="299"/>
      <c r="AJ47" s="300"/>
      <c r="AK47" s="300"/>
      <c r="AL47" s="300"/>
      <c r="AM47" s="301"/>
      <c r="AN47" s="301"/>
      <c r="AO47" s="301"/>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c r="BW47" s="206"/>
      <c r="BX47" s="206"/>
      <c r="BY47" s="206"/>
      <c r="BZ47" s="206"/>
      <c r="CA47" s="206"/>
      <c r="CB47" s="206"/>
      <c r="CC47" s="206"/>
      <c r="CD47" s="206"/>
      <c r="CE47" s="206"/>
      <c r="CF47" s="206"/>
      <c r="CG47" s="206"/>
    </row>
    <row r="48" spans="1:85" s="302" customFormat="1" ht="24" customHeight="1">
      <c r="A48" s="777"/>
      <c r="B48" s="780"/>
      <c r="C48" s="782"/>
      <c r="D48" s="277" t="s">
        <v>268</v>
      </c>
      <c r="E48" s="320">
        <v>1814750000</v>
      </c>
      <c r="F48" s="214">
        <v>150000000</v>
      </c>
      <c r="G48" s="214">
        <v>150000000</v>
      </c>
      <c r="H48" s="214"/>
      <c r="I48" s="214"/>
      <c r="J48" s="214">
        <v>18130000</v>
      </c>
      <c r="K48" s="214"/>
      <c r="L48" s="214"/>
      <c r="M48" s="214">
        <v>34109000</v>
      </c>
      <c r="N48" s="262"/>
      <c r="O48" s="259"/>
      <c r="P48" s="756"/>
      <c r="Q48" s="747"/>
      <c r="R48" s="747"/>
      <c r="S48" s="747"/>
      <c r="T48" s="747"/>
      <c r="U48" s="739"/>
      <c r="V48" s="739"/>
      <c r="W48" s="734"/>
      <c r="X48" s="747"/>
      <c r="Y48" s="747"/>
      <c r="Z48" s="739"/>
      <c r="AA48" s="742"/>
      <c r="AB48" s="206"/>
      <c r="AC48" s="206"/>
      <c r="AD48" s="299"/>
      <c r="AE48" s="299"/>
      <c r="AF48" s="300"/>
      <c r="AG48" s="300"/>
      <c r="AH48" s="300"/>
      <c r="AI48" s="299"/>
      <c r="AJ48" s="300"/>
      <c r="AK48" s="300"/>
      <c r="AL48" s="300"/>
      <c r="AM48" s="301"/>
      <c r="AN48" s="301"/>
      <c r="AO48" s="301"/>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6"/>
    </row>
    <row r="49" spans="1:85" s="302" customFormat="1" ht="24" customHeight="1">
      <c r="A49" s="777"/>
      <c r="B49" s="780"/>
      <c r="C49" s="782"/>
      <c r="D49" s="277" t="s">
        <v>269</v>
      </c>
      <c r="E49" s="320">
        <v>0</v>
      </c>
      <c r="F49" s="214">
        <v>0</v>
      </c>
      <c r="G49" s="214">
        <v>0</v>
      </c>
      <c r="H49" s="214"/>
      <c r="I49" s="214"/>
      <c r="J49" s="321">
        <v>0</v>
      </c>
      <c r="K49" s="217"/>
      <c r="L49" s="217"/>
      <c r="M49" s="321">
        <v>0</v>
      </c>
      <c r="N49" s="262"/>
      <c r="O49" s="259"/>
      <c r="P49" s="756"/>
      <c r="Q49" s="747"/>
      <c r="R49" s="747"/>
      <c r="S49" s="747"/>
      <c r="T49" s="747"/>
      <c r="U49" s="739"/>
      <c r="V49" s="739"/>
      <c r="W49" s="734"/>
      <c r="X49" s="747"/>
      <c r="Y49" s="747"/>
      <c r="Z49" s="739"/>
      <c r="AA49" s="742"/>
      <c r="AB49" s="206"/>
      <c r="AC49" s="206"/>
      <c r="AD49" s="299"/>
      <c r="AE49" s="299"/>
      <c r="AF49" s="300"/>
      <c r="AG49" s="300"/>
      <c r="AH49" s="300"/>
      <c r="AI49" s="299"/>
      <c r="AJ49" s="300"/>
      <c r="AK49" s="300"/>
      <c r="AL49" s="300"/>
      <c r="AM49" s="301"/>
      <c r="AN49" s="301"/>
      <c r="AO49" s="301"/>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row>
    <row r="50" spans="1:85" s="302" customFormat="1" ht="24" customHeight="1" thickBot="1">
      <c r="A50" s="777"/>
      <c r="B50" s="780"/>
      <c r="C50" s="782"/>
      <c r="D50" s="278" t="s">
        <v>270</v>
      </c>
      <c r="E50" s="320">
        <v>0</v>
      </c>
      <c r="F50" s="214">
        <v>482346880.75</v>
      </c>
      <c r="G50" s="214">
        <v>482346880.75</v>
      </c>
      <c r="H50" s="214"/>
      <c r="I50" s="214"/>
      <c r="J50" s="214">
        <v>21955449</v>
      </c>
      <c r="K50" s="214"/>
      <c r="L50" s="214"/>
      <c r="M50" s="214">
        <v>188228898</v>
      </c>
      <c r="N50" s="262"/>
      <c r="O50" s="259"/>
      <c r="P50" s="756"/>
      <c r="Q50" s="747"/>
      <c r="R50" s="763"/>
      <c r="S50" s="747"/>
      <c r="T50" s="747"/>
      <c r="U50" s="739"/>
      <c r="V50" s="739"/>
      <c r="W50" s="735"/>
      <c r="X50" s="763"/>
      <c r="Y50" s="763"/>
      <c r="Z50" s="758"/>
      <c r="AA50" s="742"/>
      <c r="AB50" s="206"/>
      <c r="AC50" s="206"/>
      <c r="AD50" s="299"/>
      <c r="AE50" s="299"/>
      <c r="AF50" s="300"/>
      <c r="AG50" s="300"/>
      <c r="AH50" s="300"/>
      <c r="AI50" s="299"/>
      <c r="AJ50" s="300"/>
      <c r="AK50" s="300"/>
      <c r="AL50" s="300"/>
      <c r="AM50" s="301"/>
      <c r="AN50" s="301"/>
      <c r="AO50" s="301"/>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row>
    <row r="51" spans="1:85" s="302" customFormat="1" ht="24" customHeight="1">
      <c r="A51" s="777"/>
      <c r="B51" s="780"/>
      <c r="C51" s="782" t="s">
        <v>284</v>
      </c>
      <c r="D51" s="280" t="s">
        <v>266</v>
      </c>
      <c r="E51" s="320">
        <v>2.5</v>
      </c>
      <c r="F51" s="214">
        <v>10</v>
      </c>
      <c r="G51" s="214">
        <v>10</v>
      </c>
      <c r="H51" s="214"/>
      <c r="I51" s="214"/>
      <c r="J51" s="316">
        <v>3.5000000000000003E-2</v>
      </c>
      <c r="K51" s="217"/>
      <c r="L51" s="217"/>
      <c r="M51" s="316">
        <v>5.8999999999999997E-2</v>
      </c>
      <c r="N51" s="262"/>
      <c r="O51" s="259"/>
      <c r="P51" s="756"/>
      <c r="Q51" s="747"/>
      <c r="R51" s="747" t="s">
        <v>170</v>
      </c>
      <c r="S51" s="747"/>
      <c r="T51" s="747"/>
      <c r="U51" s="739"/>
      <c r="V51" s="739"/>
      <c r="W51" s="733"/>
      <c r="X51" s="747" t="s">
        <v>170</v>
      </c>
      <c r="Y51" s="747" t="s">
        <v>170</v>
      </c>
      <c r="Z51" s="738" t="s">
        <v>277</v>
      </c>
      <c r="AA51" s="742"/>
      <c r="AB51" s="206"/>
      <c r="AC51" s="206"/>
      <c r="AD51" s="299"/>
      <c r="AE51" s="299"/>
      <c r="AF51" s="300"/>
      <c r="AG51" s="300"/>
      <c r="AH51" s="300"/>
      <c r="AI51" s="299"/>
      <c r="AJ51" s="300"/>
      <c r="AK51" s="300"/>
      <c r="AL51" s="300"/>
      <c r="AM51" s="301"/>
      <c r="AN51" s="301"/>
      <c r="AO51" s="301"/>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row>
    <row r="52" spans="1:85" s="302" customFormat="1" ht="24" customHeight="1">
      <c r="A52" s="777"/>
      <c r="B52" s="780"/>
      <c r="C52" s="782"/>
      <c r="D52" s="277" t="s">
        <v>268</v>
      </c>
      <c r="E52" s="320">
        <v>1814750000</v>
      </c>
      <c r="F52" s="214">
        <v>150000000</v>
      </c>
      <c r="G52" s="214">
        <v>150000000</v>
      </c>
      <c r="H52" s="214"/>
      <c r="I52" s="214"/>
      <c r="J52" s="214">
        <v>18130000</v>
      </c>
      <c r="K52" s="214"/>
      <c r="L52" s="214"/>
      <c r="M52" s="214">
        <v>34109000</v>
      </c>
      <c r="N52" s="262"/>
      <c r="O52" s="259"/>
      <c r="P52" s="756"/>
      <c r="Q52" s="747"/>
      <c r="R52" s="747"/>
      <c r="S52" s="747"/>
      <c r="T52" s="747"/>
      <c r="U52" s="739"/>
      <c r="V52" s="739"/>
      <c r="W52" s="734"/>
      <c r="X52" s="747"/>
      <c r="Y52" s="747"/>
      <c r="Z52" s="739"/>
      <c r="AA52" s="742"/>
      <c r="AB52" s="206"/>
      <c r="AC52" s="206"/>
      <c r="AD52" s="299"/>
      <c r="AE52" s="299"/>
      <c r="AF52" s="300"/>
      <c r="AG52" s="300"/>
      <c r="AH52" s="300"/>
      <c r="AI52" s="299"/>
      <c r="AJ52" s="300"/>
      <c r="AK52" s="300"/>
      <c r="AL52" s="300"/>
      <c r="AM52" s="301"/>
      <c r="AN52" s="301"/>
      <c r="AO52" s="301"/>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row>
    <row r="53" spans="1:85" s="302" customFormat="1" ht="24" customHeight="1">
      <c r="A53" s="777"/>
      <c r="B53" s="780"/>
      <c r="C53" s="782"/>
      <c r="D53" s="277" t="s">
        <v>269</v>
      </c>
      <c r="E53" s="320">
        <v>0</v>
      </c>
      <c r="F53" s="214">
        <v>0</v>
      </c>
      <c r="G53" s="214">
        <v>0</v>
      </c>
      <c r="H53" s="214"/>
      <c r="I53" s="214"/>
      <c r="J53" s="321">
        <v>0</v>
      </c>
      <c r="K53" s="217"/>
      <c r="L53" s="217"/>
      <c r="M53" s="321">
        <v>0</v>
      </c>
      <c r="N53" s="262"/>
      <c r="O53" s="259"/>
      <c r="P53" s="756"/>
      <c r="Q53" s="747"/>
      <c r="R53" s="747"/>
      <c r="S53" s="747"/>
      <c r="T53" s="747"/>
      <c r="U53" s="739"/>
      <c r="V53" s="739"/>
      <c r="W53" s="734"/>
      <c r="X53" s="747"/>
      <c r="Y53" s="747"/>
      <c r="Z53" s="739"/>
      <c r="AA53" s="742"/>
      <c r="AB53" s="206"/>
      <c r="AC53" s="206"/>
      <c r="AD53" s="299"/>
      <c r="AE53" s="299"/>
      <c r="AF53" s="300"/>
      <c r="AG53" s="300"/>
      <c r="AH53" s="300"/>
      <c r="AI53" s="299"/>
      <c r="AJ53" s="300"/>
      <c r="AK53" s="300"/>
      <c r="AL53" s="300"/>
      <c r="AM53" s="301"/>
      <c r="AN53" s="301"/>
      <c r="AO53" s="301"/>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row>
    <row r="54" spans="1:85" s="302" customFormat="1" ht="24" customHeight="1" thickBot="1">
      <c r="A54" s="777"/>
      <c r="B54" s="780"/>
      <c r="C54" s="782"/>
      <c r="D54" s="278" t="s">
        <v>270</v>
      </c>
      <c r="E54" s="320">
        <v>0</v>
      </c>
      <c r="F54" s="214">
        <v>482346880.75</v>
      </c>
      <c r="G54" s="214">
        <v>482346880.75</v>
      </c>
      <c r="H54" s="214"/>
      <c r="I54" s="214"/>
      <c r="J54" s="214">
        <v>21955449</v>
      </c>
      <c r="K54" s="214"/>
      <c r="L54" s="214"/>
      <c r="M54" s="214">
        <v>188228898</v>
      </c>
      <c r="N54" s="262"/>
      <c r="O54" s="259"/>
      <c r="P54" s="756"/>
      <c r="Q54" s="747"/>
      <c r="R54" s="763"/>
      <c r="S54" s="747"/>
      <c r="T54" s="747"/>
      <c r="U54" s="739"/>
      <c r="V54" s="739"/>
      <c r="W54" s="735"/>
      <c r="X54" s="763"/>
      <c r="Y54" s="763"/>
      <c r="Z54" s="758"/>
      <c r="AA54" s="742"/>
      <c r="AB54" s="206"/>
      <c r="AC54" s="206"/>
      <c r="AD54" s="299"/>
      <c r="AE54" s="299"/>
      <c r="AF54" s="300"/>
      <c r="AG54" s="300"/>
      <c r="AH54" s="300"/>
      <c r="AI54" s="299"/>
      <c r="AJ54" s="300"/>
      <c r="AK54" s="300"/>
      <c r="AL54" s="300"/>
      <c r="AM54" s="301"/>
      <c r="AN54" s="301"/>
      <c r="AO54" s="301"/>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row>
    <row r="55" spans="1:85" s="302" customFormat="1" ht="24" customHeight="1">
      <c r="A55" s="777"/>
      <c r="B55" s="780"/>
      <c r="C55" s="782" t="s">
        <v>285</v>
      </c>
      <c r="D55" s="280" t="s">
        <v>266</v>
      </c>
      <c r="E55" s="320">
        <v>2.5</v>
      </c>
      <c r="F55" s="322">
        <v>0.1</v>
      </c>
      <c r="G55" s="322">
        <v>10</v>
      </c>
      <c r="H55" s="214"/>
      <c r="I55" s="214"/>
      <c r="J55" s="316">
        <v>3.5000000000000003E-2</v>
      </c>
      <c r="K55" s="217"/>
      <c r="L55" s="217"/>
      <c r="M55" s="316">
        <v>5.8999999999999997E-2</v>
      </c>
      <c r="N55" s="262"/>
      <c r="O55" s="259"/>
      <c r="P55" s="756"/>
      <c r="Q55" s="747"/>
      <c r="R55" s="747" t="s">
        <v>170</v>
      </c>
      <c r="S55" s="747"/>
      <c r="T55" s="747"/>
      <c r="U55" s="739"/>
      <c r="V55" s="739"/>
      <c r="W55" s="733"/>
      <c r="X55" s="747" t="s">
        <v>170</v>
      </c>
      <c r="Y55" s="747" t="s">
        <v>170</v>
      </c>
      <c r="Z55" s="738" t="s">
        <v>277</v>
      </c>
      <c r="AA55" s="742"/>
      <c r="AB55" s="206"/>
      <c r="AC55" s="206"/>
      <c r="AD55" s="299"/>
      <c r="AE55" s="299"/>
      <c r="AF55" s="300"/>
      <c r="AG55" s="300"/>
      <c r="AH55" s="300"/>
      <c r="AI55" s="299"/>
      <c r="AJ55" s="300"/>
      <c r="AK55" s="300"/>
      <c r="AL55" s="300"/>
      <c r="AM55" s="301"/>
      <c r="AN55" s="301"/>
      <c r="AO55" s="301"/>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row>
    <row r="56" spans="1:85" s="302" customFormat="1" ht="24" customHeight="1">
      <c r="A56" s="777"/>
      <c r="B56" s="780"/>
      <c r="C56" s="782"/>
      <c r="D56" s="277" t="s">
        <v>268</v>
      </c>
      <c r="E56" s="320">
        <v>1814750000</v>
      </c>
      <c r="F56" s="214">
        <v>150000000</v>
      </c>
      <c r="G56" s="214">
        <v>150000000</v>
      </c>
      <c r="H56" s="214"/>
      <c r="I56" s="214"/>
      <c r="J56" s="214">
        <v>18130000</v>
      </c>
      <c r="K56" s="214"/>
      <c r="L56" s="214"/>
      <c r="M56" s="214">
        <v>34109000</v>
      </c>
      <c r="N56" s="262"/>
      <c r="O56" s="259"/>
      <c r="P56" s="756"/>
      <c r="Q56" s="747"/>
      <c r="R56" s="747"/>
      <c r="S56" s="747"/>
      <c r="T56" s="747"/>
      <c r="U56" s="739"/>
      <c r="V56" s="739"/>
      <c r="W56" s="734"/>
      <c r="X56" s="747"/>
      <c r="Y56" s="747"/>
      <c r="Z56" s="739"/>
      <c r="AA56" s="742"/>
      <c r="AB56" s="206"/>
      <c r="AC56" s="206"/>
      <c r="AD56" s="299"/>
      <c r="AE56" s="299"/>
      <c r="AF56" s="300"/>
      <c r="AG56" s="300"/>
      <c r="AH56" s="300"/>
      <c r="AI56" s="299"/>
      <c r="AJ56" s="300"/>
      <c r="AK56" s="300"/>
      <c r="AL56" s="300"/>
      <c r="AM56" s="301"/>
      <c r="AN56" s="301"/>
      <c r="AO56" s="301"/>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row>
    <row r="57" spans="1:85" s="302" customFormat="1" ht="24" customHeight="1">
      <c r="A57" s="777"/>
      <c r="B57" s="780"/>
      <c r="C57" s="782"/>
      <c r="D57" s="277" t="s">
        <v>269</v>
      </c>
      <c r="E57" s="320">
        <v>0</v>
      </c>
      <c r="F57" s="214">
        <v>0</v>
      </c>
      <c r="G57" s="214">
        <v>0</v>
      </c>
      <c r="H57" s="214"/>
      <c r="I57" s="214"/>
      <c r="J57" s="321">
        <v>0</v>
      </c>
      <c r="K57" s="217"/>
      <c r="L57" s="217"/>
      <c r="M57" s="321">
        <v>0</v>
      </c>
      <c r="N57" s="262"/>
      <c r="O57" s="259"/>
      <c r="P57" s="756"/>
      <c r="Q57" s="747"/>
      <c r="R57" s="747"/>
      <c r="S57" s="747"/>
      <c r="T57" s="747"/>
      <c r="U57" s="739"/>
      <c r="V57" s="739"/>
      <c r="W57" s="734"/>
      <c r="X57" s="747"/>
      <c r="Y57" s="747"/>
      <c r="Z57" s="739"/>
      <c r="AA57" s="742"/>
      <c r="AB57" s="206"/>
      <c r="AC57" s="206"/>
      <c r="AD57" s="299"/>
      <c r="AE57" s="299"/>
      <c r="AF57" s="300"/>
      <c r="AG57" s="300"/>
      <c r="AH57" s="300"/>
      <c r="AI57" s="299"/>
      <c r="AJ57" s="300"/>
      <c r="AK57" s="300"/>
      <c r="AL57" s="300"/>
      <c r="AM57" s="301"/>
      <c r="AN57" s="301"/>
      <c r="AO57" s="301"/>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6"/>
      <c r="BZ57" s="206"/>
      <c r="CA57" s="206"/>
      <c r="CB57" s="206"/>
      <c r="CC57" s="206"/>
      <c r="CD57" s="206"/>
      <c r="CE57" s="206"/>
      <c r="CF57" s="206"/>
      <c r="CG57" s="206"/>
    </row>
    <row r="58" spans="1:85" s="302" customFormat="1" ht="24" customHeight="1" thickBot="1">
      <c r="A58" s="778"/>
      <c r="B58" s="781"/>
      <c r="C58" s="782"/>
      <c r="D58" s="278" t="s">
        <v>270</v>
      </c>
      <c r="E58" s="320">
        <v>0</v>
      </c>
      <c r="F58" s="214">
        <v>482346880.75</v>
      </c>
      <c r="G58" s="214">
        <v>482346880.75</v>
      </c>
      <c r="H58" s="214"/>
      <c r="I58" s="214"/>
      <c r="J58" s="214">
        <v>21955449</v>
      </c>
      <c r="K58" s="214"/>
      <c r="L58" s="214"/>
      <c r="M58" s="214">
        <v>188228898</v>
      </c>
      <c r="N58" s="262"/>
      <c r="O58" s="259"/>
      <c r="P58" s="756"/>
      <c r="Q58" s="747"/>
      <c r="R58" s="763"/>
      <c r="S58" s="747"/>
      <c r="T58" s="747"/>
      <c r="U58" s="739"/>
      <c r="V58" s="739"/>
      <c r="W58" s="735"/>
      <c r="X58" s="763"/>
      <c r="Y58" s="763"/>
      <c r="Z58" s="758"/>
      <c r="AA58" s="742"/>
      <c r="AB58" s="206"/>
      <c r="AC58" s="206"/>
      <c r="AD58" s="299"/>
      <c r="AE58" s="299"/>
      <c r="AF58" s="300"/>
      <c r="AG58" s="300"/>
      <c r="AH58" s="300"/>
      <c r="AI58" s="299"/>
      <c r="AJ58" s="300"/>
      <c r="AK58" s="300"/>
      <c r="AL58" s="300"/>
      <c r="AM58" s="301"/>
      <c r="AN58" s="301"/>
      <c r="AO58" s="301"/>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206"/>
      <c r="CG58" s="206"/>
    </row>
    <row r="59" spans="1:85" ht="21.75" customHeight="1">
      <c r="A59" s="768">
        <v>6</v>
      </c>
      <c r="B59" s="771"/>
      <c r="C59" s="771" t="s">
        <v>288</v>
      </c>
      <c r="D59" s="209" t="s">
        <v>266</v>
      </c>
      <c r="E59" s="323">
        <v>0.1</v>
      </c>
      <c r="F59" s="324">
        <v>0.4</v>
      </c>
      <c r="G59" s="325">
        <v>0.4</v>
      </c>
      <c r="H59" s="326"/>
      <c r="I59" s="219"/>
      <c r="J59" s="327">
        <v>0.14000000000000001</v>
      </c>
      <c r="K59" s="227"/>
      <c r="L59" s="227"/>
      <c r="M59" s="328">
        <v>0.23599999999999999</v>
      </c>
      <c r="N59" s="329"/>
      <c r="O59" s="219"/>
      <c r="P59" s="774"/>
      <c r="Q59" s="774"/>
      <c r="R59" s="774"/>
      <c r="S59" s="774"/>
      <c r="T59" s="774"/>
      <c r="U59" s="736"/>
      <c r="V59" s="736"/>
      <c r="W59" s="736"/>
      <c r="X59" s="736"/>
      <c r="Y59" s="736"/>
      <c r="Z59" s="736"/>
      <c r="AA59" s="766"/>
    </row>
    <row r="60" spans="1:85" ht="21.75" customHeight="1">
      <c r="A60" s="769"/>
      <c r="B60" s="772"/>
      <c r="C60" s="772"/>
      <c r="D60" s="213" t="s">
        <v>268</v>
      </c>
      <c r="E60" s="330">
        <v>7259000000</v>
      </c>
      <c r="F60" s="226">
        <v>600000000</v>
      </c>
      <c r="G60" s="226">
        <v>600000000</v>
      </c>
      <c r="H60" s="331"/>
      <c r="I60" s="331"/>
      <c r="J60" s="226">
        <v>72520000</v>
      </c>
      <c r="K60" s="226"/>
      <c r="L60" s="226"/>
      <c r="M60" s="226">
        <v>136436000</v>
      </c>
      <c r="N60" s="329"/>
      <c r="O60" s="219"/>
      <c r="P60" s="774"/>
      <c r="Q60" s="774"/>
      <c r="R60" s="774"/>
      <c r="S60" s="774"/>
      <c r="T60" s="774"/>
      <c r="U60" s="736"/>
      <c r="V60" s="736"/>
      <c r="W60" s="736"/>
      <c r="X60" s="736"/>
      <c r="Y60" s="736"/>
      <c r="Z60" s="736"/>
      <c r="AA60" s="766"/>
    </row>
    <row r="61" spans="1:85" ht="21.75" customHeight="1">
      <c r="A61" s="769"/>
      <c r="B61" s="772"/>
      <c r="C61" s="772"/>
      <c r="D61" s="213" t="s">
        <v>269</v>
      </c>
      <c r="E61" s="219">
        <v>0</v>
      </c>
      <c r="F61" s="227">
        <v>0</v>
      </c>
      <c r="G61" s="308"/>
      <c r="H61" s="219"/>
      <c r="I61" s="219"/>
      <c r="J61" s="227">
        <v>0</v>
      </c>
      <c r="K61" s="227"/>
      <c r="L61" s="227"/>
      <c r="M61" s="227"/>
      <c r="N61" s="329"/>
      <c r="O61" s="219"/>
      <c r="P61" s="774"/>
      <c r="Q61" s="774"/>
      <c r="R61" s="774"/>
      <c r="S61" s="774"/>
      <c r="T61" s="774"/>
      <c r="U61" s="736"/>
      <c r="V61" s="736"/>
      <c r="W61" s="736"/>
      <c r="X61" s="736"/>
      <c r="Y61" s="736"/>
      <c r="Z61" s="736"/>
      <c r="AA61" s="766"/>
    </row>
    <row r="62" spans="1:85" ht="24" customHeight="1" thickBot="1">
      <c r="A62" s="770"/>
      <c r="B62" s="773"/>
      <c r="C62" s="773"/>
      <c r="D62" s="332" t="s">
        <v>270</v>
      </c>
      <c r="E62" s="229">
        <v>0</v>
      </c>
      <c r="F62" s="333">
        <v>1929387523</v>
      </c>
      <c r="G62" s="334">
        <v>1929387523</v>
      </c>
      <c r="H62" s="229"/>
      <c r="I62" s="229"/>
      <c r="J62" s="230">
        <v>87821796</v>
      </c>
      <c r="K62" s="230"/>
      <c r="L62" s="230"/>
      <c r="M62" s="230">
        <v>752915592</v>
      </c>
      <c r="N62" s="335"/>
      <c r="O62" s="228"/>
      <c r="P62" s="775"/>
      <c r="Q62" s="775"/>
      <c r="R62" s="775"/>
      <c r="S62" s="775"/>
      <c r="T62" s="775"/>
      <c r="U62" s="737"/>
      <c r="V62" s="737"/>
      <c r="W62" s="737"/>
      <c r="X62" s="737"/>
      <c r="Y62" s="737"/>
      <c r="Z62" s="737"/>
      <c r="AA62" s="767"/>
    </row>
    <row r="63" spans="1:85">
      <c r="A63" s="749">
        <v>8</v>
      </c>
      <c r="B63" s="752" t="s">
        <v>206</v>
      </c>
      <c r="C63" s="752" t="s">
        <v>289</v>
      </c>
      <c r="D63" s="336" t="s">
        <v>266</v>
      </c>
      <c r="E63" s="337">
        <v>0</v>
      </c>
      <c r="F63" s="338">
        <v>0.4</v>
      </c>
      <c r="G63" s="339">
        <v>0.4</v>
      </c>
      <c r="H63" s="315"/>
      <c r="I63" s="315"/>
      <c r="J63" s="340">
        <v>1E-3</v>
      </c>
      <c r="K63" s="341"/>
      <c r="L63" s="341"/>
      <c r="M63" s="342">
        <v>0.2</v>
      </c>
      <c r="N63" s="274"/>
      <c r="O63" s="315"/>
      <c r="P63" s="755" t="s">
        <v>273</v>
      </c>
      <c r="Q63" s="746" t="s">
        <v>170</v>
      </c>
      <c r="R63" s="746" t="s">
        <v>170</v>
      </c>
      <c r="S63" s="746" t="s">
        <v>170</v>
      </c>
      <c r="T63" s="746" t="s">
        <v>170</v>
      </c>
      <c r="U63" s="738" t="s">
        <v>274</v>
      </c>
      <c r="V63" s="738" t="s">
        <v>274</v>
      </c>
      <c r="W63" s="733"/>
      <c r="X63" s="738" t="s">
        <v>275</v>
      </c>
      <c r="Y63" s="738" t="s">
        <v>276</v>
      </c>
      <c r="Z63" s="738" t="s">
        <v>277</v>
      </c>
      <c r="AA63" s="741" t="s">
        <v>278</v>
      </c>
    </row>
    <row r="64" spans="1:85">
      <c r="A64" s="750"/>
      <c r="B64" s="753"/>
      <c r="C64" s="753"/>
      <c r="D64" s="343" t="s">
        <v>268</v>
      </c>
      <c r="E64" s="320">
        <v>6279605117</v>
      </c>
      <c r="F64" s="217">
        <v>1250000000</v>
      </c>
      <c r="G64" s="217">
        <v>1080000000</v>
      </c>
      <c r="H64" s="215"/>
      <c r="I64" s="215"/>
      <c r="J64" s="217">
        <v>148420000</v>
      </c>
      <c r="K64" s="217"/>
      <c r="L64" s="217"/>
      <c r="M64" s="217">
        <v>380978000</v>
      </c>
      <c r="N64" s="210"/>
      <c r="O64" s="214"/>
      <c r="P64" s="756"/>
      <c r="Q64" s="747"/>
      <c r="R64" s="747"/>
      <c r="S64" s="747"/>
      <c r="T64" s="747"/>
      <c r="U64" s="739"/>
      <c r="V64" s="739"/>
      <c r="W64" s="734"/>
      <c r="X64" s="739"/>
      <c r="Y64" s="739"/>
      <c r="Z64" s="739"/>
      <c r="AA64" s="742"/>
    </row>
    <row r="65" spans="1:27">
      <c r="A65" s="750"/>
      <c r="B65" s="753"/>
      <c r="C65" s="753"/>
      <c r="D65" s="343" t="s">
        <v>269</v>
      </c>
      <c r="E65" s="214">
        <v>0</v>
      </c>
      <c r="F65" s="344">
        <v>0</v>
      </c>
      <c r="G65" s="345">
        <v>0</v>
      </c>
      <c r="H65" s="214"/>
      <c r="I65" s="214"/>
      <c r="J65" s="246">
        <v>0</v>
      </c>
      <c r="K65" s="246"/>
      <c r="L65" s="246"/>
      <c r="M65" s="246"/>
      <c r="N65" s="210"/>
      <c r="O65" s="214"/>
      <c r="P65" s="756"/>
      <c r="Q65" s="747"/>
      <c r="R65" s="747"/>
      <c r="S65" s="747"/>
      <c r="T65" s="747"/>
      <c r="U65" s="739"/>
      <c r="V65" s="739"/>
      <c r="W65" s="734"/>
      <c r="X65" s="739"/>
      <c r="Y65" s="739"/>
      <c r="Z65" s="739"/>
      <c r="AA65" s="742"/>
    </row>
    <row r="66" spans="1:27" ht="23.25" thickBot="1">
      <c r="A66" s="751"/>
      <c r="B66" s="764"/>
      <c r="C66" s="764"/>
      <c r="D66" s="346" t="s">
        <v>270</v>
      </c>
      <c r="E66" s="288">
        <v>0</v>
      </c>
      <c r="F66" s="266">
        <v>325677578</v>
      </c>
      <c r="G66" s="347">
        <v>322781321</v>
      </c>
      <c r="H66" s="288"/>
      <c r="I66" s="288"/>
      <c r="J66" s="266">
        <v>21643420</v>
      </c>
      <c r="K66" s="266"/>
      <c r="L66" s="266"/>
      <c r="M66" s="249">
        <v>72346415</v>
      </c>
      <c r="N66" s="348"/>
      <c r="O66" s="290"/>
      <c r="P66" s="765"/>
      <c r="Q66" s="763"/>
      <c r="R66" s="763"/>
      <c r="S66" s="763"/>
      <c r="T66" s="763"/>
      <c r="U66" s="758"/>
      <c r="V66" s="758"/>
      <c r="W66" s="735"/>
      <c r="X66" s="758"/>
      <c r="Y66" s="758"/>
      <c r="Z66" s="758"/>
      <c r="AA66" s="759"/>
    </row>
    <row r="67" spans="1:27">
      <c r="A67" s="760">
        <v>10</v>
      </c>
      <c r="B67" s="749" t="s">
        <v>92</v>
      </c>
      <c r="C67" s="752" t="s">
        <v>289</v>
      </c>
      <c r="D67" s="336" t="s">
        <v>266</v>
      </c>
      <c r="E67" s="271">
        <v>0.2</v>
      </c>
      <c r="F67" s="338">
        <v>0.2</v>
      </c>
      <c r="G67" s="345">
        <v>0.3</v>
      </c>
      <c r="H67" s="271"/>
      <c r="I67" s="271"/>
      <c r="J67" s="349">
        <v>7.0400000000000004E-2</v>
      </c>
      <c r="K67" s="350">
        <v>0.02</v>
      </c>
      <c r="L67" s="350">
        <v>0.01</v>
      </c>
      <c r="M67" s="274">
        <v>0.16</v>
      </c>
      <c r="N67" s="274"/>
      <c r="O67" s="271"/>
      <c r="P67" s="755" t="s">
        <v>273</v>
      </c>
      <c r="Q67" s="746" t="s">
        <v>170</v>
      </c>
      <c r="R67" s="746" t="s">
        <v>170</v>
      </c>
      <c r="S67" s="746" t="s">
        <v>170</v>
      </c>
      <c r="T67" s="746" t="s">
        <v>170</v>
      </c>
      <c r="U67" s="738" t="s">
        <v>274</v>
      </c>
      <c r="V67" s="738" t="s">
        <v>274</v>
      </c>
      <c r="W67" s="733"/>
      <c r="X67" s="738" t="s">
        <v>275</v>
      </c>
      <c r="Y67" s="738" t="s">
        <v>276</v>
      </c>
      <c r="Z67" s="738" t="s">
        <v>277</v>
      </c>
      <c r="AA67" s="741" t="s">
        <v>278</v>
      </c>
    </row>
    <row r="68" spans="1:27">
      <c r="A68" s="761"/>
      <c r="B68" s="750"/>
      <c r="C68" s="753"/>
      <c r="D68" s="343" t="s">
        <v>268</v>
      </c>
      <c r="E68" s="320">
        <v>750000000</v>
      </c>
      <c r="F68" s="217">
        <v>750000000</v>
      </c>
      <c r="G68" s="217">
        <v>1530000000</v>
      </c>
      <c r="H68" s="351"/>
      <c r="I68" s="351"/>
      <c r="J68" s="217">
        <v>279631000</v>
      </c>
      <c r="K68" s="217"/>
      <c r="L68" s="217"/>
      <c r="M68" s="210">
        <v>419284000</v>
      </c>
      <c r="N68" s="210"/>
      <c r="O68" s="214"/>
      <c r="P68" s="756"/>
      <c r="Q68" s="747"/>
      <c r="R68" s="747"/>
      <c r="S68" s="747"/>
      <c r="T68" s="747"/>
      <c r="U68" s="739"/>
      <c r="V68" s="739"/>
      <c r="W68" s="734"/>
      <c r="X68" s="739"/>
      <c r="Y68" s="739"/>
      <c r="Z68" s="739"/>
      <c r="AA68" s="742"/>
    </row>
    <row r="69" spans="1:27">
      <c r="A69" s="761"/>
      <c r="B69" s="750"/>
      <c r="C69" s="753"/>
      <c r="D69" s="343" t="s">
        <v>269</v>
      </c>
      <c r="E69" s="214"/>
      <c r="F69" s="344">
        <v>0</v>
      </c>
      <c r="G69" s="345"/>
      <c r="H69" s="214"/>
      <c r="I69" s="214"/>
      <c r="J69" s="246">
        <v>0</v>
      </c>
      <c r="K69" s="246"/>
      <c r="L69" s="246"/>
      <c r="M69" s="210">
        <v>0</v>
      </c>
      <c r="N69" s="210"/>
      <c r="O69" s="214"/>
      <c r="P69" s="756"/>
      <c r="Q69" s="747"/>
      <c r="R69" s="747"/>
      <c r="S69" s="747"/>
      <c r="T69" s="747"/>
      <c r="U69" s="739"/>
      <c r="V69" s="739"/>
      <c r="W69" s="734"/>
      <c r="X69" s="739"/>
      <c r="Y69" s="739"/>
      <c r="Z69" s="739"/>
      <c r="AA69" s="742"/>
    </row>
    <row r="70" spans="1:27" ht="23.25" thickBot="1">
      <c r="A70" s="762"/>
      <c r="B70" s="751"/>
      <c r="C70" s="754"/>
      <c r="D70" s="352" t="s">
        <v>270</v>
      </c>
      <c r="E70" s="247">
        <v>49215150</v>
      </c>
      <c r="F70" s="249">
        <v>49215150</v>
      </c>
      <c r="G70" s="353">
        <v>49215150</v>
      </c>
      <c r="H70" s="247"/>
      <c r="I70" s="247"/>
      <c r="J70" s="249">
        <v>29198088</v>
      </c>
      <c r="K70" s="249"/>
      <c r="L70" s="249"/>
      <c r="M70" s="354">
        <v>43040712</v>
      </c>
      <c r="N70" s="354"/>
      <c r="O70" s="355"/>
      <c r="P70" s="757"/>
      <c r="Q70" s="748"/>
      <c r="R70" s="748"/>
      <c r="S70" s="748"/>
      <c r="T70" s="748"/>
      <c r="U70" s="740"/>
      <c r="V70" s="740"/>
      <c r="W70" s="735"/>
      <c r="X70" s="740"/>
      <c r="Y70" s="740"/>
      <c r="Z70" s="740"/>
      <c r="AA70" s="743"/>
    </row>
    <row r="71" spans="1:27">
      <c r="A71" s="749">
        <v>11</v>
      </c>
      <c r="B71" s="752" t="s">
        <v>208</v>
      </c>
      <c r="C71" s="752" t="s">
        <v>290</v>
      </c>
      <c r="D71" s="336" t="s">
        <v>266</v>
      </c>
      <c r="E71" s="337">
        <v>1</v>
      </c>
      <c r="F71" s="356">
        <v>1</v>
      </c>
      <c r="G71" s="357">
        <v>1</v>
      </c>
      <c r="H71" s="315"/>
      <c r="I71" s="358"/>
      <c r="J71" s="349">
        <v>2.5000000000000001E-2</v>
      </c>
      <c r="K71" s="350">
        <v>6.4000000000000001E-2</v>
      </c>
      <c r="L71" s="350">
        <v>0.114</v>
      </c>
      <c r="M71" s="342">
        <v>0.12</v>
      </c>
      <c r="N71" s="274"/>
      <c r="O71" s="315"/>
      <c r="P71" s="755" t="s">
        <v>273</v>
      </c>
      <c r="Q71" s="746" t="s">
        <v>170</v>
      </c>
      <c r="R71" s="746" t="s">
        <v>170</v>
      </c>
      <c r="S71" s="746" t="s">
        <v>170</v>
      </c>
      <c r="T71" s="746" t="s">
        <v>170</v>
      </c>
      <c r="U71" s="738" t="s">
        <v>274</v>
      </c>
      <c r="V71" s="738" t="s">
        <v>274</v>
      </c>
      <c r="W71" s="733"/>
      <c r="X71" s="738" t="s">
        <v>275</v>
      </c>
      <c r="Y71" s="738" t="s">
        <v>276</v>
      </c>
      <c r="Z71" s="738" t="s">
        <v>277</v>
      </c>
      <c r="AA71" s="741" t="s">
        <v>278</v>
      </c>
    </row>
    <row r="72" spans="1:27">
      <c r="A72" s="750"/>
      <c r="B72" s="753"/>
      <c r="C72" s="753"/>
      <c r="D72" s="343" t="s">
        <v>268</v>
      </c>
      <c r="E72" s="320">
        <v>1700000000</v>
      </c>
      <c r="F72" s="217">
        <v>1700000000</v>
      </c>
      <c r="G72" s="217">
        <v>1679909000</v>
      </c>
      <c r="H72" s="215"/>
      <c r="I72" s="215">
        <v>1679909000</v>
      </c>
      <c r="J72" s="217">
        <v>0</v>
      </c>
      <c r="K72" s="217"/>
      <c r="L72" s="217"/>
      <c r="M72" s="217">
        <v>87320000</v>
      </c>
      <c r="N72" s="210"/>
      <c r="O72" s="214"/>
      <c r="P72" s="756"/>
      <c r="Q72" s="747"/>
      <c r="R72" s="747"/>
      <c r="S72" s="747"/>
      <c r="T72" s="747"/>
      <c r="U72" s="739"/>
      <c r="V72" s="739"/>
      <c r="W72" s="734"/>
      <c r="X72" s="739"/>
      <c r="Y72" s="739"/>
      <c r="Z72" s="739"/>
      <c r="AA72" s="742"/>
    </row>
    <row r="73" spans="1:27" ht="26.25" customHeight="1">
      <c r="A73" s="750"/>
      <c r="B73" s="753"/>
      <c r="C73" s="753"/>
      <c r="D73" s="343" t="s">
        <v>269</v>
      </c>
      <c r="E73" s="214">
        <v>0</v>
      </c>
      <c r="F73" s="246">
        <v>0</v>
      </c>
      <c r="G73" s="345"/>
      <c r="H73" s="214"/>
      <c r="I73" s="214"/>
      <c r="J73" s="246">
        <v>0</v>
      </c>
      <c r="K73" s="246"/>
      <c r="L73" s="246"/>
      <c r="M73" s="246"/>
      <c r="N73" s="210"/>
      <c r="O73" s="214"/>
      <c r="P73" s="756"/>
      <c r="Q73" s="747"/>
      <c r="R73" s="747"/>
      <c r="S73" s="747"/>
      <c r="T73" s="747"/>
      <c r="U73" s="739"/>
      <c r="V73" s="739"/>
      <c r="W73" s="734"/>
      <c r="X73" s="739"/>
      <c r="Y73" s="739"/>
      <c r="Z73" s="739"/>
      <c r="AA73" s="742"/>
    </row>
    <row r="74" spans="1:27" ht="23.25" thickBot="1">
      <c r="A74" s="751"/>
      <c r="B74" s="754"/>
      <c r="C74" s="754"/>
      <c r="D74" s="352" t="s">
        <v>270</v>
      </c>
      <c r="E74" s="247">
        <v>317287429</v>
      </c>
      <c r="F74" s="249">
        <v>317287429</v>
      </c>
      <c r="G74" s="353">
        <v>317287429</v>
      </c>
      <c r="H74" s="247"/>
      <c r="I74" s="247">
        <v>317287429</v>
      </c>
      <c r="J74" s="249">
        <v>0</v>
      </c>
      <c r="K74" s="249"/>
      <c r="L74" s="249"/>
      <c r="M74" s="249"/>
      <c r="N74" s="354"/>
      <c r="O74" s="355"/>
      <c r="P74" s="757"/>
      <c r="Q74" s="748"/>
      <c r="R74" s="748"/>
      <c r="S74" s="748"/>
      <c r="T74" s="748"/>
      <c r="U74" s="740"/>
      <c r="V74" s="740"/>
      <c r="W74" s="735"/>
      <c r="X74" s="740"/>
      <c r="Y74" s="740"/>
      <c r="Z74" s="740"/>
      <c r="AA74" s="743"/>
    </row>
    <row r="75" spans="1:27">
      <c r="A75" s="744" t="s">
        <v>291</v>
      </c>
      <c r="B75" s="744"/>
      <c r="C75" s="744"/>
      <c r="D75" s="359" t="s">
        <v>268</v>
      </c>
      <c r="E75" s="359" t="e">
        <v>#REF!</v>
      </c>
      <c r="F75" s="359">
        <v>11937623000</v>
      </c>
      <c r="G75" s="359">
        <v>11937623000</v>
      </c>
      <c r="H75" s="359"/>
      <c r="I75" s="359"/>
      <c r="J75" s="359">
        <v>961477000</v>
      </c>
      <c r="K75" s="359"/>
      <c r="L75" s="359"/>
      <c r="M75" s="359"/>
      <c r="N75" s="360"/>
      <c r="O75" s="359"/>
      <c r="P75" s="361"/>
      <c r="Q75" s="361"/>
      <c r="R75" s="361"/>
      <c r="S75" s="361"/>
      <c r="T75" s="362"/>
      <c r="U75" s="362"/>
      <c r="V75" s="362"/>
      <c r="W75" s="362"/>
      <c r="X75" s="362"/>
      <c r="Y75" s="362"/>
      <c r="Z75" s="362"/>
      <c r="AA75" s="362"/>
    </row>
    <row r="76" spans="1:27" ht="22.5">
      <c r="A76" s="745"/>
      <c r="B76" s="745"/>
      <c r="C76" s="745"/>
      <c r="D76" s="363" t="s">
        <v>270</v>
      </c>
      <c r="E76" s="363">
        <v>1137985393</v>
      </c>
      <c r="F76" s="363">
        <v>3741718881</v>
      </c>
      <c r="G76" s="363">
        <v>3738822624</v>
      </c>
      <c r="H76" s="363"/>
      <c r="I76" s="363"/>
      <c r="J76" s="363">
        <v>245164932</v>
      </c>
      <c r="K76" s="363"/>
      <c r="L76" s="363"/>
      <c r="M76" s="363"/>
      <c r="N76" s="364"/>
      <c r="O76" s="364"/>
      <c r="P76" s="365"/>
      <c r="Q76" s="365"/>
      <c r="R76" s="365"/>
      <c r="S76" s="365"/>
      <c r="T76" s="365"/>
      <c r="U76" s="365"/>
      <c r="V76" s="365"/>
      <c r="W76" s="365"/>
      <c r="X76" s="365"/>
      <c r="Y76" s="365"/>
      <c r="Z76" s="365"/>
      <c r="AA76" s="365"/>
    </row>
    <row r="77" spans="1:27">
      <c r="A77" s="745"/>
      <c r="B77" s="745"/>
      <c r="C77" s="745"/>
      <c r="D77" s="363" t="s">
        <v>292</v>
      </c>
      <c r="E77" s="363" t="e">
        <v>#REF!</v>
      </c>
      <c r="F77" s="363">
        <v>15679341881</v>
      </c>
      <c r="G77" s="363">
        <v>15676445624</v>
      </c>
      <c r="H77" s="363"/>
      <c r="I77" s="363"/>
      <c r="J77" s="363">
        <v>1206641932</v>
      </c>
      <c r="K77" s="363"/>
      <c r="L77" s="363"/>
      <c r="M77" s="363"/>
      <c r="N77" s="364"/>
      <c r="O77" s="363"/>
      <c r="P77" s="365"/>
      <c r="Q77" s="365"/>
      <c r="R77" s="365"/>
      <c r="S77" s="365"/>
      <c r="T77" s="365"/>
      <c r="U77" s="365"/>
      <c r="V77" s="365"/>
      <c r="W77" s="365"/>
      <c r="X77" s="365"/>
      <c r="Y77" s="365"/>
      <c r="Z77" s="365"/>
      <c r="AA77" s="365"/>
    </row>
    <row r="78" spans="1:27" ht="15.75" customHeight="1">
      <c r="A78" s="831" t="s">
        <v>302</v>
      </c>
      <c r="B78" s="831"/>
      <c r="C78" s="831"/>
      <c r="D78" s="831"/>
      <c r="E78" s="831"/>
      <c r="F78" s="831"/>
      <c r="G78" s="831"/>
      <c r="H78" s="831"/>
      <c r="I78" s="831"/>
      <c r="J78" s="831"/>
      <c r="K78" s="831"/>
      <c r="L78" s="831"/>
      <c r="M78" s="831"/>
      <c r="N78" s="831"/>
      <c r="O78" s="831"/>
      <c r="P78" s="831"/>
      <c r="Q78" s="831"/>
      <c r="R78" s="831"/>
      <c r="S78" s="831"/>
      <c r="T78" s="831"/>
      <c r="U78" s="831"/>
      <c r="V78" s="831"/>
      <c r="W78" s="831"/>
      <c r="X78" s="831"/>
      <c r="Y78" s="831"/>
      <c r="Z78" s="831"/>
      <c r="AA78" s="831"/>
    </row>
    <row r="79" spans="1:27" ht="18" customHeight="1">
      <c r="A79" s="832"/>
      <c r="B79" s="832"/>
      <c r="C79" s="832"/>
      <c r="D79" s="832"/>
      <c r="E79" s="832"/>
      <c r="F79" s="832"/>
      <c r="G79" s="832"/>
      <c r="H79" s="832"/>
      <c r="I79" s="832"/>
      <c r="J79" s="832"/>
      <c r="K79" s="832"/>
      <c r="L79" s="832"/>
      <c r="M79" s="832"/>
      <c r="N79" s="832"/>
      <c r="O79" s="832"/>
      <c r="P79" s="832"/>
      <c r="Q79" s="832"/>
      <c r="R79" s="832"/>
      <c r="S79" s="832"/>
      <c r="T79" s="832"/>
      <c r="U79" s="832"/>
      <c r="V79" s="832"/>
      <c r="W79" s="832"/>
      <c r="X79" s="832"/>
      <c r="Y79" s="832"/>
      <c r="Z79" s="832"/>
      <c r="AA79" s="832"/>
    </row>
  </sheetData>
  <mergeCells count="249">
    <mergeCell ref="A1:D4"/>
    <mergeCell ref="E1:AA1"/>
    <mergeCell ref="E2:AA2"/>
    <mergeCell ref="E3:F3"/>
    <mergeCell ref="G3:AA3"/>
    <mergeCell ref="E4:F4"/>
    <mergeCell ref="G4:AA4"/>
    <mergeCell ref="J5:O5"/>
    <mergeCell ref="P5:T5"/>
    <mergeCell ref="U5:AA5"/>
    <mergeCell ref="X7:X10"/>
    <mergeCell ref="Y7:Y10"/>
    <mergeCell ref="Z7:Z10"/>
    <mergeCell ref="W7:W10"/>
    <mergeCell ref="A78:AA79"/>
    <mergeCell ref="A5:A6"/>
    <mergeCell ref="B5:B6"/>
    <mergeCell ref="C5:C6"/>
    <mergeCell ref="D5:D6"/>
    <mergeCell ref="E5:E6"/>
    <mergeCell ref="F5:I5"/>
    <mergeCell ref="AA7:AA10"/>
    <mergeCell ref="A11:A14"/>
    <mergeCell ref="B11:B14"/>
    <mergeCell ref="C11:C14"/>
    <mergeCell ref="A15:A18"/>
    <mergeCell ref="B15:B18"/>
    <mergeCell ref="C15:C18"/>
    <mergeCell ref="A7:A10"/>
    <mergeCell ref="B7:B10"/>
    <mergeCell ref="C7:C10"/>
    <mergeCell ref="P7:P10"/>
    <mergeCell ref="Q7:Q10"/>
    <mergeCell ref="R7:R10"/>
    <mergeCell ref="S7:S10"/>
    <mergeCell ref="U19:U22"/>
    <mergeCell ref="V19:V22"/>
    <mergeCell ref="P15:P18"/>
    <mergeCell ref="Q15:Q18"/>
    <mergeCell ref="R15:R18"/>
    <mergeCell ref="T7:T10"/>
    <mergeCell ref="U7:U10"/>
    <mergeCell ref="V7:V10"/>
    <mergeCell ref="X19:X22"/>
    <mergeCell ref="Y19:Y22"/>
    <mergeCell ref="Z19:Z22"/>
    <mergeCell ref="AA19:AA22"/>
    <mergeCell ref="Z15:Z18"/>
    <mergeCell ref="AA15:AA18"/>
    <mergeCell ref="A19:A22"/>
    <mergeCell ref="B19:B22"/>
    <mergeCell ref="C19:C22"/>
    <mergeCell ref="P19:P22"/>
    <mergeCell ref="Q19:Q22"/>
    <mergeCell ref="R19:R22"/>
    <mergeCell ref="S19:S22"/>
    <mergeCell ref="T19:T22"/>
    <mergeCell ref="S15:S18"/>
    <mergeCell ref="T15:T18"/>
    <mergeCell ref="U15:U18"/>
    <mergeCell ref="V15:V18"/>
    <mergeCell ref="X15:X18"/>
    <mergeCell ref="Y15:Y18"/>
    <mergeCell ref="W15:W18"/>
    <mergeCell ref="W19:W22"/>
    <mergeCell ref="Z23:Z26"/>
    <mergeCell ref="AA23:AA26"/>
    <mergeCell ref="C27:C30"/>
    <mergeCell ref="P27:P30"/>
    <mergeCell ref="Q27:Q30"/>
    <mergeCell ref="R27:R30"/>
    <mergeCell ref="S27:S30"/>
    <mergeCell ref="T27:T30"/>
    <mergeCell ref="U27:U30"/>
    <mergeCell ref="V27:V30"/>
    <mergeCell ref="S23:S26"/>
    <mergeCell ref="T23:T26"/>
    <mergeCell ref="U23:U26"/>
    <mergeCell ref="V23:V26"/>
    <mergeCell ref="X23:X26"/>
    <mergeCell ref="Y23:Y26"/>
    <mergeCell ref="C23:C26"/>
    <mergeCell ref="P23:P26"/>
    <mergeCell ref="U31:U34"/>
    <mergeCell ref="V31:V34"/>
    <mergeCell ref="X31:X34"/>
    <mergeCell ref="Y31:Y34"/>
    <mergeCell ref="Z31:Z34"/>
    <mergeCell ref="AA31:AA34"/>
    <mergeCell ref="X27:X30"/>
    <mergeCell ref="Y27:Y30"/>
    <mergeCell ref="Z27:Z30"/>
    <mergeCell ref="AA27:AA30"/>
    <mergeCell ref="A39:A42"/>
    <mergeCell ref="B39:B42"/>
    <mergeCell ref="C39:C42"/>
    <mergeCell ref="P39:P42"/>
    <mergeCell ref="Q39:Q42"/>
    <mergeCell ref="R39:R42"/>
    <mergeCell ref="S39:S42"/>
    <mergeCell ref="T39:T42"/>
    <mergeCell ref="S35:S38"/>
    <mergeCell ref="T35:T38"/>
    <mergeCell ref="A23:A38"/>
    <mergeCell ref="B23:B38"/>
    <mergeCell ref="Q23:Q26"/>
    <mergeCell ref="R23:R26"/>
    <mergeCell ref="C35:C38"/>
    <mergeCell ref="P35:P38"/>
    <mergeCell ref="Q35:Q38"/>
    <mergeCell ref="R35:R38"/>
    <mergeCell ref="C31:C34"/>
    <mergeCell ref="P31:P34"/>
    <mergeCell ref="Q31:Q34"/>
    <mergeCell ref="R31:R34"/>
    <mergeCell ref="S31:S34"/>
    <mergeCell ref="T31:T34"/>
    <mergeCell ref="R55:R58"/>
    <mergeCell ref="U39:U42"/>
    <mergeCell ref="V39:V42"/>
    <mergeCell ref="X39:X42"/>
    <mergeCell ref="Y39:Y42"/>
    <mergeCell ref="Z39:Z42"/>
    <mergeCell ref="AA39:AA42"/>
    <mergeCell ref="Z35:Z38"/>
    <mergeCell ref="AA35:AA38"/>
    <mergeCell ref="U35:U38"/>
    <mergeCell ref="V35:V38"/>
    <mergeCell ref="X35:X38"/>
    <mergeCell ref="Y35:Y38"/>
    <mergeCell ref="U51:U54"/>
    <mergeCell ref="V51:V54"/>
    <mergeCell ref="X51:X54"/>
    <mergeCell ref="Y51:Y54"/>
    <mergeCell ref="Z51:Z54"/>
    <mergeCell ref="AA51:AA54"/>
    <mergeCell ref="X47:X50"/>
    <mergeCell ref="Y47:Y50"/>
    <mergeCell ref="Z47:Z50"/>
    <mergeCell ref="AA47:AA50"/>
    <mergeCell ref="C51:C54"/>
    <mergeCell ref="P51:P54"/>
    <mergeCell ref="Q51:Q54"/>
    <mergeCell ref="R51:R54"/>
    <mergeCell ref="S51:S54"/>
    <mergeCell ref="T51:T54"/>
    <mergeCell ref="Z43:Z46"/>
    <mergeCell ref="AA43:AA46"/>
    <mergeCell ref="C47:C50"/>
    <mergeCell ref="P47:P50"/>
    <mergeCell ref="Q47:Q50"/>
    <mergeCell ref="R47:R50"/>
    <mergeCell ref="S47:S50"/>
    <mergeCell ref="T47:T50"/>
    <mergeCell ref="U47:U50"/>
    <mergeCell ref="V47:V50"/>
    <mergeCell ref="S43:S46"/>
    <mergeCell ref="T43:T46"/>
    <mergeCell ref="U43:U46"/>
    <mergeCell ref="V43:V46"/>
    <mergeCell ref="X43:X46"/>
    <mergeCell ref="Y43:Y46"/>
    <mergeCell ref="C43:C46"/>
    <mergeCell ref="P43:P46"/>
    <mergeCell ref="AA59:AA62"/>
    <mergeCell ref="Z55:Z58"/>
    <mergeCell ref="AA55:AA58"/>
    <mergeCell ref="A59:A62"/>
    <mergeCell ref="B59:B62"/>
    <mergeCell ref="C59:C62"/>
    <mergeCell ref="P59:P62"/>
    <mergeCell ref="Q59:Q62"/>
    <mergeCell ref="R59:R62"/>
    <mergeCell ref="S59:S62"/>
    <mergeCell ref="T59:T62"/>
    <mergeCell ref="S55:S58"/>
    <mergeCell ref="T55:T58"/>
    <mergeCell ref="U55:U58"/>
    <mergeCell ref="V55:V58"/>
    <mergeCell ref="X55:X58"/>
    <mergeCell ref="Y55:Y58"/>
    <mergeCell ref="A43:A58"/>
    <mergeCell ref="B43:B58"/>
    <mergeCell ref="Q43:Q46"/>
    <mergeCell ref="R43:R46"/>
    <mergeCell ref="C55:C58"/>
    <mergeCell ref="P55:P58"/>
    <mergeCell ref="Q55:Q58"/>
    <mergeCell ref="C63:C66"/>
    <mergeCell ref="P63:P66"/>
    <mergeCell ref="Q63:Q66"/>
    <mergeCell ref="R63:R66"/>
    <mergeCell ref="U59:U62"/>
    <mergeCell ref="V59:V62"/>
    <mergeCell ref="X59:X62"/>
    <mergeCell ref="Y59:Y62"/>
    <mergeCell ref="Z59:Z62"/>
    <mergeCell ref="W59:W62"/>
    <mergeCell ref="W63:W66"/>
    <mergeCell ref="U67:U70"/>
    <mergeCell ref="V67:V70"/>
    <mergeCell ref="X67:X70"/>
    <mergeCell ref="Y67:Y70"/>
    <mergeCell ref="Z67:Z70"/>
    <mergeCell ref="AA67:AA70"/>
    <mergeCell ref="Z63:Z66"/>
    <mergeCell ref="AA63:AA66"/>
    <mergeCell ref="A67:A70"/>
    <mergeCell ref="B67:B70"/>
    <mergeCell ref="C67:C70"/>
    <mergeCell ref="P67:P70"/>
    <mergeCell ref="Q67:Q70"/>
    <mergeCell ref="R67:R70"/>
    <mergeCell ref="S67:S70"/>
    <mergeCell ref="T67:T70"/>
    <mergeCell ref="S63:S66"/>
    <mergeCell ref="T63:T66"/>
    <mergeCell ref="U63:U66"/>
    <mergeCell ref="V63:V66"/>
    <mergeCell ref="X63:X66"/>
    <mergeCell ref="Y63:Y66"/>
    <mergeCell ref="A63:A66"/>
    <mergeCell ref="B63:B66"/>
    <mergeCell ref="Z71:Z74"/>
    <mergeCell ref="AA71:AA74"/>
    <mergeCell ref="A75:C77"/>
    <mergeCell ref="S71:S74"/>
    <mergeCell ref="T71:T74"/>
    <mergeCell ref="U71:U74"/>
    <mergeCell ref="V71:V74"/>
    <mergeCell ref="X71:X74"/>
    <mergeCell ref="Y71:Y74"/>
    <mergeCell ref="A71:A74"/>
    <mergeCell ref="B71:B74"/>
    <mergeCell ref="C71:C74"/>
    <mergeCell ref="P71:P74"/>
    <mergeCell ref="Q71:Q74"/>
    <mergeCell ref="R71:R74"/>
    <mergeCell ref="W67:W70"/>
    <mergeCell ref="W71:W74"/>
    <mergeCell ref="W23:W26"/>
    <mergeCell ref="W27:W30"/>
    <mergeCell ref="W31:W34"/>
    <mergeCell ref="W35:W38"/>
    <mergeCell ref="W39:W42"/>
    <mergeCell ref="W43:W46"/>
    <mergeCell ref="W47:W50"/>
    <mergeCell ref="W51:W54"/>
    <mergeCell ref="W55:W58"/>
  </mergeCells>
  <dataValidations count="1">
    <dataValidation type="list" allowBlank="1" showInputMessage="1" showErrorMessage="1" sqref="P7 P15 P63 P67 P71 P59 P27 P23 P35" xr:uid="{00000000-0002-0000-0300-000000000000}">
      <formula1>#REF!</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workbookViewId="0">
      <selection activeCell="D20" sqref="D20"/>
    </sheetView>
  </sheetViews>
  <sheetFormatPr baseColWidth="10" defaultRowHeight="15"/>
  <cols>
    <col min="1" max="1" width="17.140625" customWidth="1"/>
    <col min="2" max="2" width="17.7109375" bestFit="1" customWidth="1"/>
    <col min="3" max="3" width="17.85546875" customWidth="1"/>
    <col min="4" max="4" width="26" customWidth="1"/>
    <col min="5" max="5" width="16.7109375" style="30" bestFit="1" customWidth="1"/>
  </cols>
  <sheetData>
    <row r="1" spans="1:5">
      <c r="A1" s="35" t="s">
        <v>99</v>
      </c>
      <c r="B1" s="35" t="s">
        <v>100</v>
      </c>
      <c r="C1" s="35" t="s">
        <v>101</v>
      </c>
      <c r="D1" s="35" t="s">
        <v>102</v>
      </c>
      <c r="E1" s="36"/>
    </row>
    <row r="2" spans="1:5">
      <c r="A2" t="s">
        <v>103</v>
      </c>
      <c r="B2" s="4" t="s">
        <v>104</v>
      </c>
      <c r="C2" t="s">
        <v>105</v>
      </c>
      <c r="D2" t="s">
        <v>106</v>
      </c>
    </row>
    <row r="3" spans="1:5">
      <c r="A3" t="s">
        <v>107</v>
      </c>
      <c r="B3" s="4" t="s">
        <v>108</v>
      </c>
      <c r="C3" t="s">
        <v>109</v>
      </c>
      <c r="D3" t="s">
        <v>110</v>
      </c>
    </row>
    <row r="4" spans="1:5">
      <c r="A4" t="s">
        <v>104</v>
      </c>
      <c r="B4" s="4" t="s">
        <v>104</v>
      </c>
      <c r="C4" t="s">
        <v>111</v>
      </c>
      <c r="D4" t="s">
        <v>112</v>
      </c>
    </row>
    <row r="5" spans="1:5" ht="30">
      <c r="A5" t="s">
        <v>113</v>
      </c>
      <c r="B5" s="38" t="s">
        <v>114</v>
      </c>
      <c r="C5" t="s">
        <v>115</v>
      </c>
      <c r="D5" t="s">
        <v>116</v>
      </c>
    </row>
    <row r="6" spans="1:5" ht="30">
      <c r="A6" t="s">
        <v>37</v>
      </c>
      <c r="B6" s="38" t="s">
        <v>117</v>
      </c>
      <c r="C6" t="s">
        <v>118</v>
      </c>
      <c r="D6" t="s">
        <v>119</v>
      </c>
    </row>
    <row r="7" spans="1:5">
      <c r="A7" t="s">
        <v>120</v>
      </c>
      <c r="B7" s="4" t="s">
        <v>121</v>
      </c>
      <c r="C7" t="s">
        <v>122</v>
      </c>
      <c r="D7" t="s">
        <v>123</v>
      </c>
      <c r="E7" s="30">
        <v>140000000</v>
      </c>
    </row>
    <row r="8" spans="1:5">
      <c r="A8" s="33" t="s">
        <v>124</v>
      </c>
      <c r="B8" s="4" t="s">
        <v>124</v>
      </c>
      <c r="C8" t="s">
        <v>125</v>
      </c>
      <c r="D8" t="s">
        <v>126</v>
      </c>
      <c r="E8" s="30">
        <v>140000000</v>
      </c>
    </row>
    <row r="9" spans="1:5" ht="30">
      <c r="A9" s="33" t="s">
        <v>127</v>
      </c>
      <c r="B9" s="38" t="s">
        <v>128</v>
      </c>
      <c r="C9" t="s">
        <v>129</v>
      </c>
      <c r="D9" t="s">
        <v>130</v>
      </c>
    </row>
    <row r="10" spans="1:5">
      <c r="A10" t="s">
        <v>131</v>
      </c>
      <c r="B10" s="4" t="s">
        <v>132</v>
      </c>
      <c r="C10" t="s">
        <v>133</v>
      </c>
      <c r="D10" t="s">
        <v>134</v>
      </c>
    </row>
    <row r="11" spans="1:5">
      <c r="A11" t="s">
        <v>135</v>
      </c>
      <c r="B11" s="4" t="s">
        <v>135</v>
      </c>
      <c r="C11" t="s">
        <v>136</v>
      </c>
      <c r="D11" t="s">
        <v>137</v>
      </c>
    </row>
    <row r="12" spans="1:5">
      <c r="A12" s="33" t="s">
        <v>138</v>
      </c>
      <c r="B12" s="4" t="s">
        <v>139</v>
      </c>
      <c r="C12" t="s">
        <v>140</v>
      </c>
      <c r="D12" t="s">
        <v>141</v>
      </c>
      <c r="E12" s="34">
        <v>100000000</v>
      </c>
    </row>
    <row r="13" spans="1:5">
      <c r="A13" t="s">
        <v>142</v>
      </c>
      <c r="B13" t="s">
        <v>121</v>
      </c>
      <c r="C13" t="s">
        <v>143</v>
      </c>
      <c r="D13" t="s">
        <v>144</v>
      </c>
    </row>
    <row r="14" spans="1:5">
      <c r="A14" s="33" t="s">
        <v>145</v>
      </c>
      <c r="B14" t="s">
        <v>146</v>
      </c>
      <c r="C14" t="s">
        <v>147</v>
      </c>
      <c r="D14" t="s">
        <v>148</v>
      </c>
      <c r="E14" s="30">
        <v>140000000</v>
      </c>
    </row>
    <row r="15" spans="1:5">
      <c r="E15" s="30">
        <f>E7+E8+E12+E14</f>
        <v>520000000</v>
      </c>
    </row>
    <row r="16" spans="1:5">
      <c r="A16" t="s">
        <v>154</v>
      </c>
      <c r="B16" s="56">
        <v>677000000</v>
      </c>
      <c r="C16" s="33">
        <v>2016</v>
      </c>
      <c r="E16" s="30">
        <f>B16-E15</f>
        <v>157000000</v>
      </c>
    </row>
    <row r="18" spans="2:4">
      <c r="B18" s="30">
        <f>B16/13</f>
        <v>52076923.07692308</v>
      </c>
    </row>
    <row r="20" spans="2:4">
      <c r="B20" s="31">
        <f>13/6</f>
        <v>2.1666666666666665</v>
      </c>
      <c r="D20">
        <f>4/13</f>
        <v>0.30769230769230771</v>
      </c>
    </row>
    <row r="21" spans="2:4">
      <c r="B21" s="32">
        <f>B16-E12</f>
        <v>577000000</v>
      </c>
      <c r="D21">
        <f t="shared" ref="D21:D23" si="0">4/13</f>
        <v>0.30769230769230771</v>
      </c>
    </row>
    <row r="22" spans="2:4">
      <c r="B22" s="32">
        <f>B21/4</f>
        <v>144250000</v>
      </c>
      <c r="D22">
        <f t="shared" si="0"/>
        <v>0.30769230769230771</v>
      </c>
    </row>
    <row r="23" spans="2:4">
      <c r="D23">
        <f t="shared" si="0"/>
        <v>0.30769230769230771</v>
      </c>
    </row>
    <row r="24" spans="2:4">
      <c r="D24">
        <f>SUM(D20:D23)</f>
        <v>1.2307692307692308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5"/>
  <sheetViews>
    <sheetView topLeftCell="A9" workbookViewId="0">
      <selection activeCell="C24" sqref="C24"/>
    </sheetView>
  </sheetViews>
  <sheetFormatPr baseColWidth="10" defaultRowHeight="15"/>
  <sheetData>
    <row r="2" spans="1:3">
      <c r="A2" s="39"/>
      <c r="B2" s="39"/>
      <c r="C2" s="39"/>
    </row>
    <row r="3" spans="1:3">
      <c r="A3" s="40" t="s">
        <v>156</v>
      </c>
      <c r="B3" s="40" t="s">
        <v>157</v>
      </c>
      <c r="C3" s="40" t="s">
        <v>158</v>
      </c>
    </row>
    <row r="4" spans="1:3">
      <c r="A4" s="41">
        <v>1</v>
      </c>
      <c r="B4" s="42" t="s">
        <v>159</v>
      </c>
      <c r="C4" s="43">
        <v>6531.6</v>
      </c>
    </row>
    <row r="5" spans="1:3">
      <c r="A5" s="41">
        <v>2</v>
      </c>
      <c r="B5" s="42" t="s">
        <v>160</v>
      </c>
      <c r="C5" s="43">
        <v>3815.6</v>
      </c>
    </row>
    <row r="6" spans="1:3">
      <c r="A6" s="41">
        <v>3</v>
      </c>
      <c r="B6" s="44" t="s">
        <v>146</v>
      </c>
      <c r="C6" s="45">
        <v>4517.1000000000004</v>
      </c>
    </row>
    <row r="7" spans="1:3" ht="24">
      <c r="A7" s="41">
        <v>4</v>
      </c>
      <c r="B7" s="44" t="s">
        <v>127</v>
      </c>
      <c r="C7" s="45">
        <v>4909.8999999999996</v>
      </c>
    </row>
    <row r="8" spans="1:3">
      <c r="A8" s="41">
        <v>5</v>
      </c>
      <c r="B8" s="42" t="s">
        <v>161</v>
      </c>
      <c r="C8" s="43">
        <v>21506.7</v>
      </c>
    </row>
    <row r="9" spans="1:3">
      <c r="A9" s="41">
        <v>6</v>
      </c>
      <c r="B9" s="42" t="s">
        <v>132</v>
      </c>
      <c r="C9" s="41">
        <v>991.1</v>
      </c>
    </row>
    <row r="10" spans="1:3">
      <c r="A10" s="41">
        <v>7</v>
      </c>
      <c r="B10" s="42" t="s">
        <v>162</v>
      </c>
      <c r="C10" s="43">
        <v>2393.3000000000002</v>
      </c>
    </row>
    <row r="11" spans="1:3">
      <c r="A11" s="41">
        <v>8</v>
      </c>
      <c r="B11" s="42" t="s">
        <v>104</v>
      </c>
      <c r="C11" s="43">
        <v>3859</v>
      </c>
    </row>
    <row r="12" spans="1:3">
      <c r="A12" s="41">
        <v>9</v>
      </c>
      <c r="B12" s="44" t="s">
        <v>139</v>
      </c>
      <c r="C12" s="45">
        <v>3328.1</v>
      </c>
    </row>
    <row r="13" spans="1:3">
      <c r="A13" s="41">
        <v>10</v>
      </c>
      <c r="B13" s="42" t="s">
        <v>163</v>
      </c>
      <c r="C13" s="43">
        <v>3588.1</v>
      </c>
    </row>
    <row r="14" spans="1:3">
      <c r="A14" s="41">
        <v>11</v>
      </c>
      <c r="B14" s="44" t="s">
        <v>108</v>
      </c>
      <c r="C14" s="45">
        <v>10056</v>
      </c>
    </row>
    <row r="15" spans="1:3" ht="24">
      <c r="A15" s="41">
        <v>12</v>
      </c>
      <c r="B15" s="42" t="s">
        <v>34</v>
      </c>
      <c r="C15" s="43">
        <v>1190.3</v>
      </c>
    </row>
    <row r="16" spans="1:3">
      <c r="A16" s="41">
        <v>13</v>
      </c>
      <c r="B16" s="42" t="s">
        <v>35</v>
      </c>
      <c r="C16" s="43">
        <v>1419.3</v>
      </c>
    </row>
    <row r="17" spans="1:3">
      <c r="A17" s="41">
        <v>14</v>
      </c>
      <c r="B17" s="42" t="s">
        <v>164</v>
      </c>
      <c r="C17" s="41">
        <v>651.4</v>
      </c>
    </row>
    <row r="18" spans="1:3" ht="24">
      <c r="A18" s="41">
        <v>15</v>
      </c>
      <c r="B18" s="42" t="s">
        <v>36</v>
      </c>
      <c r="C18" s="41">
        <v>488</v>
      </c>
    </row>
    <row r="19" spans="1:3" ht="24">
      <c r="A19" s="41">
        <v>16</v>
      </c>
      <c r="B19" s="42" t="s">
        <v>37</v>
      </c>
      <c r="C19" s="43">
        <v>1731.1</v>
      </c>
    </row>
    <row r="20" spans="1:3" ht="24">
      <c r="A20" s="41">
        <v>17</v>
      </c>
      <c r="B20" s="42" t="s">
        <v>165</v>
      </c>
      <c r="C20" s="41">
        <v>206</v>
      </c>
    </row>
    <row r="21" spans="1:3" ht="24">
      <c r="A21" s="41">
        <v>18</v>
      </c>
      <c r="B21" s="42" t="s">
        <v>166</v>
      </c>
      <c r="C21" s="43">
        <v>1383.4</v>
      </c>
    </row>
    <row r="22" spans="1:3" ht="24">
      <c r="A22" s="41">
        <v>19</v>
      </c>
      <c r="B22" s="42" t="s">
        <v>167</v>
      </c>
      <c r="C22" s="43">
        <v>13000.2</v>
      </c>
    </row>
    <row r="23" spans="1:3">
      <c r="A23" s="41">
        <v>20</v>
      </c>
      <c r="B23" s="42" t="s">
        <v>168</v>
      </c>
      <c r="C23" s="43">
        <v>78096.899999999994</v>
      </c>
    </row>
    <row r="24" spans="1:3" ht="18" customHeight="1">
      <c r="A24" s="839" t="s">
        <v>169</v>
      </c>
      <c r="B24" s="839"/>
      <c r="C24" s="43">
        <v>163663</v>
      </c>
    </row>
    <row r="25" spans="1:3">
      <c r="C25" s="46">
        <f>+C4+C5+C8+C9+C10+C11+C13+C15+C16+C17+C18+C19+C20+C21+C22+C23</f>
        <v>140852</v>
      </c>
    </row>
  </sheetData>
  <mergeCells count="1">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
  <sheetViews>
    <sheetView workbookViewId="0">
      <selection activeCell="B21" sqref="B21"/>
    </sheetView>
  </sheetViews>
  <sheetFormatPr baseColWidth="10" defaultRowHeight="15"/>
  <sheetData>
    <row r="1" spans="1:7">
      <c r="A1" s="47" t="s">
        <v>152</v>
      </c>
      <c r="B1" s="48">
        <v>219459</v>
      </c>
      <c r="C1" s="48">
        <v>253449</v>
      </c>
      <c r="D1" s="48">
        <v>472908</v>
      </c>
      <c r="E1" s="48">
        <v>220260</v>
      </c>
      <c r="F1" s="48">
        <v>253926</v>
      </c>
      <c r="G1" s="48">
        <v>474186</v>
      </c>
    </row>
    <row r="2" spans="1:7">
      <c r="A2" s="47" t="s">
        <v>171</v>
      </c>
      <c r="B2" s="48">
        <v>60502</v>
      </c>
      <c r="C2" s="48">
        <v>66449</v>
      </c>
      <c r="D2" s="48">
        <v>126951</v>
      </c>
      <c r="E2" s="48">
        <v>60558</v>
      </c>
      <c r="F2" s="48">
        <v>66033</v>
      </c>
      <c r="G2" s="48">
        <v>126591</v>
      </c>
    </row>
    <row r="3" spans="1:7">
      <c r="A3" s="54" t="s">
        <v>155</v>
      </c>
      <c r="B3" s="55">
        <v>48702</v>
      </c>
      <c r="C3" s="55">
        <v>47832</v>
      </c>
      <c r="D3" s="55">
        <v>96534</v>
      </c>
      <c r="E3" s="48">
        <v>48066</v>
      </c>
      <c r="F3" s="48">
        <v>47135</v>
      </c>
      <c r="G3" s="48">
        <v>95201</v>
      </c>
    </row>
    <row r="4" spans="1:7">
      <c r="A4" s="54" t="s">
        <v>172</v>
      </c>
      <c r="B4" s="55">
        <v>192514</v>
      </c>
      <c r="C4" s="55">
        <v>203869</v>
      </c>
      <c r="D4" s="55">
        <v>396383</v>
      </c>
      <c r="E4" s="48">
        <v>191535</v>
      </c>
      <c r="F4" s="48">
        <v>202823</v>
      </c>
      <c r="G4" s="48">
        <v>394358</v>
      </c>
    </row>
    <row r="5" spans="1:7">
      <c r="A5" s="47" t="s">
        <v>173</v>
      </c>
      <c r="B5" s="48">
        <v>164937</v>
      </c>
      <c r="C5" s="48">
        <v>172215</v>
      </c>
      <c r="D5" s="48">
        <v>337152</v>
      </c>
      <c r="E5" s="48">
        <v>166347</v>
      </c>
      <c r="F5" s="48">
        <v>173754</v>
      </c>
      <c r="G5" s="48">
        <v>340101</v>
      </c>
    </row>
    <row r="6" spans="1:7">
      <c r="A6" s="47" t="s">
        <v>174</v>
      </c>
      <c r="B6" s="48">
        <v>93839</v>
      </c>
      <c r="C6" s="48">
        <v>95683</v>
      </c>
      <c r="D6" s="48">
        <v>189522</v>
      </c>
      <c r="E6" s="48">
        <v>93152</v>
      </c>
      <c r="F6" s="48">
        <v>94819</v>
      </c>
      <c r="G6" s="48">
        <v>187971</v>
      </c>
    </row>
    <row r="7" spans="1:7">
      <c r="A7" s="47" t="s">
        <v>175</v>
      </c>
      <c r="B7" s="48">
        <v>345676</v>
      </c>
      <c r="C7" s="48">
        <v>363363</v>
      </c>
      <c r="D7" s="48">
        <v>709039</v>
      </c>
      <c r="E7" s="48">
        <v>356324</v>
      </c>
      <c r="F7" s="48">
        <v>374723</v>
      </c>
      <c r="G7" s="48">
        <v>731047</v>
      </c>
    </row>
    <row r="8" spans="1:7">
      <c r="A8" s="47" t="s">
        <v>149</v>
      </c>
      <c r="B8" s="48">
        <v>578977</v>
      </c>
      <c r="C8" s="48">
        <v>608338</v>
      </c>
      <c r="D8" s="48">
        <v>1187315</v>
      </c>
      <c r="E8" s="48">
        <v>589932</v>
      </c>
      <c r="F8" s="48">
        <v>619048</v>
      </c>
      <c r="G8" s="48">
        <v>1208980</v>
      </c>
    </row>
    <row r="9" spans="1:7">
      <c r="A9" s="54" t="s">
        <v>153</v>
      </c>
      <c r="B9" s="55">
        <v>190484</v>
      </c>
      <c r="C9" s="55">
        <v>213035</v>
      </c>
      <c r="D9" s="55">
        <v>403519</v>
      </c>
      <c r="E9" s="48">
        <v>195255</v>
      </c>
      <c r="F9" s="48">
        <v>218479</v>
      </c>
      <c r="G9" s="48">
        <v>413734</v>
      </c>
    </row>
    <row r="10" spans="1:7">
      <c r="A10" s="47" t="s">
        <v>176</v>
      </c>
      <c r="B10" s="48">
        <v>419262</v>
      </c>
      <c r="C10" s="48">
        <v>453981</v>
      </c>
      <c r="D10" s="48">
        <v>873243</v>
      </c>
      <c r="E10" s="48">
        <v>422164</v>
      </c>
      <c r="F10" s="48">
        <v>456270</v>
      </c>
      <c r="G10" s="48">
        <v>878434</v>
      </c>
    </row>
    <row r="11" spans="1:7">
      <c r="A11" s="54" t="s">
        <v>151</v>
      </c>
      <c r="B11" s="55">
        <v>595155</v>
      </c>
      <c r="C11" s="55">
        <v>655579</v>
      </c>
      <c r="D11" s="55">
        <v>1250734</v>
      </c>
      <c r="E11" s="48">
        <v>610980</v>
      </c>
      <c r="F11" s="48">
        <v>671998</v>
      </c>
      <c r="G11" s="48">
        <v>1282978</v>
      </c>
    </row>
    <row r="12" spans="1:7">
      <c r="A12" s="47" t="s">
        <v>177</v>
      </c>
      <c r="B12" s="48">
        <v>132267</v>
      </c>
      <c r="C12" s="48">
        <v>131616</v>
      </c>
      <c r="D12" s="48">
        <v>263883</v>
      </c>
      <c r="E12" s="48">
        <v>134370</v>
      </c>
      <c r="F12" s="48">
        <v>132736</v>
      </c>
      <c r="G12" s="48">
        <v>267106</v>
      </c>
    </row>
    <row r="13" spans="1:7">
      <c r="A13" s="47" t="s">
        <v>178</v>
      </c>
      <c r="B13" s="48">
        <v>66622</v>
      </c>
      <c r="C13" s="48">
        <v>74145</v>
      </c>
      <c r="D13" s="48">
        <v>140767</v>
      </c>
      <c r="E13" s="48">
        <v>66663</v>
      </c>
      <c r="F13" s="48">
        <v>73810</v>
      </c>
      <c r="G13" s="48">
        <v>140473</v>
      </c>
    </row>
    <row r="14" spans="1:7">
      <c r="A14" s="47" t="s">
        <v>179</v>
      </c>
      <c r="B14" s="48">
        <v>47587</v>
      </c>
      <c r="C14" s="48">
        <v>46543</v>
      </c>
      <c r="D14" s="48">
        <v>94130</v>
      </c>
      <c r="E14" s="48">
        <v>47476</v>
      </c>
      <c r="F14" s="48">
        <v>46240</v>
      </c>
      <c r="G14" s="48">
        <v>93716</v>
      </c>
    </row>
    <row r="15" spans="1:7">
      <c r="A15" s="47" t="s">
        <v>180</v>
      </c>
      <c r="B15" s="48">
        <v>53613</v>
      </c>
      <c r="C15" s="48">
        <v>55664</v>
      </c>
      <c r="D15" s="48">
        <v>109277</v>
      </c>
      <c r="E15" s="48">
        <v>53702</v>
      </c>
      <c r="F15" s="48">
        <v>55552</v>
      </c>
      <c r="G15" s="48">
        <v>109254</v>
      </c>
    </row>
    <row r="16" spans="1:7">
      <c r="A16" s="47" t="s">
        <v>150</v>
      </c>
      <c r="B16" s="48">
        <v>111898</v>
      </c>
      <c r="C16" s="48">
        <v>113322</v>
      </c>
      <c r="D16" s="48">
        <v>225220</v>
      </c>
      <c r="E16" s="48">
        <v>110484</v>
      </c>
      <c r="F16" s="48">
        <v>111422</v>
      </c>
      <c r="G16" s="48">
        <v>221906</v>
      </c>
    </row>
    <row r="17" spans="1:7">
      <c r="A17" s="47" t="s">
        <v>181</v>
      </c>
      <c r="B17" s="48">
        <v>12117</v>
      </c>
      <c r="C17" s="48">
        <v>10516</v>
      </c>
      <c r="D17" s="48">
        <v>22633</v>
      </c>
      <c r="E17" s="48">
        <v>12045</v>
      </c>
      <c r="F17" s="48">
        <v>10393</v>
      </c>
      <c r="G17" s="48">
        <v>22438</v>
      </c>
    </row>
    <row r="18" spans="1:7">
      <c r="A18" s="47" t="s">
        <v>182</v>
      </c>
      <c r="B18" s="48">
        <v>172915</v>
      </c>
      <c r="C18" s="48">
        <v>180846</v>
      </c>
      <c r="D18" s="48">
        <v>353761</v>
      </c>
      <c r="E18" s="48">
        <v>171622</v>
      </c>
      <c r="F18" s="48">
        <v>179322</v>
      </c>
      <c r="G18" s="48">
        <v>350944</v>
      </c>
    </row>
    <row r="19" spans="1:7">
      <c r="A19" s="47" t="s">
        <v>183</v>
      </c>
      <c r="B19" s="48">
        <v>351333</v>
      </c>
      <c r="C19" s="48">
        <v>368367</v>
      </c>
      <c r="D19" s="48">
        <v>719700</v>
      </c>
      <c r="E19" s="48">
        <v>358148</v>
      </c>
      <c r="F19" s="48">
        <v>375711</v>
      </c>
      <c r="G19" s="48">
        <v>733859</v>
      </c>
    </row>
    <row r="20" spans="1:7">
      <c r="A20" s="47" t="s">
        <v>184</v>
      </c>
      <c r="B20" s="48">
        <v>3765</v>
      </c>
      <c r="C20" s="48">
        <v>3565</v>
      </c>
      <c r="D20" s="48">
        <v>7330</v>
      </c>
      <c r="E20" s="48">
        <v>3827</v>
      </c>
      <c r="F20" s="48">
        <v>3630</v>
      </c>
      <c r="G20" s="48">
        <v>7457</v>
      </c>
    </row>
    <row r="21" spans="1:7">
      <c r="A21" s="49" t="s">
        <v>169</v>
      </c>
      <c r="B21" s="50">
        <v>3861624</v>
      </c>
      <c r="C21" s="50">
        <v>4118377</v>
      </c>
      <c r="D21" s="51">
        <v>7980001</v>
      </c>
      <c r="E21" s="50">
        <v>3912910</v>
      </c>
      <c r="F21" s="50">
        <v>4167824</v>
      </c>
      <c r="G21" s="51">
        <v>8080734</v>
      </c>
    </row>
    <row r="22" spans="1:7">
      <c r="B22" s="53">
        <f>B3+B4+B9+B11</f>
        <v>1026855</v>
      </c>
      <c r="C22" s="53">
        <f>C3+C4+C9+C11</f>
        <v>1120315</v>
      </c>
    </row>
    <row r="23" spans="1:7">
      <c r="B23" s="52">
        <f>B21-B22</f>
        <v>2834769</v>
      </c>
      <c r="C23" s="52">
        <f>C21-C22</f>
        <v>2998062</v>
      </c>
    </row>
    <row r="24" spans="1:7">
      <c r="B24" s="53"/>
      <c r="C24"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 </vt:lpstr>
      <vt:lpstr>Hoja1</vt:lpstr>
      <vt:lpstr>Hoja2</vt:lpstr>
      <vt:lpstr>Hoja3</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2021-06-19T03:02:56Z</dcterms:modified>
</cp:coreProperties>
</file>