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defaultThemeVersion="124226"/>
  <bookViews>
    <workbookView xWindow="0" yWindow="0" windowWidth="20490" windowHeight="7155" tabRatio="373"/>
  </bookViews>
  <sheets>
    <sheet name="GESTIÓN" sheetId="5" r:id="rId1"/>
    <sheet name="INVERSIÓN" sheetId="6" r:id="rId2"/>
    <sheet name="ACTIVIDADES " sheetId="14" r:id="rId3"/>
    <sheet name="TERRITORIALIZACIÓN " sheetId="15" r:id="rId4"/>
    <sheet name="Hoja1" sheetId="9" state="hidden" r:id="rId5"/>
    <sheet name="Hoja2" sheetId="10" state="hidden" r:id="rId6"/>
    <sheet name="Hoja3" sheetId="11" state="hidden" r:id="rId7"/>
  </sheets>
  <externalReferences>
    <externalReference r:id="rId8"/>
    <externalReference r:id="rId9"/>
  </externalReferences>
  <definedNames>
    <definedName name="_xlnm.Print_Area" localSheetId="0">GESTIÓN!$A$1:$AQ$17</definedName>
    <definedName name="_xlnm.Print_Area" localSheetId="1">INVERSIÓN!$A$1:$AP$66</definedName>
    <definedName name="CONDICION_POBLACIONAL">[1]Variables!$C$1:$C$24</definedName>
    <definedName name="GRUPO_ETAREO">[1]Variables!$A$1:$A$8</definedName>
    <definedName name="GRUPO_ETAREOS" localSheetId="2">#REF!</definedName>
    <definedName name="GRUPO_ETAREOS" localSheetId="3">#REF!</definedName>
    <definedName name="GRUPO_ETAREOS">#REF!</definedName>
    <definedName name="GRUPO_ETARIO" localSheetId="2">#REF!</definedName>
    <definedName name="GRUPO_ETARIO" localSheetId="3">#REF!</definedName>
    <definedName name="GRUPO_ETARIO">#REF!</definedName>
    <definedName name="GRUPO_ETNICO" localSheetId="2">#REF!</definedName>
    <definedName name="GRUPO_ETNICO" localSheetId="3">#REF!</definedName>
    <definedName name="GRUPO_ETNICO">#REF!</definedName>
    <definedName name="GRUPOETNICO" localSheetId="2">#REF!</definedName>
    <definedName name="GRUPOETNICO" localSheetId="3">#REF!</definedName>
    <definedName name="GRUPOETNICO">#REF!</definedName>
    <definedName name="GRUPOS_ETNICOS">[1]Variables!$H$1:$H$8</definedName>
    <definedName name="LOCALIDAD" localSheetId="2">#REF!</definedName>
    <definedName name="LOCALIDAD" localSheetId="3">#REF!</definedName>
    <definedName name="LOCALIDAD">#REF!</definedName>
    <definedName name="LOCALIZACION" localSheetId="2">#REF!</definedName>
    <definedName name="LOCALIZACION" localSheetId="3">#REF!</definedName>
    <definedName name="LOCALIZACION">#REF!</definedName>
  </definedNames>
  <calcPr calcId="144525"/>
  <extLst>
    <ext xmlns:mx="http://schemas.microsoft.com/office/mac/excel/2008/main" uri="{7523E5D3-25F3-A5E0-1632-64F254C22452}">
      <mx:ArchID Flags="2"/>
    </ext>
  </extLst>
</workbook>
</file>

<file path=xl/calcChain.xml><?xml version="1.0" encoding="utf-8"?>
<calcChain xmlns="http://schemas.openxmlformats.org/spreadsheetml/2006/main">
  <c r="E39" i="15" l="1"/>
  <c r="J39" i="15"/>
  <c r="E40" i="15"/>
  <c r="E41" i="15" s="1"/>
  <c r="J40" i="15"/>
  <c r="J41" i="15" s="1"/>
  <c r="D3" i="14" l="1"/>
  <c r="D4" i="14"/>
  <c r="S8" i="14"/>
  <c r="U8" i="14"/>
  <c r="S9" i="14"/>
  <c r="U9" i="14"/>
  <c r="S10" i="14"/>
  <c r="U10" i="14"/>
  <c r="S11" i="14"/>
  <c r="U11" i="14"/>
  <c r="S12" i="14"/>
  <c r="U12" i="14"/>
  <c r="S13" i="14"/>
  <c r="U13" i="14"/>
  <c r="S14" i="14"/>
  <c r="U14" i="14"/>
  <c r="S15" i="14"/>
  <c r="U15" i="14"/>
  <c r="S16" i="14"/>
  <c r="S17" i="14"/>
  <c r="U17" i="14"/>
  <c r="S18" i="14"/>
  <c r="S19" i="14"/>
  <c r="U19" i="14" s="1"/>
  <c r="S20" i="14"/>
  <c r="S21" i="14"/>
  <c r="U21" i="14" s="1"/>
  <c r="A22" i="14"/>
  <c r="B22" i="14"/>
  <c r="S22" i="14"/>
  <c r="S23" i="14"/>
  <c r="U23" i="14"/>
  <c r="S24" i="14"/>
  <c r="U24" i="14"/>
  <c r="U25" i="14" s="1"/>
  <c r="S25" i="14"/>
  <c r="S26" i="14"/>
  <c r="S27" i="14"/>
  <c r="U27" i="14" s="1"/>
  <c r="S28" i="14"/>
  <c r="U28" i="14"/>
  <c r="U29" i="14" s="1"/>
  <c r="S29" i="14"/>
  <c r="S30" i="14"/>
  <c r="U30" i="14"/>
  <c r="U31" i="14" s="1"/>
  <c r="S31" i="14"/>
  <c r="S32" i="14"/>
  <c r="S33" i="14"/>
  <c r="U33" i="14"/>
  <c r="S34" i="14"/>
  <c r="S35" i="14"/>
  <c r="U35" i="14"/>
  <c r="S36" i="14"/>
  <c r="S37" i="14"/>
  <c r="U37" i="14"/>
  <c r="S38" i="14"/>
  <c r="S39" i="14"/>
  <c r="U39" i="14" s="1"/>
  <c r="A40" i="14"/>
  <c r="B40" i="14"/>
  <c r="S40" i="14"/>
  <c r="S41" i="14"/>
  <c r="U41" i="14"/>
  <c r="S42" i="14"/>
  <c r="S43" i="14"/>
  <c r="U43" i="14" s="1"/>
  <c r="S44" i="14"/>
  <c r="S45" i="14"/>
  <c r="U45" i="14" s="1"/>
  <c r="S46" i="14"/>
  <c r="U46" i="14"/>
  <c r="S47" i="14"/>
  <c r="U47" i="14"/>
  <c r="S48" i="14"/>
  <c r="U48" i="14"/>
  <c r="S49" i="14"/>
  <c r="U49" i="14" s="1"/>
  <c r="T50" i="14"/>
  <c r="AJ45" i="6"/>
  <c r="AK58" i="6"/>
  <c r="AK57" i="6"/>
  <c r="AK52" i="6"/>
  <c r="AK51" i="6"/>
  <c r="AK46" i="6"/>
  <c r="AK45" i="6"/>
  <c r="AK40" i="6"/>
  <c r="AK39" i="6"/>
  <c r="AK34" i="6"/>
  <c r="AK33" i="6"/>
  <c r="AK28" i="6"/>
  <c r="AJ27" i="6"/>
  <c r="AK27" i="6"/>
  <c r="AK16" i="6"/>
  <c r="AK15" i="6"/>
  <c r="H58" i="6"/>
  <c r="H52" i="6"/>
  <c r="H46" i="6"/>
  <c r="H40" i="6"/>
  <c r="H34" i="6"/>
  <c r="H28" i="6"/>
  <c r="H16" i="6"/>
  <c r="H10" i="6"/>
  <c r="H9" i="6"/>
  <c r="AK10" i="6"/>
  <c r="AK9" i="6"/>
  <c r="AJ58" i="6"/>
  <c r="AJ57" i="6"/>
  <c r="AJ52" i="6"/>
  <c r="AJ51" i="6"/>
  <c r="AJ46" i="6"/>
  <c r="AJ40" i="6"/>
  <c r="AJ39" i="6"/>
  <c r="AJ34" i="6"/>
  <c r="AJ33" i="6"/>
  <c r="AJ28" i="6"/>
  <c r="AJ16" i="6"/>
  <c r="AJ15" i="6"/>
  <c r="AJ10" i="6"/>
  <c r="AJ9" i="6"/>
  <c r="AF64" i="6"/>
  <c r="AF63" i="6"/>
  <c r="AF65" i="6" s="1"/>
  <c r="L64" i="6"/>
  <c r="L63" i="6"/>
  <c r="L65" i="6" s="1"/>
  <c r="K65" i="6"/>
  <c r="K64" i="6"/>
  <c r="K63" i="6"/>
  <c r="AL16" i="5"/>
  <c r="AL14" i="5"/>
  <c r="AK16" i="5"/>
  <c r="AK15" i="5"/>
  <c r="AL15" i="5"/>
  <c r="AK14" i="5"/>
  <c r="AI65" i="6" l="1"/>
  <c r="AI64" i="6"/>
  <c r="AI63" i="6"/>
  <c r="J65" i="6"/>
  <c r="J64" i="6"/>
  <c r="J63" i="6"/>
  <c r="AA50" i="6" l="1"/>
  <c r="V50" i="6"/>
  <c r="Q50" i="6"/>
  <c r="I50" i="6"/>
  <c r="I44" i="6"/>
  <c r="I38" i="6"/>
  <c r="I32" i="6"/>
  <c r="I20" i="6"/>
  <c r="I14" i="6"/>
  <c r="I63" i="6"/>
  <c r="Q63" i="6"/>
  <c r="AA64" i="6"/>
  <c r="AA63" i="6"/>
  <c r="V64" i="6"/>
  <c r="V63" i="6"/>
  <c r="Q64" i="6"/>
  <c r="I64" i="6"/>
  <c r="H64" i="6"/>
  <c r="I55" i="6"/>
  <c r="I37" i="6"/>
  <c r="I61" i="6"/>
  <c r="I62" i="6"/>
  <c r="Q49" i="6"/>
  <c r="R49" i="6"/>
  <c r="S49" i="6"/>
  <c r="T49" i="6"/>
  <c r="U49" i="6"/>
  <c r="V49" i="6"/>
  <c r="W49" i="6"/>
  <c r="X49" i="6"/>
  <c r="Y49" i="6"/>
  <c r="Z49" i="6"/>
  <c r="AA49" i="6"/>
  <c r="I49" i="6"/>
  <c r="AA62" i="6"/>
  <c r="V62" i="6"/>
  <c r="Q62" i="6"/>
  <c r="H61" i="6"/>
  <c r="H62" i="6"/>
  <c r="E51" i="6"/>
  <c r="E45" i="6"/>
  <c r="E39" i="6"/>
  <c r="E33" i="6"/>
  <c r="E27" i="6"/>
  <c r="E21" i="6"/>
  <c r="E15" i="6"/>
  <c r="E9" i="6"/>
  <c r="O4" i="6" l="1"/>
  <c r="O3" i="6"/>
  <c r="AA56" i="6"/>
  <c r="AA55" i="6"/>
  <c r="AA61" i="6" s="1"/>
  <c r="V56" i="6"/>
  <c r="V55" i="6"/>
  <c r="V61" i="6" s="1"/>
  <c r="Q56" i="6"/>
  <c r="Q55" i="6"/>
  <c r="Q61" i="6" s="1"/>
  <c r="I56" i="6"/>
  <c r="I65" i="6" s="1"/>
  <c r="H43" i="6"/>
  <c r="AA38" i="6"/>
  <c r="AA37" i="6"/>
  <c r="V38" i="6"/>
  <c r="V37" i="6"/>
  <c r="Q38" i="6"/>
  <c r="Q37" i="6"/>
  <c r="H37" i="6"/>
  <c r="H55" i="6"/>
  <c r="H49" i="6"/>
  <c r="H50" i="6"/>
  <c r="AA44" i="6"/>
  <c r="V44" i="6"/>
  <c r="Q44" i="6"/>
  <c r="H44" i="6"/>
  <c r="H38" i="6"/>
  <c r="AA32" i="6"/>
  <c r="V32" i="6"/>
  <c r="Q32" i="6"/>
  <c r="H32" i="6"/>
  <c r="AA20" i="6"/>
  <c r="V20" i="6"/>
  <c r="Q20" i="6"/>
  <c r="AA14" i="6"/>
  <c r="V14" i="6"/>
  <c r="V65" i="6" s="1"/>
  <c r="Q14" i="6"/>
  <c r="Q65" i="6" s="1"/>
  <c r="N32" i="6"/>
  <c r="M32" i="6"/>
  <c r="AA65" i="6" l="1"/>
  <c r="H14" i="6"/>
  <c r="C22" i="11"/>
  <c r="C23" i="11" s="1"/>
  <c r="B22" i="11"/>
  <c r="B23" i="11" s="1"/>
  <c r="C25" i="10"/>
  <c r="D20" i="9"/>
  <c r="D21" i="9"/>
  <c r="D22" i="9"/>
  <c r="D23" i="9"/>
  <c r="D24" i="9" s="1"/>
  <c r="E15" i="9"/>
  <c r="E16" i="9"/>
  <c r="B21" i="9"/>
  <c r="B22" i="9" s="1"/>
  <c r="B20" i="9"/>
  <c r="B18" i="9"/>
  <c r="H22" i="6"/>
  <c r="H26" i="6" s="1"/>
  <c r="H20" i="6"/>
  <c r="H63" i="6" l="1"/>
  <c r="H56" i="6" l="1"/>
  <c r="H65" i="6" s="1"/>
</calcChain>
</file>

<file path=xl/comments1.xml><?xml version="1.0" encoding="utf-8"?>
<comments xmlns="http://schemas.openxmlformats.org/spreadsheetml/2006/main">
  <authors>
    <author>YULIED.PENARANDA</author>
    <author>DIANA.MARTINEZ</author>
    <author>JUAN.HERNANDEZ</author>
  </authors>
  <commentList>
    <comment ref="V8" authorId="0">
      <text>
        <r>
          <rPr>
            <b/>
            <sz val="9"/>
            <color indexed="81"/>
            <rFont val="Tahoma"/>
            <family val="2"/>
          </rPr>
          <t xml:space="preserve">YULIED.PENARANDA
Logros más representativos alcanzados durante el trimestre reportado.
</t>
        </r>
      </text>
    </comment>
    <comment ref="C32" authorId="1">
      <text>
        <r>
          <rPr>
            <b/>
            <sz val="9"/>
            <color indexed="81"/>
            <rFont val="Tahoma"/>
            <family val="2"/>
          </rPr>
          <t>DIANA.MARTINEZ:</t>
        </r>
        <r>
          <rPr>
            <sz val="9"/>
            <color indexed="81"/>
            <rFont val="Tahoma"/>
            <family val="2"/>
          </rPr>
          <t xml:space="preserve">
El nombre de esta actividad debe cambiarse al que se encuentra entre paréntesis y en color rojo, debido a que el Programa de Monitoreo de la Calidad del Recurso Hídrico es de la meta  de proyecto anterior de la RCHC y no del Programa de Monitoreo de Afluentes y Efluentes y sus factores de presión sobre los recursos.</t>
        </r>
      </text>
    </comment>
    <comment ref="C34" authorId="1">
      <text>
        <r>
          <rPr>
            <b/>
            <sz val="9"/>
            <color indexed="81"/>
            <rFont val="Tahoma"/>
            <family val="2"/>
          </rPr>
          <t>DIANA.MARTINEZ:</t>
        </r>
        <r>
          <rPr>
            <sz val="9"/>
            <color indexed="81"/>
            <rFont val="Tahoma"/>
            <family val="2"/>
          </rPr>
          <t xml:space="preserve">
El nombre de esta actividad debe cambiarse al que se encuentra entre paréntesis y en color rojo, agregando solamente el año 2017, el cual es pertinente aclarar.</t>
        </r>
      </text>
    </comment>
    <comment ref="C36" authorId="1">
      <text>
        <r>
          <rPr>
            <b/>
            <sz val="9"/>
            <color indexed="81"/>
            <rFont val="Tahoma"/>
            <family val="2"/>
          </rPr>
          <t>DIANA.MARTINEZ:</t>
        </r>
        <r>
          <rPr>
            <sz val="9"/>
            <color indexed="81"/>
            <rFont val="Tahoma"/>
            <family val="2"/>
          </rPr>
          <t xml:space="preserve">
El nombre de esta actividad debe cambiarse al que se encuentra entre paréntesis y en color rojo, debido a que el Programa de Monitoreo de la Calidad del Recurso Hídrico es de la meta  de proyecto anterior de la RCHC y no del Programa de Monitoreo de Afluentes y Efluentes y sus factores de presión sobre los recursos.</t>
        </r>
      </text>
    </comment>
    <comment ref="C38" authorId="1">
      <text>
        <r>
          <rPr>
            <b/>
            <sz val="9"/>
            <color indexed="81"/>
            <rFont val="Tahoma"/>
            <family val="2"/>
          </rPr>
          <t>DIANA.MARTINEZ:</t>
        </r>
        <r>
          <rPr>
            <sz val="9"/>
            <color indexed="81"/>
            <rFont val="Tahoma"/>
            <family val="2"/>
          </rPr>
          <t xml:space="preserve">
El nombre de esta actividad debe cambiarse al que se encuentra entre paréntesis y en color rojo, debido a que el Programa de Monitoreo de la Calidad del Recurso Hídrico es de la meta  de proyecto anterior de la RCHC y no del Programa de Monitoreo de Afluentes y Efluentes y sus factores de presión sobre los recursos.</t>
        </r>
      </text>
    </comment>
    <comment ref="C42" authorId="2">
      <text>
        <r>
          <rPr>
            <b/>
            <sz val="9"/>
            <color indexed="81"/>
            <rFont val="Tahoma"/>
            <family val="2"/>
          </rPr>
          <t>JUAN.HERNANDEZ:</t>
        </r>
        <r>
          <rPr>
            <sz val="9"/>
            <color indexed="81"/>
            <rFont val="Tahoma"/>
            <family val="2"/>
          </rPr>
          <t xml:space="preserve">
validar si se puede modificar la actividad </t>
        </r>
      </text>
    </comment>
  </commentList>
</comments>
</file>

<file path=xl/sharedStrings.xml><?xml version="1.0" encoding="utf-8"?>
<sst xmlns="http://schemas.openxmlformats.org/spreadsheetml/2006/main" count="696" uniqueCount="359">
  <si>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</si>
  <si>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</si>
  <si>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</si>
  <si>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</si>
  <si>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</si>
  <si>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</si>
  <si>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</si>
  <si>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</si>
  <si>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</si>
  <si>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</si>
  <si>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</si>
  <si>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</si>
  <si>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</si>
  <si>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</si>
  <si>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</si>
  <si>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</si>
  <si>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</si>
  <si>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</si>
  <si>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</si>
  <si>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</si>
  <si>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</si>
  <si>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</si>
  <si>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</si>
  <si>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</si>
  <si>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</si>
  <si>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</si>
  <si>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</si>
  <si>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</si>
  <si>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</si>
  <si>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</si>
  <si>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</si>
  <si>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</si>
  <si>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</si>
  <si>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</si>
  <si>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</si>
  <si>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</si>
  <si>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</si>
  <si>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</si>
  <si>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Barrios Unidos</t>
  </si>
  <si>
    <t>Recursos Vigencia</t>
  </si>
  <si>
    <t>Teusaquillo</t>
  </si>
  <si>
    <t>Magnitud Reservas</t>
  </si>
  <si>
    <t>Reservas Presupuestales</t>
  </si>
  <si>
    <t>Antonio Nariño</t>
  </si>
  <si>
    <t>Puente Aranda</t>
  </si>
  <si>
    <t>TOTALES - PROYECTO</t>
  </si>
  <si>
    <t>1, COD. META</t>
  </si>
  <si>
    <t>2, Meta Proyecto</t>
  </si>
  <si>
    <t>3, Nombre -Punto de inversión (Localidad, Especial, Distrital)</t>
  </si>
  <si>
    <t>4, Variable</t>
  </si>
  <si>
    <t>5, Programación-Actualización</t>
  </si>
  <si>
    <t>6, ACTUALIZACIÓN</t>
  </si>
  <si>
    <t>6,1 Actualización Marzo</t>
  </si>
  <si>
    <t>6,2 Actualización Junio</t>
  </si>
  <si>
    <t>6,3 Actualización Septiembre</t>
  </si>
  <si>
    <t>6,4 Actualización Diciembre</t>
  </si>
  <si>
    <t>7, SEGUIMIENTO META</t>
  </si>
  <si>
    <t>7,1 Seguimiento Marzo</t>
  </si>
  <si>
    <t>7,2 Seguimiento Junio</t>
  </si>
  <si>
    <t>7,3 Seguimiento Septiembre</t>
  </si>
  <si>
    <t>7,4 Seguimiento Diciembre</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</si>
  <si>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</si>
  <si>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</si>
  <si>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</si>
  <si>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</si>
  <si>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</si>
  <si>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</si>
  <si>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</si>
  <si>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</si>
  <si>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</si>
  <si>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</si>
  <si>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</si>
  <si>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</si>
  <si>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</si>
  <si>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</si>
  <si>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</si>
  <si>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</si>
  <si>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</si>
  <si>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</si>
  <si>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</si>
  <si>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</si>
  <si>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</si>
  <si>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</si>
  <si>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</si>
  <si>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</si>
  <si>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</si>
  <si>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</si>
  <si>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</si>
  <si>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</si>
  <si>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</si>
  <si>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</si>
  <si>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</si>
  <si>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</si>
  <si>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</si>
  <si>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</si>
  <si>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</si>
  <si>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</si>
  <si>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</si>
  <si>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</si>
  <si>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</si>
  <si>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</si>
  <si>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</si>
  <si>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</si>
  <si>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</si>
  <si>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</si>
  <si>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</si>
  <si>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</si>
  <si>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</si>
  <si>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</si>
  <si>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</si>
  <si>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</si>
  <si>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</si>
  <si>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</si>
  <si>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</si>
  <si>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</si>
  <si>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</si>
  <si>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</si>
  <si>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</si>
  <si>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</si>
  <si>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</si>
  <si>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</si>
  <si>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</si>
  <si>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</si>
  <si>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 LA TERRITORIALIZACIÓN DE LA INVERSIÓN</t>
  </si>
  <si>
    <t>FORMATO DE ACTUALIZACIÓN Y SEGUIMIENTO AL COMPONENTE DE INVERSIÓN</t>
  </si>
  <si>
    <t xml:space="preserve">FORMATO DE ACTUALIZACIÓN Y SEGUIMIENTO AL COMPONENTE DE GESTIÓN 
</t>
  </si>
  <si>
    <t>126PG01-PR02-F-A5-V9.0</t>
  </si>
  <si>
    <t xml:space="preserve"> Centro de Información y Modelamiento Ambiental</t>
  </si>
  <si>
    <t>Avance en el diseño y construcción del Centro de Información y Modelamiento Ambiental de Bogotá D.C.</t>
  </si>
  <si>
    <t>%</t>
  </si>
  <si>
    <t>Generar información y conocimiento sobre el estado de los recursos Hídrico, Aire (Ruido y calidad a los ciudadanos del DC</t>
  </si>
  <si>
    <t>Línea de acción (1.1): Red de Monitoreo de Calidad del Aire de Bogotá D.C. (RMCAB)</t>
  </si>
  <si>
    <t>Línea de acción (1.2): Red de Ruido</t>
  </si>
  <si>
    <t>Línea de acción (1.3): Sistema de Alertas Ambientales de Bogotá en su componente aire, SATAB-aire</t>
  </si>
  <si>
    <t>Línea de acción (3) Generación de Información multipropósito</t>
  </si>
  <si>
    <t>Realizar 51 informes de calidad del aire, resultado de la operación de la red.</t>
  </si>
  <si>
    <t>Implementar 100% del Sistema de Alertas tempranas Ambientales de Bogotá</t>
  </si>
  <si>
    <t>Elaborar un Plan Estratégico ambiental para la ciudad, con horizonte al año 2040</t>
  </si>
  <si>
    <t>Entregar Informes de Calidad de Aire</t>
  </si>
  <si>
    <t>Desarrollar e implementar una Red Distrital de Monitoreo de black carbon para fortalecer el Sistema de Alertas Tempranas Ambientales de Bogotá.</t>
  </si>
  <si>
    <t>Implementar 100% de la red de ruido</t>
  </si>
  <si>
    <t xml:space="preserve"> </t>
  </si>
  <si>
    <t>Línea de acción (1.1): Red de Monitoreo de Calidad del Aire de Bogotá D.C. (RMCAB</t>
  </si>
  <si>
    <t>Realizar mantenimientos preventivos y correctivos en los equipos de RMCAB.</t>
  </si>
  <si>
    <t>Implementar 100% del componente aire del Sistema de Alertas Tempranas Ambientales de Bogotá</t>
  </si>
  <si>
    <t>Nombre de la estación</t>
  </si>
  <si>
    <t>Localidad</t>
  </si>
  <si>
    <t>UPZ</t>
  </si>
  <si>
    <t>Dirección</t>
  </si>
  <si>
    <t xml:space="preserve">Carvajal  </t>
  </si>
  <si>
    <t>Kennedy</t>
  </si>
  <si>
    <t>45 Carvajal</t>
  </si>
  <si>
    <t>Autopista Sur # 63-40</t>
  </si>
  <si>
    <t xml:space="preserve">Guaymaral </t>
  </si>
  <si>
    <t>Suba</t>
  </si>
  <si>
    <t>3 Guaymaral</t>
  </si>
  <si>
    <t>Autopista Norte # 205-59</t>
  </si>
  <si>
    <t>47 Kennedy Central</t>
  </si>
  <si>
    <t>Carrera 80 # 40-55 sur</t>
  </si>
  <si>
    <t xml:space="preserve">Parque Simon Bolivar </t>
  </si>
  <si>
    <t xml:space="preserve">Barrios
Unidos </t>
  </si>
  <si>
    <t>22 doce de octubre</t>
  </si>
  <si>
    <t>Calle 63 # 59A-06</t>
  </si>
  <si>
    <t>Puente
Aranda</t>
  </si>
  <si>
    <t>111 Puente Aranda</t>
  </si>
  <si>
    <t>Calle 10 # 65-28</t>
  </si>
  <si>
    <t xml:space="preserve">Las Ferias </t>
  </si>
  <si>
    <t xml:space="preserve">Engativá </t>
  </si>
  <si>
    <t>26 Las Ferias</t>
  </si>
  <si>
    <t>Avenida Calle 80 # 69Q-50</t>
  </si>
  <si>
    <t xml:space="preserve">Suba </t>
  </si>
  <si>
    <t>27 suba</t>
  </si>
  <si>
    <t>Carrera 111 # 159A-61</t>
  </si>
  <si>
    <t>San Cristóbal</t>
  </si>
  <si>
    <t>San
Cristóbal</t>
  </si>
  <si>
    <t>32 San Blas</t>
  </si>
  <si>
    <t>Carrera 2 Este # 12-78 sur</t>
  </si>
  <si>
    <t>Tunal</t>
  </si>
  <si>
    <t>Tunjuelito</t>
  </si>
  <si>
    <t>42 Venecia</t>
  </si>
  <si>
    <t>Carrera 24 # 49-86 sur</t>
  </si>
  <si>
    <t xml:space="preserve">Usaquén </t>
  </si>
  <si>
    <t>14 usaquén</t>
  </si>
  <si>
    <t>Carrera 7B Bis # 132-11</t>
  </si>
  <si>
    <t xml:space="preserve">Fontibón </t>
  </si>
  <si>
    <t>Fontibón</t>
  </si>
  <si>
    <t>75 Fontibón</t>
  </si>
  <si>
    <t>Carrera 96G # 17B-49</t>
  </si>
  <si>
    <t>Bolivia</t>
  </si>
  <si>
    <t>72 Bolivia</t>
  </si>
  <si>
    <t>Avenida Calle 80 # 121-98</t>
  </si>
  <si>
    <t>Sagrado Corazón</t>
  </si>
  <si>
    <t>Santa Fe</t>
  </si>
  <si>
    <t>91 Sagrado Corazón</t>
  </si>
  <si>
    <t>Calle 37 # 8-40</t>
  </si>
  <si>
    <t>KENNEDY</t>
  </si>
  <si>
    <t>PUENTE ARANDA</t>
  </si>
  <si>
    <t>SUBA</t>
  </si>
  <si>
    <t>USAQUÉN</t>
  </si>
  <si>
    <t>FONTIBÓN</t>
  </si>
  <si>
    <t xml:space="preserve">TOTAL </t>
  </si>
  <si>
    <t>DISTRITO</t>
  </si>
  <si>
    <t>SANTA FE</t>
  </si>
  <si>
    <t>calidad</t>
  </si>
  <si>
    <t>Total (ha)</t>
  </si>
  <si>
    <t>Urbano (ha)</t>
  </si>
  <si>
    <t>Usaquen</t>
  </si>
  <si>
    <t>Chapinero</t>
  </si>
  <si>
    <t>Usme</t>
  </si>
  <si>
    <t>Bosa</t>
  </si>
  <si>
    <t>Engativá</t>
  </si>
  <si>
    <t>Los Mártires</t>
  </si>
  <si>
    <t>La Candelaria</t>
  </si>
  <si>
    <t>Rafael Uribe Uribe</t>
  </si>
  <si>
    <t>Ciudad Bolivar</t>
  </si>
  <si>
    <t>Sumapaz</t>
  </si>
  <si>
    <t>TOTAL BOGOTÁ</t>
  </si>
  <si>
    <t>N.A</t>
  </si>
  <si>
    <t>CHAPINERO</t>
  </si>
  <si>
    <t>SAN CRISTÓBAL</t>
  </si>
  <si>
    <t>USME</t>
  </si>
  <si>
    <t>TUNJUELITO</t>
  </si>
  <si>
    <t>BOSA</t>
  </si>
  <si>
    <t>ENGATIVÁ</t>
  </si>
  <si>
    <t>BARRIOS UNIDOS</t>
  </si>
  <si>
    <t>TEUSAQUILLO</t>
  </si>
  <si>
    <t>LOS MÁRTIRES</t>
  </si>
  <si>
    <t>ANTONIO NARIÑO</t>
  </si>
  <si>
    <t>LA CANDELARIA</t>
  </si>
  <si>
    <t>RAFAEL URIBE URIBE</t>
  </si>
  <si>
    <t>CIUDAD BOLÍVAR</t>
  </si>
  <si>
    <t>SUMAPAZ</t>
  </si>
  <si>
    <t>TODAS</t>
  </si>
  <si>
    <t>1,1</t>
  </si>
  <si>
    <t>SUMA</t>
  </si>
  <si>
    <t>Línea de acción (1.4): Red de Calidad Hídrica de Bogotá RCHB, la Red de monitoreo aguas subterráneas y la captura de la información secundaria compilada mediante el reporte de terceros interesados o usuarios del recurso Hídrico.</t>
  </si>
  <si>
    <t>Línea de acción (1.5): Red de Monitoreo de Aguas Subterráneas RMAS (R+).</t>
  </si>
  <si>
    <t>Línea de acción (2) Centro de Información y Modelamiento Ambiental.</t>
  </si>
  <si>
    <t>2,1</t>
  </si>
  <si>
    <t xml:space="preserve">La cuenca hidrica del Rio Bogotá en proceso
de descontaminacion a traves de acciones
de corto y mediano plazo. </t>
  </si>
  <si>
    <t>No. De Accioes realizadas para dar cumplimiento a las ordenes de la sentencia Río Bogotá vinculadas al proyecto</t>
  </si>
  <si>
    <t>No. ACCIONES</t>
  </si>
  <si>
    <t xml:space="preserve"> Evaluación, definición y diseño la Red de Aguas Subterráneas de Bogotá, en la cual se establezcan las necesidades para determinar las condiciones en cuanto a tecnología, localización y cobertura</t>
  </si>
  <si>
    <t xml:space="preserve"> 978 - Centro de Información y Modelamiento Ambiental</t>
  </si>
  <si>
    <t>DIRECCIÓN DE CONTROL AMBIENTAL</t>
  </si>
  <si>
    <t>POLIGONOS</t>
  </si>
  <si>
    <t>NA</t>
  </si>
  <si>
    <t>N.A.</t>
  </si>
  <si>
    <t>TODOS</t>
  </si>
  <si>
    <t xml:space="preserve">COMUNIDAD EN GENERAL </t>
  </si>
  <si>
    <t>7,674,366</t>
  </si>
  <si>
    <t>Sistemas de información para una política pública eficiente</t>
  </si>
  <si>
    <t>Un centro de información y modelamiento ambiental diseñado y construido</t>
  </si>
  <si>
    <t>Centro de información ambiental</t>
  </si>
  <si>
    <t>Diseñar y construir un centro de información y modelamiento ambiental de Bogotá D.C (Producto)</t>
  </si>
  <si>
    <t>Creciente</t>
  </si>
  <si>
    <t>07-Eje transversal Gobierno legítimo, fortalecimiento local y eficiencia</t>
  </si>
  <si>
    <t>44 - Gobierno y ciudadanía digital</t>
  </si>
  <si>
    <t>CRECIENTE</t>
  </si>
  <si>
    <t>Implementar 100 % la red de calidad de ruido</t>
  </si>
  <si>
    <t>Implementar 100 % del componente aire del Sistema de Alertas Tempranas Ambientales de Bogotá.</t>
  </si>
  <si>
    <t>Generar 4 informes anualizados de la calidad hídrica superficial.</t>
  </si>
  <si>
    <t>Implementar 100 % la red de aguas subterráneas.</t>
  </si>
  <si>
    <t>Establecer 1 centro de información y modelamiento.</t>
  </si>
  <si>
    <t>Elaborar 1 plan estratégico ambiental para la ciudad, al año 2040.</t>
  </si>
  <si>
    <t>Generar 4 informes anualizados sobre los factores de presión sobre los recursos.</t>
  </si>
  <si>
    <t xml:space="preserve">Dar a conocer a la ciudadania el comportamiento y mediciòn de las condiciones climáticas y atmosféricas de la ciudad, asi como establecer puntos críticos de contaminación. </t>
  </si>
  <si>
    <t>Generar las condiciones técnicas, ubicación y cobertura de la red de ruido úrbana de la ciudad</t>
  </si>
  <si>
    <t>Dar a conocer a la ciudad de manera másiva los estados de alerta por contaminación atmosférica y establecer el mecanismo, protocolos y reacción ante eventuales episodios por parte de las entidades que hacen parte del sistema.</t>
  </si>
  <si>
    <t>c, Observatorio Ambiental de Bogotá.</t>
  </si>
  <si>
    <t>Reajuste en la programación para el desarrollo del monitoreo</t>
  </si>
  <si>
    <t>La operación de la red (a través del contrato) permitirá tener información para el conocimiento del recurso hídrico y la verificación de la efectividad de las acciones de mejoramiento de la calidad del  recurso hídirico superficial</t>
  </si>
  <si>
    <t>Estudios previos y documentos del proceso SECOP: SDA SAM 059 DE 2016</t>
  </si>
  <si>
    <t>N. A.</t>
  </si>
  <si>
    <t>Informe Técnico  00852, 18 de julio del 2016. Rad. 2016IE122655. Radicado 2016IE218178 informando de pólizas que cubren el equipo instalado y visita técnica de instalación del equipo</t>
  </si>
  <si>
    <t>La ventana temporal al 2040, corresponde a un intervalo de 25 años, que permite la proyección de la ciudad en interacción con el medio ambiente y en el corto plazo el cumplimiento de las metas establecidas en el plan de desarrollo “Bogotá Mejor para Todos”, las actividades responden a la necesidad de ajustar estrategias en el marco regulatorio, metodologías de evaluación y valores de referencia que permitan el desarrollo de una ciudad sostenible y la reducción de la huella ambiental de la Ciudad.  Por lo anterior se requiere la revisión de los planes y normatividad desarrollada por la Secretaría Distrital de Ambiente en los que se incluyen entre otros, Plan Decenal de Descontaminación del Aire de Bogotá, los Planes Locales de Arbolado Urbano, Plan de Desmantelamiento de Infraestructura la revisión de la normatividad asociada al recurso hídrico y suelos contaminados. 
Para la Vigencia 2016 se elaboró el Proyecto Decreto para la modificación del Decreto Distrital 098/2011 y actualización  del PDDAB,  se consolidó versión final del Documento de Exposición de motivos para la modificación del Decreto 098/2011, se consolidó la  versión final del Documento Técnico Soporte -DTS para la actualización del PDDAB, se realizó jornada de trabajo con la Subdirección de Planes y Políticas Ambientales-SPPA para el acompañamiento y revisión de los documentos técnicos proyectados dando alcance al proceso de actualización y ajuste del PDDAB.</t>
  </si>
  <si>
    <t xml:space="preserve">Basado en  los lineamientos estratégicos de la Entidad y Dirección Legal  se determinó realizar la formulación del Plan por etapas, por lo cual, la elaboración de la  Metodología para la priorización y evaluación de proyectos está contemplada para la Etapa II; adicionalmente, considerando que se extendió el proceso de consolidación del documento técnico de soporte, a raíz de la inclusión de las observaciones expuestas por la SPPA en reuniones de trabajo, motivo por el cual aún falta finalizar  la verificación del proyecto Decreto  por parte de la Dirección Legal Ambiental-DLA. </t>
  </si>
  <si>
    <t>Finalizar el DTS del Plan Decenal de Desconatminación durante el mes de ENERO de 2017</t>
  </si>
  <si>
    <t>La reformulación del Plan Decenal de Descontaminaciòn del Aire para Bogotà, orienta las estrategias para que la ciudad implemente la polìtica de calidad del aire conjuntamente con los sectores de mayor aporte en la contaminaciòn de la ciudad</t>
  </si>
  <si>
    <t>Servidor de la SDA Carpeta SCAAV Soportes de avance en las metas 2016.</t>
  </si>
  <si>
    <t xml:space="preserve">Para la orden numero 4,59 se informa la formulacion del documento metodologico en la mesa técnica interinstitucional (DANE, CAR, SDA), para el desarrollo del censo. - Asistencia a reuniones de mesa técnica con el DANE, CAR y Ministerio de Ambiente y Desarrollo Sostenible – MADS para dicutir lineamientos en el cumplimiento de la orden 4,59. Se solicito Ministerio de Ambiente y Desarrollo Sostenible  mediante oficio SDA No. 2016EE186230 del 24/10/2016, pronunciamiento técnico jurídico para definir el alcance que debe tener la Orden 4.59. y así articular el trabajo institucional.  </t>
  </si>
  <si>
    <t>Esto se realiza por medio del convenio N° (1582 20161251) del 28/12/2016 y el contrato N° 20161257 de 2016 celebrado entre la SDA Y  ANALQUIM LTDA</t>
  </si>
  <si>
    <t>x</t>
  </si>
  <si>
    <t xml:space="preserve">Total </t>
  </si>
  <si>
    <t>Constante</t>
  </si>
  <si>
    <t>Se avanza el la implementaciòn del Sistema de Alertas tempranas ambientales en un 0,05% para el periodo coorespondiente a el desarrollo de la aplicación móvil de divulgación del IBOCA y la finalización del estudio de zonificación ambiental del distrito.
Se avanza en los términos precontractuales de las estaciones de la red de ruido urbana de la ciudad, asó como en la adquisición de antenas para la red de ruido de operaciones aéreas
Se avanzó en lo correspondiente a la Red de ruido la cual contempla la estructuraciòn técnica de la distribuciòn de estaciones de medición, asi como el correspondiente mejoramiento tecnológico de las actuales estaciones de la Red de Ruido del Aeropueto, se continuó con la generación de informes de Calidad del aire, dichos informes estan acompañados del inorme de Modelaciòn ambiental, se formularon los protocolos de atenciòn a emergencias por contaminación atmosférica y se realizò el contrato para el desarrollo de una aplicación movil que le permitirá a la ciudad conocer las alertas relacionados con el IBOCA  y se llevo a cabo la reformulación del Plan Decenal de Descontaminaciòn del Aire para Bogotà, el cual orienta las estrategias para que la ciudad implemente la polìtica de calidad del aire conjuntamente con los sectores de mayor aporte en la contaminaciòn de la ciudad</t>
  </si>
  <si>
    <t xml:space="preserve">2 informes de calidad del aire de la ciudad correspondiente a los meses de enero y febrero, ya que se desarrollon mes y medio vencido.
Viabilidad por parte de IDIGER para la adopcion de los protocolos de alerta y emergencia pior contaminación atmosférica
Basado en  los lineamientos estratégicos de la Entidad y Dirección Legal  se determinó realizar la formulación del Plan por etapas, por lo cual, la elaboración de la  Metodología para la priorización y evaluación de proyectos está contemplada para la Etapa II; adicionalmente, considerando que se extendió el proceso de consolidación del documento técnico de soporte, a raíz de la inclusión de las observaciones expuestas por la SPPA en reuniones de trabajo, motivo por el cual aún falta finalizar  la verificación del proyecto Decreto  por parte de la Dirección Legal Ambiental-DLA. </t>
  </si>
  <si>
    <t>Realizar los informes de calidad del aire en el segundo trimestre del presente año.
Se proyecto memorando por parte del Secreatario Distrital de Ambiente como presidente de la Comisión Intersectorial de Gestion del Riesgo y Cambio Climatico  al Director del IDIGER como secretario tecnico de mencionada Comision Solicitando apoyo y gestion para la oficializacion de los protocolos. 
Finalizar el DTS del Plan Decenal de Desconatminación durante el mes de ENERO de 2017</t>
  </si>
  <si>
    <t xml:space="preserve">Dar a conocer a la ciudadania el comportamiento y mediciòn de las condiciones climáticas y atmosféricas de la ciudad, asi como establecer puntos críticos de contaminación. 
El “Centro de Información y Modelamiento Ambiental – CIMA” de la Secretaría Distrital de Ambiente, se constituya en una herramienta que no solo permita a la Autoridad Ambiental acceder de manera integral y conjunta a la información ambiental base para la toma de decisiones en pro de ofrecer un ambiente sano a la población, sino también en una herramienta que soporte con fundamento ambiental, los procesos de planeación de ciudad y de salud pública, y que adicionalmente permita a la ciudadanía conocer de manera rápida y efectiva el estado de los aspectos ambientales que afectan su diario vivir, como lo es la calidad del aire, el ruido e incluso los olores, esto último con la visión de tener en el mediano plazo el pronóstico de la calidad del aire.
</t>
  </si>
  <si>
    <t xml:space="preserve">Servidor SDA-SCAAV y Anexos </t>
  </si>
  <si>
    <t>El avance en esta fase se delimitó a establecer el modelo entidad relación para los datos generales, datos correspondientes a conceptos técnicos de vertimientos y   elementos de tasación de una multa. Actividades a desarrollar   • Establecer grupos de información comunes
• Definir los campos de la base de datos
• Hallar identificadores en cada grupo de información
• Establecer las relaciones entre los grupos de información
• Creación del modelo en el software
.</t>
  </si>
  <si>
    <t>No se tiene retrasos</t>
  </si>
  <si>
    <t>N/A</t>
  </si>
  <si>
    <t>Se realizó un (1) Informe de Calidad del Aire correspondiente al mes de enero de 2017, en dicho informe se relaciona el comportamiento de los contaminantes atmosféricos y sus respectivas concetraciones. 
Durante el primer trimestre se llevaron a cabo  los mantenimientos rutinarios (calibraciones y revisiones del estado de los equipos) y mantenimientos correctivos que fueran necesarios (cambio de tarjetas, cambio de bomba de muestreo).
Asi mismo se  trabajo en el desarrollo del pronóstico de calidad del aire y meteorología para el dia sin carro y sin moto del 2 de febrero de 2016. Para desarrollar dicho informe se simuló la calidad del aire de la ciudad sin la circulación de los vehiculos particulares y motos. se anexa infome del dis sin carro 2017</t>
  </si>
  <si>
    <t>1 informe de calidad del aire correspondiente al mes de febrero, ya que se desarrollon mes y medio vencido.</t>
  </si>
  <si>
    <t>Realizar los informes de calidad del aire en el segundo trimestre del presente año.</t>
  </si>
  <si>
    <t xml:space="preserve">Servidor de la SDA Carpeta SCAAV </t>
  </si>
  <si>
    <t>Para el primer triemestre del año 2017 se realizaron los estudios de mercado para la adquisición de Receptores ASD-B. Asimismo, se han determinado las primeras cinco (5) zonas de especial interés candidatas para hacer las pruebas pilotos al final de la vigencia, lo que corresponde al avance de 5% en la magnitud de la meta.</t>
  </si>
  <si>
    <t>no se tiene retraso</t>
  </si>
  <si>
    <t>Servidor de la SDA Carpeta SCAAV red de ruido</t>
  </si>
  <si>
    <t>Este 5% corresponde a: La SDA ha avanzado en el l 40% de la ejecución del contrato para el diseño y desarrollo de una aplicación móvil de espacialización, comunicación y uso del Índice Bogotano de Calidad del Aire, IBOCA, asi mismo se realizó el informe final  de la pre zonificación de los Protocolos distritales de actuación ante alertas y de respuesta ante emergencias por contaminación atmosférica de Bogotá. 
Se realizó el Mapa de ruta de las acciones a seguir cuando se presenten eventos excepcioanles de contaminación atmosférica. 
Se llevo a cabo la instalación y puesta en marcha el 20 de febrero de 2017 del equipo AQM-65 en la terraza del tercer piso de la Secretaria Distrital de Ambiente, como primera campaña de monitoreo de prueba.</t>
  </si>
  <si>
    <t>Formulación de la programación y plan de actividades para la operación del Monitoreo de la Red de la Calidad del Recurso Hídrico en el año 2017.
Remisión del plan de monitoreo para la elaboración del Plan Operativo, se realizaron recorridos de identificación de los puntos a monitorear por parte de la CAR y se revisó y aprobó el Plan Operativo. Se dispuso de los equipos de trabajo para los recorridos en campo, toma de muestras, seguimiento y acompañamiento.</t>
  </si>
  <si>
    <t>Retraso en el inicio de actividades de operación</t>
  </si>
  <si>
    <t xml:space="preserve">Se identificaron los puntos del recurso hídrico subterráneo que serán declarados dentro de la red de monitoreo como puntos de la red.  Identificación oficializada mediante Informe Técnico  00852, 18 de julio del 2016. 
Se instalaron los equipos de monitoreo en el primer pozo que conformará la red, cumpliendo con las condiciones técnicas, jurídicas y administrativas. </t>
  </si>
  <si>
    <t>Generar conocimiento sobre el comportamiento de la cantidad disponible, uso del recurso, tipos de usos posibles del recurso para tomar medidas efectivas de control, concesión y seguimiento para asegurar el mantenimiento y disponibilidad del recurso</t>
  </si>
  <si>
    <t>Después de la gestión del espacio físico para el centro de información y modelamiento ambiental, para el primer trimestre del año 2017 se inició la construcción de obras locativas, adecuación de redes de información e instalación de puestos de trabajo.  
Avances en el diseño e implementación del Centro de Información y Modelamiento Ambiental – CIMA, Se realizó un diagnostico incluyendo la cobertura actual y deseada de las redes de monitoreo ambientales de la Secretaria Distrital de Ambiente que se articulan con el CIMA, como la red de Monitoreo de Calidad del Agua que cuenta con 30 estaciones distribuidas por los cuatro ríos principales de la ciudad de Bogotá D.C. (Torca, Salitre, Fucha y Tunjuelo). La Red de Monitoreo de Calidad del Aire – RMCAB que está conformada por doce (12) estaciones automáticas y una estación móvil, las cuales registran en forma continua la concentración de contaminantes criterio y variables meteorológicas en la ciudad.
se realizo la compra de un Servidor para el funcionamiento del centro por valor de 250 millones aprox  con el contrato contrato 20161323, ETB esta entrega se realizara para el 3 de mayo de 2017</t>
  </si>
  <si>
    <t>Se tiene un retraso en el desarrollo del proceso "Big Data Ambiental”</t>
  </si>
  <si>
    <t xml:space="preserve">Reestructurar las variables las cuales están afectando el desarrollo del analisis de los datos por cada subdirección. </t>
  </si>
  <si>
    <t xml:space="preserve">control y gestion ambiental,  toma de desiciones con informacion completa y oportuna </t>
  </si>
  <si>
    <t>Metodologia PEAB
Evidencias avance centro de modelamiento</t>
  </si>
  <si>
    <t>Se establece diseño y formulación del Plan de Monitoreo de factores presión al recurso hídrico, estudios previos del Convenio Interadministrativo. Este avance se da en el marco del Convenio Interadministrativo SDA-CAR 1582/2016.
Se define la metodología para el registro de muestras frente a factores, actores o actividades que generan presión a los recursos naturales y los mecanismos de acción como soporte en los operativos de control que realice la entidad.</t>
  </si>
  <si>
    <t>Se presentó retraso en la ejecución de actividades operativas para el registro de información específica</t>
  </si>
  <si>
    <t>Reajuste en la programación para el desarrollo de la evaluación y monitoreo de los factores que generan presión a los recursos</t>
  </si>
  <si>
    <t>Definición de los criterios, periodos y espacios para el monitoreo de los recursos naturales y de los factores de presión</t>
  </si>
  <si>
    <t>Informes del Convenio interadministrativo 1582/2016</t>
  </si>
  <si>
    <t xml:space="preserve">No se programaron acciones </t>
  </si>
  <si>
    <t xml:space="preserve">Realizar seguimiento a las estrategias que hacen parte de la estructura reformulada del PDDAB. </t>
  </si>
  <si>
    <t>Se consolidó la versión final de las Propuestas metodológicas para 1) Formulación y Priorización de proyectos y 2) Evaluación de Viabilidad de proyectos, en el marco del proceso de actualización del Plan Decenal de Descontaminación del Aire para Bogotá PDDAB.</t>
  </si>
  <si>
    <t>Desarrollar las acciones correspondientes para la reformulación Plan Decenal de Descontaminación del Aire de Bogotá.</t>
  </si>
  <si>
    <t xml:space="preserve">2) Gestión para la compra de infraestructura tecnológica (computadores, mobiliario, servidores, software, etc) para las labores iniciales del  CIMA , en la cual se determinaron las especificaciones técnicas generales  de la tecnología, definición de sistemas operativos , especificaciones técnicas del mobiliario y se adelantó un proceso de compra de un Servidor para el funcionamiento del centro por valor de 100 millones aprox. </t>
  </si>
  <si>
    <t>fortalecimiento tecnologico (big data, interfase, etc)</t>
  </si>
  <si>
    <t xml:space="preserve">3) Avances en el diseño e implementación del Centro de Información y Modelamiento Ambiental – CIMA, Se realizó un diagnostico incluyendo la cobertura actual y deseada de las redes de monitoreo ambientales de la Secretaria Distrital de Ambiente que se articulan con el CIMA, como la red de Monitoreo de Calidad del Agua que cuenta con 30 estaciones distribuidas por los cuatro ríos principales de la ciudad de Bogotá D.C. (Torca, Salitre, Fucha y Tunjuelo). La Red de Monitoreo de Calidad del Aire – RMCAB que está conformada por doce (12) estaciones automáticas y una estación móvil, las cuales registran en forma continua la concentración de contaminantes criterio y variables meteorológicas en la ciudad.
Para definir la cobertura deseada de las redes de monitoreo se utilizaron dos criterios, el primero consistió en identificar las zonas de importancia que en la actualidad carecen de vigilancia que, para el caso de la RMCAB, se identificó en la zona sur de la ciudad, cerca del relleno Doña Juana. El segundo criterio fue la inexistencia de redes de monitoreo de otros contaminantes no convencionales, pero de alta importancia en términos de salud pública, tales como olores ofensivos, ruido urbano y Black Carbon. Se estimó que la implementación de las redes de monitoreo deseadas tienen un costo aproximado de cinco mil doscientos millones de pesos ($\$5.200.000.000$)
</t>
  </si>
  <si>
    <t xml:space="preserve">4) Se generaron diagnósticos en tres líneas de trabajo relacionadas con el CIMA :
• Indicadores y frecuencias para abordar problemas ambientales en Bogotá, 
• Diseño de la base de datos para el Centro de Información y Modelamiento Ambiental
• Plan Estratégico Ambiental Bogotá 2040
</t>
  </si>
  <si>
    <t>estructura y alcances del plan estratégico ambiental Bogotá – 2040</t>
  </si>
  <si>
    <t>No está programado avance en el periodo de reporte (Primer Trimestre de 2017).</t>
  </si>
  <si>
    <t xml:space="preserve">
Etapa precontractual de la siguiente Fase del Programa de Monitoreode los factores de presión al recurso hídrico 2018</t>
  </si>
  <si>
    <t>Diseño y formulación de la siguiente Fase del Programa de Monitoreo de los factores de presión al recurso hídrico 2018</t>
  </si>
  <si>
    <t>Informe de ejecución y resultados sobre el monitoreo de los factores de presión al recurso hídrico 2017</t>
  </si>
  <si>
    <t>Para el primer trimestre del año 2017, se generó el 22 de febrereo de 2017 el acta de inicio del convenio con la Corporación Autónoma Regional de Cundinamarca No. 1582 de 2016, y el mísmo día se generó el acta de inicio al contrato No. SDA-CPS-20161257 con el Laboratorio Analquim Ltda, para realizar las acciones encaminadas a la ejecución de la Fase XIV del Programa de Monitoreo de los factores de presión al recuso hídrico en el año 2017.
De igual manera se remitió el plan de monitoreo para la elaboración del Plan Operativo y revisión de este plan.</t>
  </si>
  <si>
    <t xml:space="preserve"> Ejecución de la Fase XIV del Programa de Monitoreo de los factores de presión al recurso hídrico 2017</t>
  </si>
  <si>
    <t xml:space="preserve">e identificaron los puntos del recurso hídrico subterráneo que serán declarados dentro de la red de monitoreo como puntos de la red.  Identificación oficializada mediante Informe Técnico  00852, 18 de julio del 2016. Rad. 2016IE122655 
Se instalaron los equipos de monitoreo en el primer pozo que conformará la red, cumpliendo con las condiciones técnicas, jurídicas y administrativas. Rad 2016IE218178.  </t>
  </si>
  <si>
    <t>10.00%</t>
  </si>
  <si>
    <t>Proceso de contratación del Plan de Monitoreo de la Red de Calidad Hídrica de Bogotá 2017-2018</t>
  </si>
  <si>
    <t>Diseño y formulación del Plan de Monitoreo de la Red de Calidad Hídrica de Bogotá 2017-2018</t>
  </si>
  <si>
    <t>Para el primer trimestre del año 2017, se generó el 22 de febrereo de 2017 el acta de inicio del convenio con la Corporación Autónoma Regional de Cundinamarca No. 1582 de 2016, y el mísmo día se generó el acta de inicio al contrato No. SDA-CPS-20161257 con el Laboratorio Analquim Ltda, para realizar las acciones encaminadas a la operación del Monitoreo de la Red de la Calidad del Recurso Hídrico en el año 2017.
De igual manera se remitió el plan de monitoreo para la elaboración del Plan Operativo, se realizaron recorridos de identificación de los puntos a monitorear por parte de la CAR y se revisó el Plan Operativo.</t>
  </si>
  <si>
    <t>Operación del monitoreo de la Red de la Calidad del Recurso Hídrico 2017</t>
  </si>
  <si>
    <t>Entrega de Informe de estado de Calidad de los Ríos Urbanos - Indicador WQI 2016 - 2017</t>
  </si>
  <si>
    <t>Informe del  concepto de método de referencia para black carbon. 
Informe del comportamiento de black carbon durante los 12 meses del año 2016. 
Bitácora de seguimiento del equipo Aethalómetro  AE42 a partir de visitas periódicas a la estación móvil ubicada sobre la séptima con calle 60, tomando datos de esta para consolidar dicho documento, y dando aportes adicionales como información de contexto de ciudad. 
Informe ejecutivo  sobre el estado actual del equipo Aethalómetro AE 42.</t>
  </si>
  <si>
    <t>Avance del 40% de la ejecución del contrato SDA-20161263 para el diseño y desarrollo de una aplicación móvil de espacialización, comunicación y uso del Índice Bogotano de Calidad del Aire, IBOCA, fase I. Anexo 1
Articulación con el procedimiento 126PM04-PR85 del Sistema de Vigilancia de Calidad del Aire para lo cual el grupo del SATAB realizó modificaciones al documento con el fin de que se articulara con la estructura del SATAB. Anexo 2
Informe final  de la pre zonificación de los Protocolos distritales de actuación ante alertas y de respuesta ante emergencias por contaminación atmosférica de Bogotá, en donde se presenta la información base o la línea base que conlleva a la definición de medidas y zonas para la atención de episodios de contaminación atmosférica en la ciudad. Anexo 3 
Mapa de ruta de las acciones a seguir cuando se presenten eventos excepcioanles de contaminación atmosférica. Esta presentación muestra el que hacer institucional. El objetivo es seguir este paso a paso e irlo fortaleciendo o modificando de acuerdo con la experiencia adquirida. En esta esquema se identifica la información , los insumos, los productos y demás herrramientas requeridas para la consolidación del SATAB -aire.Anexo 4
Resumen de aspectos más relevantes del año 2016 para ser presentados al Secretario Distrital de Ambiente.Anexo 5
Estudios previos para contratación del personal del grupo SATAB para la vigencia 2017, teniendo en cuenta el cumplimiento de los temas pendientes por desarrollar para la implementación del SATAB. Anexo 6
Instalación y puesta en marcha el 20 de febrero de 2017 del equipo AQM-65 en la terraza del tercer piso de la Secretaria Distrital de Ambiente, como primera campaña de monitoreo de prueba. Anexo 7</t>
  </si>
  <si>
    <t>Desarrollar procedimientos,  estrategias y acciones con el fin de consolidar e implementar el Sistema de Alertas Tempranas Ambientales de Bogotá basado en contaminantes criterio.</t>
  </si>
  <si>
    <t>Diseño de la red de ruido fija y/o móvil y prueba Piloto del Sistema en dos zonas de especial atención. Sistema de Información y modelado</t>
  </si>
  <si>
    <t xml:space="preserve">
Para el mes de enero se gestionaron los recursos técnicos humanos y financieros para la adquisición de Receptores ASD-B, servidor y primeras estaciones de monitoreo de ruido. Asimismo, se propuso la contratación de 4 Ingenieros que soporten técnicamente la implementación de la red de ruido (Soporte Plan de Adquisiciones)
Para el mes de febrero se realizaron los estudios de mercado para la adquisición de Receptores ASD-B. Asimismo, se propuso la contratación de 4 Ingenieros que soporten técnicamente la implementación de la red de ruido (Soporte Plan de Adquisiciones)
Para el mes de marzo el proceso se encuentra en estudios de mercado de los Receptores ASD-B.</t>
  </si>
  <si>
    <t>Actividades precontractuales y/o previas y/o de diagnóstico  para la adquisición del sistema a implementar para la red de ruido</t>
  </si>
  <si>
    <t>En lo corrido del año, se trabajo en el desarrollo del pronóstico de calidad del aire y meteorología para el dia sin carro y sin moto del 2 de febrero de 2016. Para desarrollar dicho informe se simuló la calidad del aire de la ciudad sin la circulación de los vehiculos particulares y motos. se anexa infome del dis sin carro 2017</t>
  </si>
  <si>
    <t xml:space="preserve">
Modelamiento de escenarios de calidad del aire y reporte.</t>
  </si>
  <si>
    <t>Durante el primer trimestre se llevaron a cabo  los mantenimientos rutinarios (calibraciones y revisiones del estado de los equipos) y mantenimientos correctivos que fueran necesarios (cambio de tarjetas, cambio de bomba de muestreo).
En el mes de enero se realizó el mantenimiento de los aires acondicionados en ocho de las estaciones “Usaquén, Guaymaral,Suba,PTAR,Ferias,Puente Aranda,Minambiente y la Unidad Móvil” y además el  cambio de cinco aires acondicionados que ya había cumplido su ciclo de vida útil y que de no ser cambiado podían afectar las condiciones de los equipos que se encuentran en las estaciones.
EN el mes de febrero se realizó el mantenimiento preventivo de las UPS de las estaciones: Carvajal, Kennedy, Tunal, San Cristobal, Bodega Fontibón, Ferias, Centro de Alto Rendimiento, Guaymaral, Suba, Minambiente, Unidad Movil. Esto permite garantizar el suministro de energía en todo momento para las estaciones de la RMCAB.</t>
  </si>
  <si>
    <t>5, PONDERACIÓN HORIZONTAL AÑO: 2017</t>
  </si>
  <si>
    <r>
      <t xml:space="preserve">Informes con interrelación de variables de segundo orden (3) </t>
    </r>
    <r>
      <rPr>
        <i/>
        <sz val="9"/>
        <color theme="1"/>
        <rFont val="Arial"/>
        <family val="2"/>
      </rPr>
      <t>(Avances en el diseño e implementación del Centro de Información y Modelamiento Ambiental – CIMA)</t>
    </r>
  </si>
  <si>
    <t>+</t>
  </si>
  <si>
    <r>
      <t xml:space="preserve">En la actividad relacionada se han determinado las primeras cinco (5) zonas de especial interés candidatas para hacer las pruebas pilotos al final de la vigencia (Ver </t>
    </r>
    <r>
      <rPr>
        <u/>
        <sz val="10"/>
        <color theme="1"/>
        <rFont val="Arial Narrow"/>
        <family val="2"/>
      </rPr>
      <t>Anexo 1 Informe de Gestón Primer Trimestre 2017</t>
    </r>
    <r>
      <rPr>
        <sz val="10"/>
        <color theme="1"/>
        <rFont val="Arial Narrow"/>
        <family val="2"/>
      </rPr>
      <t xml:space="preserve">). A continuación, se presentan las zonas de especial atención:
Localidad de Kennedy Avenida Primero de Mayo
Localidad de Teusaquillo, Galerías
Localidad de Chapinero, El Retiro
Localidad Antonio Nariño, Restrepo
Localidad de Engativá, Las Ferias
</t>
    </r>
  </si>
  <si>
    <t xml:space="preserve">No se han realizado informes de calidad del aire </t>
  </si>
  <si>
    <r>
      <t xml:space="preserve">7, OBSERVACIONES AVANCE TRIMESTRE </t>
    </r>
    <r>
      <rPr>
        <b/>
        <u/>
        <sz val="10"/>
        <rFont val="Arial"/>
        <family val="2"/>
      </rPr>
      <t xml:space="preserve">I </t>
    </r>
    <r>
      <rPr>
        <b/>
        <sz val="10"/>
        <rFont val="Arial"/>
        <family val="2"/>
      </rPr>
      <t xml:space="preserve"> DE </t>
    </r>
    <r>
      <rPr>
        <b/>
        <u/>
        <sz val="10"/>
        <rFont val="Arial"/>
        <family val="2"/>
      </rPr>
      <t>2017</t>
    </r>
  </si>
  <si>
    <t xml:space="preserve">NOMBRE: ESPECIAL.
SE REPORTARA POR PUNTOS ESPECIFICOS DONDE SE REALICEN LAS EVALUACIONES SOBRE LOS RECURSOS AIRE E HIDRICO </t>
  </si>
  <si>
    <t>Subcuencas Tunjuelo, Fucha y Salitre. -  Estado de calidad del recurso hídrico urbano y saneamiento de los ríos de Bogotá.</t>
  </si>
  <si>
    <t>Generar informes anualizados de la calidad hídrica superficial.</t>
  </si>
  <si>
    <t>DISTRITO: se seleccionaran las localidades críticas para instalar los analizadores de contaminantes</t>
  </si>
  <si>
    <t>DISTRITO: La localización de las estaciones será definida con la primera entrega de los mapas de ruido</t>
  </si>
  <si>
    <t>Puntos de la red y otras áreas del distrito capital.</t>
  </si>
  <si>
    <t>Marzo 31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</si>
</sst>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1" formatCode="_(* #,##0_);_(* \(#,##0\);_(* &quot;-&quot;_);_(@_)"/>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240A]\ #,##0"/>
    <numFmt numFmtId="169" formatCode="_([$$-240A]\ * #,##0_);_([$$-240A]\ * \(#,##0\);_([$$-240A]\ * &quot;-&quot;??_);_(@_)"/>
    <numFmt numFmtId="170" formatCode="0.0%"/>
    <numFmt numFmtId="171" formatCode="_ * #,##0_ ;_ * \-#,##0_ ;_ * &quot;-&quot;??_ ;_ @_ "/>
    <numFmt numFmtId="172" formatCode="_(&quot;$&quot;* #,##0.00_);_(&quot;$&quot;* \(#,##0.00\);_(&quot;$&quot;* &quot;-&quot;??_);_(@_)"/>
    <numFmt numFmtId="173" formatCode="_(&quot;$&quot;* #,##0_);_(&quot;$&quot;* \(#,##0\);_(&quot;$&quot;* &quot;-&quot;??_);_(@_)"/>
    <numFmt numFmtId="174" formatCode="_-* #,##0\ _€_-;\-* #,##0\ _€_-;_-* &quot;-&quot;??\ _€_-;_-@_-"/>
    <numFmt numFmtId="175" formatCode="0.0"/>
    <numFmt numFmtId="176" formatCode="#,##0.0"/>
    <numFmt numFmtId="177" formatCode="#,##0.0_);\(#,##0.0\)"/>
    <numFmt numFmtId="178" formatCode="_(* #,##0.0_);_(* \(#,##0.0\);_(* &quot;-&quot;_);_(@_)"/>
    <numFmt numFmtId="179" formatCode="#,##0.000;\-#,##0.000"/>
    <numFmt numFmtId="180" formatCode="#,##0.0000"/>
    <numFmt numFmtId="181" formatCode="_(* #,##0.000_);_(* \(#,##0.000\);_(* &quot;-&quot;_);_(@_)"/>
    <numFmt numFmtId="182" formatCode="_-* #,##0.0\ _€_-;\-* #,##0.0\ _€_-;_-* &quot;-&quot;??\ _€_-;_-@_-"/>
    <numFmt numFmtId="183" formatCode="#,##0.00\ _€;\-#,##0.00\ _€"/>
    <numFmt numFmtId="184" formatCode="#,##0\ _€;\-#,##0\ _€"/>
  </numFmts>
  <fonts count="57">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0"/>
      <name val="Tahoma"/>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sz val="9"/>
      <color indexed="81"/>
      <name val="Tahoma"/>
      <family val="2"/>
    </font>
    <font>
      <b/>
      <sz val="8"/>
      <name val="Arial"/>
      <family val="2"/>
    </font>
    <font>
      <sz val="7"/>
      <name val="Arial"/>
      <family val="2"/>
    </font>
    <font>
      <sz val="9"/>
      <name val="Arial"/>
      <family val="2"/>
    </font>
    <font>
      <b/>
      <sz val="9"/>
      <name val="Arial"/>
      <family val="2"/>
    </font>
    <font>
      <b/>
      <sz val="12"/>
      <name val="Tahoma"/>
      <family val="2"/>
    </font>
    <font>
      <sz val="8"/>
      <color indexed="8"/>
      <name val="Arial"/>
      <family val="2"/>
    </font>
    <font>
      <b/>
      <sz val="18"/>
      <name val="Arial"/>
      <family val="2"/>
    </font>
    <font>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9"/>
      <color theme="1"/>
      <name val="Calibri"/>
      <family val="2"/>
      <scheme val="minor"/>
    </font>
    <font>
      <sz val="8"/>
      <color theme="1"/>
      <name val="Arial"/>
      <family val="2"/>
    </font>
    <font>
      <b/>
      <sz val="11"/>
      <color indexed="8"/>
      <name val="Arial"/>
      <family val="2"/>
    </font>
    <font>
      <b/>
      <sz val="10"/>
      <color indexed="8"/>
      <name val="Arial"/>
      <family val="2"/>
    </font>
    <font>
      <sz val="11"/>
      <color theme="1"/>
      <name val="Arial Narrow"/>
      <family val="2"/>
    </font>
    <font>
      <sz val="12"/>
      <color theme="1"/>
      <name val="Arial"/>
      <family val="2"/>
    </font>
    <font>
      <sz val="8"/>
      <name val="Calibri"/>
      <family val="2"/>
      <scheme val="minor"/>
    </font>
    <font>
      <u/>
      <sz val="11"/>
      <color theme="10"/>
      <name val="Calibri"/>
      <family val="2"/>
      <scheme val="minor"/>
    </font>
    <font>
      <u/>
      <sz val="11"/>
      <color theme="11"/>
      <name val="Calibri"/>
      <family val="2"/>
      <scheme val="minor"/>
    </font>
    <font>
      <b/>
      <sz val="11"/>
      <color theme="1"/>
      <name val="Calibri"/>
      <family val="2"/>
      <scheme val="minor"/>
    </font>
    <font>
      <sz val="9"/>
      <color rgb="FF000000"/>
      <name val="Inherit"/>
    </font>
    <font>
      <b/>
      <sz val="9"/>
      <color rgb="FF000000"/>
      <name val="Trebuchet MS"/>
      <family val="2"/>
    </font>
    <font>
      <b/>
      <sz val="8"/>
      <color rgb="FF000000"/>
      <name val="Arial"/>
      <family val="2"/>
    </font>
    <font>
      <b/>
      <sz val="10"/>
      <color rgb="FF000000"/>
      <name val="Arial"/>
      <family val="2"/>
    </font>
    <font>
      <sz val="10"/>
      <color indexed="8"/>
      <name val="Arial"/>
      <family val="2"/>
    </font>
    <font>
      <sz val="9"/>
      <color theme="1"/>
      <name val="Arial"/>
      <family val="2"/>
    </font>
    <font>
      <sz val="10"/>
      <color theme="1"/>
      <name val="Arial"/>
      <family val="2"/>
    </font>
    <font>
      <b/>
      <sz val="10"/>
      <color theme="1"/>
      <name val="Arial"/>
      <family val="2"/>
    </font>
    <font>
      <b/>
      <sz val="11"/>
      <name val="Arial"/>
      <family val="2"/>
    </font>
    <font>
      <sz val="14"/>
      <name val="Arial"/>
      <family val="2"/>
    </font>
    <font>
      <b/>
      <sz val="8"/>
      <color indexed="8"/>
      <name val="Arial"/>
      <family val="2"/>
    </font>
    <font>
      <b/>
      <sz val="9"/>
      <color theme="1"/>
      <name val="Arial"/>
      <family val="2"/>
    </font>
    <font>
      <sz val="10"/>
      <color theme="1"/>
      <name val="Arial Narrow"/>
      <family val="2"/>
    </font>
    <font>
      <i/>
      <sz val="9"/>
      <color theme="1"/>
      <name val="Arial"/>
      <family val="2"/>
    </font>
    <font>
      <sz val="10"/>
      <color rgb="FF000000"/>
      <name val="Arial"/>
      <family val="2"/>
    </font>
    <font>
      <u/>
      <sz val="10"/>
      <color theme="1"/>
      <name val="Arial Narrow"/>
      <family val="2"/>
    </font>
    <font>
      <b/>
      <u/>
      <sz val="10"/>
      <name val="Arial"/>
      <family val="2"/>
    </font>
    <font>
      <b/>
      <sz val="8"/>
      <name val="Calibri"/>
      <family val="2"/>
      <scheme val="minor"/>
    </font>
    <font>
      <b/>
      <sz val="8"/>
      <color theme="1"/>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50"/>
        <bgColor indexed="64"/>
      </patternFill>
    </fill>
    <fill>
      <patternFill patternType="solid">
        <fgColor rgb="FF7BB800"/>
        <bgColor indexed="64"/>
      </patternFill>
    </fill>
    <fill>
      <patternFill patternType="solid">
        <fgColor rgb="FF92D050"/>
        <bgColor indexed="64"/>
      </patternFill>
    </fill>
    <fill>
      <patternFill patternType="solid">
        <fgColor rgb="FFFFFFFF"/>
        <bgColor indexed="64"/>
      </patternFill>
    </fill>
    <fill>
      <patternFill patternType="solid">
        <fgColor rgb="FFFFFF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FFFFFF"/>
        <bgColor rgb="FFFFFFFF"/>
      </patternFill>
    </fill>
    <fill>
      <patternFill patternType="solid">
        <fgColor rgb="FF00B050"/>
        <bgColor rgb="FF000000"/>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right style="medium">
        <color auto="1"/>
      </right>
      <top style="thin">
        <color auto="1"/>
      </top>
      <bottom/>
      <diagonal/>
    </border>
    <border>
      <left/>
      <right/>
      <top style="medium">
        <color auto="1"/>
      </top>
      <bottom style="medium">
        <color auto="1"/>
      </bottom>
      <diagonal/>
    </border>
    <border>
      <left/>
      <right style="thin">
        <color auto="1"/>
      </right>
      <top style="medium">
        <color auto="1"/>
      </top>
      <bottom style="thin">
        <color auto="1"/>
      </bottom>
      <diagonal/>
    </border>
    <border>
      <left/>
      <right style="medium">
        <color auto="1"/>
      </right>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bottom style="thin">
        <color auto="1"/>
      </bottom>
      <diagonal/>
    </border>
    <border>
      <left style="hair">
        <color theme="3" tint="0.59996337778862885"/>
      </left>
      <right style="hair">
        <color theme="3" tint="0.59996337778862885"/>
      </right>
      <top style="hair">
        <color theme="3" tint="0.59996337778862885"/>
      </top>
      <bottom style="hair">
        <color theme="3" tint="0.59996337778862885"/>
      </bottom>
      <diagonal/>
    </border>
    <border>
      <left style="medium">
        <color auto="1"/>
      </left>
      <right style="thin">
        <color auto="1"/>
      </right>
      <top style="medium">
        <color auto="1"/>
      </top>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style="thin">
        <color auto="1"/>
      </bottom>
      <diagonal/>
    </border>
    <border>
      <left style="thin">
        <color auto="1"/>
      </left>
      <right/>
      <top/>
      <bottom style="medium">
        <color auto="1"/>
      </bottom>
      <diagonal/>
    </border>
    <border>
      <left style="thin">
        <color auto="1"/>
      </left>
      <right/>
      <top/>
      <bottom/>
      <diagonal/>
    </border>
    <border>
      <left/>
      <right style="medium">
        <color auto="1"/>
      </right>
      <top style="medium">
        <color auto="1"/>
      </top>
      <bottom/>
      <diagonal/>
    </border>
    <border>
      <left style="thin">
        <color auto="1"/>
      </left>
      <right/>
      <top style="medium">
        <color auto="1"/>
      </top>
      <bottom/>
      <diagonal/>
    </border>
  </borders>
  <cellStyleXfs count="32">
    <xf numFmtId="0" fontId="0" fillId="0" borderId="0"/>
    <xf numFmtId="167" fontId="10" fillId="0" borderId="0" applyFont="0" applyFill="0" applyBorder="0" applyAlignment="0" applyProtection="0"/>
    <xf numFmtId="167" fontId="4" fillId="0" borderId="0" applyFont="0" applyFill="0" applyBorder="0" applyAlignment="0" applyProtection="0"/>
    <xf numFmtId="165" fontId="7" fillId="0" borderId="0" applyFont="0" applyFill="0" applyBorder="0" applyAlignment="0" applyProtection="0"/>
    <xf numFmtId="43" fontId="24"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44" fontId="24" fillId="0" borderId="0" applyFont="0" applyFill="0" applyBorder="0" applyAlignment="0" applyProtection="0"/>
    <xf numFmtId="172" fontId="14"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4" fillId="0" borderId="0"/>
    <xf numFmtId="0" fontId="4" fillId="0" borderId="0"/>
    <xf numFmtId="0" fontId="4" fillId="0" borderId="0"/>
    <xf numFmtId="9" fontId="7"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0" fontId="4" fillId="0" borderId="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9" fontId="1" fillId="0" borderId="0" applyFont="0" applyFill="0" applyBorder="0" applyAlignment="0" applyProtection="0"/>
    <xf numFmtId="44" fontId="24" fillId="0" borderId="0" applyFont="0" applyFill="0" applyBorder="0" applyAlignment="0" applyProtection="0"/>
    <xf numFmtId="44" fontId="4" fillId="0" borderId="0" applyFont="0" applyFill="0" applyBorder="0" applyAlignment="0" applyProtection="0"/>
  </cellStyleXfs>
  <cellXfs count="752">
    <xf numFmtId="0" fontId="0" fillId="0" borderId="0" xfId="0"/>
    <xf numFmtId="0" fontId="0" fillId="0" borderId="0" xfId="0" applyFill="1"/>
    <xf numFmtId="0" fontId="5" fillId="0" borderId="0" xfId="16" applyFont="1" applyBorder="1" applyAlignment="1">
      <alignment vertical="center"/>
    </xf>
    <xf numFmtId="0" fontId="8" fillId="0" borderId="0" xfId="0" applyFont="1"/>
    <xf numFmtId="0" fontId="0" fillId="3" borderId="0" xfId="0" applyFill="1"/>
    <xf numFmtId="0" fontId="0" fillId="0" borderId="0" xfId="0" applyFill="1" applyAlignment="1">
      <alignment horizontal="center" vertical="center"/>
    </xf>
    <xf numFmtId="0" fontId="25" fillId="0" borderId="0" xfId="0" applyFont="1" applyFill="1"/>
    <xf numFmtId="0" fontId="4" fillId="0" borderId="0" xfId="0" applyFont="1" applyFill="1"/>
    <xf numFmtId="0" fontId="5" fillId="0" borderId="0" xfId="0" applyFont="1" applyFill="1" applyAlignment="1">
      <alignment horizontal="center"/>
    </xf>
    <xf numFmtId="0" fontId="2" fillId="0" borderId="0" xfId="16" applyFont="1" applyAlignment="1">
      <alignment vertical="center"/>
    </xf>
    <xf numFmtId="0" fontId="13" fillId="2" borderId="0" xfId="16" applyFont="1" applyFill="1" applyAlignment="1">
      <alignment vertical="center"/>
    </xf>
    <xf numFmtId="0" fontId="26" fillId="3" borderId="0" xfId="0" applyFont="1" applyFill="1" applyBorder="1" applyAlignment="1">
      <alignment horizontal="center" vertical="center" wrapText="1"/>
    </xf>
    <xf numFmtId="0" fontId="27" fillId="3" borderId="0" xfId="0" applyFont="1" applyFill="1" applyBorder="1" applyAlignment="1">
      <alignment horizontal="center" vertical="center" wrapText="1"/>
    </xf>
    <xf numFmtId="10" fontId="27" fillId="3" borderId="0" xfId="16" applyNumberFormat="1" applyFont="1" applyFill="1" applyBorder="1" applyAlignment="1">
      <alignment horizontal="center" vertical="center"/>
    </xf>
    <xf numFmtId="0" fontId="0" fillId="3" borderId="0" xfId="0" applyFill="1" applyAlignment="1">
      <alignment horizontal="center"/>
    </xf>
    <xf numFmtId="0" fontId="0" fillId="0" borderId="0" xfId="0" applyFill="1" applyAlignment="1">
      <alignment horizontal="center"/>
    </xf>
    <xf numFmtId="0" fontId="26" fillId="3" borderId="0" xfId="0" applyFont="1" applyFill="1" applyBorder="1" applyAlignment="1">
      <alignment horizontal="left" vertical="center" wrapText="1"/>
    </xf>
    <xf numFmtId="0" fontId="13" fillId="0" borderId="0" xfId="0" applyFont="1" applyFill="1"/>
    <xf numFmtId="174" fontId="0" fillId="0" borderId="0" xfId="0" applyNumberFormat="1" applyFill="1" applyAlignment="1">
      <alignment horizontal="center"/>
    </xf>
    <xf numFmtId="0" fontId="0" fillId="0" borderId="0" xfId="0" applyFill="1" applyAlignment="1">
      <alignment horizontal="center"/>
    </xf>
    <xf numFmtId="0" fontId="0" fillId="0" borderId="0" xfId="0" applyFill="1" applyAlignment="1">
      <alignment horizontal="center"/>
    </xf>
    <xf numFmtId="0" fontId="2" fillId="5" borderId="1" xfId="16" applyFont="1" applyFill="1" applyBorder="1" applyAlignment="1">
      <alignment horizontal="left" vertical="center" wrapText="1"/>
    </xf>
    <xf numFmtId="0" fontId="0" fillId="0" borderId="30" xfId="0" applyFill="1" applyBorder="1"/>
    <xf numFmtId="0" fontId="0" fillId="0" borderId="31" xfId="0" applyFill="1" applyBorder="1"/>
    <xf numFmtId="0" fontId="4" fillId="0" borderId="0" xfId="19" applyBorder="1"/>
    <xf numFmtId="0" fontId="4" fillId="0" borderId="0" xfId="19"/>
    <xf numFmtId="169" fontId="22" fillId="3" borderId="1" xfId="10" applyNumberFormat="1" applyFont="1" applyFill="1" applyBorder="1" applyAlignment="1">
      <alignment horizontal="center" vertical="center" wrapText="1"/>
    </xf>
    <xf numFmtId="3" fontId="22" fillId="3" borderId="5" xfId="19" applyNumberFormat="1" applyFont="1" applyFill="1" applyBorder="1" applyAlignment="1">
      <alignment horizontal="center" vertical="center" wrapText="1"/>
    </xf>
    <xf numFmtId="3" fontId="22" fillId="3" borderId="1" xfId="19" applyNumberFormat="1" applyFont="1" applyFill="1" applyBorder="1" applyAlignment="1">
      <alignment horizontal="center" vertical="center" wrapText="1"/>
    </xf>
    <xf numFmtId="3" fontId="22" fillId="3" borderId="3" xfId="19" applyNumberFormat="1" applyFont="1" applyFill="1" applyBorder="1" applyAlignment="1">
      <alignment horizontal="center" vertical="center" wrapText="1"/>
    </xf>
    <xf numFmtId="173" fontId="4" fillId="0" borderId="0" xfId="19" applyNumberFormat="1"/>
    <xf numFmtId="0" fontId="32" fillId="0" borderId="0" xfId="0" applyFont="1" applyFill="1" applyAlignment="1">
      <alignment horizontal="center" vertical="center"/>
    </xf>
    <xf numFmtId="0" fontId="5" fillId="3" borderId="28" xfId="0" applyFont="1" applyFill="1" applyBorder="1" applyAlignment="1">
      <alignment vertical="top" wrapText="1"/>
    </xf>
    <xf numFmtId="0" fontId="5" fillId="3" borderId="0" xfId="0" applyFont="1" applyFill="1" applyBorder="1" applyAlignment="1">
      <alignment vertical="top" wrapText="1"/>
    </xf>
    <xf numFmtId="0" fontId="5" fillId="3" borderId="0" xfId="0" applyFont="1" applyFill="1" applyBorder="1" applyAlignment="1">
      <alignment horizontal="center" vertical="center" wrapText="1"/>
    </xf>
    <xf numFmtId="0" fontId="33" fillId="3" borderId="28" xfId="0" applyFont="1" applyFill="1" applyBorder="1"/>
    <xf numFmtId="0" fontId="33" fillId="3" borderId="0" xfId="0" applyFont="1" applyFill="1" applyBorder="1"/>
    <xf numFmtId="0" fontId="33" fillId="3" borderId="0" xfId="0" applyFont="1" applyFill="1" applyBorder="1" applyAlignment="1">
      <alignment horizontal="center"/>
    </xf>
    <xf numFmtId="0" fontId="33" fillId="3" borderId="29" xfId="0" applyFont="1" applyFill="1" applyBorder="1"/>
    <xf numFmtId="0" fontId="18" fillId="6" borderId="3" xfId="0" applyFont="1" applyFill="1" applyBorder="1" applyAlignment="1" applyProtection="1">
      <alignment horizontal="left" vertical="center" wrapText="1"/>
      <protection locked="0"/>
    </xf>
    <xf numFmtId="0" fontId="18" fillId="6" borderId="1" xfId="0" applyFont="1" applyFill="1" applyBorder="1" applyAlignment="1" applyProtection="1">
      <alignment horizontal="left" vertical="center" wrapText="1"/>
      <protection locked="0"/>
    </xf>
    <xf numFmtId="0" fontId="18" fillId="6" borderId="2" xfId="0" applyFont="1" applyFill="1" applyBorder="1" applyAlignment="1" applyProtection="1">
      <alignment horizontal="left" vertical="center" wrapText="1"/>
      <protection locked="0"/>
    </xf>
    <xf numFmtId="0" fontId="18" fillId="6" borderId="4" xfId="0" applyFont="1" applyFill="1" applyBorder="1" applyAlignment="1" applyProtection="1">
      <alignment horizontal="left" vertical="center" wrapText="1"/>
      <protection locked="0"/>
    </xf>
    <xf numFmtId="0" fontId="18" fillId="6" borderId="5" xfId="0" applyFont="1" applyFill="1" applyBorder="1" applyAlignment="1" applyProtection="1">
      <alignment horizontal="left" vertical="center" wrapText="1"/>
      <protection locked="0"/>
    </xf>
    <xf numFmtId="0" fontId="5"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2" fillId="5" borderId="4" xfId="16" applyFont="1" applyFill="1" applyBorder="1" applyAlignment="1">
      <alignment horizontal="left" vertical="center" wrapText="1"/>
    </xf>
    <xf numFmtId="10" fontId="12" fillId="3" borderId="0" xfId="16" applyNumberFormat="1" applyFont="1" applyFill="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wrapText="1"/>
    </xf>
    <xf numFmtId="0" fontId="8" fillId="0" borderId="49" xfId="0" applyFont="1" applyBorder="1" applyAlignment="1">
      <alignment horizontal="center" vertical="center"/>
    </xf>
    <xf numFmtId="174" fontId="8" fillId="0" borderId="49" xfId="3" applyNumberFormat="1" applyFont="1" applyBorder="1" applyAlignment="1">
      <alignment vertical="center"/>
    </xf>
    <xf numFmtId="174" fontId="8" fillId="0" borderId="49" xfId="3" applyNumberFormat="1" applyFont="1" applyBorder="1" applyAlignment="1">
      <alignment horizontal="left" vertical="center"/>
    </xf>
    <xf numFmtId="0" fontId="17" fillId="5" borderId="2" xfId="16" applyFont="1" applyFill="1" applyBorder="1" applyAlignment="1">
      <alignment horizontal="center" vertical="center" textRotation="180" wrapText="1"/>
    </xf>
    <xf numFmtId="0" fontId="2" fillId="5" borderId="41" xfId="16"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0" borderId="0" xfId="0" applyFont="1" applyFill="1" applyAlignment="1">
      <alignment horizontal="center" vertical="center"/>
    </xf>
    <xf numFmtId="168" fontId="22" fillId="3" borderId="2" xfId="19" applyNumberFormat="1" applyFont="1" applyFill="1" applyBorder="1" applyAlignment="1">
      <alignment horizontal="center" vertical="center" wrapText="1"/>
    </xf>
    <xf numFmtId="3" fontId="22" fillId="3" borderId="2" xfId="19" applyNumberFormat="1" applyFont="1" applyFill="1" applyBorder="1" applyAlignment="1">
      <alignment horizontal="center" vertical="center" wrapText="1"/>
    </xf>
    <xf numFmtId="9" fontId="2" fillId="5" borderId="40" xfId="16" applyNumberFormat="1" applyFont="1" applyFill="1" applyBorder="1" applyAlignment="1">
      <alignment horizontal="center" vertical="center" wrapText="1"/>
    </xf>
    <xf numFmtId="3" fontId="22" fillId="3" borderId="4" xfId="19" applyNumberFormat="1" applyFont="1" applyFill="1" applyBorder="1" applyAlignment="1">
      <alignment horizontal="center" vertical="center" wrapText="1"/>
    </xf>
    <xf numFmtId="168" fontId="22" fillId="3" borderId="4" xfId="19" applyNumberFormat="1" applyFont="1" applyFill="1" applyBorder="1" applyAlignment="1">
      <alignment horizontal="center" vertical="center" wrapText="1"/>
    </xf>
    <xf numFmtId="174" fontId="0" fillId="0" borderId="0" xfId="3" applyNumberFormat="1" applyFont="1"/>
    <xf numFmtId="175" fontId="0" fillId="0" borderId="0" xfId="0" applyNumberFormat="1"/>
    <xf numFmtId="176" fontId="22" fillId="3" borderId="3" xfId="19" applyNumberFormat="1" applyFont="1" applyFill="1" applyBorder="1" applyAlignment="1">
      <alignment horizontal="center" vertical="center" wrapText="1"/>
    </xf>
    <xf numFmtId="174" fontId="0" fillId="0" borderId="0" xfId="0" applyNumberFormat="1"/>
    <xf numFmtId="0" fontId="0" fillId="8" borderId="0" xfId="0" applyFill="1"/>
    <xf numFmtId="174" fontId="0" fillId="8" borderId="0" xfId="3" applyNumberFormat="1" applyFont="1" applyFill="1"/>
    <xf numFmtId="0" fontId="0" fillId="8" borderId="0" xfId="0" applyFill="1" applyAlignment="1">
      <alignment horizontal="center"/>
    </xf>
    <xf numFmtId="174" fontId="0" fillId="8" borderId="0" xfId="3" applyNumberFormat="1" applyFont="1" applyFill="1" applyAlignment="1">
      <alignment horizontal="center"/>
    </xf>
    <xf numFmtId="168" fontId="22" fillId="6" borderId="1" xfId="19" applyNumberFormat="1" applyFont="1" applyFill="1" applyBorder="1" applyAlignment="1">
      <alignment horizontal="left" vertical="center" wrapText="1"/>
    </xf>
    <xf numFmtId="0" fontId="18" fillId="6" borderId="3" xfId="0" applyFont="1" applyFill="1" applyBorder="1" applyAlignment="1" applyProtection="1">
      <alignment horizontal="center" vertical="center" wrapText="1"/>
      <protection locked="0"/>
    </xf>
    <xf numFmtId="168" fontId="22" fillId="6" borderId="4" xfId="19" applyNumberFormat="1" applyFont="1" applyFill="1" applyBorder="1" applyAlignment="1">
      <alignment horizontal="left" vertical="center" wrapText="1"/>
    </xf>
    <xf numFmtId="0" fontId="0" fillId="3" borderId="0" xfId="0" applyFill="1" applyAlignment="1">
      <alignment wrapText="1"/>
    </xf>
    <xf numFmtId="0" fontId="28" fillId="3" borderId="1" xfId="0" applyFont="1" applyFill="1" applyBorder="1"/>
    <xf numFmtId="0" fontId="38" fillId="3" borderId="1" xfId="0" applyFont="1" applyFill="1" applyBorder="1" applyAlignment="1">
      <alignment horizontal="center" vertical="center" wrapText="1"/>
    </xf>
    <xf numFmtId="0" fontId="38" fillId="3" borderId="1" xfId="0" applyFont="1" applyFill="1" applyBorder="1" applyAlignment="1">
      <alignment horizontal="right" vertical="center" wrapText="1"/>
    </xf>
    <xf numFmtId="0" fontId="38" fillId="3" borderId="1" xfId="0" applyFont="1" applyFill="1" applyBorder="1" applyAlignment="1">
      <alignment horizontal="left" vertical="center" wrapText="1"/>
    </xf>
    <xf numFmtId="4" fontId="38" fillId="3" borderId="1" xfId="0" applyNumberFormat="1" applyFont="1" applyFill="1" applyBorder="1" applyAlignment="1">
      <alignment horizontal="right" vertical="center" wrapText="1"/>
    </xf>
    <xf numFmtId="0" fontId="38" fillId="8" borderId="1" xfId="0" applyFont="1" applyFill="1" applyBorder="1" applyAlignment="1">
      <alignment horizontal="left" vertical="center" wrapText="1"/>
    </xf>
    <xf numFmtId="4" fontId="38" fillId="8" borderId="1" xfId="0" applyNumberFormat="1" applyFont="1" applyFill="1" applyBorder="1" applyAlignment="1">
      <alignment horizontal="right" vertical="center" wrapText="1"/>
    </xf>
    <xf numFmtId="4" fontId="0" fillId="0" borderId="0" xfId="0" applyNumberFormat="1"/>
    <xf numFmtId="0" fontId="40" fillId="0" borderId="51" xfId="0" applyFont="1" applyFill="1" applyBorder="1" applyAlignment="1">
      <alignment horizontal="left" vertical="center"/>
    </xf>
    <xf numFmtId="3" fontId="37" fillId="0" borderId="51" xfId="0" applyNumberFormat="1" applyFont="1" applyBorder="1" applyAlignment="1">
      <alignment horizontal="center" vertical="center"/>
    </xf>
    <xf numFmtId="3" fontId="41" fillId="9" borderId="51" xfId="0" applyNumberFormat="1" applyFont="1" applyFill="1" applyBorder="1" applyAlignment="1">
      <alignment vertical="center"/>
    </xf>
    <xf numFmtId="3" fontId="41" fillId="9" borderId="51" xfId="0" applyNumberFormat="1" applyFont="1" applyFill="1" applyBorder="1" applyAlignment="1">
      <alignment horizontal="center" vertical="center"/>
    </xf>
    <xf numFmtId="3" fontId="41" fillId="8" borderId="51" xfId="0" applyNumberFormat="1" applyFont="1" applyFill="1" applyBorder="1" applyAlignment="1">
      <alignment horizontal="center" vertical="center"/>
    </xf>
    <xf numFmtId="3" fontId="37" fillId="0" borderId="0" xfId="0" applyNumberFormat="1" applyFont="1" applyFill="1" applyBorder="1" applyAlignment="1">
      <alignment horizontal="center" vertical="center"/>
    </xf>
    <xf numFmtId="3" fontId="0" fillId="0" borderId="0" xfId="0" applyNumberFormat="1"/>
    <xf numFmtId="0" fontId="40" fillId="8" borderId="51" xfId="0" applyFont="1" applyFill="1" applyBorder="1" applyAlignment="1">
      <alignment horizontal="left" vertical="center"/>
    </xf>
    <xf numFmtId="3" fontId="37" fillId="8" borderId="51" xfId="0" applyNumberFormat="1" applyFont="1" applyFill="1" applyBorder="1" applyAlignment="1">
      <alignment horizontal="center" vertical="center"/>
    </xf>
    <xf numFmtId="165" fontId="0" fillId="8" borderId="0" xfId="3" applyFont="1" applyFill="1"/>
    <xf numFmtId="3" fontId="4" fillId="3" borderId="3"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37" fontId="42" fillId="3" borderId="1" xfId="9" applyNumberFormat="1" applyFont="1" applyFill="1" applyBorder="1" applyAlignment="1">
      <alignment horizontal="center" vertical="center"/>
    </xf>
    <xf numFmtId="0" fontId="42" fillId="3" borderId="1" xfId="0" applyFont="1" applyFill="1" applyBorder="1" applyAlignment="1">
      <alignment horizontal="center" vertical="center"/>
    </xf>
    <xf numFmtId="0" fontId="42" fillId="3" borderId="1" xfId="0" applyFont="1" applyFill="1" applyBorder="1" applyAlignment="1">
      <alignment horizontal="right" vertical="center"/>
    </xf>
    <xf numFmtId="3" fontId="4" fillId="3" borderId="1" xfId="10" applyNumberFormat="1" applyFont="1" applyFill="1" applyBorder="1" applyAlignment="1">
      <alignment horizontal="center" vertical="center" wrapText="1"/>
    </xf>
    <xf numFmtId="37" fontId="42" fillId="3" borderId="2" xfId="9" applyNumberFormat="1" applyFont="1" applyFill="1" applyBorder="1" applyAlignment="1">
      <alignment horizontal="center" vertical="center"/>
    </xf>
    <xf numFmtId="37" fontId="31" fillId="3" borderId="2" xfId="9" applyNumberFormat="1" applyFont="1" applyFill="1" applyBorder="1" applyAlignment="1">
      <alignment horizontal="center" vertical="center"/>
    </xf>
    <xf numFmtId="37" fontId="42" fillId="3" borderId="3" xfId="9" applyNumberFormat="1" applyFont="1" applyFill="1" applyBorder="1" applyAlignment="1">
      <alignment horizontal="center" vertical="center"/>
    </xf>
    <xf numFmtId="9" fontId="42" fillId="3" borderId="3" xfId="21" applyFont="1" applyFill="1" applyBorder="1" applyAlignment="1">
      <alignment horizontal="center" vertical="center"/>
    </xf>
    <xf numFmtId="37" fontId="31" fillId="3" borderId="3" xfId="9" applyNumberFormat="1" applyFont="1" applyFill="1" applyBorder="1" applyAlignment="1">
      <alignment horizontal="center" vertical="center"/>
    </xf>
    <xf numFmtId="37" fontId="31" fillId="3" borderId="1" xfId="9" applyNumberFormat="1" applyFont="1" applyFill="1" applyBorder="1" applyAlignment="1">
      <alignment horizontal="center" vertical="center"/>
    </xf>
    <xf numFmtId="9" fontId="4" fillId="3" borderId="3" xfId="21" applyFont="1" applyFill="1" applyBorder="1" applyAlignment="1">
      <alignment horizontal="center" vertical="center" wrapText="1"/>
    </xf>
    <xf numFmtId="169" fontId="42" fillId="3" borderId="1" xfId="0" applyNumberFormat="1" applyFont="1" applyFill="1" applyBorder="1" applyAlignment="1">
      <alignment horizontal="center" vertical="center"/>
    </xf>
    <xf numFmtId="169" fontId="42" fillId="3" borderId="1" xfId="0" applyNumberFormat="1" applyFont="1" applyFill="1" applyBorder="1" applyAlignment="1">
      <alignment horizontal="right" vertical="center"/>
    </xf>
    <xf numFmtId="3" fontId="4" fillId="0" borderId="3" xfId="0" applyNumberFormat="1" applyFont="1" applyFill="1" applyBorder="1" applyAlignment="1">
      <alignment horizontal="center" vertical="center" wrapText="1"/>
    </xf>
    <xf numFmtId="37" fontId="31" fillId="3" borderId="4" xfId="9" applyNumberFormat="1" applyFont="1" applyFill="1" applyBorder="1" applyAlignment="1">
      <alignment horizontal="center" vertical="center"/>
    </xf>
    <xf numFmtId="10" fontId="42" fillId="3" borderId="3" xfId="21" applyNumberFormat="1" applyFont="1" applyFill="1" applyBorder="1" applyAlignment="1">
      <alignment horizontal="center" vertical="center"/>
    </xf>
    <xf numFmtId="37" fontId="42" fillId="3" borderId="4" xfId="9" applyNumberFormat="1" applyFont="1" applyFill="1" applyBorder="1" applyAlignment="1">
      <alignment horizontal="center" vertical="center"/>
    </xf>
    <xf numFmtId="3"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9" fontId="4" fillId="0" borderId="3" xfId="21" applyFont="1" applyFill="1" applyBorder="1" applyAlignment="1">
      <alignment horizontal="center" vertical="center" wrapText="1"/>
    </xf>
    <xf numFmtId="0" fontId="8" fillId="0" borderId="52" xfId="0" applyFont="1" applyBorder="1" applyAlignment="1">
      <alignment horizontal="center" vertical="center"/>
    </xf>
    <xf numFmtId="0" fontId="8" fillId="0" borderId="39" xfId="0" applyFont="1" applyBorder="1" applyAlignment="1">
      <alignment horizontal="center" vertical="center" wrapText="1"/>
    </xf>
    <xf numFmtId="0" fontId="8" fillId="0" borderId="39" xfId="0" applyFont="1" applyBorder="1" applyAlignment="1">
      <alignment horizontal="center" vertical="center"/>
    </xf>
    <xf numFmtId="0" fontId="8" fillId="0" borderId="39" xfId="0" applyFont="1" applyBorder="1" applyAlignment="1">
      <alignment horizontal="justify" vertical="center" wrapText="1"/>
    </xf>
    <xf numFmtId="174" fontId="8" fillId="0" borderId="39" xfId="3" applyNumberFormat="1" applyFont="1" applyBorder="1" applyAlignment="1">
      <alignment vertical="center"/>
    </xf>
    <xf numFmtId="0" fontId="8" fillId="0" borderId="26" xfId="0" applyFont="1" applyBorder="1"/>
    <xf numFmtId="174" fontId="8" fillId="0" borderId="39" xfId="3" applyNumberFormat="1" applyFont="1" applyBorder="1" applyAlignment="1">
      <alignment horizontal="left" vertical="center"/>
    </xf>
    <xf numFmtId="0" fontId="8" fillId="0" borderId="44" xfId="0" applyFont="1" applyBorder="1"/>
    <xf numFmtId="37" fontId="42" fillId="0" borderId="1" xfId="9" applyNumberFormat="1" applyFont="1" applyFill="1" applyBorder="1" applyAlignment="1">
      <alignment horizontal="center" vertical="center"/>
    </xf>
    <xf numFmtId="0" fontId="25" fillId="0" borderId="28" xfId="0" applyFont="1" applyBorder="1" applyAlignment="1">
      <alignment horizontal="center" vertical="center" wrapText="1"/>
    </xf>
    <xf numFmtId="37" fontId="42" fillId="3" borderId="5" xfId="9" applyNumberFormat="1" applyFont="1" applyFill="1" applyBorder="1" applyAlignment="1">
      <alignment horizontal="center" vertical="center"/>
    </xf>
    <xf numFmtId="9" fontId="4" fillId="0" borderId="1" xfId="21" applyFont="1" applyFill="1" applyBorder="1" applyAlignment="1">
      <alignment horizontal="center" vertical="center" wrapText="1"/>
    </xf>
    <xf numFmtId="2" fontId="4" fillId="0" borderId="1" xfId="21" applyNumberFormat="1" applyFont="1" applyFill="1" applyBorder="1" applyAlignment="1">
      <alignment horizontal="center" vertical="center" wrapText="1"/>
    </xf>
    <xf numFmtId="39" fontId="42" fillId="3" borderId="3" xfId="9" applyNumberFormat="1" applyFont="1" applyFill="1" applyBorder="1" applyAlignment="1">
      <alignment horizontal="center" vertical="center"/>
    </xf>
    <xf numFmtId="37" fontId="31" fillId="3" borderId="2" xfId="9" applyNumberFormat="1" applyFont="1" applyFill="1" applyBorder="1" applyAlignment="1">
      <alignment horizontal="center" vertical="center" wrapText="1"/>
    </xf>
    <xf numFmtId="10" fontId="13" fillId="0" borderId="1" xfId="0" applyNumberFormat="1" applyFont="1" applyFill="1" applyBorder="1" applyAlignment="1">
      <alignment horizontal="center" vertical="center"/>
    </xf>
    <xf numFmtId="10" fontId="13" fillId="0" borderId="4" xfId="0" applyNumberFormat="1" applyFont="1" applyFill="1" applyBorder="1" applyAlignment="1">
      <alignment horizontal="center" vertical="center"/>
    </xf>
    <xf numFmtId="10" fontId="19" fillId="0" borderId="4" xfId="0" applyNumberFormat="1" applyFont="1" applyFill="1" applyBorder="1" applyAlignment="1">
      <alignment horizontal="center" vertical="center"/>
    </xf>
    <xf numFmtId="10" fontId="19" fillId="0" borderId="1" xfId="0" applyNumberFormat="1" applyFont="1" applyFill="1" applyBorder="1" applyAlignment="1">
      <alignment horizontal="center" vertical="center"/>
    </xf>
    <xf numFmtId="0" fontId="11" fillId="0" borderId="0" xfId="19" applyFont="1" applyBorder="1" applyAlignment="1">
      <alignment horizontal="center" vertical="center"/>
    </xf>
    <xf numFmtId="177" fontId="42" fillId="3" borderId="3" xfId="9"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4" fontId="4" fillId="3" borderId="1" xfId="10" applyNumberFormat="1" applyFont="1" applyFill="1" applyBorder="1" applyAlignment="1">
      <alignment horizontal="center" vertical="center" wrapText="1"/>
    </xf>
    <xf numFmtId="0" fontId="44" fillId="3" borderId="1" xfId="0" applyFont="1" applyFill="1" applyBorder="1" applyAlignment="1">
      <alignment horizontal="center" vertical="center"/>
    </xf>
    <xf numFmtId="37" fontId="42" fillId="3" borderId="1" xfId="10" applyNumberFormat="1" applyFont="1" applyFill="1" applyBorder="1" applyAlignment="1">
      <alignment horizontal="center" vertical="center"/>
    </xf>
    <xf numFmtId="37" fontId="31" fillId="3" borderId="2" xfId="10" applyNumberFormat="1" applyFont="1" applyFill="1" applyBorder="1" applyAlignment="1">
      <alignment horizontal="center" vertical="center"/>
    </xf>
    <xf numFmtId="37" fontId="42" fillId="3" borderId="4" xfId="10" applyNumberFormat="1" applyFont="1" applyFill="1" applyBorder="1" applyAlignment="1">
      <alignment horizontal="center" vertical="center"/>
    </xf>
    <xf numFmtId="174" fontId="44" fillId="3" borderId="5" xfId="5" applyNumberFormat="1" applyFont="1" applyFill="1" applyBorder="1" applyAlignment="1">
      <alignment horizontal="center" vertical="center"/>
    </xf>
    <xf numFmtId="174" fontId="44" fillId="3" borderId="1" xfId="5" applyNumberFormat="1" applyFont="1" applyFill="1" applyBorder="1" applyAlignment="1">
      <alignment horizontal="center" vertical="center"/>
    </xf>
    <xf numFmtId="174" fontId="45" fillId="3" borderId="2" xfId="5" applyNumberFormat="1" applyFont="1" applyFill="1" applyBorder="1" applyAlignment="1">
      <alignment horizontal="center" vertical="center"/>
    </xf>
    <xf numFmtId="179" fontId="42" fillId="3" borderId="1" xfId="10" applyNumberFormat="1" applyFont="1" applyFill="1" applyBorder="1" applyAlignment="1">
      <alignment horizontal="center" vertical="center"/>
    </xf>
    <xf numFmtId="165" fontId="4" fillId="0" borderId="5" xfId="5" applyFont="1" applyFill="1" applyBorder="1" applyAlignment="1">
      <alignment horizontal="center" vertical="center"/>
    </xf>
    <xf numFmtId="4" fontId="4" fillId="0" borderId="3" xfId="0" applyNumberFormat="1" applyFont="1" applyFill="1" applyBorder="1" applyAlignment="1">
      <alignment horizontal="center" vertical="center" wrapText="1"/>
    </xf>
    <xf numFmtId="180" fontId="4" fillId="3" borderId="1" xfId="10" applyNumberFormat="1" applyFont="1" applyFill="1" applyBorder="1" applyAlignment="1">
      <alignment horizontal="center" vertical="center" wrapText="1"/>
    </xf>
    <xf numFmtId="37" fontId="31" fillId="3" borderId="2" xfId="10" applyNumberFormat="1" applyFont="1" applyFill="1" applyBorder="1" applyAlignment="1">
      <alignment horizontal="center" vertical="center" wrapText="1"/>
    </xf>
    <xf numFmtId="177" fontId="42" fillId="3" borderId="1" xfId="9" applyNumberFormat="1" applyFont="1" applyFill="1" applyBorder="1" applyAlignment="1">
      <alignment horizontal="center" vertical="center"/>
    </xf>
    <xf numFmtId="0" fontId="4" fillId="0" borderId="0" xfId="16" applyFont="1" applyAlignment="1">
      <alignment vertical="center"/>
    </xf>
    <xf numFmtId="0" fontId="4" fillId="2" borderId="0" xfId="16" applyFont="1" applyFill="1" applyAlignment="1">
      <alignment vertical="center"/>
    </xf>
    <xf numFmtId="10" fontId="4" fillId="0" borderId="0" xfId="16" applyNumberFormat="1" applyFont="1" applyAlignment="1">
      <alignment vertical="center"/>
    </xf>
    <xf numFmtId="10" fontId="4" fillId="2" borderId="0" xfId="16" applyNumberFormat="1" applyFont="1" applyFill="1" applyAlignment="1">
      <alignment vertical="center"/>
    </xf>
    <xf numFmtId="0" fontId="4" fillId="2" borderId="0" xfId="16" applyFont="1" applyFill="1" applyAlignment="1">
      <alignment horizontal="left" vertical="center"/>
    </xf>
    <xf numFmtId="9" fontId="2" fillId="5" borderId="40" xfId="29" applyFont="1" applyFill="1" applyBorder="1" applyAlignment="1">
      <alignment horizontal="center" vertical="center" wrapText="1"/>
    </xf>
    <xf numFmtId="0" fontId="4" fillId="0" borderId="0" xfId="16" applyFont="1" applyBorder="1" applyAlignment="1">
      <alignment vertical="center"/>
    </xf>
    <xf numFmtId="170" fontId="13" fillId="6" borderId="1" xfId="0" applyNumberFormat="1" applyFont="1" applyFill="1" applyBorder="1" applyAlignment="1">
      <alignment horizontal="center" vertical="center"/>
    </xf>
    <xf numFmtId="170" fontId="19" fillId="6" borderId="4" xfId="0" applyNumberFormat="1" applyFont="1" applyFill="1" applyBorder="1" applyAlignment="1">
      <alignment horizontal="center" vertical="center"/>
    </xf>
    <xf numFmtId="170" fontId="13" fillId="4" borderId="1" xfId="0" applyNumberFormat="1" applyFont="1" applyFill="1" applyBorder="1" applyAlignment="1">
      <alignment horizontal="center" vertical="center"/>
    </xf>
    <xf numFmtId="170" fontId="13" fillId="4" borderId="3" xfId="0" applyNumberFormat="1" applyFont="1" applyFill="1" applyBorder="1" applyAlignment="1">
      <alignment horizontal="center" vertical="center"/>
    </xf>
    <xf numFmtId="10" fontId="13" fillId="6" borderId="1" xfId="0" applyNumberFormat="1" applyFont="1" applyFill="1" applyBorder="1" applyAlignment="1">
      <alignment horizontal="center" vertical="center"/>
    </xf>
    <xf numFmtId="170" fontId="19" fillId="6" borderId="1" xfId="0" applyNumberFormat="1" applyFont="1" applyFill="1" applyBorder="1" applyAlignment="1">
      <alignment horizontal="center" vertical="center"/>
    </xf>
    <xf numFmtId="170" fontId="13" fillId="6" borderId="4" xfId="0" applyNumberFormat="1" applyFont="1" applyFill="1" applyBorder="1" applyAlignment="1">
      <alignment horizontal="center" vertical="center"/>
    </xf>
    <xf numFmtId="0" fontId="19" fillId="0" borderId="4" xfId="0" applyFont="1" applyFill="1" applyBorder="1"/>
    <xf numFmtId="10" fontId="13" fillId="4" borderId="1" xfId="0" applyNumberFormat="1" applyFont="1" applyFill="1" applyBorder="1" applyAlignment="1">
      <alignment horizontal="center" vertical="center"/>
    </xf>
    <xf numFmtId="0" fontId="19" fillId="0" borderId="1" xfId="0" applyFont="1" applyFill="1" applyBorder="1"/>
    <xf numFmtId="10" fontId="19" fillId="0" borderId="2" xfId="0" applyNumberFormat="1" applyFont="1" applyFill="1" applyBorder="1" applyAlignment="1">
      <alignment horizontal="center" vertical="center"/>
    </xf>
    <xf numFmtId="0" fontId="19" fillId="0" borderId="2" xfId="0" applyFont="1" applyFill="1" applyBorder="1"/>
    <xf numFmtId="10" fontId="13" fillId="4" borderId="3" xfId="0" applyNumberFormat="1" applyFont="1" applyFill="1" applyBorder="1" applyAlignment="1">
      <alignment horizontal="center" vertical="center"/>
    </xf>
    <xf numFmtId="10" fontId="2" fillId="5" borderId="2" xfId="16" applyNumberFormat="1" applyFont="1" applyFill="1" applyBorder="1" applyAlignment="1">
      <alignment horizontal="center" vertical="center" wrapText="1"/>
    </xf>
    <xf numFmtId="0" fontId="4" fillId="0" borderId="0" xfId="16" applyFont="1" applyFill="1" applyAlignment="1">
      <alignment horizontal="left" vertical="center"/>
    </xf>
    <xf numFmtId="168" fontId="48" fillId="6" borderId="4" xfId="19" applyNumberFormat="1" applyFont="1" applyFill="1" applyBorder="1" applyAlignment="1">
      <alignment horizontal="center" vertical="center" wrapText="1"/>
    </xf>
    <xf numFmtId="3" fontId="4" fillId="6" borderId="4" xfId="19" applyNumberFormat="1" applyFont="1" applyFill="1" applyBorder="1" applyAlignment="1">
      <alignment horizontal="center" vertical="center"/>
    </xf>
    <xf numFmtId="168" fontId="48" fillId="6" borderId="4" xfId="19" applyNumberFormat="1" applyFont="1" applyFill="1" applyBorder="1" applyAlignment="1">
      <alignment horizontal="left" vertical="center" wrapText="1"/>
    </xf>
    <xf numFmtId="3" fontId="4" fillId="6" borderId="1" xfId="19" applyNumberFormat="1" applyFont="1" applyFill="1" applyBorder="1" applyAlignment="1">
      <alignment horizontal="center" vertical="center"/>
    </xf>
    <xf numFmtId="168" fontId="48" fillId="6" borderId="1" xfId="19" applyNumberFormat="1" applyFont="1" applyFill="1" applyBorder="1" applyAlignment="1">
      <alignment horizontal="left" vertical="center" wrapText="1"/>
    </xf>
    <xf numFmtId="168" fontId="48" fillId="6" borderId="1" xfId="19" applyNumberFormat="1" applyFont="1" applyFill="1" applyBorder="1" applyAlignment="1">
      <alignment horizontal="center" vertical="center" wrapText="1"/>
    </xf>
    <xf numFmtId="168" fontId="48" fillId="6" borderId="3" xfId="19" applyNumberFormat="1" applyFont="1" applyFill="1" applyBorder="1" applyAlignment="1">
      <alignment horizontal="center" vertical="center" wrapText="1"/>
    </xf>
    <xf numFmtId="0" fontId="4" fillId="6" borderId="3" xfId="19" applyNumberFormat="1" applyFont="1" applyFill="1" applyBorder="1" applyAlignment="1">
      <alignment horizontal="center" vertical="center"/>
    </xf>
    <xf numFmtId="168" fontId="48" fillId="6" borderId="3" xfId="19" applyNumberFormat="1" applyFont="1" applyFill="1" applyBorder="1" applyAlignment="1">
      <alignment horizontal="left" vertical="center" wrapText="1"/>
    </xf>
    <xf numFmtId="168" fontId="22" fillId="6" borderId="3" xfId="19" applyNumberFormat="1" applyFont="1" applyFill="1" applyBorder="1" applyAlignment="1">
      <alignment horizontal="left" vertical="center" wrapText="1"/>
    </xf>
    <xf numFmtId="3" fontId="22" fillId="0" borderId="1" xfId="19" applyNumberFormat="1" applyFont="1" applyFill="1" applyBorder="1" applyAlignment="1">
      <alignment horizontal="center" vertical="center" wrapText="1"/>
    </xf>
    <xf numFmtId="0" fontId="22" fillId="0" borderId="1" xfId="10" applyNumberFormat="1" applyFont="1" applyFill="1" applyBorder="1" applyAlignment="1">
      <alignment horizontal="center" vertical="center" wrapText="1"/>
    </xf>
    <xf numFmtId="169" fontId="22" fillId="0" borderId="1" xfId="10" applyNumberFormat="1" applyFont="1" applyFill="1" applyBorder="1" applyAlignment="1">
      <alignment horizontal="center" vertical="center" wrapText="1"/>
    </xf>
    <xf numFmtId="0" fontId="22" fillId="3" borderId="1" xfId="10" applyNumberFormat="1" applyFont="1" applyFill="1" applyBorder="1" applyAlignment="1">
      <alignment horizontal="center" vertical="center" wrapText="1"/>
    </xf>
    <xf numFmtId="169" fontId="48" fillId="3" borderId="1" xfId="10" applyNumberFormat="1" applyFont="1" applyFill="1" applyBorder="1" applyAlignment="1">
      <alignment horizontal="center" vertical="center" wrapText="1"/>
    </xf>
    <xf numFmtId="3" fontId="22" fillId="0" borderId="4" xfId="19" applyNumberFormat="1" applyFont="1" applyFill="1" applyBorder="1" applyAlignment="1">
      <alignment horizontal="center" vertical="center" wrapText="1"/>
    </xf>
    <xf numFmtId="0" fontId="22" fillId="3" borderId="2" xfId="19" applyNumberFormat="1" applyFont="1" applyFill="1" applyBorder="1" applyAlignment="1">
      <alignment horizontal="center" vertical="center" wrapText="1"/>
    </xf>
    <xf numFmtId="4" fontId="13" fillId="0" borderId="1" xfId="19" applyNumberFormat="1" applyFont="1" applyFill="1" applyBorder="1" applyAlignment="1">
      <alignment horizontal="center" vertical="center" wrapText="1"/>
    </xf>
    <xf numFmtId="4" fontId="22" fillId="0" borderId="1" xfId="19" applyNumberFormat="1" applyFont="1" applyFill="1" applyBorder="1" applyAlignment="1">
      <alignment horizontal="center" vertical="center" wrapText="1"/>
    </xf>
    <xf numFmtId="176" fontId="22" fillId="0" borderId="1" xfId="19" applyNumberFormat="1" applyFont="1" applyFill="1" applyBorder="1" applyAlignment="1">
      <alignment horizontal="center" vertical="center" wrapText="1"/>
    </xf>
    <xf numFmtId="0" fontId="17" fillId="6" borderId="13" xfId="19" applyFont="1" applyFill="1" applyBorder="1" applyAlignment="1">
      <alignment horizontal="center" vertical="center" wrapText="1"/>
    </xf>
    <xf numFmtId="0" fontId="17" fillId="6" borderId="4" xfId="19" applyFont="1" applyFill="1" applyBorder="1" applyAlignment="1">
      <alignment horizontal="center" vertical="center"/>
    </xf>
    <xf numFmtId="0" fontId="2" fillId="5" borderId="2" xfId="16" applyFont="1" applyFill="1" applyBorder="1" applyAlignment="1">
      <alignment horizontal="center" vertical="center" wrapText="1"/>
    </xf>
    <xf numFmtId="9" fontId="8" fillId="0" borderId="39" xfId="21" applyFont="1" applyBorder="1" applyAlignment="1">
      <alignment horizontal="center" vertical="center"/>
    </xf>
    <xf numFmtId="182" fontId="8" fillId="0" borderId="39" xfId="3" applyNumberFormat="1" applyFont="1" applyBorder="1" applyAlignment="1">
      <alignment horizontal="center" vertical="center"/>
    </xf>
    <xf numFmtId="174" fontId="8" fillId="0" borderId="3" xfId="3" applyNumberFormat="1" applyFont="1" applyBorder="1" applyAlignment="1">
      <alignment vertical="center"/>
    </xf>
    <xf numFmtId="1" fontId="8" fillId="0" borderId="3" xfId="21" applyNumberFormat="1" applyFont="1" applyBorder="1" applyAlignment="1">
      <alignment horizontal="center" vertical="center"/>
    </xf>
    <xf numFmtId="10" fontId="19" fillId="0" borderId="4" xfId="0" applyNumberFormat="1" applyFont="1" applyBorder="1" applyAlignment="1">
      <alignment horizontal="center" vertical="center"/>
    </xf>
    <xf numFmtId="10" fontId="19" fillId="11" borderId="4" xfId="0" applyNumberFormat="1" applyFont="1" applyFill="1" applyBorder="1" applyAlignment="1">
      <alignment horizontal="center" vertical="center" wrapText="1"/>
    </xf>
    <xf numFmtId="170" fontId="0" fillId="0" borderId="0" xfId="0" applyNumberFormat="1"/>
    <xf numFmtId="170" fontId="19" fillId="4" borderId="1" xfId="0" applyNumberFormat="1" applyFont="1" applyFill="1" applyBorder="1" applyAlignment="1">
      <alignment horizontal="center" vertical="center"/>
    </xf>
    <xf numFmtId="10" fontId="19" fillId="11" borderId="1" xfId="0" applyNumberFormat="1" applyFont="1" applyFill="1" applyBorder="1" applyAlignment="1">
      <alignment horizontal="center" vertical="center" wrapText="1"/>
    </xf>
    <xf numFmtId="170" fontId="19" fillId="4" borderId="3" xfId="0" applyNumberFormat="1" applyFont="1" applyFill="1" applyBorder="1" applyAlignment="1">
      <alignment horizontal="center" vertical="center"/>
    </xf>
    <xf numFmtId="9" fontId="19" fillId="0" borderId="1" xfId="0" applyNumberFormat="1" applyFont="1" applyFill="1" applyBorder="1" applyAlignment="1">
      <alignment horizontal="center" vertical="center"/>
    </xf>
    <xf numFmtId="9" fontId="19" fillId="0" borderId="1" xfId="0" applyNumberFormat="1" applyFont="1" applyFill="1" applyBorder="1"/>
    <xf numFmtId="10" fontId="0" fillId="0" borderId="0" xfId="0" applyNumberFormat="1"/>
    <xf numFmtId="10" fontId="43" fillId="0" borderId="4" xfId="0" applyNumberFormat="1" applyFont="1" applyBorder="1" applyAlignment="1">
      <alignment horizontal="center" vertical="center"/>
    </xf>
    <xf numFmtId="10" fontId="43" fillId="7" borderId="4" xfId="0" applyNumberFormat="1" applyFont="1" applyFill="1" applyBorder="1" applyAlignment="1">
      <alignment horizontal="center" vertical="center"/>
    </xf>
    <xf numFmtId="10" fontId="43" fillId="0" borderId="4" xfId="16" applyNumberFormat="1" applyFont="1" applyFill="1" applyBorder="1" applyAlignment="1">
      <alignment horizontal="center" vertical="center" wrapText="1"/>
    </xf>
    <xf numFmtId="10" fontId="43" fillId="0" borderId="1" xfId="0" applyNumberFormat="1" applyFont="1" applyBorder="1" applyAlignment="1">
      <alignment horizontal="center" vertical="center"/>
    </xf>
    <xf numFmtId="10" fontId="43" fillId="7" borderId="1" xfId="0" applyNumberFormat="1" applyFont="1" applyFill="1" applyBorder="1" applyAlignment="1">
      <alignment horizontal="center" vertical="center"/>
    </xf>
    <xf numFmtId="10" fontId="43" fillId="0" borderId="1" xfId="16" applyNumberFormat="1" applyFont="1" applyFill="1" applyBorder="1" applyAlignment="1">
      <alignment horizontal="center" vertical="center" wrapText="1"/>
    </xf>
    <xf numFmtId="10" fontId="29" fillId="0" borderId="1" xfId="16" applyNumberFormat="1" applyFont="1" applyFill="1" applyBorder="1" applyAlignment="1">
      <alignment horizontal="center" vertical="center" wrapText="1"/>
    </xf>
    <xf numFmtId="10" fontId="19" fillId="6" borderId="4" xfId="0" applyNumberFormat="1" applyFont="1" applyFill="1" applyBorder="1" applyAlignment="1">
      <alignment horizontal="center" vertical="center"/>
    </xf>
    <xf numFmtId="170" fontId="19" fillId="12" borderId="3" xfId="0" applyNumberFormat="1" applyFont="1" applyFill="1" applyBorder="1" applyAlignment="1">
      <alignment horizontal="center" vertical="center"/>
    </xf>
    <xf numFmtId="10" fontId="19" fillId="6" borderId="1" xfId="0" applyNumberFormat="1" applyFont="1" applyFill="1" applyBorder="1" applyAlignment="1">
      <alignment horizontal="center" vertical="center"/>
    </xf>
    <xf numFmtId="170" fontId="19" fillId="6" borderId="4" xfId="29" applyNumberFormat="1" applyFont="1" applyFill="1" applyBorder="1" applyAlignment="1">
      <alignment horizontal="center" vertical="center"/>
    </xf>
    <xf numFmtId="170" fontId="19" fillId="6" borderId="1" xfId="29" applyNumberFormat="1" applyFont="1" applyFill="1" applyBorder="1" applyAlignment="1">
      <alignment horizontal="center" vertical="center"/>
    </xf>
    <xf numFmtId="9" fontId="43" fillId="0" borderId="1" xfId="16" applyNumberFormat="1" applyFont="1" applyFill="1" applyBorder="1" applyAlignment="1">
      <alignment horizontal="center" vertical="center" wrapText="1"/>
    </xf>
    <xf numFmtId="170" fontId="43" fillId="4" borderId="3" xfId="0" applyNumberFormat="1" applyFont="1" applyFill="1" applyBorder="1" applyAlignment="1">
      <alignment vertical="center"/>
    </xf>
    <xf numFmtId="170" fontId="43" fillId="6" borderId="1" xfId="0" applyNumberFormat="1" applyFont="1" applyFill="1" applyBorder="1" applyAlignment="1">
      <alignment vertical="center"/>
    </xf>
    <xf numFmtId="170" fontId="43" fillId="4" borderId="1" xfId="0" applyNumberFormat="1" applyFont="1" applyFill="1" applyBorder="1" applyAlignment="1">
      <alignment vertical="center"/>
    </xf>
    <xf numFmtId="170" fontId="43" fillId="6" borderId="4" xfId="0" applyNumberFormat="1" applyFont="1" applyFill="1" applyBorder="1" applyAlignment="1">
      <alignment vertical="center"/>
    </xf>
    <xf numFmtId="170" fontId="43" fillId="0" borderId="4" xfId="29" applyNumberFormat="1" applyFont="1" applyFill="1" applyBorder="1" applyAlignment="1">
      <alignment horizontal="center" vertical="center"/>
    </xf>
    <xf numFmtId="0" fontId="49" fillId="0" borderId="3" xfId="0" applyFont="1" applyFill="1" applyBorder="1" applyAlignment="1" applyProtection="1">
      <alignment horizontal="center" vertical="center" wrapText="1"/>
      <protection locked="0"/>
    </xf>
    <xf numFmtId="0" fontId="49" fillId="0" borderId="1" xfId="0" applyFont="1" applyFill="1" applyBorder="1" applyAlignment="1" applyProtection="1">
      <alignment horizontal="center" vertical="center" wrapText="1"/>
      <protection locked="0"/>
    </xf>
    <xf numFmtId="0" fontId="49" fillId="0" borderId="4" xfId="0" applyFont="1" applyFill="1" applyBorder="1" applyAlignment="1" applyProtection="1">
      <alignment horizontal="center" vertical="center" wrapText="1"/>
      <protection locked="0"/>
    </xf>
    <xf numFmtId="0" fontId="43" fillId="0" borderId="1" xfId="0" applyFont="1" applyFill="1" applyBorder="1"/>
    <xf numFmtId="0" fontId="43" fillId="0" borderId="2" xfId="0" applyFont="1" applyFill="1" applyBorder="1"/>
    <xf numFmtId="170" fontId="49" fillId="0" borderId="1" xfId="0" applyNumberFormat="1" applyFont="1" applyFill="1" applyBorder="1"/>
    <xf numFmtId="9" fontId="43" fillId="0" borderId="1" xfId="0" applyNumberFormat="1" applyFont="1" applyFill="1" applyBorder="1"/>
    <xf numFmtId="0" fontId="43" fillId="0" borderId="4" xfId="0" applyFont="1" applyFill="1" applyBorder="1"/>
    <xf numFmtId="10" fontId="43" fillId="0" borderId="4" xfId="0" applyNumberFormat="1" applyFont="1" applyFill="1" applyBorder="1" applyAlignment="1">
      <alignment horizontal="center" vertical="center"/>
    </xf>
    <xf numFmtId="10" fontId="43" fillId="0" borderId="1" xfId="0" applyNumberFormat="1" applyFont="1" applyFill="1" applyBorder="1" applyAlignment="1">
      <alignment horizontal="center" vertical="center"/>
    </xf>
    <xf numFmtId="170" fontId="49" fillId="0" borderId="1" xfId="0" applyNumberFormat="1" applyFont="1" applyFill="1" applyBorder="1" applyAlignment="1">
      <alignment horizontal="center" vertical="center"/>
    </xf>
    <xf numFmtId="10" fontId="29" fillId="0" borderId="1" xfId="0" applyNumberFormat="1" applyFont="1" applyFill="1" applyBorder="1" applyAlignment="1">
      <alignment horizontal="center" vertical="center"/>
    </xf>
    <xf numFmtId="10" fontId="43" fillId="11" borderId="1" xfId="0" applyNumberFormat="1" applyFont="1" applyFill="1" applyBorder="1" applyAlignment="1">
      <alignment horizontal="center" vertical="center" wrapText="1"/>
    </xf>
    <xf numFmtId="170" fontId="43" fillId="11" borderId="4" xfId="0" applyNumberFormat="1" applyFont="1" applyFill="1" applyBorder="1" applyAlignment="1">
      <alignment horizontal="center" vertical="center"/>
    </xf>
    <xf numFmtId="10" fontId="43" fillId="11" borderId="4" xfId="0" applyNumberFormat="1" applyFont="1" applyFill="1" applyBorder="1" applyAlignment="1">
      <alignment horizontal="center" vertical="center" wrapText="1"/>
    </xf>
    <xf numFmtId="10" fontId="43" fillId="4" borderId="3" xfId="16" applyNumberFormat="1" applyFont="1" applyFill="1" applyBorder="1" applyAlignment="1">
      <alignment horizontal="center" vertical="center" wrapText="1"/>
    </xf>
    <xf numFmtId="10" fontId="19" fillId="4" borderId="3" xfId="0" applyNumberFormat="1" applyFont="1" applyFill="1" applyBorder="1" applyAlignment="1">
      <alignment horizontal="center" vertical="center"/>
    </xf>
    <xf numFmtId="0" fontId="17" fillId="6" borderId="4" xfId="19" applyFont="1" applyFill="1" applyBorder="1" applyAlignment="1">
      <alignment horizontal="center" vertical="center" wrapText="1"/>
    </xf>
    <xf numFmtId="0" fontId="44" fillId="3" borderId="3" xfId="0" applyFont="1" applyFill="1" applyBorder="1" applyAlignment="1">
      <alignment horizontal="center" vertical="center"/>
    </xf>
    <xf numFmtId="174" fontId="44" fillId="3" borderId="3" xfId="3" applyNumberFormat="1" applyFont="1" applyFill="1" applyBorder="1" applyAlignment="1">
      <alignment horizontal="center" vertical="center"/>
    </xf>
    <xf numFmtId="9" fontId="44" fillId="3" borderId="3" xfId="21" applyFont="1" applyFill="1" applyBorder="1" applyAlignment="1">
      <alignment horizontal="center" vertical="center"/>
    </xf>
    <xf numFmtId="0" fontId="44" fillId="0" borderId="0" xfId="0" applyFont="1" applyFill="1" applyBorder="1" applyAlignment="1">
      <alignment horizontal="center" vertical="center"/>
    </xf>
    <xf numFmtId="0" fontId="44" fillId="0" borderId="1" xfId="0" applyFont="1" applyFill="1" applyBorder="1" applyAlignment="1">
      <alignment horizontal="center" vertical="center"/>
    </xf>
    <xf numFmtId="174" fontId="44" fillId="3" borderId="1" xfId="3" applyNumberFormat="1" applyFont="1" applyFill="1" applyBorder="1" applyAlignment="1">
      <alignment horizontal="center" vertical="center"/>
    </xf>
    <xf numFmtId="9" fontId="44" fillId="3" borderId="1" xfId="21" applyFont="1" applyFill="1" applyBorder="1" applyAlignment="1">
      <alignment horizontal="center" vertical="center"/>
    </xf>
    <xf numFmtId="174" fontId="44" fillId="3" borderId="2" xfId="3" applyNumberFormat="1" applyFont="1" applyFill="1" applyBorder="1" applyAlignment="1">
      <alignment horizontal="center" vertical="center"/>
    </xf>
    <xf numFmtId="174" fontId="45" fillId="3" borderId="4" xfId="3" applyNumberFormat="1" applyFont="1" applyFill="1" applyBorder="1" applyAlignment="1">
      <alignment horizontal="center" vertical="center"/>
    </xf>
    <xf numFmtId="9" fontId="44" fillId="3" borderId="4" xfId="21" applyFont="1" applyFill="1" applyBorder="1" applyAlignment="1">
      <alignment horizontal="center" vertical="center"/>
    </xf>
    <xf numFmtId="174" fontId="45" fillId="3" borderId="3" xfId="3" applyNumberFormat="1" applyFont="1" applyFill="1" applyBorder="1" applyAlignment="1">
      <alignment horizontal="center" vertical="center"/>
    </xf>
    <xf numFmtId="174" fontId="45" fillId="3" borderId="1" xfId="3" applyNumberFormat="1" applyFont="1" applyFill="1" applyBorder="1" applyAlignment="1">
      <alignment horizontal="center" vertical="center"/>
    </xf>
    <xf numFmtId="170" fontId="44" fillId="3" borderId="1" xfId="21" applyNumberFormat="1" applyFont="1" applyFill="1" applyBorder="1" applyAlignment="1">
      <alignment horizontal="center" vertical="center"/>
    </xf>
    <xf numFmtId="174" fontId="45" fillId="3" borderId="2" xfId="3" applyNumberFormat="1" applyFont="1" applyFill="1" applyBorder="1" applyAlignment="1">
      <alignment horizontal="center" vertical="center"/>
    </xf>
    <xf numFmtId="9" fontId="44" fillId="3" borderId="2" xfId="21" applyFont="1" applyFill="1" applyBorder="1" applyAlignment="1">
      <alignment horizontal="center" vertical="center"/>
    </xf>
    <xf numFmtId="174" fontId="44" fillId="0" borderId="3" xfId="3" applyNumberFormat="1" applyFont="1" applyFill="1" applyBorder="1" applyAlignment="1">
      <alignment horizontal="center" vertical="center"/>
    </xf>
    <xf numFmtId="9" fontId="44" fillId="0" borderId="3" xfId="21" applyFont="1" applyFill="1" applyBorder="1" applyAlignment="1">
      <alignment horizontal="center" vertical="center"/>
    </xf>
    <xf numFmtId="174" fontId="44" fillId="0" borderId="1" xfId="3" applyNumberFormat="1" applyFont="1" applyFill="1" applyBorder="1" applyAlignment="1">
      <alignment horizontal="center" vertical="center"/>
    </xf>
    <xf numFmtId="9" fontId="44" fillId="0" borderId="1" xfId="21" applyFont="1" applyFill="1" applyBorder="1" applyAlignment="1">
      <alignment horizontal="center" vertical="center"/>
    </xf>
    <xf numFmtId="2" fontId="44" fillId="3" borderId="3" xfId="21" applyNumberFormat="1" applyFont="1" applyFill="1" applyBorder="1" applyAlignment="1">
      <alignment horizontal="center" vertical="center"/>
    </xf>
    <xf numFmtId="2" fontId="44" fillId="3" borderId="3" xfId="0" applyNumberFormat="1" applyFont="1" applyFill="1" applyBorder="1" applyAlignment="1">
      <alignment horizontal="center" vertical="center"/>
    </xf>
    <xf numFmtId="2" fontId="44" fillId="3" borderId="1" xfId="0" applyNumberFormat="1" applyFont="1" applyFill="1" applyBorder="1" applyAlignment="1">
      <alignment horizontal="center" vertical="center"/>
    </xf>
    <xf numFmtId="9" fontId="44" fillId="3" borderId="1" xfId="21" applyNumberFormat="1" applyFont="1" applyFill="1" applyBorder="1" applyAlignment="1">
      <alignment horizontal="center" vertical="center"/>
    </xf>
    <xf numFmtId="0" fontId="4" fillId="6" borderId="0" xfId="0" applyFont="1" applyFill="1" applyBorder="1" applyAlignment="1"/>
    <xf numFmtId="0" fontId="4" fillId="6" borderId="29" xfId="0" applyFont="1" applyFill="1" applyBorder="1" applyAlignment="1"/>
    <xf numFmtId="0" fontId="4" fillId="6" borderId="31" xfId="0" applyFont="1" applyFill="1" applyBorder="1" applyAlignment="1"/>
    <xf numFmtId="0" fontId="44" fillId="0" borderId="0" xfId="0" applyFont="1" applyFill="1" applyAlignment="1">
      <alignment horizontal="center" vertical="center"/>
    </xf>
    <xf numFmtId="10" fontId="44" fillId="0" borderId="3" xfId="21" applyNumberFormat="1" applyFont="1" applyBorder="1" applyAlignment="1">
      <alignment horizontal="center" vertical="center"/>
    </xf>
    <xf numFmtId="9" fontId="44" fillId="0" borderId="3" xfId="21" applyFont="1" applyBorder="1" applyAlignment="1">
      <alignment horizontal="center" vertical="center"/>
    </xf>
    <xf numFmtId="0" fontId="44" fillId="0" borderId="3" xfId="0" applyFont="1" applyBorder="1" applyAlignment="1">
      <alignment horizontal="center" vertical="center"/>
    </xf>
    <xf numFmtId="9" fontId="44" fillId="0" borderId="3" xfId="0" applyNumberFormat="1" applyFont="1" applyBorder="1" applyAlignment="1">
      <alignment horizontal="center" vertical="center"/>
    </xf>
    <xf numFmtId="170" fontId="44" fillId="0" borderId="3" xfId="0" applyNumberFormat="1" applyFont="1" applyBorder="1" applyAlignment="1">
      <alignment horizontal="center" vertical="center"/>
    </xf>
    <xf numFmtId="41" fontId="44" fillId="0" borderId="1" xfId="13" applyNumberFormat="1" applyFont="1" applyBorder="1" applyAlignment="1">
      <alignment horizontal="center" vertical="center"/>
    </xf>
    <xf numFmtId="0" fontId="44" fillId="0" borderId="1" xfId="0" applyFont="1" applyBorder="1" applyAlignment="1">
      <alignment horizontal="center" vertical="center"/>
    </xf>
    <xf numFmtId="0" fontId="52" fillId="0" borderId="1" xfId="0" applyFont="1" applyBorder="1" applyAlignment="1">
      <alignment horizontal="center" vertical="center" wrapText="1"/>
    </xf>
    <xf numFmtId="41" fontId="44" fillId="0" borderId="2" xfId="13" applyNumberFormat="1" applyFont="1" applyBorder="1" applyAlignment="1">
      <alignment horizontal="center" vertical="center"/>
    </xf>
    <xf numFmtId="165" fontId="44" fillId="0" borderId="3" xfId="5" applyNumberFormat="1" applyFont="1" applyBorder="1" applyAlignment="1">
      <alignment horizontal="center" vertical="center"/>
    </xf>
    <xf numFmtId="3" fontId="44" fillId="0" borderId="1" xfId="0" applyNumberFormat="1" applyFont="1" applyBorder="1" applyAlignment="1">
      <alignment horizontal="center" vertical="center"/>
    </xf>
    <xf numFmtId="0" fontId="44" fillId="0" borderId="1" xfId="13" applyNumberFormat="1" applyFont="1" applyBorder="1" applyAlignment="1">
      <alignment horizontal="center" vertical="center"/>
    </xf>
    <xf numFmtId="41" fontId="44" fillId="0" borderId="2" xfId="13" applyNumberFormat="1" applyFont="1" applyBorder="1" applyAlignment="1">
      <alignment horizontal="center" vertical="center" wrapText="1"/>
    </xf>
    <xf numFmtId="9" fontId="44" fillId="0" borderId="3" xfId="21" applyNumberFormat="1" applyFont="1" applyBorder="1" applyAlignment="1">
      <alignment horizontal="center" vertical="center"/>
    </xf>
    <xf numFmtId="10" fontId="44" fillId="3" borderId="3" xfId="0" applyNumberFormat="1" applyFont="1" applyFill="1" applyBorder="1" applyAlignment="1">
      <alignment horizontal="center" vertical="center"/>
    </xf>
    <xf numFmtId="9" fontId="44" fillId="0" borderId="1" xfId="21" applyFont="1" applyBorder="1" applyAlignment="1">
      <alignment horizontal="center" vertical="center"/>
    </xf>
    <xf numFmtId="10" fontId="44" fillId="0" borderId="1" xfId="21" applyNumberFormat="1" applyFont="1" applyBorder="1" applyAlignment="1">
      <alignment horizontal="center" vertical="center"/>
    </xf>
    <xf numFmtId="9" fontId="44" fillId="0" borderId="1" xfId="0" applyNumberFormat="1" applyFont="1" applyBorder="1" applyAlignment="1">
      <alignment horizontal="center" vertical="center"/>
    </xf>
    <xf numFmtId="9" fontId="44" fillId="0" borderId="1" xfId="21" applyNumberFormat="1" applyFont="1" applyBorder="1" applyAlignment="1">
      <alignment horizontal="center" vertical="center"/>
    </xf>
    <xf numFmtId="41" fontId="45" fillId="0" borderId="4" xfId="13" applyNumberFormat="1" applyFont="1" applyBorder="1" applyAlignment="1">
      <alignment vertical="center" wrapText="1"/>
    </xf>
    <xf numFmtId="9" fontId="44" fillId="0" borderId="1" xfId="0" applyNumberFormat="1" applyFont="1" applyBorder="1" applyAlignment="1">
      <alignment horizontal="center"/>
    </xf>
    <xf numFmtId="165" fontId="44" fillId="0" borderId="1" xfId="0" applyNumberFormat="1" applyFont="1" applyFill="1" applyBorder="1" applyAlignment="1">
      <alignment horizontal="center" vertical="center"/>
    </xf>
    <xf numFmtId="2" fontId="44" fillId="0" borderId="1" xfId="0" applyNumberFormat="1" applyFont="1" applyBorder="1" applyAlignment="1">
      <alignment horizontal="center" vertical="center"/>
    </xf>
    <xf numFmtId="178" fontId="44" fillId="0" borderId="1" xfId="13" applyNumberFormat="1" applyFont="1" applyBorder="1" applyAlignment="1">
      <alignment horizontal="center" vertical="center"/>
    </xf>
    <xf numFmtId="41" fontId="44" fillId="0" borderId="5" xfId="13" applyNumberFormat="1" applyFont="1" applyBorder="1" applyAlignment="1">
      <alignment horizontal="center" vertical="center"/>
    </xf>
    <xf numFmtId="3" fontId="44" fillId="0" borderId="5" xfId="0" applyNumberFormat="1" applyFont="1" applyBorder="1" applyAlignment="1">
      <alignment horizontal="center" vertical="center"/>
    </xf>
    <xf numFmtId="181" fontId="44" fillId="3" borderId="1" xfId="13" applyNumberFormat="1" applyFont="1" applyFill="1" applyBorder="1" applyAlignment="1">
      <alignment horizontal="center" vertical="center"/>
    </xf>
    <xf numFmtId="174" fontId="44" fillId="6" borderId="5" xfId="0" applyNumberFormat="1" applyFont="1" applyFill="1" applyBorder="1" applyAlignment="1">
      <alignment vertical="center"/>
    </xf>
    <xf numFmtId="174" fontId="44" fillId="6" borderId="5" xfId="0" applyNumberFormat="1" applyFont="1" applyFill="1" applyBorder="1" applyAlignment="1">
      <alignment horizontal="center"/>
    </xf>
    <xf numFmtId="10" fontId="4" fillId="6" borderId="0" xfId="21" applyNumberFormat="1" applyFont="1" applyFill="1" applyBorder="1" applyAlignment="1"/>
    <xf numFmtId="174" fontId="44" fillId="6" borderId="1" xfId="0" applyNumberFormat="1" applyFont="1" applyFill="1" applyBorder="1" applyAlignment="1">
      <alignment vertical="center"/>
    </xf>
    <xf numFmtId="0" fontId="44" fillId="6" borderId="0" xfId="0" applyFont="1" applyFill="1" applyBorder="1" applyAlignment="1">
      <alignment horizontal="center"/>
    </xf>
    <xf numFmtId="174" fontId="44" fillId="6" borderId="1" xfId="0" applyNumberFormat="1" applyFont="1" applyFill="1" applyBorder="1" applyAlignment="1">
      <alignment horizontal="center" vertical="center"/>
    </xf>
    <xf numFmtId="3" fontId="2" fillId="6" borderId="4" xfId="0" applyNumberFormat="1" applyFont="1" applyFill="1" applyBorder="1" applyAlignment="1">
      <alignment horizontal="center" vertical="center" wrapText="1"/>
    </xf>
    <xf numFmtId="174" fontId="45" fillId="6" borderId="4" xfId="0" applyNumberFormat="1" applyFont="1" applyFill="1" applyBorder="1" applyAlignment="1">
      <alignment vertical="center"/>
    </xf>
    <xf numFmtId="174" fontId="44" fillId="6" borderId="4" xfId="0" applyNumberFormat="1" applyFont="1" applyFill="1" applyBorder="1" applyAlignment="1">
      <alignment horizontal="center"/>
    </xf>
    <xf numFmtId="174" fontId="44" fillId="6" borderId="4" xfId="0" applyNumberFormat="1" applyFont="1" applyFill="1" applyBorder="1" applyAlignment="1">
      <alignment horizontal="center" vertical="center"/>
    </xf>
    <xf numFmtId="0" fontId="2" fillId="6" borderId="46" xfId="0" applyFont="1" applyFill="1" applyBorder="1" applyAlignment="1">
      <alignment horizontal="right"/>
    </xf>
    <xf numFmtId="0" fontId="18" fillId="6" borderId="16" xfId="0" applyFont="1" applyFill="1" applyBorder="1" applyAlignment="1" applyProtection="1">
      <alignment horizontal="left" vertical="center" wrapText="1"/>
      <protection locked="0"/>
    </xf>
    <xf numFmtId="0" fontId="18" fillId="6" borderId="8" xfId="0" applyFont="1" applyFill="1" applyBorder="1" applyAlignment="1" applyProtection="1">
      <alignment horizontal="left" vertical="center" wrapText="1"/>
      <protection locked="0"/>
    </xf>
    <xf numFmtId="0" fontId="18" fillId="6" borderId="47" xfId="0" applyFont="1" applyFill="1" applyBorder="1" applyAlignment="1" applyProtection="1">
      <alignment horizontal="left" vertical="center" wrapText="1"/>
      <protection locked="0"/>
    </xf>
    <xf numFmtId="9" fontId="42" fillId="3" borderId="5" xfId="21" applyFont="1" applyFill="1" applyBorder="1" applyAlignment="1">
      <alignment horizontal="center" vertical="center"/>
    </xf>
    <xf numFmtId="10" fontId="42" fillId="3" borderId="5" xfId="21" applyNumberFormat="1" applyFont="1" applyFill="1" applyBorder="1" applyAlignment="1">
      <alignment horizontal="center" vertical="center"/>
    </xf>
    <xf numFmtId="9" fontId="42" fillId="3" borderId="5" xfId="21" applyNumberFormat="1" applyFont="1" applyFill="1" applyBorder="1" applyAlignment="1">
      <alignment horizontal="center" vertical="center"/>
    </xf>
    <xf numFmtId="9" fontId="42" fillId="3" borderId="1" xfId="21" applyFont="1" applyFill="1" applyBorder="1" applyAlignment="1">
      <alignment horizontal="center" vertical="center"/>
    </xf>
    <xf numFmtId="10" fontId="42" fillId="3" borderId="1" xfId="21" applyNumberFormat="1" applyFont="1" applyFill="1" applyBorder="1" applyAlignment="1">
      <alignment horizontal="center" vertical="center"/>
    </xf>
    <xf numFmtId="9" fontId="42" fillId="3" borderId="1" xfId="21" applyNumberFormat="1" applyFont="1" applyFill="1" applyBorder="1" applyAlignment="1">
      <alignment horizontal="center" vertical="center"/>
    </xf>
    <xf numFmtId="0" fontId="44" fillId="0" borderId="5" xfId="0" applyFont="1" applyFill="1" applyBorder="1" applyAlignment="1">
      <alignment horizontal="center" vertical="center"/>
    </xf>
    <xf numFmtId="39" fontId="42" fillId="3" borderId="1" xfId="9" applyNumberFormat="1" applyFont="1" applyFill="1" applyBorder="1" applyAlignment="1">
      <alignment horizontal="center" vertical="center"/>
    </xf>
    <xf numFmtId="41" fontId="45" fillId="0" borderId="2" xfId="0" applyNumberFormat="1" applyFont="1" applyBorder="1" applyAlignment="1">
      <alignment horizontal="center" vertical="center" wrapText="1"/>
    </xf>
    <xf numFmtId="41" fontId="45" fillId="0" borderId="0" xfId="0" applyNumberFormat="1" applyFont="1" applyFill="1" applyAlignment="1">
      <alignment horizontal="center" vertical="center" wrapText="1"/>
    </xf>
    <xf numFmtId="41" fontId="45" fillId="0" borderId="2" xfId="13" applyNumberFormat="1" applyFont="1" applyBorder="1" applyAlignment="1">
      <alignment horizontal="center" vertical="center" wrapText="1"/>
    </xf>
    <xf numFmtId="41" fontId="45" fillId="0" borderId="1" xfId="0" applyNumberFormat="1" applyFont="1" applyBorder="1"/>
    <xf numFmtId="41" fontId="45" fillId="0" borderId="1" xfId="0" applyNumberFormat="1" applyFont="1" applyBorder="1" applyAlignment="1">
      <alignment horizontal="center" vertical="center" wrapText="1"/>
    </xf>
    <xf numFmtId="37" fontId="31" fillId="3" borderId="1" xfId="9" applyNumberFormat="1" applyFont="1" applyFill="1" applyBorder="1" applyAlignment="1">
      <alignment horizontal="center" vertical="center" wrapText="1"/>
    </xf>
    <xf numFmtId="3" fontId="2" fillId="6" borderId="5" xfId="10" applyNumberFormat="1" applyFont="1" applyFill="1" applyBorder="1" applyAlignment="1">
      <alignment horizontal="center" vertical="center" wrapText="1"/>
    </xf>
    <xf numFmtId="174" fontId="45" fillId="6" borderId="5" xfId="0" applyNumberFormat="1" applyFont="1" applyFill="1" applyBorder="1" applyAlignment="1">
      <alignment vertical="center"/>
    </xf>
    <xf numFmtId="0" fontId="31" fillId="6" borderId="1" xfId="0" applyFont="1" applyFill="1" applyBorder="1" applyAlignment="1">
      <alignment horizontal="center" vertical="center"/>
    </xf>
    <xf numFmtId="0" fontId="31" fillId="6" borderId="1" xfId="0" applyFont="1" applyFill="1" applyBorder="1" applyAlignment="1">
      <alignment horizontal="right" vertical="center"/>
    </xf>
    <xf numFmtId="174" fontId="45" fillId="6" borderId="1" xfId="0" applyNumberFormat="1" applyFont="1" applyFill="1" applyBorder="1" applyAlignment="1">
      <alignment vertical="center"/>
    </xf>
    <xf numFmtId="0" fontId="33" fillId="0" borderId="49" xfId="0" applyFont="1" applyBorder="1" applyAlignment="1">
      <alignment vertical="center" wrapText="1"/>
    </xf>
    <xf numFmtId="0" fontId="33" fillId="0" borderId="49" xfId="0" applyFont="1" applyBorder="1" applyAlignment="1">
      <alignment horizontal="center" vertical="center"/>
    </xf>
    <xf numFmtId="0" fontId="8" fillId="3" borderId="2" xfId="0" applyFont="1" applyFill="1" applyBorder="1" applyAlignment="1">
      <alignment horizontal="justify" wrapText="1"/>
    </xf>
    <xf numFmtId="0" fontId="8" fillId="3" borderId="39" xfId="0" applyFont="1" applyFill="1" applyBorder="1" applyAlignment="1">
      <alignment horizontal="center" wrapText="1"/>
    </xf>
    <xf numFmtId="0" fontId="8" fillId="3" borderId="39" xfId="0" applyFont="1" applyFill="1" applyBorder="1" applyAlignment="1">
      <alignment horizontal="justify" wrapText="1"/>
    </xf>
    <xf numFmtId="0" fontId="8" fillId="3" borderId="22" xfId="0" applyFont="1" applyFill="1" applyBorder="1" applyAlignment="1">
      <alignment horizontal="justify" wrapText="1"/>
    </xf>
    <xf numFmtId="0" fontId="8" fillId="3" borderId="3" xfId="0" applyFont="1" applyFill="1" applyBorder="1" applyAlignment="1">
      <alignment horizontal="justify" wrapText="1"/>
    </xf>
    <xf numFmtId="0" fontId="8" fillId="3" borderId="3" xfId="0" applyFont="1" applyFill="1" applyBorder="1" applyAlignment="1">
      <alignment horizontal="center" wrapText="1"/>
    </xf>
    <xf numFmtId="0" fontId="8" fillId="3" borderId="11" xfId="0" applyFont="1" applyFill="1" applyBorder="1" applyAlignment="1">
      <alignment horizontal="justify" wrapText="1"/>
    </xf>
    <xf numFmtId="9" fontId="8" fillId="0" borderId="39" xfId="5" applyNumberFormat="1" applyFont="1" applyBorder="1" applyAlignment="1">
      <alignment horizontal="center" vertical="center"/>
    </xf>
    <xf numFmtId="10" fontId="8" fillId="0" borderId="39" xfId="21" applyNumberFormat="1" applyFont="1" applyBorder="1" applyAlignment="1">
      <alignment horizontal="center" vertical="center"/>
    </xf>
    <xf numFmtId="165" fontId="8" fillId="0" borderId="39" xfId="5" applyNumberFormat="1" applyFont="1" applyBorder="1" applyAlignment="1">
      <alignment horizontal="center" vertical="center"/>
    </xf>
    <xf numFmtId="9" fontId="8" fillId="0" borderId="3" xfId="21" applyNumberFormat="1" applyFont="1" applyBorder="1" applyAlignment="1">
      <alignment horizontal="center" vertical="center"/>
    </xf>
    <xf numFmtId="174" fontId="8" fillId="0" borderId="39" xfId="3" applyNumberFormat="1" applyFont="1" applyBorder="1" applyAlignment="1">
      <alignment horizontal="center" vertical="center"/>
    </xf>
    <xf numFmtId="0" fontId="8" fillId="0" borderId="26" xfId="0" applyFont="1" applyBorder="1" applyAlignment="1">
      <alignment horizontal="center"/>
    </xf>
    <xf numFmtId="2" fontId="8" fillId="0" borderId="39" xfId="21" applyNumberFormat="1" applyFont="1" applyBorder="1" applyAlignment="1">
      <alignment horizontal="center" vertical="center"/>
    </xf>
    <xf numFmtId="9" fontId="8" fillId="0" borderId="49" xfId="21" applyFont="1" applyBorder="1" applyAlignment="1">
      <alignment horizontal="center" vertical="center"/>
    </xf>
    <xf numFmtId="174" fontId="8" fillId="0" borderId="49" xfId="3" applyNumberFormat="1" applyFont="1" applyBorder="1" applyAlignment="1">
      <alignment horizontal="center" vertical="center"/>
    </xf>
    <xf numFmtId="0" fontId="8" fillId="0" borderId="44" xfId="0" applyFont="1" applyBorder="1" applyAlignment="1">
      <alignment horizontal="center"/>
    </xf>
    <xf numFmtId="0" fontId="37" fillId="0" borderId="0" xfId="0" applyFont="1" applyAlignment="1">
      <alignment horizontal="center"/>
    </xf>
    <xf numFmtId="0" fontId="0" fillId="0" borderId="0" xfId="0" applyAlignment="1">
      <alignment horizontal="center"/>
    </xf>
    <xf numFmtId="173" fontId="2" fillId="0" borderId="0" xfId="19" applyNumberFormat="1" applyFont="1" applyAlignment="1">
      <alignment horizontal="center"/>
    </xf>
    <xf numFmtId="0" fontId="4" fillId="0" borderId="0" xfId="19" applyAlignment="1">
      <alignment horizontal="center"/>
    </xf>
    <xf numFmtId="168" fontId="22" fillId="6" borderId="2" xfId="19" applyNumberFormat="1" applyFont="1" applyFill="1" applyBorder="1" applyAlignment="1">
      <alignment horizontal="center" vertical="center" wrapText="1"/>
    </xf>
    <xf numFmtId="0" fontId="22" fillId="3" borderId="1" xfId="19" applyNumberFormat="1" applyFont="1" applyFill="1" applyBorder="1" applyAlignment="1">
      <alignment horizontal="center" vertical="center" wrapText="1"/>
    </xf>
    <xf numFmtId="37" fontId="42" fillId="0" borderId="1" xfId="10" applyNumberFormat="1" applyFont="1" applyFill="1" applyBorder="1" applyAlignment="1">
      <alignment horizontal="center" vertical="center"/>
    </xf>
    <xf numFmtId="168" fontId="22" fillId="6" borderId="1" xfId="19" applyNumberFormat="1" applyFont="1" applyFill="1" applyBorder="1" applyAlignment="1">
      <alignment horizontal="center" vertical="center" wrapText="1"/>
    </xf>
    <xf numFmtId="0" fontId="22" fillId="3" borderId="3" xfId="19" applyNumberFormat="1" applyFont="1" applyFill="1" applyBorder="1" applyAlignment="1">
      <alignment horizontal="center" vertical="center" wrapText="1"/>
    </xf>
    <xf numFmtId="183" fontId="22" fillId="0" borderId="3" xfId="10" applyNumberFormat="1" applyFont="1" applyFill="1" applyBorder="1" applyAlignment="1">
      <alignment horizontal="center" vertical="center" wrapText="1"/>
    </xf>
    <xf numFmtId="0" fontId="22" fillId="6" borderId="3" xfId="19" applyFont="1" applyFill="1" applyBorder="1" applyAlignment="1">
      <alignment horizontal="center" vertical="center" wrapText="1"/>
    </xf>
    <xf numFmtId="0" fontId="22" fillId="3" borderId="4" xfId="19" applyNumberFormat="1" applyFont="1" applyFill="1" applyBorder="1" applyAlignment="1">
      <alignment horizontal="center" vertical="center" wrapText="1"/>
    </xf>
    <xf numFmtId="168" fontId="22" fillId="6" borderId="4" xfId="19" applyNumberFormat="1" applyFont="1" applyFill="1" applyBorder="1" applyAlignment="1">
      <alignment horizontal="center" vertical="center" wrapText="1"/>
    </xf>
    <xf numFmtId="4" fontId="22" fillId="3" borderId="3" xfId="19" applyNumberFormat="1" applyFont="1" applyFill="1" applyBorder="1" applyAlignment="1">
      <alignment horizontal="center" vertical="center" wrapText="1"/>
    </xf>
    <xf numFmtId="2" fontId="13" fillId="0" borderId="3" xfId="29" applyNumberFormat="1" applyFont="1" applyFill="1" applyBorder="1" applyAlignment="1">
      <alignment horizontal="center" vertical="center"/>
    </xf>
    <xf numFmtId="170" fontId="29" fillId="0" borderId="5" xfId="29" applyNumberFormat="1" applyFont="1" applyFill="1" applyBorder="1" applyAlignment="1">
      <alignment horizontal="center" vertical="center"/>
    </xf>
    <xf numFmtId="0" fontId="29" fillId="0" borderId="3" xfId="0" applyFont="1" applyFill="1" applyBorder="1" applyAlignment="1">
      <alignment horizontal="center" vertical="center"/>
    </xf>
    <xf numFmtId="3" fontId="13" fillId="0" borderId="1" xfId="19" applyNumberFormat="1" applyFont="1" applyFill="1" applyBorder="1" applyAlignment="1">
      <alignment horizontal="center" vertical="center" wrapText="1"/>
    </xf>
    <xf numFmtId="0" fontId="4" fillId="0" borderId="0" xfId="19" applyFill="1"/>
    <xf numFmtId="0" fontId="4" fillId="0" borderId="0" xfId="19" applyFill="1" applyBorder="1"/>
    <xf numFmtId="0" fontId="4" fillId="0" borderId="0" xfId="19" applyFill="1" applyBorder="1" applyAlignment="1">
      <alignment wrapText="1"/>
    </xf>
    <xf numFmtId="0" fontId="13" fillId="0" borderId="0" xfId="19" applyFont="1" applyFill="1" applyBorder="1" applyAlignment="1">
      <alignment vertical="center" wrapText="1"/>
    </xf>
    <xf numFmtId="0" fontId="13" fillId="0" borderId="0" xfId="24" applyFont="1" applyFill="1" applyBorder="1" applyAlignment="1">
      <alignment vertical="center" wrapText="1"/>
    </xf>
    <xf numFmtId="168" fontId="48" fillId="0" borderId="2" xfId="19" applyNumberFormat="1" applyFont="1" applyFill="1" applyBorder="1" applyAlignment="1">
      <alignment horizontal="center" vertical="center" wrapText="1"/>
    </xf>
    <xf numFmtId="168" fontId="48" fillId="0" borderId="2" xfId="19" applyNumberFormat="1" applyFont="1" applyFill="1" applyBorder="1" applyAlignment="1">
      <alignment horizontal="left" vertical="center" wrapText="1"/>
    </xf>
    <xf numFmtId="168" fontId="48" fillId="0" borderId="1" xfId="19" applyNumberFormat="1" applyFont="1" applyFill="1" applyBorder="1" applyAlignment="1">
      <alignment horizontal="center" vertical="center" wrapText="1"/>
    </xf>
    <xf numFmtId="168" fontId="48" fillId="0" borderId="1" xfId="19" applyNumberFormat="1" applyFont="1" applyFill="1" applyBorder="1" applyAlignment="1">
      <alignment horizontal="left" vertical="center" wrapText="1"/>
    </xf>
    <xf numFmtId="37" fontId="4" fillId="0" borderId="1" xfId="10" applyNumberFormat="1" applyFont="1" applyFill="1" applyBorder="1" applyAlignment="1">
      <alignment horizontal="center" vertical="center"/>
    </xf>
    <xf numFmtId="0" fontId="48" fillId="0" borderId="3" xfId="19" applyFont="1" applyFill="1" applyBorder="1" applyAlignment="1">
      <alignment horizontal="center" vertical="center" wrapText="1"/>
    </xf>
    <xf numFmtId="0" fontId="48" fillId="0" borderId="3" xfId="19" applyFont="1" applyFill="1" applyBorder="1" applyAlignment="1">
      <alignment horizontal="left" vertical="center" wrapText="1"/>
    </xf>
    <xf numFmtId="183" fontId="13" fillId="0" borderId="3" xfId="10" applyNumberFormat="1" applyFont="1" applyFill="1" applyBorder="1" applyAlignment="1">
      <alignment horizontal="center" vertical="center" wrapText="1"/>
    </xf>
    <xf numFmtId="168" fontId="48" fillId="3" borderId="4" xfId="19" applyNumberFormat="1" applyFont="1" applyFill="1" applyBorder="1" applyAlignment="1">
      <alignment horizontal="center" vertical="center" wrapText="1"/>
    </xf>
    <xf numFmtId="168" fontId="48" fillId="3" borderId="4" xfId="19" applyNumberFormat="1" applyFont="1" applyFill="1" applyBorder="1" applyAlignment="1">
      <alignment horizontal="left" vertical="center" wrapText="1"/>
    </xf>
    <xf numFmtId="0" fontId="48" fillId="3" borderId="4" xfId="19" applyNumberFormat="1" applyFont="1" applyFill="1" applyBorder="1" applyAlignment="1">
      <alignment horizontal="center" vertical="center" wrapText="1"/>
    </xf>
    <xf numFmtId="37" fontId="22" fillId="3" borderId="4" xfId="19" applyNumberFormat="1" applyFont="1" applyFill="1" applyBorder="1" applyAlignment="1">
      <alignment horizontal="center" vertical="center" wrapText="1"/>
    </xf>
    <xf numFmtId="168" fontId="48" fillId="3" borderId="1" xfId="19" applyNumberFormat="1" applyFont="1" applyFill="1" applyBorder="1" applyAlignment="1">
      <alignment horizontal="center" vertical="center" wrapText="1"/>
    </xf>
    <xf numFmtId="168" fontId="48" fillId="3" borderId="1" xfId="19" applyNumberFormat="1" applyFont="1" applyFill="1" applyBorder="1" applyAlignment="1">
      <alignment horizontal="left" vertical="center" wrapText="1"/>
    </xf>
    <xf numFmtId="9" fontId="4" fillId="0" borderId="1" xfId="29" applyFont="1" applyFill="1" applyBorder="1" applyAlignment="1">
      <alignment horizontal="center" vertical="center"/>
    </xf>
    <xf numFmtId="0" fontId="48" fillId="3" borderId="1" xfId="19" applyNumberFormat="1" applyFont="1" applyFill="1" applyBorder="1" applyAlignment="1">
      <alignment horizontal="center" vertical="center" wrapText="1"/>
    </xf>
    <xf numFmtId="0" fontId="22" fillId="3" borderId="1" xfId="19" applyFont="1" applyFill="1" applyBorder="1" applyAlignment="1">
      <alignment horizontal="center" vertical="center" wrapText="1"/>
    </xf>
    <xf numFmtId="0" fontId="48" fillId="3" borderId="3" xfId="19" applyFont="1" applyFill="1" applyBorder="1" applyAlignment="1">
      <alignment horizontal="center" vertical="center" wrapText="1"/>
    </xf>
    <xf numFmtId="0" fontId="48" fillId="3" borderId="3" xfId="19" applyFont="1" applyFill="1" applyBorder="1" applyAlignment="1">
      <alignment horizontal="left" vertical="center" wrapText="1"/>
    </xf>
    <xf numFmtId="184" fontId="4" fillId="0" borderId="3" xfId="10" applyNumberFormat="1" applyFont="1" applyFill="1" applyBorder="1" applyAlignment="1">
      <alignment horizontal="center" vertical="center" wrapText="1"/>
    </xf>
    <xf numFmtId="0" fontId="48" fillId="3" borderId="3" xfId="19" applyNumberFormat="1" applyFont="1" applyFill="1" applyBorder="1" applyAlignment="1">
      <alignment horizontal="center" vertical="center" wrapText="1"/>
    </xf>
    <xf numFmtId="10" fontId="48" fillId="3" borderId="3" xfId="19" applyNumberFormat="1" applyFont="1" applyFill="1" applyBorder="1" applyAlignment="1">
      <alignment horizontal="center" vertical="center" wrapText="1"/>
    </xf>
    <xf numFmtId="1" fontId="22" fillId="3" borderId="3" xfId="29" applyNumberFormat="1" applyFont="1" applyFill="1" applyBorder="1" applyAlignment="1">
      <alignment horizontal="center" vertical="center" wrapText="1"/>
    </xf>
    <xf numFmtId="3" fontId="48" fillId="3" borderId="4" xfId="19" applyNumberFormat="1" applyFont="1" applyFill="1" applyBorder="1" applyAlignment="1">
      <alignment horizontal="center" vertical="center" wrapText="1"/>
    </xf>
    <xf numFmtId="3" fontId="48" fillId="3" borderId="1" xfId="19" applyNumberFormat="1" applyFont="1" applyFill="1" applyBorder="1" applyAlignment="1">
      <alignment horizontal="center" vertical="center" wrapText="1"/>
    </xf>
    <xf numFmtId="3" fontId="48" fillId="3" borderId="3" xfId="19" applyNumberFormat="1" applyFont="1" applyFill="1" applyBorder="1" applyAlignment="1">
      <alignment horizontal="center" vertical="center" wrapText="1"/>
    </xf>
    <xf numFmtId="0" fontId="13" fillId="0" borderId="3" xfId="0" applyFont="1" applyFill="1" applyBorder="1" applyAlignment="1">
      <alignment horizontal="center" vertical="center"/>
    </xf>
    <xf numFmtId="3" fontId="48" fillId="0" borderId="4" xfId="19" applyNumberFormat="1" applyFont="1" applyFill="1" applyBorder="1" applyAlignment="1">
      <alignment horizontal="center" vertical="center" wrapText="1"/>
    </xf>
    <xf numFmtId="3" fontId="48" fillId="0" borderId="1" xfId="19" applyNumberFormat="1" applyFont="1" applyFill="1" applyBorder="1" applyAlignment="1">
      <alignment horizontal="center" vertical="center" wrapText="1"/>
    </xf>
    <xf numFmtId="3" fontId="48" fillId="0" borderId="3" xfId="19" applyNumberFormat="1" applyFont="1" applyFill="1" applyBorder="1" applyAlignment="1">
      <alignment horizontal="center" vertical="center" wrapText="1"/>
    </xf>
    <xf numFmtId="3" fontId="22" fillId="0" borderId="3" xfId="19" applyNumberFormat="1"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5" fillId="6" borderId="13" xfId="0" applyFont="1" applyFill="1" applyBorder="1" applyAlignment="1" applyProtection="1">
      <alignment horizontal="center" vertical="center" wrapText="1"/>
      <protection locked="0"/>
    </xf>
    <xf numFmtId="0" fontId="5" fillId="6" borderId="3"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11" fillId="0" borderId="31" xfId="0" applyFont="1" applyFill="1" applyBorder="1" applyAlignment="1">
      <alignment horizontal="right" vertical="center"/>
    </xf>
    <xf numFmtId="0" fontId="6" fillId="0" borderId="31" xfId="0" applyFont="1" applyFill="1" applyBorder="1" applyAlignment="1">
      <alignment horizontal="right" vertical="center"/>
    </xf>
    <xf numFmtId="0" fontId="6" fillId="0" borderId="46" xfId="0" applyFont="1" applyFill="1" applyBorder="1" applyAlignment="1">
      <alignment horizontal="right" vertical="center"/>
    </xf>
    <xf numFmtId="0" fontId="33" fillId="0" borderId="25" xfId="0" applyFont="1" applyFill="1" applyBorder="1" applyAlignment="1">
      <alignment horizontal="center"/>
    </xf>
    <xf numFmtId="0" fontId="33" fillId="0" borderId="26" xfId="0" applyFont="1" applyFill="1" applyBorder="1" applyAlignment="1">
      <alignment horizontal="center"/>
    </xf>
    <xf numFmtId="0" fontId="33" fillId="0" borderId="27" xfId="0" applyFont="1" applyFill="1" applyBorder="1" applyAlignment="1">
      <alignment horizontal="center"/>
    </xf>
    <xf numFmtId="0" fontId="33" fillId="0" borderId="28" xfId="0" applyFont="1" applyFill="1" applyBorder="1" applyAlignment="1">
      <alignment horizontal="center"/>
    </xf>
    <xf numFmtId="0" fontId="33" fillId="0" borderId="0" xfId="0" applyFont="1" applyFill="1" applyBorder="1" applyAlignment="1">
      <alignment horizontal="center"/>
    </xf>
    <xf numFmtId="0" fontId="33" fillId="0" borderId="10" xfId="0" applyFont="1" applyFill="1" applyBorder="1" applyAlignment="1">
      <alignment horizontal="center"/>
    </xf>
    <xf numFmtId="0" fontId="5" fillId="6" borderId="17"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3"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39" xfId="0" applyFill="1" applyBorder="1" applyAlignment="1">
      <alignment horizontal="center" vertical="center"/>
    </xf>
    <xf numFmtId="0" fontId="0" fillId="0" borderId="24" xfId="0" applyFill="1" applyBorder="1" applyAlignment="1">
      <alignment horizontal="center" vertical="center"/>
    </xf>
    <xf numFmtId="0" fontId="0" fillId="0" borderId="40" xfId="0" applyFill="1" applyBorder="1" applyAlignment="1">
      <alignment horizontal="center" vertical="center"/>
    </xf>
    <xf numFmtId="0" fontId="44" fillId="0" borderId="39" xfId="0" applyFont="1" applyFill="1" applyBorder="1" applyAlignment="1">
      <alignment horizontal="left" wrapText="1"/>
    </xf>
    <xf numFmtId="0" fontId="44" fillId="0" borderId="24" xfId="0" applyFont="1" applyFill="1" applyBorder="1" applyAlignment="1">
      <alignment horizontal="left" wrapText="1"/>
    </xf>
    <xf numFmtId="0" fontId="44" fillId="0" borderId="40" xfId="0" applyFont="1" applyFill="1" applyBorder="1" applyAlignment="1">
      <alignment horizontal="left" wrapTex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4" fillId="0" borderId="4"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5" fillId="0" borderId="2" xfId="0" applyFont="1" applyFill="1" applyBorder="1" applyAlignment="1">
      <alignment horizontal="center" vertical="center" wrapText="1"/>
    </xf>
    <xf numFmtId="0" fontId="44" fillId="0" borderId="22" xfId="0" applyFont="1" applyFill="1" applyBorder="1" applyAlignment="1">
      <alignment horizontal="left" wrapText="1"/>
    </xf>
    <xf numFmtId="0" fontId="44" fillId="0" borderId="23" xfId="0" applyFont="1" applyFill="1" applyBorder="1" applyAlignment="1">
      <alignment horizontal="left" wrapText="1"/>
    </xf>
    <xf numFmtId="0" fontId="44" fillId="0" borderId="41" xfId="0" applyFont="1" applyFill="1" applyBorder="1" applyAlignment="1">
      <alignment horizontal="left" wrapText="1"/>
    </xf>
    <xf numFmtId="0" fontId="44" fillId="3" borderId="39" xfId="0" applyFont="1" applyFill="1" applyBorder="1" applyAlignment="1">
      <alignment horizontal="left" wrapText="1"/>
    </xf>
    <xf numFmtId="0" fontId="44" fillId="3" borderId="24" xfId="0" applyFont="1" applyFill="1" applyBorder="1" applyAlignment="1">
      <alignment horizontal="left" wrapText="1"/>
    </xf>
    <xf numFmtId="0" fontId="44" fillId="3" borderId="40" xfId="0" applyFont="1" applyFill="1" applyBorder="1" applyAlignment="1">
      <alignment horizontal="left" wrapText="1"/>
    </xf>
    <xf numFmtId="0" fontId="44" fillId="3" borderId="22" xfId="0" applyFont="1" applyFill="1" applyBorder="1" applyAlignment="1">
      <alignment horizontal="left" wrapText="1"/>
    </xf>
    <xf numFmtId="0" fontId="44" fillId="3" borderId="23" xfId="0" applyFont="1" applyFill="1" applyBorder="1" applyAlignment="1">
      <alignment horizontal="left" wrapText="1"/>
    </xf>
    <xf numFmtId="0" fontId="44" fillId="3" borderId="41" xfId="0" applyFont="1" applyFill="1" applyBorder="1" applyAlignment="1">
      <alignment horizontal="left" wrapText="1"/>
    </xf>
    <xf numFmtId="0" fontId="5" fillId="6" borderId="16" xfId="0" applyFont="1" applyFill="1" applyBorder="1" applyAlignment="1">
      <alignment horizontal="center" vertical="center"/>
    </xf>
    <xf numFmtId="0" fontId="5" fillId="6" borderId="34" xfId="0" applyFont="1" applyFill="1" applyBorder="1" applyAlignment="1">
      <alignment horizontal="center" vertical="center"/>
    </xf>
    <xf numFmtId="0" fontId="5" fillId="6" borderId="45" xfId="0" applyFont="1" applyFill="1" applyBorder="1" applyAlignment="1">
      <alignment horizontal="center" vertical="center"/>
    </xf>
    <xf numFmtId="0" fontId="4" fillId="0" borderId="2" xfId="0" applyFont="1" applyFill="1" applyBorder="1" applyAlignment="1">
      <alignment horizontal="justify" vertical="center" wrapText="1"/>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17" xfId="0" applyFill="1" applyBorder="1" applyAlignment="1">
      <alignment horizontal="center"/>
    </xf>
    <xf numFmtId="0" fontId="0" fillId="0" borderId="3" xfId="0" applyFill="1" applyBorder="1" applyAlignment="1">
      <alignment horizontal="center"/>
    </xf>
    <xf numFmtId="0" fontId="0" fillId="0" borderId="18" xfId="0" applyFill="1" applyBorder="1" applyAlignment="1">
      <alignment horizontal="center"/>
    </xf>
    <xf numFmtId="0" fontId="0" fillId="0" borderId="1" xfId="0" applyFill="1" applyBorder="1" applyAlignment="1">
      <alignment horizontal="center"/>
    </xf>
    <xf numFmtId="0" fontId="0" fillId="0" borderId="19" xfId="0" applyFill="1" applyBorder="1" applyAlignment="1">
      <alignment horizontal="center"/>
    </xf>
    <xf numFmtId="0" fontId="0" fillId="0" borderId="4" xfId="0" applyFill="1" applyBorder="1" applyAlignment="1">
      <alignment horizontal="center"/>
    </xf>
    <xf numFmtId="0" fontId="11" fillId="6" borderId="8"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47"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2" xfId="0" applyFont="1" applyFill="1" applyBorder="1" applyAlignment="1">
      <alignment horizontal="center" vertical="center"/>
    </xf>
    <xf numFmtId="0" fontId="21" fillId="0" borderId="0" xfId="0" applyFont="1" applyFill="1" applyAlignment="1">
      <alignment horizontal="right" vertical="center"/>
    </xf>
    <xf numFmtId="0" fontId="25" fillId="0" borderId="19" xfId="0" applyFont="1" applyBorder="1" applyAlignment="1">
      <alignment horizontal="center" vertical="center" wrapText="1"/>
    </xf>
    <xf numFmtId="0" fontId="25" fillId="0" borderId="4" xfId="0" applyFont="1" applyBorder="1" applyAlignment="1">
      <alignment horizontal="center" vertical="center" wrapText="1"/>
    </xf>
    <xf numFmtId="0" fontId="0" fillId="0" borderId="4" xfId="0" applyBorder="1" applyAlignment="1">
      <alignment horizontal="center" vertical="center"/>
    </xf>
    <xf numFmtId="0" fontId="3" fillId="6" borderId="28"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3" fillId="6" borderId="30" xfId="0" applyFont="1" applyFill="1" applyBorder="1" applyAlignment="1" applyProtection="1">
      <alignment horizontal="center" vertical="center" wrapText="1"/>
      <protection locked="0"/>
    </xf>
    <xf numFmtId="0" fontId="3" fillId="6" borderId="31" xfId="0" applyFont="1" applyFill="1" applyBorder="1" applyAlignment="1" applyProtection="1">
      <alignment horizontal="center" vertical="center" wrapText="1"/>
      <protection locked="0"/>
    </xf>
    <xf numFmtId="0" fontId="3" fillId="6" borderId="37" xfId="0" applyFont="1" applyFill="1" applyBorder="1" applyAlignment="1" applyProtection="1">
      <alignment horizontal="center" vertical="center" wrapText="1"/>
      <protection locked="0"/>
    </xf>
    <xf numFmtId="0" fontId="49" fillId="0" borderId="3"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0" fontId="20" fillId="0" borderId="3" xfId="0" applyNumberFormat="1" applyFont="1" applyFill="1" applyBorder="1" applyAlignment="1" applyProtection="1">
      <alignment horizontal="center" vertical="center" wrapText="1"/>
      <protection locked="0"/>
    </xf>
    <xf numFmtId="170" fontId="20" fillId="0" borderId="1" xfId="0" applyNumberFormat="1" applyFont="1" applyFill="1" applyBorder="1" applyAlignment="1" applyProtection="1">
      <alignment horizontal="center" vertical="center" wrapText="1"/>
      <protection locked="0"/>
    </xf>
    <xf numFmtId="170" fontId="20" fillId="0" borderId="4" xfId="0" applyNumberFormat="1" applyFont="1" applyFill="1" applyBorder="1" applyAlignment="1" applyProtection="1">
      <alignment horizontal="center" vertical="center" wrapText="1"/>
      <protection locked="0"/>
    </xf>
    <xf numFmtId="0" fontId="50" fillId="3" borderId="11" xfId="16" applyFont="1" applyFill="1" applyBorder="1" applyAlignment="1">
      <alignment horizontal="justify" wrapText="1"/>
    </xf>
    <xf numFmtId="0" fontId="50" fillId="3" borderId="12" xfId="16" applyFont="1" applyFill="1" applyBorder="1" applyAlignment="1">
      <alignment horizontal="justify" wrapText="1"/>
    </xf>
    <xf numFmtId="0" fontId="43" fillId="11" borderId="1" xfId="0" applyFont="1" applyFill="1" applyBorder="1" applyAlignment="1">
      <alignment horizontal="left" vertical="center" wrapText="1"/>
    </xf>
    <xf numFmtId="0" fontId="43" fillId="0" borderId="4" xfId="0" applyFont="1" applyBorder="1"/>
    <xf numFmtId="0" fontId="49" fillId="0" borderId="4" xfId="0" applyFont="1" applyBorder="1" applyAlignment="1" applyProtection="1">
      <alignment horizontal="center" vertical="center" wrapText="1"/>
      <protection locked="0"/>
    </xf>
    <xf numFmtId="0" fontId="50" fillId="3" borderId="13" xfId="16" applyFont="1" applyFill="1" applyBorder="1" applyAlignment="1">
      <alignment horizontal="justify" wrapText="1"/>
    </xf>
    <xf numFmtId="0" fontId="19" fillId="0" borderId="3"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2" fillId="5" borderId="15" xfId="16" applyFont="1" applyFill="1" applyBorder="1" applyAlignment="1">
      <alignment horizontal="center" vertical="center" wrapText="1"/>
    </xf>
    <xf numFmtId="0" fontId="2" fillId="5" borderId="40" xfId="16" applyFont="1" applyFill="1" applyBorder="1" applyAlignment="1">
      <alignment horizontal="center" vertical="center" wrapText="1"/>
    </xf>
    <xf numFmtId="0" fontId="43" fillId="0" borderId="2" xfId="0" applyFont="1" applyFill="1" applyBorder="1" applyAlignment="1">
      <alignment horizontal="left" vertical="center" wrapText="1"/>
    </xf>
    <xf numFmtId="0" fontId="43" fillId="0" borderId="5" xfId="0" applyFont="1" applyFill="1" applyBorder="1" applyAlignment="1">
      <alignment horizontal="left" vertical="center" wrapText="1"/>
    </xf>
    <xf numFmtId="0" fontId="43" fillId="0" borderId="3" xfId="0" applyFont="1" applyBorder="1" applyAlignment="1">
      <alignment horizontal="center" vertical="center"/>
    </xf>
    <xf numFmtId="0" fontId="43" fillId="0" borderId="1" xfId="0" applyFont="1" applyBorder="1" applyAlignment="1">
      <alignment horizontal="center" vertical="center"/>
    </xf>
    <xf numFmtId="0" fontId="50" fillId="3" borderId="2" xfId="16" applyFont="1" applyFill="1" applyBorder="1" applyAlignment="1">
      <alignment horizontal="center" wrapText="1"/>
    </xf>
    <xf numFmtId="0" fontId="50" fillId="3" borderId="5" xfId="16" applyFont="1" applyFill="1" applyBorder="1" applyAlignment="1">
      <alignment horizontal="center" wrapText="1"/>
    </xf>
    <xf numFmtId="0" fontId="19" fillId="0" borderId="17" xfId="16" applyFont="1" applyFill="1" applyBorder="1" applyAlignment="1">
      <alignment horizontal="center" vertical="center" wrapText="1"/>
    </xf>
    <xf numFmtId="0" fontId="19" fillId="0" borderId="18" xfId="16" applyFont="1" applyFill="1" applyBorder="1" applyAlignment="1">
      <alignment horizontal="center" vertical="center" wrapText="1"/>
    </xf>
    <xf numFmtId="0" fontId="19" fillId="0" borderId="19" xfId="16" applyFont="1" applyFill="1" applyBorder="1" applyAlignment="1">
      <alignment horizontal="center" vertical="center" wrapText="1"/>
    </xf>
    <xf numFmtId="0" fontId="19" fillId="0" borderId="3" xfId="16" applyFont="1" applyFill="1" applyBorder="1" applyAlignment="1">
      <alignment horizontal="center" vertical="center" wrapText="1"/>
    </xf>
    <xf numFmtId="0" fontId="19" fillId="0" borderId="1" xfId="16" applyFont="1" applyFill="1" applyBorder="1" applyAlignment="1">
      <alignment horizontal="center" vertical="center" wrapText="1"/>
    </xf>
    <xf numFmtId="0" fontId="19" fillId="0" borderId="4" xfId="16" applyFont="1" applyFill="1" applyBorder="1" applyAlignment="1">
      <alignment horizontal="center" vertical="center" wrapText="1"/>
    </xf>
    <xf numFmtId="0" fontId="43" fillId="11" borderId="3" xfId="0" applyFont="1" applyFill="1" applyBorder="1" applyAlignment="1">
      <alignment horizontal="left" vertical="center" wrapText="1"/>
    </xf>
    <xf numFmtId="0" fontId="2" fillId="5" borderId="39" xfId="16" applyFont="1" applyFill="1" applyBorder="1" applyAlignment="1">
      <alignment horizontal="center" vertical="center" wrapText="1"/>
    </xf>
    <xf numFmtId="0" fontId="2" fillId="5" borderId="24" xfId="16" applyFont="1" applyFill="1" applyBorder="1" applyAlignment="1">
      <alignment horizontal="center" vertical="center" wrapText="1"/>
    </xf>
    <xf numFmtId="0" fontId="50" fillId="3" borderId="55" xfId="16" applyFont="1" applyFill="1" applyBorder="1" applyAlignment="1">
      <alignment horizontal="left" wrapText="1"/>
    </xf>
    <xf numFmtId="0" fontId="50" fillId="3" borderId="54" xfId="16" applyFont="1" applyFill="1" applyBorder="1" applyAlignment="1">
      <alignment horizontal="left" wrapText="1"/>
    </xf>
    <xf numFmtId="0" fontId="43" fillId="0" borderId="1" xfId="0" applyFont="1" applyFill="1" applyBorder="1" applyAlignment="1">
      <alignment horizontal="left" vertical="center" wrapText="1"/>
    </xf>
    <xf numFmtId="0" fontId="19" fillId="0" borderId="17"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43" fillId="0" borderId="3" xfId="0" applyFont="1" applyFill="1" applyBorder="1" applyAlignment="1">
      <alignment vertical="center" wrapText="1"/>
    </xf>
    <xf numFmtId="0" fontId="43" fillId="0" borderId="4" xfId="0" applyFont="1" applyFill="1" applyBorder="1" applyAlignment="1">
      <alignment vertical="center" wrapText="1"/>
    </xf>
    <xf numFmtId="0" fontId="43" fillId="0" borderId="3" xfId="0" applyFont="1" applyFill="1" applyBorder="1" applyAlignment="1">
      <alignment horizontal="center" vertical="center"/>
    </xf>
    <xf numFmtId="0" fontId="43" fillId="0" borderId="4" xfId="0" applyFont="1" applyFill="1" applyBorder="1" applyAlignment="1">
      <alignment horizontal="center" vertical="center"/>
    </xf>
    <xf numFmtId="0" fontId="19" fillId="0" borderId="52"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3" borderId="39"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9" fillId="3" borderId="40" xfId="0" applyFont="1" applyFill="1" applyBorder="1" applyAlignment="1">
      <alignment horizontal="center" vertical="center" wrapText="1"/>
    </xf>
    <xf numFmtId="0" fontId="43" fillId="0" borderId="3" xfId="0" applyFont="1" applyFill="1" applyBorder="1" applyAlignment="1">
      <alignment horizontal="left" vertical="center" wrapText="1"/>
    </xf>
    <xf numFmtId="0" fontId="43" fillId="0" borderId="1" xfId="0" applyFont="1" applyFill="1" applyBorder="1" applyAlignment="1">
      <alignment horizontal="center" vertical="center"/>
    </xf>
    <xf numFmtId="170" fontId="17" fillId="10" borderId="39" xfId="0" applyNumberFormat="1" applyFont="1" applyFill="1" applyBorder="1" applyAlignment="1">
      <alignment horizontal="center" vertical="center"/>
    </xf>
    <xf numFmtId="170" fontId="17" fillId="10" borderId="24" xfId="0" applyNumberFormat="1" applyFont="1" applyFill="1" applyBorder="1" applyAlignment="1">
      <alignment horizontal="center" vertical="center"/>
    </xf>
    <xf numFmtId="170" fontId="17" fillId="10" borderId="40" xfId="0" applyNumberFormat="1" applyFont="1" applyFill="1" applyBorder="1" applyAlignment="1">
      <alignment horizontal="center" vertical="center"/>
    </xf>
    <xf numFmtId="0" fontId="19" fillId="0" borderId="17"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0" borderId="19" xfId="0" applyFont="1" applyFill="1" applyBorder="1" applyAlignment="1">
      <alignment horizontal="left" vertical="center" wrapText="1"/>
    </xf>
    <xf numFmtId="0" fontId="4" fillId="0" borderId="17" xfId="16" applyFont="1" applyBorder="1"/>
    <xf numFmtId="0" fontId="4" fillId="0" borderId="3" xfId="16" applyFont="1" applyBorder="1"/>
    <xf numFmtId="0" fontId="4" fillId="0" borderId="18" xfId="16" applyFont="1" applyBorder="1"/>
    <xf numFmtId="0" fontId="4" fillId="0" borderId="1" xfId="16" applyFont="1" applyBorder="1"/>
    <xf numFmtId="0" fontId="4" fillId="0" borderId="19" xfId="16" applyFont="1" applyBorder="1"/>
    <xf numFmtId="0" fontId="4" fillId="0" borderId="4" xfId="16" applyFont="1" applyBorder="1"/>
    <xf numFmtId="0" fontId="23" fillId="5" borderId="3"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47" fillId="5" borderId="1" xfId="0" applyFont="1" applyFill="1" applyBorder="1" applyAlignment="1">
      <alignment horizontal="center" vertical="center" wrapText="1"/>
    </xf>
    <xf numFmtId="0" fontId="47" fillId="5" borderId="12" xfId="0" applyFont="1" applyFill="1" applyBorder="1" applyAlignment="1">
      <alignment horizontal="center" vertical="center" wrapText="1"/>
    </xf>
    <xf numFmtId="0" fontId="47" fillId="5" borderId="4" xfId="0" applyFont="1" applyFill="1" applyBorder="1" applyAlignment="1">
      <alignment horizontal="center" vertical="center" wrapText="1"/>
    </xf>
    <xf numFmtId="0" fontId="47" fillId="5" borderId="13" xfId="0" applyFont="1" applyFill="1" applyBorder="1" applyAlignment="1">
      <alignment horizontal="center" vertical="center" wrapText="1"/>
    </xf>
    <xf numFmtId="0" fontId="2" fillId="5" borderId="25" xfId="16" applyFont="1" applyFill="1" applyBorder="1" applyAlignment="1">
      <alignment horizontal="center" vertical="center" wrapText="1"/>
    </xf>
    <xf numFmtId="0" fontId="2" fillId="5" borderId="28" xfId="16" applyFont="1" applyFill="1" applyBorder="1" applyAlignment="1">
      <alignment horizontal="center" vertical="center" wrapText="1"/>
    </xf>
    <xf numFmtId="0" fontId="2" fillId="5" borderId="3" xfId="16" applyFont="1" applyFill="1" applyBorder="1" applyAlignment="1">
      <alignment horizontal="center" vertical="center" wrapText="1"/>
    </xf>
    <xf numFmtId="0" fontId="2" fillId="5" borderId="2" xfId="16" applyFont="1" applyFill="1" applyBorder="1" applyAlignment="1">
      <alignment horizontal="center" vertical="center" wrapText="1"/>
    </xf>
    <xf numFmtId="0" fontId="17" fillId="5" borderId="16" xfId="16" applyFont="1" applyFill="1" applyBorder="1" applyAlignment="1">
      <alignment horizontal="center" vertical="center" wrapText="1"/>
    </xf>
    <xf numFmtId="0" fontId="17" fillId="5" borderId="45" xfId="16" applyFont="1" applyFill="1" applyBorder="1" applyAlignment="1">
      <alignment horizontal="center" vertical="center" wrapText="1"/>
    </xf>
    <xf numFmtId="0" fontId="2" fillId="5" borderId="11" xfId="16" applyFont="1" applyFill="1" applyBorder="1" applyAlignment="1">
      <alignment horizontal="center" vertical="center" wrapText="1"/>
    </xf>
    <xf numFmtId="0" fontId="2" fillId="5" borderId="20" xfId="16" applyFont="1" applyFill="1" applyBorder="1" applyAlignment="1">
      <alignment horizontal="center" vertical="center" wrapText="1"/>
    </xf>
    <xf numFmtId="0" fontId="50" fillId="3" borderId="2" xfId="16" applyFont="1" applyFill="1" applyBorder="1" applyAlignment="1">
      <alignment horizontal="left" wrapText="1"/>
    </xf>
    <xf numFmtId="0" fontId="50" fillId="3" borderId="5" xfId="16" applyFont="1" applyFill="1" applyBorder="1" applyAlignment="1">
      <alignment horizontal="left" wrapText="1"/>
    </xf>
    <xf numFmtId="0" fontId="43" fillId="0" borderId="4" xfId="0" applyFont="1" applyFill="1" applyBorder="1" applyAlignment="1">
      <alignment horizontal="left" vertical="center" wrapText="1"/>
    </xf>
    <xf numFmtId="170" fontId="20" fillId="0" borderId="39" xfId="0" applyNumberFormat="1" applyFont="1" applyFill="1" applyBorder="1" applyAlignment="1" applyProtection="1">
      <alignment horizontal="center" vertical="center" wrapText="1"/>
      <protection locked="0"/>
    </xf>
    <xf numFmtId="170" fontId="20" fillId="0" borderId="24" xfId="0" applyNumberFormat="1" applyFont="1" applyFill="1" applyBorder="1" applyAlignment="1" applyProtection="1">
      <alignment horizontal="center" vertical="center" wrapText="1"/>
      <protection locked="0"/>
    </xf>
    <xf numFmtId="170" fontId="20" fillId="0" borderId="40" xfId="0" applyNumberFormat="1" applyFont="1" applyFill="1" applyBorder="1" applyAlignment="1" applyProtection="1">
      <alignment horizontal="center" vertical="center" wrapText="1"/>
      <protection locked="0"/>
    </xf>
    <xf numFmtId="0" fontId="50" fillId="3" borderId="54" xfId="16" applyFont="1" applyFill="1" applyBorder="1" applyAlignment="1">
      <alignment horizontal="center" wrapText="1"/>
    </xf>
    <xf numFmtId="170" fontId="2" fillId="0" borderId="3" xfId="29" applyNumberFormat="1" applyFont="1" applyBorder="1" applyAlignment="1">
      <alignment horizontal="center" vertical="center"/>
    </xf>
    <xf numFmtId="170" fontId="2" fillId="0" borderId="4" xfId="29" applyNumberFormat="1" applyFont="1" applyBorder="1" applyAlignment="1">
      <alignment horizontal="center" vertical="center"/>
    </xf>
    <xf numFmtId="0" fontId="50" fillId="3" borderId="22" xfId="16" applyFont="1" applyFill="1" applyBorder="1" applyAlignment="1">
      <alignment horizontal="justify" wrapText="1"/>
    </xf>
    <xf numFmtId="0" fontId="50" fillId="3" borderId="41" xfId="16" applyFont="1" applyFill="1" applyBorder="1" applyAlignment="1">
      <alignment horizontal="justify" wrapText="1"/>
    </xf>
    <xf numFmtId="170" fontId="46" fillId="10" borderId="3" xfId="0" applyNumberFormat="1" applyFont="1" applyFill="1" applyBorder="1" applyAlignment="1">
      <alignment horizontal="center" vertical="center"/>
    </xf>
    <xf numFmtId="0" fontId="46" fillId="10" borderId="1" xfId="0" applyFont="1" applyFill="1" applyBorder="1" applyAlignment="1">
      <alignment horizontal="center" vertical="center"/>
    </xf>
    <xf numFmtId="0" fontId="46" fillId="10" borderId="4" xfId="0" applyFont="1" applyFill="1" applyBorder="1" applyAlignment="1">
      <alignment horizontal="center" vertical="center"/>
    </xf>
    <xf numFmtId="0" fontId="50" fillId="3" borderId="22" xfId="16" applyFont="1" applyFill="1" applyBorder="1" applyAlignment="1">
      <alignment horizontal="center" wrapText="1"/>
    </xf>
    <xf numFmtId="0" fontId="50" fillId="3" borderId="50" xfId="16" applyFont="1" applyFill="1" applyBorder="1" applyAlignment="1">
      <alignment horizontal="center" wrapText="1"/>
    </xf>
    <xf numFmtId="0" fontId="50" fillId="3" borderId="20" xfId="16" applyFont="1" applyFill="1" applyBorder="1" applyAlignment="1">
      <alignment horizontal="left" wrapText="1"/>
    </xf>
    <xf numFmtId="0" fontId="50" fillId="3" borderId="41" xfId="16" applyFont="1" applyFill="1" applyBorder="1" applyAlignment="1">
      <alignment horizontal="left" wrapText="1"/>
    </xf>
    <xf numFmtId="0" fontId="19" fillId="0" borderId="52" xfId="16" applyFont="1" applyFill="1" applyBorder="1" applyAlignment="1">
      <alignment horizontal="center" vertical="center" wrapText="1"/>
    </xf>
    <xf numFmtId="0" fontId="19" fillId="0" borderId="14" xfId="16" applyFont="1" applyFill="1" applyBorder="1" applyAlignment="1">
      <alignment horizontal="center" vertical="center" wrapText="1"/>
    </xf>
    <xf numFmtId="0" fontId="19" fillId="0" borderId="15" xfId="16" applyFont="1" applyFill="1" applyBorder="1" applyAlignment="1">
      <alignment horizontal="center" vertical="center" wrapText="1"/>
    </xf>
    <xf numFmtId="0" fontId="19" fillId="0" borderId="39" xfId="16" applyFont="1" applyFill="1" applyBorder="1" applyAlignment="1">
      <alignment horizontal="center" vertical="center" wrapText="1"/>
    </xf>
    <xf numFmtId="0" fontId="19" fillId="0" borderId="24" xfId="16" applyFont="1" applyFill="1" applyBorder="1" applyAlignment="1">
      <alignment horizontal="center" vertical="center" wrapText="1"/>
    </xf>
    <xf numFmtId="0" fontId="19" fillId="0" borderId="40" xfId="16" applyFont="1" applyFill="1" applyBorder="1" applyAlignment="1">
      <alignment horizontal="center" vertical="center" wrapText="1"/>
    </xf>
    <xf numFmtId="0" fontId="43" fillId="3" borderId="39" xfId="0" applyFont="1" applyFill="1" applyBorder="1" applyAlignment="1">
      <alignment horizontal="justify" vertical="center" wrapText="1"/>
    </xf>
    <xf numFmtId="0" fontId="43" fillId="3" borderId="5" xfId="0" applyFont="1" applyFill="1" applyBorder="1" applyAlignment="1">
      <alignment horizontal="justify" vertical="center" wrapText="1"/>
    </xf>
    <xf numFmtId="0" fontId="49" fillId="0" borderId="39" xfId="0" applyFont="1" applyFill="1" applyBorder="1" applyAlignment="1" applyProtection="1">
      <alignment horizontal="center" vertical="center" wrapText="1"/>
      <protection locked="0"/>
    </xf>
    <xf numFmtId="0" fontId="49" fillId="0" borderId="5" xfId="0" applyFont="1" applyFill="1" applyBorder="1" applyAlignment="1" applyProtection="1">
      <alignment horizontal="center" vertical="center" wrapText="1"/>
      <protection locked="0"/>
    </xf>
    <xf numFmtId="0" fontId="19" fillId="0" borderId="39"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49" fillId="0" borderId="1" xfId="0" applyFont="1" applyFill="1" applyBorder="1" applyAlignment="1" applyProtection="1">
      <alignment horizontal="center" vertical="center" wrapText="1"/>
      <protection locked="0"/>
    </xf>
    <xf numFmtId="0" fontId="50" fillId="3" borderId="22" xfId="16" applyFont="1" applyFill="1" applyBorder="1" applyAlignment="1">
      <alignment horizontal="left" wrapText="1"/>
    </xf>
    <xf numFmtId="0" fontId="50" fillId="3" borderId="50" xfId="16" applyFont="1" applyFill="1" applyBorder="1" applyAlignment="1">
      <alignment horizontal="left" wrapText="1"/>
    </xf>
    <xf numFmtId="0" fontId="43" fillId="3" borderId="2" xfId="0" applyFont="1" applyFill="1" applyBorder="1" applyAlignment="1">
      <alignment horizontal="justify" vertical="center" wrapText="1"/>
    </xf>
    <xf numFmtId="0" fontId="43" fillId="3" borderId="40" xfId="0" applyFont="1" applyFill="1" applyBorder="1" applyAlignment="1">
      <alignment horizontal="justify" vertical="center" wrapText="1"/>
    </xf>
    <xf numFmtId="0" fontId="49" fillId="0" borderId="2" xfId="0" applyFont="1" applyFill="1" applyBorder="1" applyAlignment="1" applyProtection="1">
      <alignment horizontal="center" vertical="center" wrapText="1"/>
      <protection locked="0"/>
    </xf>
    <xf numFmtId="0" fontId="49" fillId="0" borderId="40" xfId="0" applyFont="1" applyFill="1" applyBorder="1" applyAlignment="1" applyProtection="1">
      <alignment horizontal="center" vertical="center" wrapText="1"/>
      <protection locked="0"/>
    </xf>
    <xf numFmtId="0" fontId="43" fillId="3" borderId="2" xfId="16" applyFont="1" applyFill="1" applyBorder="1" applyAlignment="1">
      <alignment horizontal="left" vertical="center" wrapText="1"/>
    </xf>
    <xf numFmtId="0" fontId="43" fillId="3" borderId="40" xfId="16" applyFont="1" applyFill="1" applyBorder="1" applyAlignment="1">
      <alignment horizontal="left" vertical="center" wrapText="1"/>
    </xf>
    <xf numFmtId="0" fontId="49" fillId="0" borderId="4" xfId="0" applyFont="1" applyFill="1" applyBorder="1" applyAlignment="1" applyProtection="1">
      <alignment horizontal="center" vertical="center" wrapText="1"/>
      <protection locked="0"/>
    </xf>
    <xf numFmtId="0" fontId="50" fillId="3" borderId="1" xfId="16" applyFont="1" applyFill="1" applyBorder="1" applyAlignment="1">
      <alignment horizontal="justify" wrapText="1"/>
    </xf>
    <xf numFmtId="0" fontId="50" fillId="3" borderId="2" xfId="16" applyFont="1" applyFill="1" applyBorder="1" applyAlignment="1">
      <alignment horizontal="justify"/>
    </xf>
    <xf numFmtId="0" fontId="19" fillId="0" borderId="3" xfId="16" applyFont="1" applyFill="1" applyBorder="1" applyAlignment="1">
      <alignment horizontal="justify" vertical="center" wrapText="1"/>
    </xf>
    <xf numFmtId="0" fontId="19" fillId="0" borderId="1" xfId="16" applyFont="1" applyFill="1" applyBorder="1" applyAlignment="1">
      <alignment horizontal="justify" vertical="center" wrapText="1"/>
    </xf>
    <xf numFmtId="0" fontId="19" fillId="0" borderId="4" xfId="16" applyFont="1" applyFill="1" applyBorder="1" applyAlignment="1">
      <alignment horizontal="justify" vertical="center" wrapText="1"/>
    </xf>
    <xf numFmtId="0" fontId="49" fillId="0" borderId="3" xfId="0" applyFont="1" applyFill="1" applyBorder="1" applyAlignment="1" applyProtection="1">
      <alignment horizontal="center" vertical="center" wrapText="1"/>
      <protection locked="0"/>
    </xf>
    <xf numFmtId="0" fontId="43" fillId="3" borderId="3" xfId="16" applyFont="1" applyFill="1" applyBorder="1" applyAlignment="1">
      <alignment horizontal="justify" vertical="center" wrapText="1"/>
    </xf>
    <xf numFmtId="0" fontId="43" fillId="3" borderId="1" xfId="16" applyFont="1" applyFill="1" applyBorder="1" applyAlignment="1">
      <alignment horizontal="justify" vertical="center" wrapText="1"/>
    </xf>
    <xf numFmtId="170" fontId="2" fillId="10" borderId="3" xfId="0" applyNumberFormat="1" applyFont="1" applyFill="1" applyBorder="1" applyAlignment="1">
      <alignment horizontal="center" vertical="center"/>
    </xf>
    <xf numFmtId="0" fontId="2" fillId="10" borderId="1" xfId="0" applyFont="1" applyFill="1" applyBorder="1" applyAlignment="1">
      <alignment horizontal="center" vertical="center"/>
    </xf>
    <xf numFmtId="0" fontId="2" fillId="10" borderId="4" xfId="0" applyFont="1" applyFill="1" applyBorder="1" applyAlignment="1">
      <alignment horizontal="center" vertical="center"/>
    </xf>
    <xf numFmtId="0" fontId="43" fillId="0" borderId="4" xfId="0" applyFont="1" applyBorder="1" applyAlignment="1">
      <alignment horizontal="center" vertical="center"/>
    </xf>
    <xf numFmtId="0" fontId="50" fillId="3" borderId="23" xfId="16" applyFont="1" applyFill="1" applyBorder="1" applyAlignment="1">
      <alignment horizontal="center" wrapText="1"/>
    </xf>
    <xf numFmtId="0" fontId="50" fillId="3" borderId="41" xfId="16" applyFont="1" applyFill="1" applyBorder="1" applyAlignment="1">
      <alignment horizontal="center" wrapText="1"/>
    </xf>
    <xf numFmtId="0" fontId="50" fillId="3" borderId="5" xfId="16" applyFont="1" applyFill="1" applyBorder="1" applyAlignment="1">
      <alignment horizontal="center"/>
    </xf>
    <xf numFmtId="0" fontId="50" fillId="3" borderId="20" xfId="16" applyFont="1" applyFill="1" applyBorder="1" applyAlignment="1">
      <alignment horizontal="center" wrapText="1"/>
    </xf>
    <xf numFmtId="0" fontId="50" fillId="3" borderId="53" xfId="16" applyFont="1" applyFill="1" applyBorder="1" applyAlignment="1">
      <alignment horizontal="center" wrapText="1"/>
    </xf>
    <xf numFmtId="174" fontId="34" fillId="0" borderId="1" xfId="4" applyNumberFormat="1" applyFont="1" applyFill="1" applyBorder="1" applyAlignment="1">
      <alignment horizontal="center" vertical="center" wrapText="1"/>
    </xf>
    <xf numFmtId="174" fontId="34" fillId="0" borderId="2" xfId="4" applyNumberFormat="1" applyFont="1" applyFill="1" applyBorder="1" applyAlignment="1">
      <alignment horizontal="center" vertical="center" wrapText="1"/>
    </xf>
    <xf numFmtId="0" fontId="22" fillId="0" borderId="17" xfId="19" applyFont="1" applyFill="1" applyBorder="1" applyAlignment="1">
      <alignment horizontal="center" vertical="center" wrapText="1"/>
    </xf>
    <xf numFmtId="0" fontId="22" fillId="0" borderId="18" xfId="19" applyFont="1" applyFill="1" applyBorder="1" applyAlignment="1">
      <alignment horizontal="center" vertical="center" wrapText="1"/>
    </xf>
    <xf numFmtId="0" fontId="22" fillId="0" borderId="21" xfId="19" applyFont="1" applyFill="1" applyBorder="1" applyAlignment="1">
      <alignment horizontal="center" vertical="center" wrapText="1"/>
    </xf>
    <xf numFmtId="0" fontId="22" fillId="0" borderId="3" xfId="19" applyFont="1" applyFill="1" applyBorder="1" applyAlignment="1">
      <alignment horizontal="center" vertical="center" wrapText="1"/>
    </xf>
    <xf numFmtId="0" fontId="22" fillId="0" borderId="1" xfId="19" applyFont="1" applyFill="1" applyBorder="1" applyAlignment="1">
      <alignment horizontal="center" vertical="center" wrapText="1"/>
    </xf>
    <xf numFmtId="0" fontId="22" fillId="0" borderId="2" xfId="19" applyFont="1" applyFill="1" applyBorder="1" applyAlignment="1">
      <alignment horizontal="center" vertical="center" wrapText="1"/>
    </xf>
    <xf numFmtId="0" fontId="29" fillId="3" borderId="3"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2" xfId="0" applyFont="1" applyFill="1" applyBorder="1" applyAlignment="1">
      <alignment horizontal="center" vertical="center" wrapText="1"/>
    </xf>
    <xf numFmtId="174" fontId="55" fillId="0" borderId="1" xfId="4" applyNumberFormat="1" applyFont="1" applyFill="1" applyBorder="1" applyAlignment="1">
      <alignment horizontal="center" vertical="center" wrapText="1"/>
    </xf>
    <xf numFmtId="174" fontId="55" fillId="0" borderId="2" xfId="4" applyNumberFormat="1" applyFont="1" applyFill="1" applyBorder="1" applyAlignment="1">
      <alignment horizontal="center" vertical="center" wrapText="1"/>
    </xf>
    <xf numFmtId="0" fontId="48" fillId="3" borderId="22" xfId="19" applyFont="1" applyFill="1" applyBorder="1" applyAlignment="1">
      <alignment horizontal="center" vertical="center" wrapText="1"/>
    </xf>
    <xf numFmtId="0" fontId="48" fillId="3" borderId="23" xfId="19" applyFont="1" applyFill="1" applyBorder="1" applyAlignment="1">
      <alignment horizontal="center" vertical="center" wrapText="1"/>
    </xf>
    <xf numFmtId="0" fontId="48" fillId="3" borderId="41" xfId="19" applyFont="1" applyFill="1" applyBorder="1" applyAlignment="1">
      <alignment horizontal="center" vertical="center" wrapText="1"/>
    </xf>
    <xf numFmtId="43" fontId="4" fillId="6" borderId="59" xfId="19" applyNumberFormat="1" applyFill="1" applyBorder="1" applyAlignment="1">
      <alignment horizontal="center"/>
    </xf>
    <xf numFmtId="43" fontId="4" fillId="6" borderId="26" xfId="19" applyNumberFormat="1" applyFill="1" applyBorder="1" applyAlignment="1">
      <alignment horizontal="center"/>
    </xf>
    <xf numFmtId="43" fontId="4" fillId="6" borderId="58" xfId="19" applyNumberFormat="1" applyFill="1" applyBorder="1" applyAlignment="1">
      <alignment horizontal="center"/>
    </xf>
    <xf numFmtId="43" fontId="4" fillId="6" borderId="57" xfId="19" applyNumberFormat="1" applyFill="1" applyBorder="1" applyAlignment="1">
      <alignment horizontal="center"/>
    </xf>
    <xf numFmtId="43" fontId="4" fillId="6" borderId="0" xfId="19" applyNumberFormat="1" applyFill="1" applyBorder="1" applyAlignment="1">
      <alignment horizontal="center"/>
    </xf>
    <xf numFmtId="43" fontId="4" fillId="6" borderId="29" xfId="19" applyNumberFormat="1" applyFill="1" applyBorder="1" applyAlignment="1">
      <alignment horizontal="center"/>
    </xf>
    <xf numFmtId="43" fontId="4" fillId="6" borderId="56" xfId="19" applyNumberFormat="1" applyFill="1" applyBorder="1" applyAlignment="1">
      <alignment horizontal="center"/>
    </xf>
    <xf numFmtId="43" fontId="4" fillId="6" borderId="31" xfId="19" applyNumberFormat="1" applyFill="1" applyBorder="1" applyAlignment="1">
      <alignment horizontal="center"/>
    </xf>
    <xf numFmtId="43" fontId="4" fillId="6" borderId="46" xfId="19" applyNumberFormat="1" applyFill="1" applyBorder="1" applyAlignment="1">
      <alignment horizontal="center"/>
    </xf>
    <xf numFmtId="0" fontId="17" fillId="6" borderId="17" xfId="19" applyFont="1" applyFill="1" applyBorder="1" applyAlignment="1">
      <alignment horizontal="center" vertical="center" wrapText="1"/>
    </xf>
    <xf numFmtId="0" fontId="17" fillId="6" borderId="3" xfId="19" applyFont="1" applyFill="1" applyBorder="1" applyAlignment="1">
      <alignment horizontal="center" vertical="center" wrapText="1"/>
    </xf>
    <xf numFmtId="0" fontId="17" fillId="6" borderId="18" xfId="19" applyFont="1" applyFill="1" applyBorder="1" applyAlignment="1">
      <alignment horizontal="center" vertical="center" wrapText="1"/>
    </xf>
    <xf numFmtId="0" fontId="17" fillId="6" borderId="1" xfId="19" applyFont="1" applyFill="1" applyBorder="1" applyAlignment="1">
      <alignment horizontal="center" vertical="center" wrapText="1"/>
    </xf>
    <xf numFmtId="0" fontId="17" fillId="6" borderId="19" xfId="19" applyFont="1" applyFill="1" applyBorder="1" applyAlignment="1">
      <alignment horizontal="center" vertical="center" wrapText="1"/>
    </xf>
    <xf numFmtId="0" fontId="17" fillId="6" borderId="4" xfId="19" applyFont="1" applyFill="1" applyBorder="1" applyAlignment="1">
      <alignment horizontal="center" vertical="center" wrapText="1"/>
    </xf>
    <xf numFmtId="0" fontId="12" fillId="0" borderId="0" xfId="19" applyFont="1" applyAlignment="1">
      <alignment horizontal="right"/>
    </xf>
    <xf numFmtId="0" fontId="56" fillId="3" borderId="3" xfId="0" applyFont="1" applyFill="1" applyBorder="1" applyAlignment="1">
      <alignment horizontal="center" vertical="center" wrapText="1"/>
    </xf>
    <xf numFmtId="0" fontId="56" fillId="3" borderId="1" xfId="0" applyFont="1" applyFill="1" applyBorder="1" applyAlignment="1">
      <alignment horizontal="center" vertical="center" wrapText="1"/>
    </xf>
    <xf numFmtId="0" fontId="56" fillId="3" borderId="2" xfId="0" applyFont="1" applyFill="1" applyBorder="1" applyAlignment="1">
      <alignment horizontal="center" vertical="center" wrapText="1"/>
    </xf>
    <xf numFmtId="0" fontId="49" fillId="3" borderId="3" xfId="0" applyFont="1" applyFill="1" applyBorder="1" applyAlignment="1">
      <alignment horizontal="center" vertical="center" wrapText="1"/>
    </xf>
    <xf numFmtId="0" fontId="49" fillId="3" borderId="1" xfId="0" applyFont="1" applyFill="1" applyBorder="1" applyAlignment="1">
      <alignment horizontal="center" vertical="center" wrapText="1"/>
    </xf>
    <xf numFmtId="0" fontId="49" fillId="3" borderId="2" xfId="0" applyFont="1" applyFill="1" applyBorder="1" applyAlignment="1">
      <alignment horizontal="center" vertical="center" wrapText="1"/>
    </xf>
    <xf numFmtId="0" fontId="43" fillId="3" borderId="3"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43" fillId="3" borderId="2" xfId="0" applyFont="1" applyFill="1" applyBorder="1" applyAlignment="1">
      <alignment horizontal="center" vertical="center" wrapText="1"/>
    </xf>
    <xf numFmtId="0" fontId="43" fillId="3" borderId="4" xfId="0" applyFont="1" applyFill="1" applyBorder="1" applyAlignment="1">
      <alignment horizontal="center" vertical="center" wrapText="1"/>
    </xf>
    <xf numFmtId="0" fontId="22" fillId="0" borderId="19" xfId="19" applyFont="1" applyFill="1" applyBorder="1" applyAlignment="1">
      <alignment horizontal="center" vertical="center" wrapText="1"/>
    </xf>
    <xf numFmtId="0" fontId="22" fillId="0" borderId="4" xfId="19" applyFont="1" applyFill="1" applyBorder="1" applyAlignment="1">
      <alignment horizontal="center" vertical="center" wrapText="1"/>
    </xf>
    <xf numFmtId="0" fontId="29" fillId="3" borderId="4" xfId="0" applyFont="1" applyFill="1" applyBorder="1" applyAlignment="1">
      <alignment horizontal="center" vertical="center" wrapText="1"/>
    </xf>
    <xf numFmtId="0" fontId="22" fillId="0" borderId="52" xfId="19" applyFont="1" applyFill="1" applyBorder="1" applyAlignment="1">
      <alignment horizontal="center" vertical="center" wrapText="1"/>
    </xf>
    <xf numFmtId="0" fontId="22" fillId="0" borderId="14" xfId="19" applyFont="1" applyFill="1" applyBorder="1" applyAlignment="1">
      <alignment horizontal="center" vertical="center" wrapText="1"/>
    </xf>
    <xf numFmtId="0" fontId="22" fillId="0" borderId="15" xfId="19" applyFont="1" applyFill="1" applyBorder="1" applyAlignment="1">
      <alignment horizontal="center" vertical="center" wrapText="1"/>
    </xf>
    <xf numFmtId="0" fontId="22" fillId="0" borderId="39" xfId="19" applyFont="1" applyFill="1" applyBorder="1" applyAlignment="1">
      <alignment horizontal="center" vertical="center" wrapText="1"/>
    </xf>
    <xf numFmtId="0" fontId="22" fillId="0" borderId="24" xfId="19" applyFont="1" applyFill="1" applyBorder="1" applyAlignment="1">
      <alignment horizontal="center" vertical="center" wrapText="1"/>
    </xf>
    <xf numFmtId="0" fontId="22" fillId="0" borderId="40" xfId="19" applyFont="1" applyFill="1" applyBorder="1" applyAlignment="1">
      <alignment horizontal="center" vertical="center" wrapText="1"/>
    </xf>
    <xf numFmtId="0" fontId="43" fillId="3" borderId="39" xfId="0" applyFont="1" applyFill="1" applyBorder="1" applyAlignment="1">
      <alignment horizontal="center" vertical="center" wrapText="1"/>
    </xf>
    <xf numFmtId="0" fontId="43" fillId="3" borderId="24" xfId="0" applyFont="1" applyFill="1" applyBorder="1" applyAlignment="1">
      <alignment horizontal="center" vertical="center" wrapText="1"/>
    </xf>
    <xf numFmtId="0" fontId="43" fillId="3" borderId="40" xfId="0" applyFont="1" applyFill="1" applyBorder="1" applyAlignment="1">
      <alignment horizontal="center" vertical="center" wrapText="1"/>
    </xf>
    <xf numFmtId="0" fontId="48" fillId="0" borderId="17" xfId="19" applyFont="1" applyFill="1" applyBorder="1" applyAlignment="1">
      <alignment horizontal="center" vertical="center" wrapText="1"/>
    </xf>
    <xf numFmtId="0" fontId="48" fillId="0" borderId="18" xfId="19" applyFont="1" applyFill="1" applyBorder="1" applyAlignment="1">
      <alignment horizontal="center" vertical="center" wrapText="1"/>
    </xf>
    <xf numFmtId="0" fontId="48" fillId="0" borderId="21" xfId="19" applyFont="1" applyFill="1" applyBorder="1" applyAlignment="1">
      <alignment horizontal="center" vertical="center" wrapText="1"/>
    </xf>
    <xf numFmtId="0" fontId="48" fillId="0" borderId="3" xfId="19" applyFont="1" applyFill="1" applyBorder="1" applyAlignment="1">
      <alignment horizontal="center" vertical="center" wrapText="1"/>
    </xf>
    <xf numFmtId="0" fontId="48" fillId="0" borderId="1" xfId="19" applyFont="1" applyFill="1" applyBorder="1" applyAlignment="1">
      <alignment horizontal="center" vertical="center" wrapText="1"/>
    </xf>
    <xf numFmtId="0" fontId="48" fillId="0" borderId="2" xfId="19" applyFont="1" applyFill="1" applyBorder="1" applyAlignment="1">
      <alignment horizontal="center" vertical="center" wrapText="1"/>
    </xf>
    <xf numFmtId="0" fontId="48" fillId="3" borderId="3" xfId="19" applyFont="1" applyFill="1" applyBorder="1" applyAlignment="1">
      <alignment horizontal="center" vertical="center" wrapText="1"/>
    </xf>
    <xf numFmtId="0" fontId="48" fillId="3" borderId="1" xfId="19" applyFont="1" applyFill="1" applyBorder="1" applyAlignment="1">
      <alignment horizontal="center" vertical="center" wrapText="1"/>
    </xf>
    <xf numFmtId="0" fontId="48" fillId="3" borderId="4" xfId="19" applyFont="1" applyFill="1" applyBorder="1" applyAlignment="1">
      <alignment horizontal="center" vertical="center" wrapText="1"/>
    </xf>
    <xf numFmtId="0" fontId="48" fillId="3" borderId="39" xfId="19" applyFont="1" applyFill="1" applyBorder="1" applyAlignment="1">
      <alignment horizontal="center" vertical="center" wrapText="1"/>
    </xf>
    <xf numFmtId="0" fontId="48" fillId="3" borderId="24" xfId="19" applyFont="1" applyFill="1" applyBorder="1" applyAlignment="1">
      <alignment horizontal="center" vertical="center" wrapText="1"/>
    </xf>
    <xf numFmtId="0" fontId="48" fillId="3" borderId="40" xfId="19" applyFont="1" applyFill="1" applyBorder="1" applyAlignment="1">
      <alignment horizontal="center" vertical="center" wrapText="1"/>
    </xf>
    <xf numFmtId="0" fontId="48" fillId="3" borderId="17" xfId="19" applyFont="1" applyFill="1" applyBorder="1" applyAlignment="1">
      <alignment horizontal="center" vertical="center" wrapText="1"/>
    </xf>
    <xf numFmtId="0" fontId="48" fillId="3" borderId="18" xfId="19" applyFont="1" applyFill="1" applyBorder="1" applyAlignment="1">
      <alignment horizontal="center" vertical="center" wrapText="1"/>
    </xf>
    <xf numFmtId="0" fontId="48" fillId="3" borderId="19" xfId="19" applyFont="1" applyFill="1" applyBorder="1" applyAlignment="1">
      <alignment horizontal="center" vertical="center" wrapText="1"/>
    </xf>
    <xf numFmtId="0" fontId="22" fillId="3" borderId="3" xfId="19" applyFont="1" applyFill="1" applyBorder="1" applyAlignment="1">
      <alignment horizontal="center" vertical="center" wrapText="1"/>
    </xf>
    <xf numFmtId="0" fontId="22" fillId="3" borderId="1" xfId="19" applyFont="1" applyFill="1" applyBorder="1" applyAlignment="1">
      <alignment horizontal="center" vertical="center" wrapText="1"/>
    </xf>
    <xf numFmtId="0" fontId="22" fillId="3" borderId="4" xfId="19" applyFont="1" applyFill="1" applyBorder="1" applyAlignment="1">
      <alignment horizontal="center" vertical="center" wrapText="1"/>
    </xf>
    <xf numFmtId="0" fontId="17" fillId="6" borderId="11" xfId="19" applyFont="1" applyFill="1" applyBorder="1" applyAlignment="1">
      <alignment horizontal="center" vertical="center" wrapText="1"/>
    </xf>
    <xf numFmtId="0" fontId="48" fillId="0" borderId="19" xfId="19" applyFont="1" applyFill="1" applyBorder="1" applyAlignment="1">
      <alignment horizontal="center" vertical="center" wrapText="1"/>
    </xf>
    <xf numFmtId="0" fontId="4" fillId="0" borderId="25" xfId="19" applyBorder="1" applyAlignment="1">
      <alignment horizontal="center"/>
    </xf>
    <xf numFmtId="0" fontId="4" fillId="0" borderId="26" xfId="19" applyBorder="1" applyAlignment="1">
      <alignment horizontal="center"/>
    </xf>
    <xf numFmtId="0" fontId="4" fillId="0" borderId="27" xfId="19" applyBorder="1" applyAlignment="1">
      <alignment horizontal="center"/>
    </xf>
    <xf numFmtId="0" fontId="4" fillId="0" borderId="28" xfId="19" applyBorder="1" applyAlignment="1">
      <alignment horizontal="center"/>
    </xf>
    <xf numFmtId="0" fontId="4" fillId="0" borderId="0" xfId="19" applyBorder="1" applyAlignment="1">
      <alignment horizontal="center"/>
    </xf>
    <xf numFmtId="0" fontId="4" fillId="0" borderId="10" xfId="19" applyBorder="1" applyAlignment="1">
      <alignment horizontal="center"/>
    </xf>
    <xf numFmtId="0" fontId="30" fillId="6" borderId="16" xfId="19" applyFont="1" applyFill="1" applyBorder="1" applyAlignment="1">
      <alignment horizontal="center" vertical="center" wrapText="1"/>
    </xf>
    <xf numFmtId="0" fontId="30" fillId="6" borderId="34" xfId="19" applyFont="1" applyFill="1" applyBorder="1" applyAlignment="1">
      <alignment horizontal="center" vertical="center" wrapText="1"/>
    </xf>
    <xf numFmtId="0" fontId="30" fillId="6" borderId="35" xfId="19" applyFont="1" applyFill="1" applyBorder="1" applyAlignment="1">
      <alignment horizontal="center" vertical="center" wrapText="1"/>
    </xf>
    <xf numFmtId="0" fontId="30" fillId="6" borderId="8" xfId="19" applyFont="1" applyFill="1" applyBorder="1" applyAlignment="1">
      <alignment horizontal="center" vertical="center" wrapText="1"/>
    </xf>
    <xf numFmtId="0" fontId="30" fillId="6" borderId="6" xfId="19" applyFont="1" applyFill="1" applyBorder="1" applyAlignment="1">
      <alignment horizontal="center" vertical="center" wrapText="1"/>
    </xf>
    <xf numFmtId="0" fontId="30" fillId="6" borderId="36" xfId="19" applyFont="1" applyFill="1" applyBorder="1" applyAlignment="1">
      <alignment horizontal="center" vertical="center" wrapText="1"/>
    </xf>
    <xf numFmtId="0" fontId="31" fillId="6" borderId="8" xfId="19" applyFont="1" applyFill="1" applyBorder="1" applyAlignment="1">
      <alignment horizontal="center" vertical="center" wrapText="1"/>
    </xf>
    <xf numFmtId="0" fontId="31" fillId="6" borderId="7" xfId="19" applyFont="1" applyFill="1" applyBorder="1" applyAlignment="1">
      <alignment horizontal="center" vertical="center" wrapText="1"/>
    </xf>
    <xf numFmtId="0" fontId="31" fillId="6" borderId="6" xfId="19" applyFont="1" applyFill="1" applyBorder="1" applyAlignment="1">
      <alignment horizontal="center" vertical="center" wrapText="1"/>
    </xf>
    <xf numFmtId="0" fontId="31" fillId="6" borderId="36" xfId="19" applyFont="1" applyFill="1" applyBorder="1" applyAlignment="1">
      <alignment horizontal="center" vertical="center" wrapText="1"/>
    </xf>
    <xf numFmtId="0" fontId="31" fillId="6" borderId="38" xfId="19" applyFont="1" applyFill="1" applyBorder="1" applyAlignment="1">
      <alignment horizontal="center" vertical="center" wrapText="1"/>
    </xf>
    <xf numFmtId="0" fontId="31" fillId="6" borderId="42" xfId="19" applyFont="1" applyFill="1" applyBorder="1" applyAlignment="1">
      <alignment horizontal="center" vertical="center" wrapText="1"/>
    </xf>
    <xf numFmtId="0" fontId="31" fillId="6" borderId="9" xfId="19" applyFont="1" applyFill="1" applyBorder="1" applyAlignment="1">
      <alignment horizontal="center" vertical="center" wrapText="1"/>
    </xf>
    <xf numFmtId="0" fontId="31" fillId="6" borderId="43" xfId="19" applyFont="1" applyFill="1" applyBorder="1" applyAlignment="1">
      <alignment horizontal="center" vertical="center" wrapText="1"/>
    </xf>
    <xf numFmtId="0" fontId="39" fillId="3" borderId="1" xfId="0" applyFont="1" applyFill="1" applyBorder="1" applyAlignment="1">
      <alignment horizontal="left" vertical="center" wrapText="1"/>
    </xf>
  </cellXfs>
  <cellStyles count="32">
    <cellStyle name="Coma 2" xfId="1"/>
    <cellStyle name="Coma 2 2" xfId="2"/>
    <cellStyle name="Hipervínculo" xfId="25" builtinId="8" hidden="1"/>
    <cellStyle name="Hipervínculo" xfId="27" builtinId="8" hidden="1"/>
    <cellStyle name="Hipervínculo visitado" xfId="26" builtinId="9" hidden="1"/>
    <cellStyle name="Hipervínculo visitado" xfId="28" builtinId="9" hidden="1"/>
    <cellStyle name="Millares" xfId="3" builtinId="3"/>
    <cellStyle name="Millares 2" xfId="4"/>
    <cellStyle name="Millares 2 2" xfId="5"/>
    <cellStyle name="Millares 3" xfId="6"/>
    <cellStyle name="Millares 3 2" xfId="7"/>
    <cellStyle name="Millares 4" xfId="8"/>
    <cellStyle name="Moneda" xfId="9" builtinId="4"/>
    <cellStyle name="Moneda 2" xfId="10"/>
    <cellStyle name="Moneda 2 2" xfId="11"/>
    <cellStyle name="Moneda 2 2 2" xfId="12"/>
    <cellStyle name="Moneda 2 3" xfId="13"/>
    <cellStyle name="Moneda 2 3 2" xfId="30"/>
    <cellStyle name="Moneda 3" xfId="14"/>
    <cellStyle name="Moneda 3 2" xfId="31"/>
    <cellStyle name="Moneda 4" xfId="15"/>
    <cellStyle name="Normal" xfId="0" builtinId="0"/>
    <cellStyle name="Normal 2" xfId="16"/>
    <cellStyle name="Normal 2 10" xfId="17"/>
    <cellStyle name="Normal 3" xfId="18"/>
    <cellStyle name="Normal 3 2" xfId="19"/>
    <cellStyle name="Normal 4 2" xfId="20"/>
    <cellStyle name="Normal_573_2009_ Actualizado 22_12_2009" xfId="24"/>
    <cellStyle name="Porcentaje" xfId="21" builtinId="5"/>
    <cellStyle name="Porcentaje 2" xfId="29"/>
    <cellStyle name="Porcentual 2" xfId="22"/>
    <cellStyle name="Porcentual 2 2" xfId="23"/>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225879</xdr:colOff>
      <xdr:row>1</xdr:row>
      <xdr:rowOff>272143</xdr:rowOff>
    </xdr:from>
    <xdr:to>
      <xdr:col>3</xdr:col>
      <xdr:colOff>1211036</xdr:colOff>
      <xdr:row>4</xdr:row>
      <xdr:rowOff>272142</xdr:rowOff>
    </xdr:to>
    <xdr:pic>
      <xdr:nvPicPr>
        <xdr:cNvPr id="15579" name="Picture 110"/>
        <xdr:cNvPicPr>
          <a:picLocks noChangeAspect="1" noChangeArrowheads="1"/>
        </xdr:cNvPicPr>
      </xdr:nvPicPr>
      <xdr:blipFill>
        <a:blip xmlns:r="http://schemas.openxmlformats.org/officeDocument/2006/relationships" r:embed="rId1" cstate="print"/>
        <a:srcRect/>
        <a:stretch>
          <a:fillRect/>
        </a:stretch>
      </xdr:blipFill>
      <xdr:spPr bwMode="auto">
        <a:xfrm>
          <a:off x="2198915" y="544286"/>
          <a:ext cx="1570264" cy="1211035"/>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180975</xdr:rowOff>
    </xdr:from>
    <xdr:to>
      <xdr:col>2</xdr:col>
      <xdr:colOff>523875</xdr:colOff>
      <xdr:row>2</xdr:row>
      <xdr:rowOff>285750</xdr:rowOff>
    </xdr:to>
    <xdr:pic>
      <xdr:nvPicPr>
        <xdr:cNvPr id="9967"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762125" y="180975"/>
          <a:ext cx="1866900" cy="981075"/>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1257299</xdr:colOff>
      <xdr:row>0</xdr:row>
      <xdr:rowOff>95250</xdr:rowOff>
    </xdr:from>
    <xdr:to>
      <xdr:col>1</xdr:col>
      <xdr:colOff>437514</xdr:colOff>
      <xdr:row>3</xdr:row>
      <xdr:rowOff>95250</xdr:rowOff>
    </xdr:to>
    <xdr:pic>
      <xdr:nvPicPr>
        <xdr:cNvPr id="2" name="Imagen 2">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1999" y="95250"/>
          <a:ext cx="437515" cy="5715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847725</xdr:colOff>
      <xdr:row>0</xdr:row>
      <xdr:rowOff>152400</xdr:rowOff>
    </xdr:from>
    <xdr:to>
      <xdr:col>2</xdr:col>
      <xdr:colOff>699976</xdr:colOff>
      <xdr:row>3</xdr:row>
      <xdr:rowOff>161925</xdr:rowOff>
    </xdr:to>
    <xdr:pic>
      <xdr:nvPicPr>
        <xdr:cNvPr id="2" name="Imagen 2">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0" y="152400"/>
          <a:ext cx="699976" cy="581025"/>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ica.ortiz.SDA/Documents/SEGPLAN/2017/II%20TRIMESTRE/PLANES%20DE%20ACCI&#211;N/978-PROYECTO-MARZO-CORRECIONES%201804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2017"/>
      <sheetName val="TERRITORIALIZACIÓN 2017"/>
      <sheetName val="Hoja1"/>
      <sheetName val="Hoja2"/>
      <sheetName val="Hoja3"/>
    </sheetNames>
    <sheetDataSet>
      <sheetData sheetId="0"/>
      <sheetData sheetId="1">
        <row r="3">
          <cell r="O3" t="str">
            <v>DIRECCIÓN DE CONTROL AMBIENTAL</v>
          </cell>
        </row>
        <row r="4">
          <cell r="O4" t="str">
            <v xml:space="preserve"> 978 - Centro de Información y Modelamiento Ambiental</v>
          </cell>
        </row>
        <row r="33">
          <cell r="A33" t="str">
            <v>Línea de acción (1.4): Red de Calidad Hídrica de Bogotá RCHB, la Red de monitoreo aguas subterráneas y la captura de la información secundaria compilada mediante el reporte de terceros interesados o usuarios del recurso Hídrico.</v>
          </cell>
          <cell r="C33" t="str">
            <v>Generar 4 informes anualizados de la calidad hídrica superficial.</v>
          </cell>
        </row>
        <row r="45">
          <cell r="A45" t="str">
            <v>Línea de acción (2) Centro de Información y Modelamiento Ambiental.</v>
          </cell>
          <cell r="C45" t="str">
            <v>Establecer 1 centro de información y modelamiento.</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7"/>
  <sheetViews>
    <sheetView tabSelected="1" view="pageBreakPreview" zoomScale="70" zoomScaleNormal="60" zoomScaleSheetLayoutView="70" zoomScalePageLayoutView="60" workbookViewId="0">
      <selection activeCell="I14" sqref="I14"/>
    </sheetView>
  </sheetViews>
  <sheetFormatPr baseColWidth="10" defaultColWidth="10.85546875" defaultRowHeight="15"/>
  <cols>
    <col min="1" max="1" width="8.85546875" style="1" customWidth="1"/>
    <col min="2" max="2" width="20.85546875" style="1" customWidth="1"/>
    <col min="3" max="3" width="8.85546875" style="1" customWidth="1"/>
    <col min="4" max="4" width="27.140625" style="1" customWidth="1"/>
    <col min="5" max="5" width="7.42578125" style="1" customWidth="1"/>
    <col min="6" max="6" width="19.85546875" style="1" customWidth="1"/>
    <col min="7" max="7" width="12.85546875" style="1" customWidth="1"/>
    <col min="8" max="8" width="18.5703125" style="1" customWidth="1"/>
    <col min="9" max="9" width="13.42578125" style="15" bestFit="1" customWidth="1"/>
    <col min="10" max="10" width="12.7109375" style="19" customWidth="1"/>
    <col min="11" max="11" width="12.7109375" style="15" customWidth="1"/>
    <col min="12" max="12" width="19" style="20" bestFit="1" customWidth="1"/>
    <col min="13" max="13" width="12.7109375" style="19" customWidth="1"/>
    <col min="14" max="14" width="14.28515625" style="19" customWidth="1"/>
    <col min="15" max="16" width="12.7109375" style="19" customWidth="1"/>
    <col min="17" max="17" width="12.7109375" style="20" customWidth="1"/>
    <col min="18" max="18" width="9" style="19" bestFit="1" customWidth="1"/>
    <col min="19" max="21" width="12.7109375" style="19" customWidth="1"/>
    <col min="22" max="22" width="12.7109375" style="20" customWidth="1"/>
    <col min="23" max="26" width="12.7109375" style="19" customWidth="1"/>
    <col min="27" max="32" width="12.7109375" style="20" customWidth="1"/>
    <col min="33" max="33" width="12.85546875" style="1" customWidth="1"/>
    <col min="34" max="34" width="16.42578125" style="1" customWidth="1"/>
    <col min="35" max="35" width="12.85546875" style="1" customWidth="1"/>
    <col min="36" max="36" width="14.28515625" style="1" customWidth="1"/>
    <col min="37" max="37" width="13.140625" style="1" customWidth="1"/>
    <col min="38" max="38" width="12.28515625" style="1" customWidth="1"/>
    <col min="39" max="39" width="49.42578125" style="1" customWidth="1"/>
    <col min="40" max="40" width="18.42578125" style="1" customWidth="1"/>
    <col min="41" max="41" width="21.42578125" style="1" customWidth="1"/>
    <col min="42" max="42" width="19.140625" style="1" customWidth="1"/>
    <col min="43" max="43" width="16.7109375" style="1" customWidth="1"/>
    <col min="44" max="44" width="10.85546875" style="1"/>
    <col min="45" max="45" width="56.42578125" style="1" customWidth="1"/>
    <col min="46" max="16384" width="10.85546875" style="1"/>
  </cols>
  <sheetData>
    <row r="1" spans="1:43" ht="21" customHeight="1" thickBot="1">
      <c r="A1" s="4"/>
      <c r="B1" s="4"/>
      <c r="C1" s="4"/>
      <c r="D1" s="4"/>
      <c r="E1" s="4"/>
      <c r="F1" s="4"/>
      <c r="G1" s="4"/>
      <c r="H1" s="4"/>
      <c r="I1" s="14"/>
      <c r="J1" s="14"/>
      <c r="K1" s="14"/>
      <c r="L1" s="14"/>
      <c r="M1" s="14"/>
      <c r="N1" s="14"/>
      <c r="O1" s="14"/>
      <c r="P1" s="14"/>
      <c r="Q1" s="14"/>
      <c r="R1" s="14"/>
      <c r="S1" s="14"/>
      <c r="T1" s="14"/>
      <c r="U1" s="14"/>
      <c r="V1" s="14"/>
      <c r="W1" s="14"/>
      <c r="X1" s="14"/>
      <c r="Y1" s="14"/>
      <c r="Z1" s="14"/>
      <c r="AA1" s="14"/>
      <c r="AB1" s="14"/>
      <c r="AC1" s="14"/>
      <c r="AD1" s="14"/>
      <c r="AE1" s="14"/>
      <c r="AF1" s="14"/>
      <c r="AG1" s="4"/>
      <c r="AH1" s="4"/>
      <c r="AI1" s="4"/>
      <c r="AJ1" s="4"/>
      <c r="AK1" s="4"/>
      <c r="AL1" s="4"/>
      <c r="AM1" s="4"/>
      <c r="AN1" s="4"/>
      <c r="AO1" s="4"/>
      <c r="AP1" s="4"/>
      <c r="AQ1" s="4"/>
    </row>
    <row r="2" spans="1:43" ht="38.25" customHeight="1">
      <c r="A2" s="424"/>
      <c r="B2" s="425"/>
      <c r="C2" s="425"/>
      <c r="D2" s="425"/>
      <c r="E2" s="425"/>
      <c r="F2" s="426"/>
      <c r="G2" s="431" t="s">
        <v>0</v>
      </c>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J2" s="431"/>
      <c r="AK2" s="431"/>
      <c r="AL2" s="431"/>
      <c r="AM2" s="431"/>
      <c r="AN2" s="431"/>
      <c r="AO2" s="431"/>
      <c r="AP2" s="431"/>
      <c r="AQ2" s="432"/>
    </row>
    <row r="3" spans="1:43" ht="28.5" customHeight="1">
      <c r="A3" s="427"/>
      <c r="B3" s="428"/>
      <c r="C3" s="428"/>
      <c r="D3" s="428"/>
      <c r="E3" s="428"/>
      <c r="F3" s="429"/>
      <c r="G3" s="408" t="s">
        <v>125</v>
      </c>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c r="AM3" s="408"/>
      <c r="AN3" s="408"/>
      <c r="AO3" s="408"/>
      <c r="AP3" s="408"/>
      <c r="AQ3" s="409"/>
    </row>
    <row r="4" spans="1:43" ht="27.75" customHeight="1">
      <c r="A4" s="427"/>
      <c r="B4" s="428"/>
      <c r="C4" s="428"/>
      <c r="D4" s="428"/>
      <c r="E4" s="428"/>
      <c r="F4" s="429"/>
      <c r="G4" s="408" t="s">
        <v>1</v>
      </c>
      <c r="H4" s="408"/>
      <c r="I4" s="408"/>
      <c r="J4" s="408"/>
      <c r="K4" s="408"/>
      <c r="L4" s="408"/>
      <c r="M4" s="408"/>
      <c r="N4" s="408"/>
      <c r="O4" s="408"/>
      <c r="P4" s="408" t="s">
        <v>244</v>
      </c>
      <c r="Q4" s="408"/>
      <c r="R4" s="408"/>
      <c r="S4" s="408"/>
      <c r="T4" s="408"/>
      <c r="U4" s="408"/>
      <c r="V4" s="408"/>
      <c r="W4" s="408"/>
      <c r="X4" s="408"/>
      <c r="Y4" s="408"/>
      <c r="Z4" s="408"/>
      <c r="AA4" s="408"/>
      <c r="AB4" s="408"/>
      <c r="AC4" s="408"/>
      <c r="AD4" s="408"/>
      <c r="AE4" s="408"/>
      <c r="AF4" s="408"/>
      <c r="AG4" s="408"/>
      <c r="AH4" s="408"/>
      <c r="AI4" s="408"/>
      <c r="AJ4" s="408"/>
      <c r="AK4" s="408"/>
      <c r="AL4" s="408"/>
      <c r="AM4" s="408"/>
      <c r="AN4" s="408"/>
      <c r="AO4" s="408"/>
      <c r="AP4" s="408"/>
      <c r="AQ4" s="409"/>
    </row>
    <row r="5" spans="1:43" ht="26.25" customHeight="1">
      <c r="A5" s="427"/>
      <c r="B5" s="428"/>
      <c r="C5" s="428"/>
      <c r="D5" s="428"/>
      <c r="E5" s="428"/>
      <c r="F5" s="429"/>
      <c r="G5" s="408" t="s">
        <v>3</v>
      </c>
      <c r="H5" s="408"/>
      <c r="I5" s="408"/>
      <c r="J5" s="408"/>
      <c r="K5" s="408"/>
      <c r="L5" s="408"/>
      <c r="M5" s="408"/>
      <c r="N5" s="408"/>
      <c r="O5" s="408"/>
      <c r="P5" s="408" t="s">
        <v>243</v>
      </c>
      <c r="Q5" s="408"/>
      <c r="R5" s="408"/>
      <c r="S5" s="408"/>
      <c r="T5" s="408"/>
      <c r="U5" s="408"/>
      <c r="V5" s="408"/>
      <c r="W5" s="408"/>
      <c r="X5" s="408"/>
      <c r="Y5" s="408"/>
      <c r="Z5" s="408"/>
      <c r="AA5" s="408"/>
      <c r="AB5" s="408"/>
      <c r="AC5" s="408"/>
      <c r="AD5" s="408"/>
      <c r="AE5" s="408"/>
      <c r="AF5" s="408"/>
      <c r="AG5" s="408"/>
      <c r="AH5" s="408"/>
      <c r="AI5" s="408"/>
      <c r="AJ5" s="408"/>
      <c r="AK5" s="408"/>
      <c r="AL5" s="408"/>
      <c r="AM5" s="408"/>
      <c r="AN5" s="408"/>
      <c r="AO5" s="408"/>
      <c r="AP5" s="408"/>
      <c r="AQ5" s="409"/>
    </row>
    <row r="6" spans="1:43" ht="15.75">
      <c r="A6" s="35"/>
      <c r="B6" s="36"/>
      <c r="C6" s="36"/>
      <c r="D6" s="36"/>
      <c r="E6" s="36"/>
      <c r="F6" s="36"/>
      <c r="G6" s="36"/>
      <c r="H6" s="36"/>
      <c r="I6" s="37"/>
      <c r="J6" s="37"/>
      <c r="K6" s="37"/>
      <c r="L6" s="37"/>
      <c r="M6" s="37"/>
      <c r="N6" s="37"/>
      <c r="O6" s="37"/>
      <c r="P6" s="37"/>
      <c r="Q6" s="37"/>
      <c r="R6" s="37"/>
      <c r="S6" s="37"/>
      <c r="T6" s="37"/>
      <c r="U6" s="37"/>
      <c r="V6" s="37"/>
      <c r="W6" s="37"/>
      <c r="X6" s="37"/>
      <c r="Y6" s="37"/>
      <c r="Z6" s="37"/>
      <c r="AA6" s="37"/>
      <c r="AB6" s="37"/>
      <c r="AC6" s="37"/>
      <c r="AD6" s="37"/>
      <c r="AE6" s="37"/>
      <c r="AF6" s="37"/>
      <c r="AG6" s="36"/>
      <c r="AH6" s="36"/>
      <c r="AI6" s="36"/>
      <c r="AJ6" s="36"/>
      <c r="AK6" s="36"/>
      <c r="AL6" s="36"/>
      <c r="AM6" s="36"/>
      <c r="AN6" s="36"/>
      <c r="AO6" s="36"/>
      <c r="AP6" s="36"/>
      <c r="AQ6" s="38"/>
    </row>
    <row r="7" spans="1:43" ht="30" customHeight="1">
      <c r="A7" s="435" t="s">
        <v>4</v>
      </c>
      <c r="B7" s="408"/>
      <c r="C7" s="408"/>
      <c r="D7" s="408"/>
      <c r="E7" s="408"/>
      <c r="F7" s="408"/>
      <c r="G7" s="408"/>
      <c r="H7" s="408"/>
      <c r="I7" s="408"/>
      <c r="J7" s="408"/>
      <c r="K7" s="408"/>
      <c r="L7" s="408"/>
      <c r="M7" s="408"/>
      <c r="N7" s="408"/>
      <c r="O7" s="408"/>
      <c r="P7" s="438" t="s">
        <v>256</v>
      </c>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40"/>
    </row>
    <row r="8" spans="1:43" ht="30" customHeight="1" thickBot="1">
      <c r="A8" s="436" t="s">
        <v>2</v>
      </c>
      <c r="B8" s="437"/>
      <c r="C8" s="437" t="s">
        <v>2</v>
      </c>
      <c r="D8" s="437"/>
      <c r="E8" s="437"/>
      <c r="F8" s="437"/>
      <c r="G8" s="437"/>
      <c r="H8" s="437"/>
      <c r="I8" s="437"/>
      <c r="J8" s="437"/>
      <c r="K8" s="437"/>
      <c r="L8" s="437"/>
      <c r="M8" s="437"/>
      <c r="N8" s="437"/>
      <c r="O8" s="437"/>
      <c r="P8" s="433" t="s">
        <v>257</v>
      </c>
      <c r="Q8" s="433"/>
      <c r="R8" s="433"/>
      <c r="S8" s="433"/>
      <c r="T8" s="433"/>
      <c r="U8" s="433"/>
      <c r="V8" s="433"/>
      <c r="W8" s="433"/>
      <c r="X8" s="433"/>
      <c r="Y8" s="433"/>
      <c r="Z8" s="433"/>
      <c r="AA8" s="433"/>
      <c r="AB8" s="433"/>
      <c r="AC8" s="433"/>
      <c r="AD8" s="433"/>
      <c r="AE8" s="433"/>
      <c r="AF8" s="433"/>
      <c r="AG8" s="433"/>
      <c r="AH8" s="433"/>
      <c r="AI8" s="433"/>
      <c r="AJ8" s="433"/>
      <c r="AK8" s="433"/>
      <c r="AL8" s="433"/>
      <c r="AM8" s="433"/>
      <c r="AN8" s="433"/>
      <c r="AO8" s="433"/>
      <c r="AP8" s="433"/>
      <c r="AQ8" s="434"/>
    </row>
    <row r="9" spans="1:43" ht="36" customHeight="1" thickBot="1">
      <c r="A9" s="32"/>
      <c r="B9" s="33"/>
      <c r="C9" s="33"/>
      <c r="D9" s="33"/>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6"/>
      <c r="AH9" s="36"/>
      <c r="AI9" s="36"/>
      <c r="AJ9" s="36"/>
      <c r="AK9" s="36"/>
      <c r="AL9" s="36"/>
      <c r="AM9" s="36"/>
      <c r="AN9" s="36"/>
      <c r="AO9" s="36"/>
      <c r="AP9" s="36"/>
      <c r="AQ9" s="38"/>
    </row>
    <row r="10" spans="1:43" s="2" customFormat="1" ht="70.5" customHeight="1">
      <c r="A10" s="430" t="s">
        <v>102</v>
      </c>
      <c r="B10" s="416"/>
      <c r="C10" s="416" t="s">
        <v>105</v>
      </c>
      <c r="D10" s="416"/>
      <c r="E10" s="416" t="s">
        <v>107</v>
      </c>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t="s">
        <v>115</v>
      </c>
      <c r="AL10" s="416" t="s">
        <v>116</v>
      </c>
      <c r="AM10" s="410" t="s">
        <v>117</v>
      </c>
      <c r="AN10" s="410" t="s">
        <v>118</v>
      </c>
      <c r="AO10" s="410" t="s">
        <v>119</v>
      </c>
      <c r="AP10" s="410" t="s">
        <v>120</v>
      </c>
      <c r="AQ10" s="413" t="s">
        <v>121</v>
      </c>
    </row>
    <row r="11" spans="1:43" s="3" customFormat="1" ht="45.75" customHeight="1">
      <c r="A11" s="404" t="s">
        <v>103</v>
      </c>
      <c r="B11" s="406" t="s">
        <v>104</v>
      </c>
      <c r="C11" s="406" t="s">
        <v>85</v>
      </c>
      <c r="D11" s="406" t="s">
        <v>106</v>
      </c>
      <c r="E11" s="406" t="s">
        <v>108</v>
      </c>
      <c r="F11" s="406" t="s">
        <v>109</v>
      </c>
      <c r="G11" s="406" t="s">
        <v>110</v>
      </c>
      <c r="H11" s="406" t="s">
        <v>111</v>
      </c>
      <c r="I11" s="406" t="s">
        <v>112</v>
      </c>
      <c r="J11" s="418" t="s">
        <v>113</v>
      </c>
      <c r="K11" s="419"/>
      <c r="L11" s="419"/>
      <c r="M11" s="419"/>
      <c r="N11" s="419"/>
      <c r="O11" s="419"/>
      <c r="P11" s="419"/>
      <c r="Q11" s="419"/>
      <c r="R11" s="419"/>
      <c r="S11" s="419"/>
      <c r="T11" s="419"/>
      <c r="U11" s="419"/>
      <c r="V11" s="419"/>
      <c r="W11" s="419"/>
      <c r="X11" s="419"/>
      <c r="Y11" s="419"/>
      <c r="Z11" s="419"/>
      <c r="AA11" s="419"/>
      <c r="AB11" s="419"/>
      <c r="AC11" s="419"/>
      <c r="AD11" s="419"/>
      <c r="AE11" s="419"/>
      <c r="AF11" s="420"/>
      <c r="AG11" s="417" t="s">
        <v>114</v>
      </c>
      <c r="AH11" s="417"/>
      <c r="AI11" s="417"/>
      <c r="AJ11" s="417"/>
      <c r="AK11" s="406"/>
      <c r="AL11" s="406"/>
      <c r="AM11" s="411"/>
      <c r="AN11" s="411"/>
      <c r="AO11" s="411"/>
      <c r="AP11" s="411"/>
      <c r="AQ11" s="414"/>
    </row>
    <row r="12" spans="1:43" s="3" customFormat="1" ht="51" customHeight="1">
      <c r="A12" s="404"/>
      <c r="B12" s="406"/>
      <c r="C12" s="406"/>
      <c r="D12" s="406"/>
      <c r="E12" s="406"/>
      <c r="F12" s="406"/>
      <c r="G12" s="406"/>
      <c r="H12" s="406"/>
      <c r="I12" s="406"/>
      <c r="J12" s="417">
        <v>2016</v>
      </c>
      <c r="K12" s="417"/>
      <c r="L12" s="417"/>
      <c r="M12" s="417">
        <v>2017</v>
      </c>
      <c r="N12" s="417"/>
      <c r="O12" s="417"/>
      <c r="P12" s="417"/>
      <c r="Q12" s="417"/>
      <c r="R12" s="417">
        <v>2018</v>
      </c>
      <c r="S12" s="417"/>
      <c r="T12" s="417"/>
      <c r="U12" s="417"/>
      <c r="V12" s="417"/>
      <c r="W12" s="417">
        <v>2019</v>
      </c>
      <c r="X12" s="417"/>
      <c r="Y12" s="417"/>
      <c r="Z12" s="417"/>
      <c r="AA12" s="417"/>
      <c r="AB12" s="417">
        <v>2020</v>
      </c>
      <c r="AC12" s="417"/>
      <c r="AD12" s="417"/>
      <c r="AE12" s="417"/>
      <c r="AF12" s="417"/>
      <c r="AG12" s="406" t="s">
        <v>5</v>
      </c>
      <c r="AH12" s="406" t="s">
        <v>6</v>
      </c>
      <c r="AI12" s="406" t="s">
        <v>7</v>
      </c>
      <c r="AJ12" s="406" t="s">
        <v>8</v>
      </c>
      <c r="AK12" s="406"/>
      <c r="AL12" s="406"/>
      <c r="AM12" s="411"/>
      <c r="AN12" s="411"/>
      <c r="AO12" s="411"/>
      <c r="AP12" s="411"/>
      <c r="AQ12" s="414"/>
    </row>
    <row r="13" spans="1:43" s="3" customFormat="1" ht="54" customHeight="1" thickBot="1">
      <c r="A13" s="405"/>
      <c r="B13" s="407"/>
      <c r="C13" s="407"/>
      <c r="D13" s="407"/>
      <c r="E13" s="407"/>
      <c r="F13" s="407"/>
      <c r="G13" s="407"/>
      <c r="H13" s="407"/>
      <c r="I13" s="407"/>
      <c r="J13" s="44" t="s">
        <v>7</v>
      </c>
      <c r="K13" s="44" t="s">
        <v>8</v>
      </c>
      <c r="L13" s="44" t="s">
        <v>33</v>
      </c>
      <c r="M13" s="44" t="s">
        <v>5</v>
      </c>
      <c r="N13" s="44" t="s">
        <v>6</v>
      </c>
      <c r="O13" s="44" t="s">
        <v>7</v>
      </c>
      <c r="P13" s="44" t="s">
        <v>8</v>
      </c>
      <c r="Q13" s="44" t="s">
        <v>33</v>
      </c>
      <c r="R13" s="44" t="s">
        <v>5</v>
      </c>
      <c r="S13" s="44" t="s">
        <v>6</v>
      </c>
      <c r="T13" s="44" t="s">
        <v>7</v>
      </c>
      <c r="U13" s="44" t="s">
        <v>8</v>
      </c>
      <c r="V13" s="44" t="s">
        <v>33</v>
      </c>
      <c r="W13" s="44" t="s">
        <v>5</v>
      </c>
      <c r="X13" s="44" t="s">
        <v>6</v>
      </c>
      <c r="Y13" s="44" t="s">
        <v>7</v>
      </c>
      <c r="Z13" s="44" t="s">
        <v>8</v>
      </c>
      <c r="AA13" s="44" t="s">
        <v>33</v>
      </c>
      <c r="AB13" s="45" t="s">
        <v>5</v>
      </c>
      <c r="AC13" s="45" t="s">
        <v>6</v>
      </c>
      <c r="AD13" s="45" t="s">
        <v>7</v>
      </c>
      <c r="AE13" s="45" t="s">
        <v>8</v>
      </c>
      <c r="AF13" s="45" t="s">
        <v>33</v>
      </c>
      <c r="AG13" s="407"/>
      <c r="AH13" s="407"/>
      <c r="AI13" s="407"/>
      <c r="AJ13" s="407"/>
      <c r="AK13" s="407"/>
      <c r="AL13" s="407"/>
      <c r="AM13" s="412"/>
      <c r="AN13" s="412"/>
      <c r="AO13" s="412"/>
      <c r="AP13" s="412"/>
      <c r="AQ13" s="415"/>
    </row>
    <row r="14" spans="1:43" s="3" customFormat="1" ht="167.25" customHeight="1" thickBot="1">
      <c r="A14" s="114">
        <v>1</v>
      </c>
      <c r="B14" s="115" t="s">
        <v>127</v>
      </c>
      <c r="C14" s="116">
        <v>1</v>
      </c>
      <c r="D14" s="117" t="s">
        <v>130</v>
      </c>
      <c r="E14" s="116" t="s">
        <v>233</v>
      </c>
      <c r="F14" s="115" t="s">
        <v>128</v>
      </c>
      <c r="G14" s="116" t="s">
        <v>129</v>
      </c>
      <c r="H14" s="195" t="s">
        <v>255</v>
      </c>
      <c r="I14" s="195">
        <v>1</v>
      </c>
      <c r="J14" s="195">
        <v>0.1</v>
      </c>
      <c r="K14" s="195">
        <v>0.1</v>
      </c>
      <c r="L14" s="195"/>
      <c r="M14" s="195">
        <v>0.4</v>
      </c>
      <c r="N14" s="344"/>
      <c r="O14" s="344"/>
      <c r="P14" s="345"/>
      <c r="Q14" s="344"/>
      <c r="R14" s="195">
        <v>0.7</v>
      </c>
      <c r="S14" s="344"/>
      <c r="T14" s="344"/>
      <c r="U14" s="345"/>
      <c r="V14" s="344"/>
      <c r="W14" s="195">
        <v>1</v>
      </c>
      <c r="X14" s="344"/>
      <c r="Y14" s="120"/>
      <c r="Z14" s="119"/>
      <c r="AA14" s="118"/>
      <c r="AB14" s="195"/>
      <c r="AC14" s="120"/>
      <c r="AD14" s="120"/>
      <c r="AE14" s="118"/>
      <c r="AF14" s="118"/>
      <c r="AG14" s="118"/>
      <c r="AH14" s="118"/>
      <c r="AI14" s="118"/>
      <c r="AJ14" s="340">
        <v>0.1</v>
      </c>
      <c r="AK14" s="341">
        <f>AJ14/M14</f>
        <v>0.25</v>
      </c>
      <c r="AL14" s="341">
        <f>AJ14/I14</f>
        <v>0.1</v>
      </c>
      <c r="AM14" s="333" t="s">
        <v>285</v>
      </c>
      <c r="AN14" s="334" t="s">
        <v>286</v>
      </c>
      <c r="AO14" s="334" t="s">
        <v>287</v>
      </c>
      <c r="AP14" s="335" t="s">
        <v>288</v>
      </c>
      <c r="AQ14" s="336" t="s">
        <v>289</v>
      </c>
    </row>
    <row r="15" spans="1:43" s="3" customFormat="1" ht="167.25" customHeight="1" thickBot="1">
      <c r="A15" s="114">
        <v>193</v>
      </c>
      <c r="B15" s="115" t="s">
        <v>251</v>
      </c>
      <c r="C15" s="116">
        <v>441</v>
      </c>
      <c r="D15" s="117" t="s">
        <v>254</v>
      </c>
      <c r="E15" s="116">
        <v>463</v>
      </c>
      <c r="F15" s="115" t="s">
        <v>252</v>
      </c>
      <c r="G15" s="115" t="s">
        <v>253</v>
      </c>
      <c r="H15" s="195" t="s">
        <v>255</v>
      </c>
      <c r="I15" s="344">
        <v>1</v>
      </c>
      <c r="J15" s="346">
        <v>0.1</v>
      </c>
      <c r="K15" s="346">
        <v>0.1</v>
      </c>
      <c r="L15" s="195"/>
      <c r="M15" s="346">
        <v>0.4</v>
      </c>
      <c r="N15" s="344"/>
      <c r="O15" s="344"/>
      <c r="P15" s="345"/>
      <c r="Q15" s="344"/>
      <c r="R15" s="346">
        <v>0.7</v>
      </c>
      <c r="S15" s="344"/>
      <c r="T15" s="344"/>
      <c r="U15" s="345"/>
      <c r="V15" s="344"/>
      <c r="W15" s="346">
        <v>0.98</v>
      </c>
      <c r="X15" s="344"/>
      <c r="Y15" s="120"/>
      <c r="Z15" s="119"/>
      <c r="AA15" s="118"/>
      <c r="AB15" s="196"/>
      <c r="AC15" s="120"/>
      <c r="AD15" s="120"/>
      <c r="AE15" s="118"/>
      <c r="AF15" s="118"/>
      <c r="AG15" s="118"/>
      <c r="AH15" s="118"/>
      <c r="AI15" s="118"/>
      <c r="AJ15" s="342">
        <v>0.1</v>
      </c>
      <c r="AK15" s="341">
        <f>AJ15/M15</f>
        <v>0.25</v>
      </c>
      <c r="AL15" s="341">
        <f>AJ15/I15</f>
        <v>0.1</v>
      </c>
      <c r="AM15" s="333" t="s">
        <v>290</v>
      </c>
      <c r="AN15" s="334" t="s">
        <v>291</v>
      </c>
      <c r="AO15" s="334" t="s">
        <v>292</v>
      </c>
      <c r="AP15" s="334" t="s">
        <v>292</v>
      </c>
      <c r="AQ15" s="334" t="s">
        <v>292</v>
      </c>
    </row>
    <row r="16" spans="1:43" s="3" customFormat="1" ht="167.25" customHeight="1" thickBot="1">
      <c r="A16" s="48">
        <v>2</v>
      </c>
      <c r="B16" s="49" t="s">
        <v>127</v>
      </c>
      <c r="C16" s="50">
        <v>2</v>
      </c>
      <c r="D16" s="331" t="s">
        <v>239</v>
      </c>
      <c r="E16" s="331" t="s">
        <v>238</v>
      </c>
      <c r="F16" s="331" t="s">
        <v>240</v>
      </c>
      <c r="G16" s="332" t="s">
        <v>241</v>
      </c>
      <c r="H16" s="332" t="s">
        <v>284</v>
      </c>
      <c r="I16" s="332">
        <v>2</v>
      </c>
      <c r="J16" s="332">
        <v>2</v>
      </c>
      <c r="K16" s="332">
        <v>2</v>
      </c>
      <c r="L16" s="347"/>
      <c r="M16" s="332">
        <v>2</v>
      </c>
      <c r="N16" s="348"/>
      <c r="O16" s="348"/>
      <c r="P16" s="349"/>
      <c r="Q16" s="348"/>
      <c r="R16" s="332">
        <v>2</v>
      </c>
      <c r="S16" s="348"/>
      <c r="T16" s="348"/>
      <c r="U16" s="349"/>
      <c r="V16" s="348"/>
      <c r="W16" s="332">
        <v>2</v>
      </c>
      <c r="X16" s="348"/>
      <c r="Y16" s="52"/>
      <c r="Z16" s="121"/>
      <c r="AA16" s="51"/>
      <c r="AB16" s="52"/>
      <c r="AC16" s="52"/>
      <c r="AD16" s="52"/>
      <c r="AE16" s="51"/>
      <c r="AF16" s="51" t="s">
        <v>141</v>
      </c>
      <c r="AG16" s="51"/>
      <c r="AH16" s="197"/>
      <c r="AI16" s="197"/>
      <c r="AJ16" s="198">
        <v>2</v>
      </c>
      <c r="AK16" s="343">
        <f>AJ16/M16</f>
        <v>1</v>
      </c>
      <c r="AL16" s="343">
        <f>(2+2)/(2+2+2+2+2)</f>
        <v>0.4</v>
      </c>
      <c r="AM16" s="337" t="s">
        <v>280</v>
      </c>
      <c r="AN16" s="338" t="s">
        <v>246</v>
      </c>
      <c r="AO16" s="338" t="s">
        <v>246</v>
      </c>
      <c r="AP16" s="338" t="s">
        <v>246</v>
      </c>
      <c r="AQ16" s="339" t="s">
        <v>281</v>
      </c>
    </row>
    <row r="17" spans="1:43" ht="90.75" customHeight="1" thickBot="1">
      <c r="A17" s="22"/>
      <c r="B17" s="23"/>
      <c r="C17" s="421" t="s">
        <v>126</v>
      </c>
      <c r="D17" s="422"/>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2"/>
      <c r="AN17" s="422"/>
      <c r="AO17" s="422"/>
      <c r="AP17" s="422"/>
      <c r="AQ17" s="423"/>
    </row>
  </sheetData>
  <mergeCells count="42">
    <mergeCell ref="C17:AQ17"/>
    <mergeCell ref="A2:F5"/>
    <mergeCell ref="A10:B10"/>
    <mergeCell ref="G2:AQ2"/>
    <mergeCell ref="G3:AQ3"/>
    <mergeCell ref="P8:AQ8"/>
    <mergeCell ref="G4:O4"/>
    <mergeCell ref="C10:D10"/>
    <mergeCell ref="A7:O7"/>
    <mergeCell ref="A8:O8"/>
    <mergeCell ref="P7:AQ7"/>
    <mergeCell ref="AO10:AO13"/>
    <mergeCell ref="P4:AQ4"/>
    <mergeCell ref="J12:L12"/>
    <mergeCell ref="M12:Q12"/>
    <mergeCell ref="G5:O5"/>
    <mergeCell ref="AM10:AM13"/>
    <mergeCell ref="AG12:AG13"/>
    <mergeCell ref="AH12:AH13"/>
    <mergeCell ref="E10:AJ10"/>
    <mergeCell ref="AG11:AJ11"/>
    <mergeCell ref="P5:AQ5"/>
    <mergeCell ref="I11:I13"/>
    <mergeCell ref="AP10:AP13"/>
    <mergeCell ref="AQ10:AQ13"/>
    <mergeCell ref="F11:F13"/>
    <mergeCell ref="G11:G13"/>
    <mergeCell ref="H11:H13"/>
    <mergeCell ref="AI12:AI13"/>
    <mergeCell ref="AJ12:AJ13"/>
    <mergeCell ref="AK10:AK13"/>
    <mergeCell ref="AL10:AL13"/>
    <mergeCell ref="AN10:AN13"/>
    <mergeCell ref="R12:V12"/>
    <mergeCell ref="W12:AA12"/>
    <mergeCell ref="AB12:AF12"/>
    <mergeCell ref="J11:AF11"/>
    <mergeCell ref="A11:A13"/>
    <mergeCell ref="B11:B13"/>
    <mergeCell ref="C11:C13"/>
    <mergeCell ref="D11:D13"/>
    <mergeCell ref="E11:E13"/>
  </mergeCells>
  <phoneticPr fontId="9" type="noConversion"/>
  <printOptions horizontalCentered="1" verticalCentered="1"/>
  <pageMargins left="0" right="0" top="0.55118110236220474" bottom="0" header="0.31496062992125984" footer="0.31496062992125984"/>
  <pageSetup scale="22" fitToWidth="0" orientation="landscape" r:id="rId1"/>
  <headerFooter>
    <oddFooter>&amp;C&amp;G</oddFooter>
  </headerFooter>
  <drawing r:id="rId2"/>
  <legacyDrawingHF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6"/>
  <sheetViews>
    <sheetView view="pageBreakPreview" topLeftCell="A4" zoomScale="80" zoomScaleNormal="50" zoomScaleSheetLayoutView="80" zoomScalePageLayoutView="50" workbookViewId="0">
      <selection activeCell="C9" sqref="C9:C14"/>
    </sheetView>
  </sheetViews>
  <sheetFormatPr baseColWidth="10" defaultColWidth="10.85546875" defaultRowHeight="15.75"/>
  <cols>
    <col min="1" max="1" width="26.42578125" style="1" customWidth="1"/>
    <col min="2" max="2" width="12.42578125" style="1" customWidth="1"/>
    <col min="3" max="3" width="25.140625" style="1" customWidth="1"/>
    <col min="4" max="4" width="17.85546875" style="7" customWidth="1"/>
    <col min="5" max="5" width="16.140625" style="7" customWidth="1"/>
    <col min="6" max="6" width="14.140625" style="7" customWidth="1"/>
    <col min="7" max="7" width="13.85546875" style="17" customWidth="1"/>
    <col min="8" max="8" width="16.28515625" style="56" customWidth="1"/>
    <col min="9" max="9" width="16.85546875" style="8" customWidth="1"/>
    <col min="10" max="10" width="15.28515625" style="8" customWidth="1"/>
    <col min="11" max="11" width="18.28515625" style="8" customWidth="1"/>
    <col min="12" max="12" width="15.7109375" style="8" customWidth="1"/>
    <col min="13" max="13" width="13.7109375" style="8" customWidth="1"/>
    <col min="14" max="14" width="13.42578125" style="8" customWidth="1"/>
    <col min="15" max="15" width="13.7109375" style="8" customWidth="1"/>
    <col min="16" max="16" width="18.28515625" style="8" customWidth="1"/>
    <col min="17" max="17" width="16.5703125" style="8" customWidth="1"/>
    <col min="18" max="18" width="13.140625" style="8" customWidth="1"/>
    <col min="19" max="19" width="14" style="8" customWidth="1"/>
    <col min="20" max="20" width="13.42578125" style="8" customWidth="1"/>
    <col min="21" max="21" width="18.28515625" style="8" customWidth="1"/>
    <col min="22" max="22" width="15.85546875" style="8" customWidth="1"/>
    <col min="23" max="25" width="16.28515625" style="8" customWidth="1"/>
    <col min="26" max="26" width="18.28515625" style="8" customWidth="1"/>
    <col min="27" max="30" width="16.28515625" style="8" customWidth="1"/>
    <col min="31" max="31" width="18.28515625" style="8" customWidth="1"/>
    <col min="32" max="32" width="20.42578125" style="1" customWidth="1"/>
    <col min="33" max="33" width="13.140625" style="1" customWidth="1"/>
    <col min="34" max="34" width="12.7109375" style="15" customWidth="1"/>
    <col min="35" max="35" width="15.5703125" style="15" customWidth="1"/>
    <col min="36" max="36" width="11.28515625" style="1" customWidth="1"/>
    <col min="37" max="37" width="9.7109375" style="1" customWidth="1"/>
    <col min="38" max="38" width="28.7109375" style="1" customWidth="1"/>
    <col min="39" max="39" width="13.7109375" style="1" customWidth="1"/>
    <col min="40" max="40" width="12.85546875" style="1" customWidth="1"/>
    <col min="41" max="41" width="11.28515625" style="1" customWidth="1"/>
    <col min="42" max="42" width="12.85546875" style="1" customWidth="1"/>
    <col min="43" max="16384" width="10.85546875" style="1"/>
  </cols>
  <sheetData>
    <row r="1" spans="1:42" ht="38.25" customHeight="1">
      <c r="A1" s="490"/>
      <c r="B1" s="491"/>
      <c r="C1" s="491"/>
      <c r="D1" s="491"/>
      <c r="E1" s="491"/>
      <c r="F1" s="502" t="s">
        <v>0</v>
      </c>
      <c r="G1" s="503"/>
      <c r="H1" s="503"/>
      <c r="I1" s="503"/>
      <c r="J1" s="503"/>
      <c r="K1" s="503"/>
      <c r="L1" s="503"/>
      <c r="M1" s="503"/>
      <c r="N1" s="503"/>
      <c r="O1" s="503"/>
      <c r="P1" s="503"/>
      <c r="Q1" s="503"/>
      <c r="R1" s="503"/>
      <c r="S1" s="503"/>
      <c r="T1" s="503"/>
      <c r="U1" s="503"/>
      <c r="V1" s="503"/>
      <c r="W1" s="503"/>
      <c r="X1" s="503"/>
      <c r="Y1" s="503"/>
      <c r="Z1" s="503"/>
      <c r="AA1" s="503"/>
      <c r="AB1" s="503"/>
      <c r="AC1" s="503"/>
      <c r="AD1" s="503"/>
      <c r="AE1" s="503"/>
      <c r="AF1" s="503"/>
      <c r="AG1" s="503"/>
      <c r="AH1" s="503"/>
      <c r="AI1" s="503"/>
      <c r="AJ1" s="503"/>
      <c r="AK1" s="503"/>
      <c r="AL1" s="503"/>
      <c r="AM1" s="503"/>
      <c r="AN1" s="503"/>
      <c r="AO1" s="503"/>
      <c r="AP1" s="504"/>
    </row>
    <row r="2" spans="1:42" ht="30.75" customHeight="1">
      <c r="A2" s="492"/>
      <c r="B2" s="493"/>
      <c r="C2" s="493"/>
      <c r="D2" s="493"/>
      <c r="E2" s="493"/>
      <c r="F2" s="496" t="s">
        <v>124</v>
      </c>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c r="AN2" s="497"/>
      <c r="AO2" s="497"/>
      <c r="AP2" s="498"/>
    </row>
    <row r="3" spans="1:42" ht="27.75" customHeight="1">
      <c r="A3" s="492"/>
      <c r="B3" s="493"/>
      <c r="C3" s="493"/>
      <c r="D3" s="493"/>
      <c r="E3" s="493"/>
      <c r="F3" s="408" t="s">
        <v>1</v>
      </c>
      <c r="G3" s="408"/>
      <c r="H3" s="408"/>
      <c r="I3" s="408"/>
      <c r="J3" s="408"/>
      <c r="K3" s="408"/>
      <c r="L3" s="408"/>
      <c r="M3" s="408"/>
      <c r="N3" s="408"/>
      <c r="O3" s="496" t="str">
        <f>GESTIÓN!P4</f>
        <v>DIRECCIÓN DE CONTROL AMBIENTAL</v>
      </c>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8"/>
    </row>
    <row r="4" spans="1:42" ht="26.25" customHeight="1" thickBot="1">
      <c r="A4" s="494"/>
      <c r="B4" s="495"/>
      <c r="C4" s="495"/>
      <c r="D4" s="495"/>
      <c r="E4" s="495"/>
      <c r="F4" s="437" t="s">
        <v>3</v>
      </c>
      <c r="G4" s="437"/>
      <c r="H4" s="437"/>
      <c r="I4" s="437"/>
      <c r="J4" s="437"/>
      <c r="K4" s="437"/>
      <c r="L4" s="437"/>
      <c r="M4" s="437"/>
      <c r="N4" s="437"/>
      <c r="O4" s="499" t="str">
        <f>GESTIÓN!P5</f>
        <v xml:space="preserve"> 978 - Centro de Información y Modelamiento Ambiental</v>
      </c>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1"/>
    </row>
    <row r="5" spans="1:42" ht="14.25" customHeight="1" thickBot="1">
      <c r="AI5" s="18"/>
    </row>
    <row r="6" spans="1:42" s="31" customFormat="1" ht="53.25" customHeight="1">
      <c r="A6" s="430" t="s">
        <v>74</v>
      </c>
      <c r="B6" s="416" t="s">
        <v>84</v>
      </c>
      <c r="C6" s="416"/>
      <c r="D6" s="416"/>
      <c r="E6" s="416" t="s">
        <v>88</v>
      </c>
      <c r="F6" s="416" t="s">
        <v>89</v>
      </c>
      <c r="G6" s="416" t="s">
        <v>90</v>
      </c>
      <c r="H6" s="416" t="s">
        <v>91</v>
      </c>
      <c r="I6" s="483" t="s">
        <v>92</v>
      </c>
      <c r="J6" s="484"/>
      <c r="K6" s="484"/>
      <c r="L6" s="484"/>
      <c r="M6" s="484"/>
      <c r="N6" s="484"/>
      <c r="O6" s="484"/>
      <c r="P6" s="484"/>
      <c r="Q6" s="484"/>
      <c r="R6" s="484"/>
      <c r="S6" s="484"/>
      <c r="T6" s="484"/>
      <c r="U6" s="484"/>
      <c r="V6" s="484"/>
      <c r="W6" s="484"/>
      <c r="X6" s="484"/>
      <c r="Y6" s="484"/>
      <c r="Z6" s="484"/>
      <c r="AA6" s="484"/>
      <c r="AB6" s="484"/>
      <c r="AC6" s="484"/>
      <c r="AD6" s="484"/>
      <c r="AE6" s="485"/>
      <c r="AF6" s="416" t="s">
        <v>93</v>
      </c>
      <c r="AG6" s="416"/>
      <c r="AH6" s="416"/>
      <c r="AI6" s="416"/>
      <c r="AJ6" s="416" t="s">
        <v>95</v>
      </c>
      <c r="AK6" s="416" t="s">
        <v>96</v>
      </c>
      <c r="AL6" s="416" t="s">
        <v>97</v>
      </c>
      <c r="AM6" s="416" t="s">
        <v>98</v>
      </c>
      <c r="AN6" s="416" t="s">
        <v>99</v>
      </c>
      <c r="AO6" s="416" t="s">
        <v>100</v>
      </c>
      <c r="AP6" s="507" t="s">
        <v>101</v>
      </c>
    </row>
    <row r="7" spans="1:42" s="31" customFormat="1" ht="53.25" customHeight="1">
      <c r="A7" s="404"/>
      <c r="B7" s="406"/>
      <c r="C7" s="406"/>
      <c r="D7" s="406"/>
      <c r="E7" s="406"/>
      <c r="F7" s="406"/>
      <c r="G7" s="406"/>
      <c r="H7" s="406"/>
      <c r="I7" s="417">
        <v>2016</v>
      </c>
      <c r="J7" s="417"/>
      <c r="K7" s="417"/>
      <c r="L7" s="417">
        <v>2017</v>
      </c>
      <c r="M7" s="417"/>
      <c r="N7" s="417"/>
      <c r="O7" s="417"/>
      <c r="P7" s="417"/>
      <c r="Q7" s="417">
        <v>2018</v>
      </c>
      <c r="R7" s="417"/>
      <c r="S7" s="417"/>
      <c r="T7" s="417"/>
      <c r="U7" s="417"/>
      <c r="V7" s="418">
        <v>2019</v>
      </c>
      <c r="W7" s="419"/>
      <c r="X7" s="419"/>
      <c r="Y7" s="419"/>
      <c r="Z7" s="420"/>
      <c r="AA7" s="418">
        <v>2020</v>
      </c>
      <c r="AB7" s="419"/>
      <c r="AC7" s="419"/>
      <c r="AD7" s="419"/>
      <c r="AE7" s="420"/>
      <c r="AF7" s="417" t="s">
        <v>94</v>
      </c>
      <c r="AG7" s="417"/>
      <c r="AH7" s="417"/>
      <c r="AI7" s="417"/>
      <c r="AJ7" s="406"/>
      <c r="AK7" s="406"/>
      <c r="AL7" s="406"/>
      <c r="AM7" s="406"/>
      <c r="AN7" s="406"/>
      <c r="AO7" s="406"/>
      <c r="AP7" s="508"/>
    </row>
    <row r="8" spans="1:42" s="31" customFormat="1" ht="55.5" customHeight="1" thickBot="1">
      <c r="A8" s="506"/>
      <c r="B8" s="55" t="s">
        <v>85</v>
      </c>
      <c r="C8" s="55" t="s">
        <v>86</v>
      </c>
      <c r="D8" s="55" t="s">
        <v>87</v>
      </c>
      <c r="E8" s="505"/>
      <c r="F8" s="505"/>
      <c r="G8" s="505"/>
      <c r="H8" s="510"/>
      <c r="I8" s="55" t="s">
        <v>7</v>
      </c>
      <c r="J8" s="55" t="s">
        <v>8</v>
      </c>
      <c r="K8" s="55" t="s">
        <v>33</v>
      </c>
      <c r="L8" s="55" t="s">
        <v>5</v>
      </c>
      <c r="M8" s="55" t="s">
        <v>6</v>
      </c>
      <c r="N8" s="55" t="s">
        <v>7</v>
      </c>
      <c r="O8" s="55" t="s">
        <v>8</v>
      </c>
      <c r="P8" s="55" t="s">
        <v>33</v>
      </c>
      <c r="Q8" s="55" t="s">
        <v>5</v>
      </c>
      <c r="R8" s="55" t="s">
        <v>6</v>
      </c>
      <c r="S8" s="55" t="s">
        <v>7</v>
      </c>
      <c r="T8" s="55" t="s">
        <v>8</v>
      </c>
      <c r="U8" s="55" t="s">
        <v>33</v>
      </c>
      <c r="V8" s="55" t="s">
        <v>5</v>
      </c>
      <c r="W8" s="55" t="s">
        <v>6</v>
      </c>
      <c r="X8" s="55" t="s">
        <v>7</v>
      </c>
      <c r="Y8" s="55" t="s">
        <v>8</v>
      </c>
      <c r="Z8" s="55" t="s">
        <v>33</v>
      </c>
      <c r="AA8" s="55" t="s">
        <v>5</v>
      </c>
      <c r="AB8" s="55" t="s">
        <v>6</v>
      </c>
      <c r="AC8" s="55" t="s">
        <v>7</v>
      </c>
      <c r="AD8" s="55" t="s">
        <v>8</v>
      </c>
      <c r="AE8" s="55" t="s">
        <v>33</v>
      </c>
      <c r="AF8" s="55" t="s">
        <v>5</v>
      </c>
      <c r="AG8" s="55" t="s">
        <v>6</v>
      </c>
      <c r="AH8" s="55" t="s">
        <v>7</v>
      </c>
      <c r="AI8" s="55" t="s">
        <v>8</v>
      </c>
      <c r="AJ8" s="505"/>
      <c r="AK8" s="505"/>
      <c r="AL8" s="505"/>
      <c r="AM8" s="505"/>
      <c r="AN8" s="505"/>
      <c r="AO8" s="505"/>
      <c r="AP8" s="509"/>
    </row>
    <row r="9" spans="1:42" s="5" customFormat="1" ht="24" customHeight="1" thickBot="1">
      <c r="A9" s="463" t="s">
        <v>142</v>
      </c>
      <c r="B9" s="467">
        <v>1</v>
      </c>
      <c r="C9" s="470" t="s">
        <v>135</v>
      </c>
      <c r="D9" s="450" t="s">
        <v>234</v>
      </c>
      <c r="E9" s="453">
        <f>+GESTIÓN!C15</f>
        <v>441</v>
      </c>
      <c r="F9" s="450">
        <v>193</v>
      </c>
      <c r="G9" s="309" t="s">
        <v>9</v>
      </c>
      <c r="H9" s="93">
        <f>K9+L9+Q9+V9+AA9</f>
        <v>51</v>
      </c>
      <c r="I9" s="93">
        <v>6</v>
      </c>
      <c r="J9" s="93">
        <v>6</v>
      </c>
      <c r="K9" s="93">
        <v>6</v>
      </c>
      <c r="L9" s="93">
        <v>13</v>
      </c>
      <c r="M9" s="93"/>
      <c r="N9" s="93"/>
      <c r="O9" s="93"/>
      <c r="P9" s="93"/>
      <c r="Q9" s="93">
        <v>13</v>
      </c>
      <c r="R9" s="93"/>
      <c r="S9" s="93"/>
      <c r="T9" s="93"/>
      <c r="U9" s="93"/>
      <c r="V9" s="93">
        <v>13</v>
      </c>
      <c r="W9" s="93"/>
      <c r="X9" s="93"/>
      <c r="Y9" s="93"/>
      <c r="Z9" s="93"/>
      <c r="AA9" s="93">
        <v>6</v>
      </c>
      <c r="AB9" s="93"/>
      <c r="AC9" s="93"/>
      <c r="AD9" s="93"/>
      <c r="AE9" s="93"/>
      <c r="AF9" s="137">
        <v>1</v>
      </c>
      <c r="AG9" s="244"/>
      <c r="AH9" s="245"/>
      <c r="AI9" s="92"/>
      <c r="AJ9" s="246">
        <f>AF9/L9</f>
        <v>7.6923076923076927E-2</v>
      </c>
      <c r="AK9" s="246">
        <f>(K9+AF9)/(J9+L9+Q9+V9+AA9)</f>
        <v>0.13725490196078433</v>
      </c>
      <c r="AL9" s="477" t="s">
        <v>293</v>
      </c>
      <c r="AM9" s="477" t="s">
        <v>294</v>
      </c>
      <c r="AN9" s="477" t="s">
        <v>295</v>
      </c>
      <c r="AO9" s="456" t="s">
        <v>266</v>
      </c>
      <c r="AP9" s="474" t="s">
        <v>296</v>
      </c>
    </row>
    <row r="10" spans="1:42" s="5" customFormat="1" ht="24" customHeight="1">
      <c r="A10" s="464"/>
      <c r="B10" s="468"/>
      <c r="C10" s="471"/>
      <c r="D10" s="451"/>
      <c r="E10" s="454"/>
      <c r="F10" s="451"/>
      <c r="G10" s="310" t="s">
        <v>10</v>
      </c>
      <c r="H10" s="94">
        <f>K10+L10+Q10+V10+AA10</f>
        <v>8984484996</v>
      </c>
      <c r="I10" s="94">
        <v>677000000</v>
      </c>
      <c r="J10" s="248">
        <v>909789822</v>
      </c>
      <c r="K10" s="94">
        <v>692484996</v>
      </c>
      <c r="L10" s="94">
        <v>4000000000</v>
      </c>
      <c r="M10" s="94"/>
      <c r="N10" s="94"/>
      <c r="O10" s="94"/>
      <c r="P10" s="94"/>
      <c r="Q10" s="94">
        <v>1583000000</v>
      </c>
      <c r="R10" s="248"/>
      <c r="S10" s="94"/>
      <c r="T10" s="94"/>
      <c r="U10" s="94"/>
      <c r="V10" s="94">
        <v>1663000000</v>
      </c>
      <c r="W10" s="248"/>
      <c r="X10" s="94"/>
      <c r="Y10" s="94"/>
      <c r="Z10" s="94"/>
      <c r="AA10" s="94">
        <v>1046000000</v>
      </c>
      <c r="AB10" s="248"/>
      <c r="AC10" s="248"/>
      <c r="AD10" s="248"/>
      <c r="AE10" s="248"/>
      <c r="AF10" s="94">
        <v>148482500</v>
      </c>
      <c r="AG10" s="94"/>
      <c r="AH10" s="249"/>
      <c r="AI10" s="138"/>
      <c r="AJ10" s="246">
        <f>AF10/L10</f>
        <v>3.7120624999999997E-2</v>
      </c>
      <c r="AK10" s="246">
        <f>(K10+AF10)/(J10+L10+Q10+V10+AA10)</f>
        <v>9.1391730551091482E-2</v>
      </c>
      <c r="AL10" s="478"/>
      <c r="AM10" s="478"/>
      <c r="AN10" s="478"/>
      <c r="AO10" s="457"/>
      <c r="AP10" s="475"/>
    </row>
    <row r="11" spans="1:42" s="5" customFormat="1" ht="24" customHeight="1">
      <c r="A11" s="464"/>
      <c r="B11" s="468"/>
      <c r="C11" s="471"/>
      <c r="D11" s="451"/>
      <c r="E11" s="454"/>
      <c r="F11" s="451"/>
      <c r="G11" s="310" t="s">
        <v>11</v>
      </c>
      <c r="H11" s="95"/>
      <c r="I11" s="95"/>
      <c r="J11" s="96"/>
      <c r="K11" s="96">
        <v>0</v>
      </c>
      <c r="L11" s="95"/>
      <c r="M11" s="96"/>
      <c r="N11" s="96"/>
      <c r="O11" s="96"/>
      <c r="P11" s="96"/>
      <c r="Q11" s="95"/>
      <c r="R11" s="96"/>
      <c r="S11" s="96"/>
      <c r="T11" s="96"/>
      <c r="U11" s="96"/>
      <c r="V11" s="95"/>
      <c r="W11" s="96"/>
      <c r="X11" s="96"/>
      <c r="Y11" s="96"/>
      <c r="Z11" s="96"/>
      <c r="AA11" s="95"/>
      <c r="AB11" s="96"/>
      <c r="AC11" s="96"/>
      <c r="AD11" s="96"/>
      <c r="AE11" s="96"/>
      <c r="AF11" s="137">
        <v>0</v>
      </c>
      <c r="AG11" s="137"/>
      <c r="AH11" s="249"/>
      <c r="AI11" s="95"/>
      <c r="AJ11" s="250"/>
      <c r="AK11" s="250"/>
      <c r="AL11" s="478"/>
      <c r="AM11" s="478"/>
      <c r="AN11" s="478"/>
      <c r="AO11" s="457"/>
      <c r="AP11" s="475"/>
    </row>
    <row r="12" spans="1:42" s="5" customFormat="1" ht="24" customHeight="1">
      <c r="A12" s="464"/>
      <c r="B12" s="468"/>
      <c r="C12" s="471"/>
      <c r="D12" s="451"/>
      <c r="E12" s="454"/>
      <c r="F12" s="451"/>
      <c r="G12" s="310" t="s">
        <v>12</v>
      </c>
      <c r="H12" s="95"/>
      <c r="I12" s="95"/>
      <c r="J12" s="96"/>
      <c r="K12" s="96">
        <v>0</v>
      </c>
      <c r="L12" s="95">
        <v>563456573</v>
      </c>
      <c r="M12" s="96"/>
      <c r="N12" s="96"/>
      <c r="O12" s="96"/>
      <c r="P12" s="96"/>
      <c r="Q12" s="95"/>
      <c r="R12" s="96"/>
      <c r="S12" s="96"/>
      <c r="T12" s="96"/>
      <c r="U12" s="96"/>
      <c r="V12" s="95"/>
      <c r="W12" s="96"/>
      <c r="X12" s="96"/>
      <c r="Y12" s="96"/>
      <c r="Z12" s="96"/>
      <c r="AA12" s="95"/>
      <c r="AB12" s="96"/>
      <c r="AC12" s="96"/>
      <c r="AD12" s="96"/>
      <c r="AE12" s="96"/>
      <c r="AF12" s="94">
        <v>46385730</v>
      </c>
      <c r="AG12" s="98"/>
      <c r="AH12" s="251"/>
      <c r="AI12" s="95"/>
      <c r="AJ12" s="250"/>
      <c r="AK12" s="250"/>
      <c r="AL12" s="478"/>
      <c r="AM12" s="478"/>
      <c r="AN12" s="478"/>
      <c r="AO12" s="457"/>
      <c r="AP12" s="475"/>
    </row>
    <row r="13" spans="1:42" s="5" customFormat="1" ht="24" customHeight="1">
      <c r="A13" s="464"/>
      <c r="B13" s="468"/>
      <c r="C13" s="471"/>
      <c r="D13" s="451"/>
      <c r="E13" s="454"/>
      <c r="F13" s="451"/>
      <c r="G13" s="310" t="s">
        <v>13</v>
      </c>
      <c r="H13" s="93">
        <v>51</v>
      </c>
      <c r="I13" s="93">
        <v>6</v>
      </c>
      <c r="J13" s="93">
        <v>6</v>
      </c>
      <c r="K13" s="93">
        <v>6</v>
      </c>
      <c r="L13" s="93">
        <v>13</v>
      </c>
      <c r="M13" s="93"/>
      <c r="N13" s="93"/>
      <c r="O13" s="93"/>
      <c r="P13" s="93"/>
      <c r="Q13" s="93">
        <v>13</v>
      </c>
      <c r="R13" s="93"/>
      <c r="S13" s="93"/>
      <c r="T13" s="93"/>
      <c r="U13" s="93"/>
      <c r="V13" s="93">
        <v>13</v>
      </c>
      <c r="W13" s="93"/>
      <c r="X13" s="93"/>
      <c r="Y13" s="93"/>
      <c r="Z13" s="93"/>
      <c r="AA13" s="93">
        <v>6</v>
      </c>
      <c r="AB13" s="93"/>
      <c r="AC13" s="93"/>
      <c r="AD13" s="93"/>
      <c r="AE13" s="93"/>
      <c r="AF13" s="137">
        <v>1</v>
      </c>
      <c r="AG13" s="137"/>
      <c r="AH13" s="249"/>
      <c r="AI13" s="93"/>
      <c r="AJ13" s="250"/>
      <c r="AK13" s="250"/>
      <c r="AL13" s="478"/>
      <c r="AM13" s="478"/>
      <c r="AN13" s="478"/>
      <c r="AO13" s="457"/>
      <c r="AP13" s="475"/>
    </row>
    <row r="14" spans="1:42" s="5" customFormat="1" ht="24" customHeight="1" thickBot="1">
      <c r="A14" s="465"/>
      <c r="B14" s="469"/>
      <c r="C14" s="472"/>
      <c r="D14" s="462"/>
      <c r="E14" s="455"/>
      <c r="F14" s="462"/>
      <c r="G14" s="311" t="s">
        <v>14</v>
      </c>
      <c r="H14" s="108">
        <f>H10</f>
        <v>8984484996</v>
      </c>
      <c r="I14" s="108">
        <f>+I10</f>
        <v>677000000</v>
      </c>
      <c r="J14" s="110">
        <v>909789822</v>
      </c>
      <c r="K14" s="110">
        <v>692484996</v>
      </c>
      <c r="L14" s="108">
        <v>4563456573</v>
      </c>
      <c r="M14" s="110"/>
      <c r="N14" s="110"/>
      <c r="O14" s="110"/>
      <c r="P14" s="110"/>
      <c r="Q14" s="108">
        <f>Q10</f>
        <v>1583000000</v>
      </c>
      <c r="R14" s="110"/>
      <c r="S14" s="110"/>
      <c r="T14" s="110"/>
      <c r="U14" s="110"/>
      <c r="V14" s="108">
        <f>V10</f>
        <v>1663000000</v>
      </c>
      <c r="W14" s="110"/>
      <c r="X14" s="110"/>
      <c r="Y14" s="110"/>
      <c r="Z14" s="110"/>
      <c r="AA14" s="108">
        <f>AA10</f>
        <v>1046000000</v>
      </c>
      <c r="AB14" s="110"/>
      <c r="AC14" s="110"/>
      <c r="AD14" s="110"/>
      <c r="AE14" s="110"/>
      <c r="AF14" s="108">
        <v>194868230</v>
      </c>
      <c r="AG14" s="108"/>
      <c r="AH14" s="252"/>
      <c r="AI14" s="139"/>
      <c r="AJ14" s="253"/>
      <c r="AK14" s="253"/>
      <c r="AL14" s="479"/>
      <c r="AM14" s="479"/>
      <c r="AN14" s="479"/>
      <c r="AO14" s="458"/>
      <c r="AP14" s="476"/>
    </row>
    <row r="15" spans="1:42" s="5" customFormat="1" ht="19.5" customHeight="1">
      <c r="A15" s="463" t="s">
        <v>132</v>
      </c>
      <c r="B15" s="467">
        <v>2</v>
      </c>
      <c r="C15" s="467" t="s">
        <v>259</v>
      </c>
      <c r="D15" s="450" t="s">
        <v>258</v>
      </c>
      <c r="E15" s="453">
        <f>+GESTIÓN!C15</f>
        <v>441</v>
      </c>
      <c r="F15" s="450">
        <v>193</v>
      </c>
      <c r="G15" s="71" t="s">
        <v>9</v>
      </c>
      <c r="H15" s="312">
        <v>1</v>
      </c>
      <c r="I15" s="313">
        <v>0.1</v>
      </c>
      <c r="J15" s="314">
        <v>0.1</v>
      </c>
      <c r="K15" s="124">
        <v>0.02</v>
      </c>
      <c r="L15" s="312">
        <v>0.4</v>
      </c>
      <c r="M15" s="124"/>
      <c r="N15" s="124"/>
      <c r="O15" s="318"/>
      <c r="P15" s="124"/>
      <c r="Q15" s="312">
        <v>0.65</v>
      </c>
      <c r="R15" s="124"/>
      <c r="S15" s="124"/>
      <c r="T15" s="318"/>
      <c r="U15" s="124"/>
      <c r="V15" s="312">
        <v>0.9</v>
      </c>
      <c r="W15" s="124"/>
      <c r="X15" s="124"/>
      <c r="Y15" s="318"/>
      <c r="Z15" s="124"/>
      <c r="AA15" s="312">
        <v>1</v>
      </c>
      <c r="AB15" s="124"/>
      <c r="AC15" s="124"/>
      <c r="AD15" s="247"/>
      <c r="AE15" s="124"/>
      <c r="AF15" s="312">
        <v>0.05</v>
      </c>
      <c r="AG15" s="102"/>
      <c r="AH15" s="254"/>
      <c r="AI15" s="109"/>
      <c r="AJ15" s="246">
        <f>AF15/L15</f>
        <v>0.125</v>
      </c>
      <c r="AK15" s="246">
        <f>AF15/H15</f>
        <v>0.05</v>
      </c>
      <c r="AL15" s="477" t="s">
        <v>297</v>
      </c>
      <c r="AM15" s="456" t="s">
        <v>298</v>
      </c>
      <c r="AN15" s="477" t="s">
        <v>217</v>
      </c>
      <c r="AO15" s="477" t="s">
        <v>267</v>
      </c>
      <c r="AP15" s="474" t="s">
        <v>299</v>
      </c>
    </row>
    <row r="16" spans="1:42" s="5" customFormat="1" ht="19.5" customHeight="1">
      <c r="A16" s="464"/>
      <c r="B16" s="468"/>
      <c r="C16" s="468"/>
      <c r="D16" s="451"/>
      <c r="E16" s="454"/>
      <c r="F16" s="451"/>
      <c r="G16" s="40" t="s">
        <v>10</v>
      </c>
      <c r="H16" s="94">
        <f>K16+L16+Q16+V16+AA16</f>
        <v>2312623000</v>
      </c>
      <c r="I16" s="94">
        <v>146000000</v>
      </c>
      <c r="J16" s="248">
        <v>146197700</v>
      </c>
      <c r="K16" s="94">
        <v>0</v>
      </c>
      <c r="L16" s="94">
        <v>1387623000</v>
      </c>
      <c r="M16" s="94"/>
      <c r="N16" s="94"/>
      <c r="O16" s="94"/>
      <c r="P16" s="94"/>
      <c r="Q16" s="94">
        <v>405000000</v>
      </c>
      <c r="R16" s="94"/>
      <c r="S16" s="94"/>
      <c r="T16" s="94"/>
      <c r="U16" s="94"/>
      <c r="V16" s="94">
        <v>408000000</v>
      </c>
      <c r="W16" s="94"/>
      <c r="X16" s="94"/>
      <c r="Y16" s="94"/>
      <c r="Z16" s="94"/>
      <c r="AA16" s="94">
        <v>112000000</v>
      </c>
      <c r="AB16" s="248"/>
      <c r="AC16" s="248"/>
      <c r="AD16" s="248"/>
      <c r="AE16" s="248"/>
      <c r="AF16" s="94">
        <v>0</v>
      </c>
      <c r="AG16" s="103"/>
      <c r="AH16" s="255"/>
      <c r="AI16" s="138"/>
      <c r="AJ16" s="250">
        <f>AF16/L16</f>
        <v>0</v>
      </c>
      <c r="AK16" s="256">
        <f>(K16+AF16)/(J16+L16+Q16+V16+AA16)</f>
        <v>0</v>
      </c>
      <c r="AL16" s="478"/>
      <c r="AM16" s="457"/>
      <c r="AN16" s="478"/>
      <c r="AO16" s="478"/>
      <c r="AP16" s="475"/>
    </row>
    <row r="17" spans="1:42" s="5" customFormat="1" ht="19.5" customHeight="1">
      <c r="A17" s="464"/>
      <c r="B17" s="468"/>
      <c r="C17" s="468"/>
      <c r="D17" s="451"/>
      <c r="E17" s="454"/>
      <c r="F17" s="451"/>
      <c r="G17" s="40" t="s">
        <v>11</v>
      </c>
      <c r="H17" s="94"/>
      <c r="I17" s="94"/>
      <c r="J17" s="94"/>
      <c r="K17" s="94">
        <v>0</v>
      </c>
      <c r="L17" s="94">
        <v>0</v>
      </c>
      <c r="M17" s="94"/>
      <c r="N17" s="94"/>
      <c r="O17" s="94"/>
      <c r="P17" s="94"/>
      <c r="Q17" s="94"/>
      <c r="R17" s="94"/>
      <c r="S17" s="94"/>
      <c r="T17" s="94"/>
      <c r="U17" s="94"/>
      <c r="V17" s="94"/>
      <c r="W17" s="94"/>
      <c r="X17" s="94"/>
      <c r="Y17" s="94"/>
      <c r="Z17" s="94"/>
      <c r="AA17" s="94"/>
      <c r="AB17" s="94"/>
      <c r="AC17" s="94"/>
      <c r="AD17" s="94"/>
      <c r="AE17" s="94"/>
      <c r="AF17" s="94">
        <v>0</v>
      </c>
      <c r="AG17" s="103"/>
      <c r="AH17" s="255"/>
      <c r="AI17" s="95"/>
      <c r="AJ17" s="250"/>
      <c r="AK17" s="250"/>
      <c r="AL17" s="478"/>
      <c r="AM17" s="457"/>
      <c r="AN17" s="478"/>
      <c r="AO17" s="478"/>
      <c r="AP17" s="475"/>
    </row>
    <row r="18" spans="1:42" s="5" customFormat="1" ht="19.5" customHeight="1">
      <c r="A18" s="464"/>
      <c r="B18" s="468"/>
      <c r="C18" s="468"/>
      <c r="D18" s="451"/>
      <c r="E18" s="454"/>
      <c r="F18" s="451"/>
      <c r="G18" s="40" t="s">
        <v>12</v>
      </c>
      <c r="H18" s="94"/>
      <c r="I18" s="94"/>
      <c r="J18" s="94"/>
      <c r="K18" s="94">
        <v>0</v>
      </c>
      <c r="L18" s="94"/>
      <c r="M18" s="94"/>
      <c r="N18" s="94"/>
      <c r="O18" s="94"/>
      <c r="P18" s="94"/>
      <c r="Q18" s="94"/>
      <c r="R18" s="94"/>
      <c r="S18" s="94"/>
      <c r="T18" s="94"/>
      <c r="U18" s="94"/>
      <c r="V18" s="94"/>
      <c r="W18" s="94"/>
      <c r="X18" s="94"/>
      <c r="Y18" s="94"/>
      <c r="Z18" s="94"/>
      <c r="AA18" s="94"/>
      <c r="AB18" s="98"/>
      <c r="AC18" s="98"/>
      <c r="AD18" s="98"/>
      <c r="AE18" s="98"/>
      <c r="AF18" s="98">
        <v>0</v>
      </c>
      <c r="AG18" s="103"/>
      <c r="AH18" s="255"/>
      <c r="AI18" s="95"/>
      <c r="AJ18" s="250"/>
      <c r="AK18" s="250"/>
      <c r="AL18" s="478"/>
      <c r="AM18" s="457"/>
      <c r="AN18" s="478"/>
      <c r="AO18" s="478"/>
      <c r="AP18" s="475"/>
    </row>
    <row r="19" spans="1:42" s="5" customFormat="1" ht="19.5" customHeight="1">
      <c r="A19" s="464"/>
      <c r="B19" s="468"/>
      <c r="C19" s="468"/>
      <c r="D19" s="451"/>
      <c r="E19" s="454"/>
      <c r="F19" s="451"/>
      <c r="G19" s="40" t="s">
        <v>13</v>
      </c>
      <c r="H19" s="315">
        <v>1</v>
      </c>
      <c r="I19" s="316">
        <v>0.1</v>
      </c>
      <c r="J19" s="317">
        <v>0.1</v>
      </c>
      <c r="K19" s="94">
        <v>0.02</v>
      </c>
      <c r="L19" s="315">
        <v>0.4</v>
      </c>
      <c r="M19" s="94"/>
      <c r="N19" s="94"/>
      <c r="O19" s="248"/>
      <c r="P19" s="94"/>
      <c r="Q19" s="315">
        <v>0.65</v>
      </c>
      <c r="R19" s="94"/>
      <c r="S19" s="94"/>
      <c r="T19" s="248"/>
      <c r="U19" s="94"/>
      <c r="V19" s="315">
        <v>0.9</v>
      </c>
      <c r="W19" s="94"/>
      <c r="X19" s="94"/>
      <c r="Y19" s="248"/>
      <c r="Z19" s="94"/>
      <c r="AA19" s="315">
        <v>1</v>
      </c>
      <c r="AB19" s="94"/>
      <c r="AC19" s="94"/>
      <c r="AD19" s="94"/>
      <c r="AE19" s="94"/>
      <c r="AF19" s="315">
        <v>0.05</v>
      </c>
      <c r="AG19" s="103"/>
      <c r="AH19" s="255"/>
      <c r="AI19" s="138"/>
      <c r="AJ19" s="250"/>
      <c r="AK19" s="250"/>
      <c r="AL19" s="478"/>
      <c r="AM19" s="457"/>
      <c r="AN19" s="478"/>
      <c r="AO19" s="478"/>
      <c r="AP19" s="475"/>
    </row>
    <row r="20" spans="1:42" s="5" customFormat="1" ht="19.5" customHeight="1" thickBot="1">
      <c r="A20" s="465"/>
      <c r="B20" s="469"/>
      <c r="C20" s="469"/>
      <c r="D20" s="462"/>
      <c r="E20" s="455"/>
      <c r="F20" s="462"/>
      <c r="G20" s="42" t="s">
        <v>14</v>
      </c>
      <c r="H20" s="108">
        <f>H16</f>
        <v>2312623000</v>
      </c>
      <c r="I20" s="108">
        <f>+I16</f>
        <v>146000000</v>
      </c>
      <c r="J20" s="110">
        <v>146197700</v>
      </c>
      <c r="K20" s="110">
        <v>0</v>
      </c>
      <c r="L20" s="108">
        <v>1387623000</v>
      </c>
      <c r="M20" s="110"/>
      <c r="N20" s="110"/>
      <c r="O20" s="110"/>
      <c r="P20" s="110"/>
      <c r="Q20" s="108">
        <f>Q16</f>
        <v>405000000</v>
      </c>
      <c r="R20" s="110"/>
      <c r="S20" s="110"/>
      <c r="T20" s="110"/>
      <c r="U20" s="110"/>
      <c r="V20" s="108">
        <f>V16</f>
        <v>408000000</v>
      </c>
      <c r="W20" s="110"/>
      <c r="X20" s="110"/>
      <c r="Y20" s="110"/>
      <c r="Z20" s="110"/>
      <c r="AA20" s="108">
        <f>AA16</f>
        <v>112000000</v>
      </c>
      <c r="AB20" s="110"/>
      <c r="AC20" s="110"/>
      <c r="AD20" s="110"/>
      <c r="AE20" s="110"/>
      <c r="AF20" s="108">
        <v>0</v>
      </c>
      <c r="AG20" s="108"/>
      <c r="AH20" s="252"/>
      <c r="AI20" s="140"/>
      <c r="AJ20" s="253"/>
      <c r="AK20" s="253"/>
      <c r="AL20" s="479"/>
      <c r="AM20" s="457"/>
      <c r="AN20" s="479"/>
      <c r="AO20" s="479"/>
      <c r="AP20" s="475"/>
    </row>
    <row r="21" spans="1:42" s="5" customFormat="1" ht="47.25" hidden="1" customHeight="1">
      <c r="A21" s="463" t="s">
        <v>133</v>
      </c>
      <c r="B21" s="467"/>
      <c r="C21" s="470" t="s">
        <v>136</v>
      </c>
      <c r="D21" s="450"/>
      <c r="E21" s="453">
        <f>+GESTIÓN!C21</f>
        <v>0</v>
      </c>
      <c r="F21" s="450"/>
      <c r="G21" s="39" t="s">
        <v>9</v>
      </c>
      <c r="H21" s="92">
        <v>100</v>
      </c>
      <c r="I21" s="92">
        <v>0.1</v>
      </c>
      <c r="J21" s="104">
        <v>0.1</v>
      </c>
      <c r="K21" s="92"/>
      <c r="L21" s="92"/>
      <c r="M21" s="92"/>
      <c r="N21" s="92"/>
      <c r="O21" s="104">
        <v>0.4</v>
      </c>
      <c r="P21" s="92"/>
      <c r="Q21" s="92"/>
      <c r="R21" s="92"/>
      <c r="S21" s="92"/>
      <c r="T21" s="104">
        <v>0.65</v>
      </c>
      <c r="U21" s="92"/>
      <c r="V21" s="92"/>
      <c r="W21" s="92"/>
      <c r="X21" s="92"/>
      <c r="Y21" s="104">
        <v>0.9</v>
      </c>
      <c r="Z21" s="92"/>
      <c r="AA21" s="92"/>
      <c r="AB21" s="92"/>
      <c r="AC21" s="92"/>
      <c r="AD21" s="104">
        <v>1</v>
      </c>
      <c r="AE21" s="92"/>
      <c r="AF21" s="244"/>
      <c r="AG21" s="244"/>
      <c r="AH21" s="245"/>
      <c r="AI21" s="141"/>
      <c r="AJ21" s="246"/>
      <c r="AK21" s="246"/>
      <c r="AL21" s="477"/>
      <c r="AM21" s="478"/>
      <c r="AN21" s="477"/>
      <c r="AO21" s="456"/>
      <c r="AP21" s="475"/>
    </row>
    <row r="22" spans="1:42" s="5" customFormat="1" ht="47.25" hidden="1" customHeight="1">
      <c r="A22" s="464"/>
      <c r="B22" s="468"/>
      <c r="C22" s="471"/>
      <c r="D22" s="451"/>
      <c r="E22" s="454"/>
      <c r="F22" s="451"/>
      <c r="G22" s="40" t="s">
        <v>10</v>
      </c>
      <c r="H22" s="94">
        <f>I22</f>
        <v>320000000</v>
      </c>
      <c r="I22" s="94">
        <v>320000000</v>
      </c>
      <c r="J22" s="270"/>
      <c r="K22" s="94"/>
      <c r="L22" s="94">
        <v>999000000</v>
      </c>
      <c r="M22" s="94"/>
      <c r="N22" s="94" t="s">
        <v>141</v>
      </c>
      <c r="O22" s="94"/>
      <c r="P22" s="94"/>
      <c r="Q22" s="94">
        <v>321000000</v>
      </c>
      <c r="R22" s="94"/>
      <c r="S22" s="94"/>
      <c r="T22" s="94"/>
      <c r="U22" s="94"/>
      <c r="V22" s="94">
        <v>388000000</v>
      </c>
      <c r="W22" s="94"/>
      <c r="X22" s="94"/>
      <c r="Y22" s="94"/>
      <c r="Z22" s="94"/>
      <c r="AA22" s="94">
        <v>596000000</v>
      </c>
      <c r="AB22" s="248"/>
      <c r="AC22" s="248"/>
      <c r="AD22" s="248"/>
      <c r="AE22" s="248"/>
      <c r="AF22" s="94"/>
      <c r="AG22" s="94"/>
      <c r="AH22" s="249"/>
      <c r="AI22" s="142"/>
      <c r="AJ22" s="250"/>
      <c r="AK22" s="250"/>
      <c r="AL22" s="478"/>
      <c r="AM22" s="478"/>
      <c r="AN22" s="478"/>
      <c r="AO22" s="457"/>
      <c r="AP22" s="475"/>
    </row>
    <row r="23" spans="1:42" s="5" customFormat="1" ht="47.25" hidden="1" customHeight="1">
      <c r="A23" s="464"/>
      <c r="B23" s="468"/>
      <c r="C23" s="471"/>
      <c r="D23" s="451"/>
      <c r="E23" s="454"/>
      <c r="F23" s="451"/>
      <c r="G23" s="40" t="s">
        <v>11</v>
      </c>
      <c r="H23" s="95">
        <v>0</v>
      </c>
      <c r="I23" s="96">
        <v>0</v>
      </c>
      <c r="J23" s="96"/>
      <c r="K23" s="96"/>
      <c r="L23" s="96"/>
      <c r="M23" s="96"/>
      <c r="N23" s="96"/>
      <c r="O23" s="96"/>
      <c r="P23" s="96"/>
      <c r="Q23" s="96"/>
      <c r="R23" s="96"/>
      <c r="S23" s="96"/>
      <c r="T23" s="96"/>
      <c r="U23" s="96"/>
      <c r="V23" s="96"/>
      <c r="W23" s="96"/>
      <c r="X23" s="96"/>
      <c r="Y23" s="96"/>
      <c r="Z23" s="96"/>
      <c r="AA23" s="96"/>
      <c r="AB23" s="96"/>
      <c r="AC23" s="96"/>
      <c r="AD23" s="96"/>
      <c r="AE23" s="96"/>
      <c r="AF23" s="137"/>
      <c r="AG23" s="137"/>
      <c r="AH23" s="249"/>
      <c r="AI23" s="137"/>
      <c r="AJ23" s="250"/>
      <c r="AK23" s="250"/>
      <c r="AL23" s="478"/>
      <c r="AM23" s="478"/>
      <c r="AN23" s="478"/>
      <c r="AO23" s="457"/>
      <c r="AP23" s="475"/>
    </row>
    <row r="24" spans="1:42" s="5" customFormat="1" ht="47.25" hidden="1" customHeight="1">
      <c r="A24" s="464"/>
      <c r="B24" s="468"/>
      <c r="C24" s="471"/>
      <c r="D24" s="451"/>
      <c r="E24" s="454"/>
      <c r="F24" s="451"/>
      <c r="G24" s="40" t="s">
        <v>12</v>
      </c>
      <c r="H24" s="105">
        <v>0</v>
      </c>
      <c r="I24" s="106">
        <v>0</v>
      </c>
      <c r="J24" s="106"/>
      <c r="K24" s="106"/>
      <c r="L24" s="106"/>
      <c r="M24" s="106"/>
      <c r="N24" s="106"/>
      <c r="O24" s="106"/>
      <c r="P24" s="106"/>
      <c r="Q24" s="106"/>
      <c r="R24" s="106"/>
      <c r="S24" s="106"/>
      <c r="T24" s="106"/>
      <c r="U24" s="106"/>
      <c r="V24" s="106"/>
      <c r="W24" s="106"/>
      <c r="X24" s="106"/>
      <c r="Y24" s="106"/>
      <c r="Z24" s="106"/>
      <c r="AA24" s="106"/>
      <c r="AB24" s="106"/>
      <c r="AC24" s="106"/>
      <c r="AD24" s="106"/>
      <c r="AE24" s="106"/>
      <c r="AF24" s="94"/>
      <c r="AG24" s="94"/>
      <c r="AH24" s="94"/>
      <c r="AI24" s="138"/>
      <c r="AJ24" s="250"/>
      <c r="AK24" s="250"/>
      <c r="AL24" s="478"/>
      <c r="AM24" s="478"/>
      <c r="AN24" s="478"/>
      <c r="AO24" s="457"/>
      <c r="AP24" s="475"/>
    </row>
    <row r="25" spans="1:42" s="5" customFormat="1" ht="47.25" hidden="1" customHeight="1">
      <c r="A25" s="464"/>
      <c r="B25" s="468"/>
      <c r="C25" s="471"/>
      <c r="D25" s="451"/>
      <c r="E25" s="454"/>
      <c r="F25" s="451"/>
      <c r="G25" s="40" t="s">
        <v>13</v>
      </c>
      <c r="H25" s="97">
        <v>0</v>
      </c>
      <c r="I25" s="97">
        <v>0.1</v>
      </c>
      <c r="J25" s="97"/>
      <c r="K25" s="97"/>
      <c r="L25" s="97"/>
      <c r="M25" s="97"/>
      <c r="N25" s="97"/>
      <c r="O25" s="97"/>
      <c r="P25" s="97"/>
      <c r="Q25" s="97"/>
      <c r="R25" s="97"/>
      <c r="S25" s="97"/>
      <c r="T25" s="97"/>
      <c r="U25" s="97"/>
      <c r="V25" s="97"/>
      <c r="W25" s="97"/>
      <c r="X25" s="97"/>
      <c r="Y25" s="97"/>
      <c r="Z25" s="97"/>
      <c r="AA25" s="97"/>
      <c r="AB25" s="97"/>
      <c r="AC25" s="97"/>
      <c r="AD25" s="97"/>
      <c r="AE25" s="97"/>
      <c r="AF25" s="137"/>
      <c r="AG25" s="137"/>
      <c r="AH25" s="249"/>
      <c r="AI25" s="142"/>
      <c r="AJ25" s="250"/>
      <c r="AK25" s="250"/>
      <c r="AL25" s="478"/>
      <c r="AM25" s="478"/>
      <c r="AN25" s="478"/>
      <c r="AO25" s="457"/>
      <c r="AP25" s="475"/>
    </row>
    <row r="26" spans="1:42" s="5" customFormat="1" ht="47.25" hidden="1" customHeight="1" thickBot="1">
      <c r="A26" s="466"/>
      <c r="B26" s="473"/>
      <c r="C26" s="486"/>
      <c r="D26" s="452"/>
      <c r="E26" s="455"/>
      <c r="F26" s="452"/>
      <c r="G26" s="41" t="s">
        <v>14</v>
      </c>
      <c r="H26" s="99">
        <f>H22</f>
        <v>320000000</v>
      </c>
      <c r="I26" s="99">
        <v>320000000</v>
      </c>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257"/>
      <c r="AI26" s="143"/>
      <c r="AJ26" s="258"/>
      <c r="AK26" s="258"/>
      <c r="AL26" s="479"/>
      <c r="AM26" s="479"/>
      <c r="AN26" s="479"/>
      <c r="AO26" s="458"/>
      <c r="AP26" s="476"/>
    </row>
    <row r="27" spans="1:42" s="5" customFormat="1" ht="29.25" customHeight="1">
      <c r="A27" s="441" t="s">
        <v>133</v>
      </c>
      <c r="B27" s="444">
        <v>3</v>
      </c>
      <c r="C27" s="447" t="s">
        <v>260</v>
      </c>
      <c r="D27" s="450" t="s">
        <v>258</v>
      </c>
      <c r="E27" s="453">
        <f>+GESTIÓN!C15</f>
        <v>441</v>
      </c>
      <c r="F27" s="450">
        <v>193</v>
      </c>
      <c r="G27" s="71" t="s">
        <v>9</v>
      </c>
      <c r="H27" s="315">
        <v>1</v>
      </c>
      <c r="I27" s="287">
        <v>0.1</v>
      </c>
      <c r="J27" s="286">
        <v>0.09</v>
      </c>
      <c r="K27" s="277">
        <v>8.5000000000000006E-2</v>
      </c>
      <c r="L27" s="287">
        <v>0.4</v>
      </c>
      <c r="M27" s="277"/>
      <c r="N27" s="277"/>
      <c r="O27" s="288"/>
      <c r="P27" s="94"/>
      <c r="Q27" s="287">
        <v>0.65</v>
      </c>
      <c r="R27" s="94"/>
      <c r="S27" s="94"/>
      <c r="T27" s="94"/>
      <c r="U27" s="94"/>
      <c r="V27" s="287">
        <v>0.9</v>
      </c>
      <c r="W27" s="94"/>
      <c r="X27" s="94"/>
      <c r="Y27" s="94"/>
      <c r="Z27" s="94"/>
      <c r="AA27" s="287">
        <v>1</v>
      </c>
      <c r="AB27" s="100"/>
      <c r="AC27" s="100"/>
      <c r="AD27" s="100"/>
      <c r="AE27" s="100"/>
      <c r="AF27" s="101">
        <v>0.05</v>
      </c>
      <c r="AG27" s="102"/>
      <c r="AH27" s="254"/>
      <c r="AI27" s="275"/>
      <c r="AJ27" s="246">
        <f>AF27/L27</f>
        <v>0.125</v>
      </c>
      <c r="AK27" s="246">
        <f>AF27/H27</f>
        <v>0.05</v>
      </c>
      <c r="AL27" s="477" t="s">
        <v>300</v>
      </c>
      <c r="AM27" s="477" t="s">
        <v>298</v>
      </c>
      <c r="AN27" s="477" t="s">
        <v>217</v>
      </c>
      <c r="AO27" s="477" t="s">
        <v>268</v>
      </c>
      <c r="AP27" s="474" t="s">
        <v>269</v>
      </c>
    </row>
    <row r="28" spans="1:42" s="5" customFormat="1" ht="29.25" customHeight="1">
      <c r="A28" s="442"/>
      <c r="B28" s="445"/>
      <c r="C28" s="448"/>
      <c r="D28" s="451"/>
      <c r="E28" s="454"/>
      <c r="F28" s="451"/>
      <c r="G28" s="40" t="s">
        <v>10</v>
      </c>
      <c r="H28" s="94">
        <f>K28+L28+Q28+V28+AA28</f>
        <v>2846648991</v>
      </c>
      <c r="I28" s="276">
        <v>320000000</v>
      </c>
      <c r="J28" s="276">
        <v>274476263</v>
      </c>
      <c r="K28" s="276">
        <v>241648991</v>
      </c>
      <c r="L28" s="276">
        <v>1300000000</v>
      </c>
      <c r="M28" s="276"/>
      <c r="N28" s="276"/>
      <c r="O28" s="276"/>
      <c r="P28" s="94"/>
      <c r="Q28" s="94">
        <v>321000000</v>
      </c>
      <c r="R28" s="94"/>
      <c r="S28" s="94"/>
      <c r="T28" s="94"/>
      <c r="U28" s="94"/>
      <c r="V28" s="94">
        <v>388000000</v>
      </c>
      <c r="W28" s="94"/>
      <c r="X28" s="94"/>
      <c r="Y28" s="94"/>
      <c r="Z28" s="94"/>
      <c r="AA28" s="94">
        <v>596000000</v>
      </c>
      <c r="AB28" s="94"/>
      <c r="AC28" s="94"/>
      <c r="AD28" s="94"/>
      <c r="AE28" s="94"/>
      <c r="AF28" s="94">
        <v>72703500</v>
      </c>
      <c r="AG28" s="103"/>
      <c r="AH28" s="255"/>
      <c r="AI28" s="138"/>
      <c r="AJ28" s="250">
        <f>AF28/L28</f>
        <v>5.592576923076923E-2</v>
      </c>
      <c r="AK28" s="250">
        <f>(K28+AF28)/(J28+L28+Q28+V28+AA28)</f>
        <v>0.109170023396022</v>
      </c>
      <c r="AL28" s="478"/>
      <c r="AM28" s="478"/>
      <c r="AN28" s="478"/>
      <c r="AO28" s="478"/>
      <c r="AP28" s="475"/>
    </row>
    <row r="29" spans="1:42" s="5" customFormat="1" ht="29.25" customHeight="1">
      <c r="A29" s="442"/>
      <c r="B29" s="445"/>
      <c r="C29" s="448"/>
      <c r="D29" s="451"/>
      <c r="E29" s="454"/>
      <c r="F29" s="451"/>
      <c r="G29" s="40" t="s">
        <v>11</v>
      </c>
      <c r="H29" s="94"/>
      <c r="I29" s="277"/>
      <c r="J29" s="278"/>
      <c r="K29" s="278">
        <v>0</v>
      </c>
      <c r="L29" s="94"/>
      <c r="M29" s="278"/>
      <c r="N29" s="278"/>
      <c r="O29" s="278"/>
      <c r="P29" s="94"/>
      <c r="Q29" s="94"/>
      <c r="R29" s="94"/>
      <c r="S29" s="94"/>
      <c r="T29" s="94"/>
      <c r="U29" s="94"/>
      <c r="V29" s="94"/>
      <c r="W29" s="94"/>
      <c r="X29" s="94"/>
      <c r="Y29" s="94"/>
      <c r="Z29" s="94"/>
      <c r="AA29" s="94"/>
      <c r="AB29" s="94"/>
      <c r="AC29" s="94"/>
      <c r="AD29" s="94"/>
      <c r="AE29" s="94"/>
      <c r="AF29" s="94">
        <v>0</v>
      </c>
      <c r="AG29" s="103"/>
      <c r="AH29" s="255"/>
      <c r="AI29" s="278"/>
      <c r="AJ29" s="250"/>
      <c r="AK29" s="250"/>
      <c r="AL29" s="478"/>
      <c r="AM29" s="478"/>
      <c r="AN29" s="478"/>
      <c r="AO29" s="478"/>
      <c r="AP29" s="475"/>
    </row>
    <row r="30" spans="1:42" s="5" customFormat="1" ht="29.25" customHeight="1">
      <c r="A30" s="442"/>
      <c r="B30" s="445"/>
      <c r="C30" s="448"/>
      <c r="D30" s="451"/>
      <c r="E30" s="454"/>
      <c r="F30" s="451"/>
      <c r="G30" s="40" t="s">
        <v>12</v>
      </c>
      <c r="H30" s="94"/>
      <c r="I30" s="277"/>
      <c r="J30" s="277"/>
      <c r="K30" s="277">
        <v>0</v>
      </c>
      <c r="L30" s="94">
        <v>208026241</v>
      </c>
      <c r="M30" s="277"/>
      <c r="N30" s="277"/>
      <c r="O30" s="277"/>
      <c r="P30" s="94"/>
      <c r="Q30" s="94"/>
      <c r="R30" s="94"/>
      <c r="S30" s="94"/>
      <c r="T30" s="94"/>
      <c r="U30" s="94"/>
      <c r="V30" s="94"/>
      <c r="W30" s="94"/>
      <c r="X30" s="94"/>
      <c r="Y30" s="94"/>
      <c r="Z30" s="94"/>
      <c r="AA30" s="94"/>
      <c r="AB30" s="98"/>
      <c r="AC30" s="98"/>
      <c r="AD30" s="98"/>
      <c r="AE30" s="98"/>
      <c r="AF30" s="98">
        <v>15489140</v>
      </c>
      <c r="AG30" s="99"/>
      <c r="AH30" s="255"/>
      <c r="AI30" s="277"/>
      <c r="AJ30" s="250"/>
      <c r="AK30" s="250"/>
      <c r="AL30" s="478"/>
      <c r="AM30" s="478"/>
      <c r="AN30" s="478"/>
      <c r="AO30" s="478"/>
      <c r="AP30" s="475"/>
    </row>
    <row r="31" spans="1:42" s="5" customFormat="1" ht="29.25" customHeight="1">
      <c r="A31" s="442"/>
      <c r="B31" s="445"/>
      <c r="C31" s="448"/>
      <c r="D31" s="451"/>
      <c r="E31" s="454"/>
      <c r="F31" s="451"/>
      <c r="G31" s="40" t="s">
        <v>13</v>
      </c>
      <c r="H31" s="315">
        <v>1</v>
      </c>
      <c r="I31" s="287">
        <v>0.1</v>
      </c>
      <c r="J31" s="286">
        <v>0.09</v>
      </c>
      <c r="K31" s="277">
        <v>8.5000000000000006E-2</v>
      </c>
      <c r="L31" s="287">
        <v>0.4</v>
      </c>
      <c r="M31" s="277"/>
      <c r="N31" s="277"/>
      <c r="O31" s="288"/>
      <c r="P31" s="94"/>
      <c r="Q31" s="287">
        <v>0.65</v>
      </c>
      <c r="R31" s="94"/>
      <c r="S31" s="94"/>
      <c r="T31" s="94"/>
      <c r="U31" s="94"/>
      <c r="V31" s="287">
        <v>0.9</v>
      </c>
      <c r="W31" s="94"/>
      <c r="X31" s="94"/>
      <c r="Y31" s="94"/>
      <c r="Z31" s="94"/>
      <c r="AA31" s="287">
        <v>1</v>
      </c>
      <c r="AB31" s="94"/>
      <c r="AC31" s="94"/>
      <c r="AD31" s="94"/>
      <c r="AE31" s="94"/>
      <c r="AF31" s="315">
        <v>0.05</v>
      </c>
      <c r="AG31" s="103"/>
      <c r="AH31" s="255"/>
      <c r="AI31" s="277"/>
      <c r="AJ31" s="250"/>
      <c r="AK31" s="250"/>
      <c r="AL31" s="478"/>
      <c r="AM31" s="478"/>
      <c r="AN31" s="478"/>
      <c r="AO31" s="478"/>
      <c r="AP31" s="475"/>
    </row>
    <row r="32" spans="1:42" s="5" customFormat="1" ht="29.25" customHeight="1" thickBot="1">
      <c r="A32" s="443"/>
      <c r="B32" s="446"/>
      <c r="C32" s="449"/>
      <c r="D32" s="452"/>
      <c r="E32" s="455"/>
      <c r="F32" s="462"/>
      <c r="G32" s="41" t="s">
        <v>14</v>
      </c>
      <c r="H32" s="99">
        <f>H28</f>
        <v>2846648991</v>
      </c>
      <c r="I32" s="99">
        <f>+I28</f>
        <v>320000000</v>
      </c>
      <c r="J32" s="279">
        <v>274476263</v>
      </c>
      <c r="K32" s="279">
        <v>241648991</v>
      </c>
      <c r="L32" s="99">
        <v>1508026241</v>
      </c>
      <c r="M32" s="279">
        <f t="shared" ref="M32:N32" si="0">+M28+M30</f>
        <v>0</v>
      </c>
      <c r="N32" s="279">
        <f t="shared" si="0"/>
        <v>0</v>
      </c>
      <c r="O32" s="279"/>
      <c r="P32" s="99"/>
      <c r="Q32" s="99">
        <f>Q28</f>
        <v>321000000</v>
      </c>
      <c r="R32" s="99"/>
      <c r="S32" s="99"/>
      <c r="T32" s="99"/>
      <c r="U32" s="99"/>
      <c r="V32" s="99">
        <f>V28</f>
        <v>388000000</v>
      </c>
      <c r="W32" s="99"/>
      <c r="X32" s="99"/>
      <c r="Y32" s="99"/>
      <c r="Z32" s="99"/>
      <c r="AA32" s="99">
        <f>AA28</f>
        <v>596000000</v>
      </c>
      <c r="AB32" s="99"/>
      <c r="AC32" s="99"/>
      <c r="AD32" s="99"/>
      <c r="AE32" s="99"/>
      <c r="AF32" s="99">
        <v>88192640</v>
      </c>
      <c r="AG32" s="99"/>
      <c r="AH32" s="257"/>
      <c r="AI32" s="139"/>
      <c r="AJ32" s="258"/>
      <c r="AK32" s="258"/>
      <c r="AL32" s="479"/>
      <c r="AM32" s="479"/>
      <c r="AN32" s="479"/>
      <c r="AO32" s="479"/>
      <c r="AP32" s="476"/>
    </row>
    <row r="33" spans="1:42" s="5" customFormat="1" ht="29.25" customHeight="1">
      <c r="A33" s="441" t="s">
        <v>235</v>
      </c>
      <c r="B33" s="447">
        <v>4</v>
      </c>
      <c r="C33" s="447" t="s">
        <v>261</v>
      </c>
      <c r="D33" s="459" t="s">
        <v>258</v>
      </c>
      <c r="E33" s="453">
        <f>+GESTIÓN!C15</f>
        <v>441</v>
      </c>
      <c r="F33" s="450">
        <v>193</v>
      </c>
      <c r="G33" s="71" t="s">
        <v>9</v>
      </c>
      <c r="H33" s="92">
        <v>4</v>
      </c>
      <c r="I33" s="127">
        <v>0.1</v>
      </c>
      <c r="J33" s="134">
        <v>0.1</v>
      </c>
      <c r="K33" s="100">
        <v>0</v>
      </c>
      <c r="L33" s="100">
        <v>1</v>
      </c>
      <c r="M33" s="100"/>
      <c r="N33" s="100"/>
      <c r="O33" s="100"/>
      <c r="P33" s="100"/>
      <c r="Q33" s="100">
        <v>2</v>
      </c>
      <c r="R33" s="100"/>
      <c r="S33" s="100"/>
      <c r="T33" s="100"/>
      <c r="U33" s="100"/>
      <c r="V33" s="100">
        <v>3</v>
      </c>
      <c r="W33" s="100"/>
      <c r="X33" s="100"/>
      <c r="Y33" s="100"/>
      <c r="Z33" s="100"/>
      <c r="AA33" s="100">
        <v>4</v>
      </c>
      <c r="AB33" s="100"/>
      <c r="AC33" s="100"/>
      <c r="AD33" s="100"/>
      <c r="AE33" s="100"/>
      <c r="AF33" s="127">
        <v>3.3000000000000002E-2</v>
      </c>
      <c r="AG33" s="102"/>
      <c r="AH33" s="254"/>
      <c r="AI33" s="280"/>
      <c r="AJ33" s="246">
        <f>AF33/L33</f>
        <v>3.3000000000000002E-2</v>
      </c>
      <c r="AK33" s="246">
        <f>AF33/H33</f>
        <v>8.2500000000000004E-3</v>
      </c>
      <c r="AL33" s="477" t="s">
        <v>301</v>
      </c>
      <c r="AM33" s="477" t="s">
        <v>302</v>
      </c>
      <c r="AN33" s="477" t="s">
        <v>270</v>
      </c>
      <c r="AO33" s="477" t="s">
        <v>271</v>
      </c>
      <c r="AP33" s="480" t="s">
        <v>272</v>
      </c>
    </row>
    <row r="34" spans="1:42" s="5" customFormat="1" ht="29.25" customHeight="1">
      <c r="A34" s="442"/>
      <c r="B34" s="448"/>
      <c r="C34" s="448"/>
      <c r="D34" s="460"/>
      <c r="E34" s="454"/>
      <c r="F34" s="451"/>
      <c r="G34" s="40" t="s">
        <v>10</v>
      </c>
      <c r="H34" s="94">
        <f>K34+L34+Q34+V34+AA34</f>
        <v>7557134803</v>
      </c>
      <c r="I34" s="279">
        <v>555000000</v>
      </c>
      <c r="J34" s="276">
        <v>555000000</v>
      </c>
      <c r="K34" s="276">
        <v>424134803</v>
      </c>
      <c r="L34" s="276">
        <v>950000000</v>
      </c>
      <c r="M34" s="276"/>
      <c r="N34" s="276"/>
      <c r="O34" s="276"/>
      <c r="P34" s="94"/>
      <c r="Q34" s="94">
        <v>2321000000</v>
      </c>
      <c r="R34" s="94"/>
      <c r="S34" s="94"/>
      <c r="T34" s="94"/>
      <c r="U34" s="94"/>
      <c r="V34" s="94">
        <v>2507000000</v>
      </c>
      <c r="W34" s="94"/>
      <c r="X34" s="94"/>
      <c r="Y34" s="94"/>
      <c r="Z34" s="94"/>
      <c r="AA34" s="94">
        <v>1355000000</v>
      </c>
      <c r="AB34" s="94"/>
      <c r="AC34" s="94"/>
      <c r="AD34" s="94"/>
      <c r="AE34" s="94"/>
      <c r="AF34" s="94">
        <v>239720000</v>
      </c>
      <c r="AG34" s="103"/>
      <c r="AH34" s="255"/>
      <c r="AI34" s="276"/>
      <c r="AJ34" s="250">
        <f>AF34/L34</f>
        <v>0.25233684210526314</v>
      </c>
      <c r="AK34" s="250">
        <f>(K34+AF34)/(J34+L34+Q34+V34+AA34)</f>
        <v>8.6349480098855361E-2</v>
      </c>
      <c r="AL34" s="478"/>
      <c r="AM34" s="478"/>
      <c r="AN34" s="478"/>
      <c r="AO34" s="478"/>
      <c r="AP34" s="481"/>
    </row>
    <row r="35" spans="1:42" s="5" customFormat="1" ht="29.25" customHeight="1">
      <c r="A35" s="442"/>
      <c r="B35" s="448"/>
      <c r="C35" s="448"/>
      <c r="D35" s="460"/>
      <c r="E35" s="454"/>
      <c r="F35" s="451"/>
      <c r="G35" s="40" t="s">
        <v>11</v>
      </c>
      <c r="H35" s="277"/>
      <c r="I35" s="277"/>
      <c r="J35" s="276">
        <v>0</v>
      </c>
      <c r="K35" s="278">
        <v>0</v>
      </c>
      <c r="L35" s="277"/>
      <c r="M35" s="278"/>
      <c r="N35" s="278"/>
      <c r="O35" s="278"/>
      <c r="P35" s="278"/>
      <c r="Q35" s="277"/>
      <c r="R35" s="94"/>
      <c r="S35" s="94"/>
      <c r="T35" s="94"/>
      <c r="U35" s="94"/>
      <c r="V35" s="277"/>
      <c r="W35" s="94"/>
      <c r="X35" s="94"/>
      <c r="Y35" s="94"/>
      <c r="Z35" s="94"/>
      <c r="AA35" s="277"/>
      <c r="AB35" s="94"/>
      <c r="AC35" s="94"/>
      <c r="AD35" s="94"/>
      <c r="AE35" s="94"/>
      <c r="AF35" s="319">
        <v>0</v>
      </c>
      <c r="AG35" s="103"/>
      <c r="AH35" s="255"/>
      <c r="AI35" s="278"/>
      <c r="AJ35" s="250"/>
      <c r="AK35" s="250"/>
      <c r="AL35" s="478"/>
      <c r="AM35" s="478"/>
      <c r="AN35" s="478"/>
      <c r="AO35" s="478"/>
      <c r="AP35" s="481"/>
    </row>
    <row r="36" spans="1:42" s="5" customFormat="1" ht="29.25" customHeight="1" thickBot="1">
      <c r="A36" s="442"/>
      <c r="B36" s="448"/>
      <c r="C36" s="448"/>
      <c r="D36" s="460"/>
      <c r="E36" s="454"/>
      <c r="F36" s="451"/>
      <c r="G36" s="40" t="s">
        <v>12</v>
      </c>
      <c r="H36" s="277"/>
      <c r="I36" s="281"/>
      <c r="J36" s="276">
        <v>0</v>
      </c>
      <c r="K36" s="276">
        <v>0</v>
      </c>
      <c r="L36" s="277">
        <v>348668387</v>
      </c>
      <c r="M36" s="276"/>
      <c r="N36" s="276"/>
      <c r="O36" s="276"/>
      <c r="P36" s="94"/>
      <c r="Q36" s="277"/>
      <c r="R36" s="94"/>
      <c r="S36" s="94"/>
      <c r="T36" s="94"/>
      <c r="U36" s="94"/>
      <c r="V36" s="277"/>
      <c r="W36" s="94"/>
      <c r="X36" s="94"/>
      <c r="Y36" s="94"/>
      <c r="Z36" s="94"/>
      <c r="AA36" s="277"/>
      <c r="AB36" s="94"/>
      <c r="AC36" s="94"/>
      <c r="AD36" s="94"/>
      <c r="AE36" s="94"/>
      <c r="AF36" s="94">
        <v>44626758</v>
      </c>
      <c r="AG36" s="103"/>
      <c r="AH36" s="255"/>
      <c r="AI36" s="282"/>
      <c r="AJ36" s="250"/>
      <c r="AK36" s="250"/>
      <c r="AL36" s="478"/>
      <c r="AM36" s="478"/>
      <c r="AN36" s="478"/>
      <c r="AO36" s="478"/>
      <c r="AP36" s="481"/>
    </row>
    <row r="37" spans="1:42" s="5" customFormat="1" ht="29.25" customHeight="1">
      <c r="A37" s="442"/>
      <c r="B37" s="448"/>
      <c r="C37" s="448"/>
      <c r="D37" s="460"/>
      <c r="E37" s="454"/>
      <c r="F37" s="451"/>
      <c r="G37" s="40" t="s">
        <v>13</v>
      </c>
      <c r="H37" s="92">
        <f>H33+H35</f>
        <v>4</v>
      </c>
      <c r="I37" s="127">
        <f>+I33</f>
        <v>0.1</v>
      </c>
      <c r="J37" s="134">
        <v>0.1</v>
      </c>
      <c r="K37" s="100">
        <v>0</v>
      </c>
      <c r="L37" s="100">
        <v>1</v>
      </c>
      <c r="M37" s="100"/>
      <c r="N37" s="100"/>
      <c r="O37" s="100"/>
      <c r="P37" s="100"/>
      <c r="Q37" s="100">
        <f>Q33+Q35</f>
        <v>2</v>
      </c>
      <c r="R37" s="100"/>
      <c r="S37" s="100"/>
      <c r="T37" s="100"/>
      <c r="U37" s="100"/>
      <c r="V37" s="100">
        <f>V33+V35</f>
        <v>3</v>
      </c>
      <c r="W37" s="100"/>
      <c r="X37" s="100"/>
      <c r="Y37" s="100"/>
      <c r="Z37" s="100"/>
      <c r="AA37" s="100">
        <f>AA33+AA35</f>
        <v>4</v>
      </c>
      <c r="AB37" s="94"/>
      <c r="AC37" s="94"/>
      <c r="AD37" s="94"/>
      <c r="AE37" s="94"/>
      <c r="AF37" s="94">
        <v>3.3000000000000002E-2</v>
      </c>
      <c r="AG37" s="103"/>
      <c r="AH37" s="255"/>
      <c r="AI37" s="144"/>
      <c r="AJ37" s="250"/>
      <c r="AK37" s="250"/>
      <c r="AL37" s="478"/>
      <c r="AM37" s="478"/>
      <c r="AN37" s="478"/>
      <c r="AO37" s="478"/>
      <c r="AP37" s="481"/>
    </row>
    <row r="38" spans="1:42" s="5" customFormat="1" ht="29.25" customHeight="1" thickBot="1">
      <c r="A38" s="443"/>
      <c r="B38" s="449"/>
      <c r="C38" s="449"/>
      <c r="D38" s="461"/>
      <c r="E38" s="455"/>
      <c r="F38" s="462"/>
      <c r="G38" s="41" t="s">
        <v>14</v>
      </c>
      <c r="H38" s="320">
        <f>H34+H36</f>
        <v>7557134803</v>
      </c>
      <c r="I38" s="321">
        <f>+I34</f>
        <v>555000000</v>
      </c>
      <c r="J38" s="322">
        <v>555000000</v>
      </c>
      <c r="K38" s="322">
        <v>424134803</v>
      </c>
      <c r="L38" s="320">
        <v>1359229803</v>
      </c>
      <c r="M38" s="322"/>
      <c r="N38" s="322"/>
      <c r="O38" s="322"/>
      <c r="P38" s="128"/>
      <c r="Q38" s="320">
        <f>Q34+Q36</f>
        <v>2321000000</v>
      </c>
      <c r="R38" s="128"/>
      <c r="S38" s="128"/>
      <c r="T38" s="128"/>
      <c r="U38" s="128"/>
      <c r="V38" s="320">
        <f>V34+V36</f>
        <v>2507000000</v>
      </c>
      <c r="W38" s="128"/>
      <c r="X38" s="128"/>
      <c r="Y38" s="128"/>
      <c r="Z38" s="128"/>
      <c r="AA38" s="320">
        <f>AA34+AA36</f>
        <v>1355000000</v>
      </c>
      <c r="AB38" s="99"/>
      <c r="AC38" s="99"/>
      <c r="AD38" s="99"/>
      <c r="AE38" s="99"/>
      <c r="AF38" s="99">
        <v>284346758</v>
      </c>
      <c r="AG38" s="99"/>
      <c r="AH38" s="257"/>
      <c r="AI38" s="283"/>
      <c r="AJ38" s="258"/>
      <c r="AK38" s="258"/>
      <c r="AL38" s="479"/>
      <c r="AM38" s="479"/>
      <c r="AN38" s="479"/>
      <c r="AO38" s="479"/>
      <c r="AP38" s="482"/>
    </row>
    <row r="39" spans="1:42" s="5" customFormat="1" ht="31.5" customHeight="1">
      <c r="A39" s="441" t="s">
        <v>236</v>
      </c>
      <c r="B39" s="444">
        <v>6</v>
      </c>
      <c r="C39" s="447" t="s">
        <v>262</v>
      </c>
      <c r="D39" s="459" t="s">
        <v>258</v>
      </c>
      <c r="E39" s="453">
        <f>+GESTIÓN!C15</f>
        <v>441</v>
      </c>
      <c r="F39" s="450">
        <v>193</v>
      </c>
      <c r="G39" s="71" t="s">
        <v>9</v>
      </c>
      <c r="H39" s="101">
        <v>1</v>
      </c>
      <c r="I39" s="271">
        <v>0.1</v>
      </c>
      <c r="J39" s="272">
        <v>0.1</v>
      </c>
      <c r="K39" s="273">
        <v>0.1</v>
      </c>
      <c r="L39" s="271">
        <v>0.4</v>
      </c>
      <c r="M39" s="273"/>
      <c r="N39" s="273"/>
      <c r="O39" s="274"/>
      <c r="P39" s="100"/>
      <c r="Q39" s="271">
        <v>0.65</v>
      </c>
      <c r="R39" s="100"/>
      <c r="S39" s="100"/>
      <c r="T39" s="100"/>
      <c r="U39" s="100"/>
      <c r="V39" s="271">
        <v>0.9</v>
      </c>
      <c r="W39" s="100"/>
      <c r="X39" s="100"/>
      <c r="Y39" s="100"/>
      <c r="Z39" s="100"/>
      <c r="AA39" s="284">
        <v>1</v>
      </c>
      <c r="AB39" s="100"/>
      <c r="AC39" s="100"/>
      <c r="AD39" s="100"/>
      <c r="AE39" s="107"/>
      <c r="AF39" s="244">
        <v>0.14000000000000001</v>
      </c>
      <c r="AG39" s="244"/>
      <c r="AH39" s="259"/>
      <c r="AI39" s="285"/>
      <c r="AJ39" s="260">
        <f>AF39/L39</f>
        <v>0.35000000000000003</v>
      </c>
      <c r="AK39" s="260">
        <f>AF39/H39</f>
        <v>0.14000000000000001</v>
      </c>
      <c r="AL39" s="477" t="s">
        <v>303</v>
      </c>
      <c r="AM39" s="477" t="s">
        <v>273</v>
      </c>
      <c r="AN39" s="477" t="s">
        <v>273</v>
      </c>
      <c r="AO39" s="477" t="s">
        <v>304</v>
      </c>
      <c r="AP39" s="480" t="s">
        <v>274</v>
      </c>
    </row>
    <row r="40" spans="1:42" s="5" customFormat="1" ht="31.5" customHeight="1">
      <c r="A40" s="442"/>
      <c r="B40" s="445"/>
      <c r="C40" s="448"/>
      <c r="D40" s="460"/>
      <c r="E40" s="454"/>
      <c r="F40" s="451"/>
      <c r="G40" s="40" t="s">
        <v>10</v>
      </c>
      <c r="H40" s="94">
        <f>K40+L40+Q40+V40+AA40</f>
        <v>7206115999</v>
      </c>
      <c r="I40" s="94">
        <v>2030000000</v>
      </c>
      <c r="J40" s="94">
        <v>2030000000</v>
      </c>
      <c r="K40" s="94">
        <v>1977115999</v>
      </c>
      <c r="L40" s="94">
        <v>600000000</v>
      </c>
      <c r="M40" s="94"/>
      <c r="N40" s="94"/>
      <c r="O40" s="248"/>
      <c r="P40" s="94"/>
      <c r="Q40" s="94">
        <v>1738000000</v>
      </c>
      <c r="R40" s="94"/>
      <c r="S40" s="94"/>
      <c r="T40" s="248"/>
      <c r="U40" s="94"/>
      <c r="V40" s="94">
        <v>1876000000</v>
      </c>
      <c r="W40" s="94"/>
      <c r="X40" s="94"/>
      <c r="Y40" s="248"/>
      <c r="Z40" s="94"/>
      <c r="AA40" s="94">
        <v>1015000000</v>
      </c>
      <c r="AB40" s="94"/>
      <c r="AC40" s="94"/>
      <c r="AD40" s="94"/>
      <c r="AE40" s="94"/>
      <c r="AF40" s="94">
        <v>72520000</v>
      </c>
      <c r="AG40" s="94"/>
      <c r="AH40" s="261"/>
      <c r="AI40" s="138"/>
      <c r="AJ40" s="262">
        <f>AF40/L40</f>
        <v>0.12086666666666666</v>
      </c>
      <c r="AK40" s="262">
        <f>(K40+AF40)/(J40+L40+Q40+V40+AA40)</f>
        <v>0.28235790039950409</v>
      </c>
      <c r="AL40" s="478"/>
      <c r="AM40" s="478"/>
      <c r="AN40" s="478"/>
      <c r="AO40" s="478"/>
      <c r="AP40" s="481"/>
    </row>
    <row r="41" spans="1:42" s="5" customFormat="1" ht="31.5" customHeight="1">
      <c r="A41" s="442"/>
      <c r="B41" s="445"/>
      <c r="C41" s="448"/>
      <c r="D41" s="460"/>
      <c r="E41" s="454"/>
      <c r="F41" s="451"/>
      <c r="G41" s="40" t="s">
        <v>11</v>
      </c>
      <c r="H41" s="277"/>
      <c r="I41" s="277"/>
      <c r="J41" s="96"/>
      <c r="K41" s="278">
        <v>0</v>
      </c>
      <c r="L41" s="277"/>
      <c r="M41" s="278"/>
      <c r="N41" s="278"/>
      <c r="O41" s="278"/>
      <c r="P41" s="278"/>
      <c r="Q41" s="277"/>
      <c r="R41" s="95"/>
      <c r="S41" s="95"/>
      <c r="T41" s="95"/>
      <c r="U41" s="95"/>
      <c r="V41" s="277"/>
      <c r="W41" s="95"/>
      <c r="X41" s="95"/>
      <c r="Y41" s="95"/>
      <c r="Z41" s="95"/>
      <c r="AA41" s="277"/>
      <c r="AB41" s="95"/>
      <c r="AC41" s="95"/>
      <c r="AD41" s="95"/>
      <c r="AE41" s="95"/>
      <c r="AF41" s="137">
        <v>0</v>
      </c>
      <c r="AG41" s="137"/>
      <c r="AH41" s="249"/>
      <c r="AI41" s="278"/>
      <c r="AJ41" s="250"/>
      <c r="AK41" s="250"/>
      <c r="AL41" s="478"/>
      <c r="AM41" s="478"/>
      <c r="AN41" s="478"/>
      <c r="AO41" s="478"/>
      <c r="AP41" s="481"/>
    </row>
    <row r="42" spans="1:42" s="5" customFormat="1" ht="31.5" customHeight="1">
      <c r="A42" s="442"/>
      <c r="B42" s="445"/>
      <c r="C42" s="448"/>
      <c r="D42" s="460"/>
      <c r="E42" s="454"/>
      <c r="F42" s="451"/>
      <c r="G42" s="40" t="s">
        <v>12</v>
      </c>
      <c r="H42" s="277"/>
      <c r="I42" s="277"/>
      <c r="J42" s="96"/>
      <c r="K42" s="95">
        <v>0</v>
      </c>
      <c r="L42" s="277">
        <v>1929387523</v>
      </c>
      <c r="M42" s="95"/>
      <c r="N42" s="95"/>
      <c r="O42" s="95"/>
      <c r="P42" s="95"/>
      <c r="Q42" s="277"/>
      <c r="R42" s="95"/>
      <c r="S42" s="95"/>
      <c r="T42" s="95"/>
      <c r="U42" s="95"/>
      <c r="V42" s="277"/>
      <c r="W42" s="95"/>
      <c r="X42" s="95"/>
      <c r="Y42" s="95"/>
      <c r="Z42" s="95"/>
      <c r="AA42" s="277"/>
      <c r="AB42" s="95"/>
      <c r="AC42" s="95"/>
      <c r="AD42" s="95"/>
      <c r="AE42" s="95"/>
      <c r="AF42" s="94">
        <v>87821796</v>
      </c>
      <c r="AG42" s="94"/>
      <c r="AH42" s="249"/>
      <c r="AI42" s="95"/>
      <c r="AJ42" s="250"/>
      <c r="AK42" s="250"/>
      <c r="AL42" s="478"/>
      <c r="AM42" s="478"/>
      <c r="AN42" s="478"/>
      <c r="AO42" s="478"/>
      <c r="AP42" s="481"/>
    </row>
    <row r="43" spans="1:42" s="5" customFormat="1" ht="31.5" customHeight="1">
      <c r="A43" s="442"/>
      <c r="B43" s="445"/>
      <c r="C43" s="448"/>
      <c r="D43" s="460"/>
      <c r="E43" s="454"/>
      <c r="F43" s="451"/>
      <c r="G43" s="40" t="s">
        <v>13</v>
      </c>
      <c r="H43" s="286">
        <f>H39+H41</f>
        <v>1</v>
      </c>
      <c r="I43" s="287">
        <v>0.1</v>
      </c>
      <c r="J43" s="286">
        <v>0.1</v>
      </c>
      <c r="K43" s="277">
        <v>0.1</v>
      </c>
      <c r="L43" s="287">
        <v>0.4</v>
      </c>
      <c r="M43" s="277"/>
      <c r="N43" s="277"/>
      <c r="O43" s="288"/>
      <c r="P43" s="94"/>
      <c r="Q43" s="287">
        <v>0.65</v>
      </c>
      <c r="R43" s="94"/>
      <c r="S43" s="94"/>
      <c r="T43" s="94"/>
      <c r="U43" s="94"/>
      <c r="V43" s="287">
        <v>0.9</v>
      </c>
      <c r="W43" s="94"/>
      <c r="X43" s="94"/>
      <c r="Y43" s="94"/>
      <c r="Z43" s="94"/>
      <c r="AA43" s="289">
        <v>1</v>
      </c>
      <c r="AB43" s="94"/>
      <c r="AC43" s="94"/>
      <c r="AD43" s="94"/>
      <c r="AE43" s="94"/>
      <c r="AF43" s="137">
        <v>0.14000000000000001</v>
      </c>
      <c r="AG43" s="137"/>
      <c r="AH43" s="249"/>
      <c r="AI43" s="250"/>
      <c r="AJ43" s="250"/>
      <c r="AK43" s="250"/>
      <c r="AL43" s="478"/>
      <c r="AM43" s="478"/>
      <c r="AN43" s="478"/>
      <c r="AO43" s="478"/>
      <c r="AP43" s="481"/>
    </row>
    <row r="44" spans="1:42" s="5" customFormat="1" ht="31.5" customHeight="1" thickBot="1">
      <c r="A44" s="443"/>
      <c r="B44" s="446"/>
      <c r="C44" s="449"/>
      <c r="D44" s="461"/>
      <c r="E44" s="455"/>
      <c r="F44" s="462"/>
      <c r="G44" s="41" t="s">
        <v>14</v>
      </c>
      <c r="H44" s="320">
        <f>H40+H42</f>
        <v>7206115999</v>
      </c>
      <c r="I44" s="321">
        <f>+I40</f>
        <v>2030000000</v>
      </c>
      <c r="J44" s="322">
        <v>2030000000</v>
      </c>
      <c r="K44" s="322">
        <v>1977115999</v>
      </c>
      <c r="L44" s="320">
        <v>2529387523</v>
      </c>
      <c r="M44" s="322"/>
      <c r="N44" s="322"/>
      <c r="O44" s="322"/>
      <c r="P44" s="128"/>
      <c r="Q44" s="320">
        <f>Q40+Q42</f>
        <v>1738000000</v>
      </c>
      <c r="R44" s="128"/>
      <c r="S44" s="128"/>
      <c r="T44" s="128"/>
      <c r="U44" s="128"/>
      <c r="V44" s="320">
        <f>V40+V42</f>
        <v>1876000000</v>
      </c>
      <c r="W44" s="128"/>
      <c r="X44" s="128"/>
      <c r="Y44" s="128"/>
      <c r="Z44" s="128"/>
      <c r="AA44" s="320">
        <f>AA40+AA42</f>
        <v>1015000000</v>
      </c>
      <c r="AB44" s="99"/>
      <c r="AC44" s="99"/>
      <c r="AD44" s="99"/>
      <c r="AE44" s="99"/>
      <c r="AF44" s="99">
        <v>160341796</v>
      </c>
      <c r="AG44" s="99"/>
      <c r="AH44" s="257"/>
      <c r="AI44" s="290"/>
      <c r="AJ44" s="258"/>
      <c r="AK44" s="258"/>
      <c r="AL44" s="479"/>
      <c r="AM44" s="479"/>
      <c r="AN44" s="479"/>
      <c r="AO44" s="479"/>
      <c r="AP44" s="482"/>
    </row>
    <row r="45" spans="1:42" s="5" customFormat="1" ht="31.5" customHeight="1">
      <c r="A45" s="441" t="s">
        <v>237</v>
      </c>
      <c r="B45" s="444">
        <v>8</v>
      </c>
      <c r="C45" s="447" t="s">
        <v>263</v>
      </c>
      <c r="D45" s="450" t="s">
        <v>258</v>
      </c>
      <c r="E45" s="453">
        <f>+GESTIÓN!C15</f>
        <v>441</v>
      </c>
      <c r="F45" s="450">
        <v>193</v>
      </c>
      <c r="G45" s="39" t="s">
        <v>9</v>
      </c>
      <c r="H45" s="112">
        <v>1</v>
      </c>
      <c r="I45" s="248">
        <v>0.1</v>
      </c>
      <c r="J45" s="248">
        <v>0.1</v>
      </c>
      <c r="K45" s="125">
        <v>0.1</v>
      </c>
      <c r="L45" s="126">
        <v>0.4</v>
      </c>
      <c r="M45" s="126"/>
      <c r="N45" s="126"/>
      <c r="O45" s="126"/>
      <c r="P45" s="126"/>
      <c r="Q45" s="126">
        <v>0.7</v>
      </c>
      <c r="R45" s="126"/>
      <c r="S45" s="126"/>
      <c r="T45" s="126"/>
      <c r="U45" s="126"/>
      <c r="V45" s="126">
        <v>0.98</v>
      </c>
      <c r="W45" s="126"/>
      <c r="X45" s="126"/>
      <c r="Y45" s="126"/>
      <c r="Z45" s="126"/>
      <c r="AA45" s="126">
        <v>1</v>
      </c>
      <c r="AB45" s="113"/>
      <c r="AC45" s="113"/>
      <c r="AD45" s="113"/>
      <c r="AE45" s="113"/>
      <c r="AF45" s="263">
        <v>0.1</v>
      </c>
      <c r="AG45" s="246"/>
      <c r="AH45" s="260"/>
      <c r="AI45" s="145"/>
      <c r="AJ45" s="260">
        <f>AF45/L45</f>
        <v>0.25</v>
      </c>
      <c r="AK45" s="260">
        <f>(K45+AF45)/(J45+L45+Q45+V45+AA45)</f>
        <v>6.2893081761006303E-2</v>
      </c>
      <c r="AL45" s="477" t="s">
        <v>305</v>
      </c>
      <c r="AM45" s="456" t="s">
        <v>306</v>
      </c>
      <c r="AN45" s="456" t="s">
        <v>307</v>
      </c>
      <c r="AO45" s="456" t="s">
        <v>308</v>
      </c>
      <c r="AP45" s="474" t="s">
        <v>309</v>
      </c>
    </row>
    <row r="46" spans="1:42" s="5" customFormat="1" ht="31.5" customHeight="1">
      <c r="A46" s="442"/>
      <c r="B46" s="445"/>
      <c r="C46" s="448"/>
      <c r="D46" s="451"/>
      <c r="E46" s="454"/>
      <c r="F46" s="451"/>
      <c r="G46" s="40" t="s">
        <v>10</v>
      </c>
      <c r="H46" s="94">
        <f>K46+L46+Q46+V46+AA46</f>
        <v>6125975502</v>
      </c>
      <c r="I46" s="122">
        <v>674264538</v>
      </c>
      <c r="J46" s="94">
        <v>566605117</v>
      </c>
      <c r="K46" s="94">
        <v>412975502</v>
      </c>
      <c r="L46" s="94">
        <v>1250000000</v>
      </c>
      <c r="M46" s="94"/>
      <c r="N46" s="94"/>
      <c r="O46" s="94"/>
      <c r="P46" s="94"/>
      <c r="Q46" s="94">
        <v>1676000000</v>
      </c>
      <c r="R46" s="94"/>
      <c r="S46" s="94"/>
      <c r="T46" s="94"/>
      <c r="U46" s="94"/>
      <c r="V46" s="94">
        <v>1810000000</v>
      </c>
      <c r="W46" s="94"/>
      <c r="X46" s="94"/>
      <c r="Y46" s="94"/>
      <c r="Z46" s="94"/>
      <c r="AA46" s="94">
        <v>977000000</v>
      </c>
      <c r="AB46" s="94"/>
      <c r="AC46" s="94"/>
      <c r="AD46" s="94"/>
      <c r="AE46" s="94"/>
      <c r="AF46" s="94">
        <v>148420000</v>
      </c>
      <c r="AG46" s="94"/>
      <c r="AH46" s="261"/>
      <c r="AI46" s="138"/>
      <c r="AJ46" s="262">
        <f>AF46/L46</f>
        <v>0.11873599999999999</v>
      </c>
      <c r="AK46" s="262">
        <f>(K46+AF46)/(J46+L46+Q46+V46+AA46)</f>
        <v>8.9399809628188762E-2</v>
      </c>
      <c r="AL46" s="478"/>
      <c r="AM46" s="457"/>
      <c r="AN46" s="457"/>
      <c r="AO46" s="457"/>
      <c r="AP46" s="475"/>
    </row>
    <row r="47" spans="1:42" s="5" customFormat="1" ht="31.5" customHeight="1">
      <c r="A47" s="442"/>
      <c r="B47" s="445"/>
      <c r="C47" s="448"/>
      <c r="D47" s="451"/>
      <c r="E47" s="454"/>
      <c r="F47" s="451"/>
      <c r="G47" s="40" t="s">
        <v>11</v>
      </c>
      <c r="H47" s="277"/>
      <c r="I47" s="95"/>
      <c r="J47" s="96"/>
      <c r="K47" s="96">
        <v>0</v>
      </c>
      <c r="L47" s="95">
        <v>0</v>
      </c>
      <c r="M47" s="96"/>
      <c r="N47" s="96"/>
      <c r="O47" s="96"/>
      <c r="P47" s="96"/>
      <c r="Q47" s="95"/>
      <c r="R47" s="96"/>
      <c r="S47" s="96"/>
      <c r="T47" s="96"/>
      <c r="U47" s="96"/>
      <c r="V47" s="95"/>
      <c r="W47" s="96"/>
      <c r="X47" s="96"/>
      <c r="Y47" s="96"/>
      <c r="Z47" s="96"/>
      <c r="AA47" s="95"/>
      <c r="AB47" s="96"/>
      <c r="AC47" s="96"/>
      <c r="AD47" s="96"/>
      <c r="AE47" s="96"/>
      <c r="AF47" s="137">
        <v>0</v>
      </c>
      <c r="AG47" s="137"/>
      <c r="AH47" s="249"/>
      <c r="AI47" s="95"/>
      <c r="AJ47" s="250"/>
      <c r="AK47" s="250"/>
      <c r="AL47" s="478"/>
      <c r="AM47" s="457"/>
      <c r="AN47" s="457"/>
      <c r="AO47" s="457"/>
      <c r="AP47" s="475"/>
    </row>
    <row r="48" spans="1:42" s="5" customFormat="1" ht="31.5" customHeight="1">
      <c r="A48" s="442"/>
      <c r="B48" s="445"/>
      <c r="C48" s="448"/>
      <c r="D48" s="451"/>
      <c r="E48" s="454"/>
      <c r="F48" s="451"/>
      <c r="G48" s="40" t="s">
        <v>12</v>
      </c>
      <c r="H48" s="277"/>
      <c r="I48" s="291"/>
      <c r="J48" s="96"/>
      <c r="K48" s="278">
        <v>0</v>
      </c>
      <c r="L48" s="95">
        <v>325677578</v>
      </c>
      <c r="M48" s="278"/>
      <c r="N48" s="278"/>
      <c r="O48" s="278"/>
      <c r="P48" s="278"/>
      <c r="Q48" s="95"/>
      <c r="R48" s="96"/>
      <c r="S48" s="96"/>
      <c r="T48" s="96"/>
      <c r="U48" s="96"/>
      <c r="V48" s="95"/>
      <c r="W48" s="96"/>
      <c r="X48" s="96"/>
      <c r="Y48" s="96"/>
      <c r="Z48" s="96"/>
      <c r="AA48" s="95"/>
      <c r="AB48" s="96"/>
      <c r="AC48" s="96"/>
      <c r="AD48" s="96"/>
      <c r="AE48" s="96"/>
      <c r="AF48" s="94">
        <v>21643420</v>
      </c>
      <c r="AG48" s="94"/>
      <c r="AH48" s="249"/>
      <c r="AI48" s="278"/>
      <c r="AJ48" s="250"/>
      <c r="AK48" s="250"/>
      <c r="AL48" s="478"/>
      <c r="AM48" s="457"/>
      <c r="AN48" s="457"/>
      <c r="AO48" s="457"/>
      <c r="AP48" s="475"/>
    </row>
    <row r="49" spans="1:42" s="5" customFormat="1" ht="31.5" customHeight="1">
      <c r="A49" s="442"/>
      <c r="B49" s="445"/>
      <c r="C49" s="448"/>
      <c r="D49" s="451"/>
      <c r="E49" s="454"/>
      <c r="F49" s="451"/>
      <c r="G49" s="40" t="s">
        <v>13</v>
      </c>
      <c r="H49" s="112">
        <f>H45+H47</f>
        <v>1</v>
      </c>
      <c r="I49" s="248">
        <f>+I45</f>
        <v>0.1</v>
      </c>
      <c r="J49" s="248">
        <v>0.1</v>
      </c>
      <c r="K49" s="248">
        <v>0.1</v>
      </c>
      <c r="L49" s="248">
        <v>0.4</v>
      </c>
      <c r="M49" s="248"/>
      <c r="N49" s="248"/>
      <c r="O49" s="248"/>
      <c r="P49" s="248"/>
      <c r="Q49" s="248">
        <f t="shared" ref="Q49:AA49" si="1">+Q45</f>
        <v>0.7</v>
      </c>
      <c r="R49" s="248">
        <f t="shared" si="1"/>
        <v>0</v>
      </c>
      <c r="S49" s="248">
        <f t="shared" si="1"/>
        <v>0</v>
      </c>
      <c r="T49" s="248">
        <f t="shared" si="1"/>
        <v>0</v>
      </c>
      <c r="U49" s="248">
        <f t="shared" si="1"/>
        <v>0</v>
      </c>
      <c r="V49" s="248">
        <f t="shared" si="1"/>
        <v>0.98</v>
      </c>
      <c r="W49" s="248">
        <f t="shared" si="1"/>
        <v>0</v>
      </c>
      <c r="X49" s="248">
        <f t="shared" si="1"/>
        <v>0</v>
      </c>
      <c r="Y49" s="248">
        <f t="shared" si="1"/>
        <v>0</v>
      </c>
      <c r="Z49" s="248">
        <f t="shared" si="1"/>
        <v>0</v>
      </c>
      <c r="AA49" s="248">
        <f t="shared" si="1"/>
        <v>1</v>
      </c>
      <c r="AB49" s="97"/>
      <c r="AC49" s="97"/>
      <c r="AD49" s="97"/>
      <c r="AE49" s="97"/>
      <c r="AF49" s="256">
        <v>1E-3</v>
      </c>
      <c r="AG49" s="137"/>
      <c r="AH49" s="249"/>
      <c r="AI49" s="292"/>
      <c r="AJ49" s="250"/>
      <c r="AK49" s="250"/>
      <c r="AL49" s="478"/>
      <c r="AM49" s="457"/>
      <c r="AN49" s="457"/>
      <c r="AO49" s="457"/>
      <c r="AP49" s="475"/>
    </row>
    <row r="50" spans="1:42" s="5" customFormat="1" ht="31.5" customHeight="1" thickBot="1">
      <c r="A50" s="443"/>
      <c r="B50" s="446"/>
      <c r="C50" s="449"/>
      <c r="D50" s="452"/>
      <c r="E50" s="455"/>
      <c r="F50" s="462"/>
      <c r="G50" s="41" t="s">
        <v>14</v>
      </c>
      <c r="H50" s="323">
        <f>H46+H48</f>
        <v>6125975502</v>
      </c>
      <c r="I50" s="103">
        <f>+I46</f>
        <v>674264538</v>
      </c>
      <c r="J50" s="103">
        <v>566605117</v>
      </c>
      <c r="K50" s="103">
        <v>412975502</v>
      </c>
      <c r="L50" s="103">
        <v>1575677578</v>
      </c>
      <c r="M50" s="103"/>
      <c r="N50" s="103"/>
      <c r="O50" s="103"/>
      <c r="P50" s="103"/>
      <c r="Q50" s="103">
        <f>+Q46</f>
        <v>1676000000</v>
      </c>
      <c r="R50" s="103"/>
      <c r="S50" s="103"/>
      <c r="T50" s="103"/>
      <c r="U50" s="103"/>
      <c r="V50" s="103">
        <f>+V46</f>
        <v>1810000000</v>
      </c>
      <c r="W50" s="103"/>
      <c r="X50" s="103"/>
      <c r="Y50" s="103"/>
      <c r="Z50" s="103"/>
      <c r="AA50" s="103">
        <f>+AA46</f>
        <v>977000000</v>
      </c>
      <c r="AB50" s="99"/>
      <c r="AC50" s="99"/>
      <c r="AD50" s="99"/>
      <c r="AE50" s="99"/>
      <c r="AF50" s="99">
        <v>170063420</v>
      </c>
      <c r="AG50" s="99"/>
      <c r="AH50" s="257"/>
      <c r="AI50" s="139"/>
      <c r="AJ50" s="258"/>
      <c r="AK50" s="258"/>
      <c r="AL50" s="479"/>
      <c r="AM50" s="458"/>
      <c r="AN50" s="458"/>
      <c r="AO50" s="458"/>
      <c r="AP50" s="476"/>
    </row>
    <row r="51" spans="1:42" s="5" customFormat="1" ht="31.5" customHeight="1">
      <c r="A51" s="441" t="s">
        <v>134</v>
      </c>
      <c r="B51" s="447">
        <v>10</v>
      </c>
      <c r="C51" s="447" t="s">
        <v>264</v>
      </c>
      <c r="D51" s="459" t="s">
        <v>258</v>
      </c>
      <c r="E51" s="453">
        <f>+GESTIÓN!C15</f>
        <v>441</v>
      </c>
      <c r="F51" s="450">
        <v>193</v>
      </c>
      <c r="G51" s="39" t="s">
        <v>9</v>
      </c>
      <c r="H51" s="112">
        <v>1</v>
      </c>
      <c r="I51" s="248">
        <v>0.05</v>
      </c>
      <c r="J51" s="135">
        <v>0.03</v>
      </c>
      <c r="K51" s="111">
        <v>0</v>
      </c>
      <c r="L51" s="248">
        <v>0.2</v>
      </c>
      <c r="M51" s="111"/>
      <c r="N51" s="111"/>
      <c r="O51" s="112"/>
      <c r="P51" s="111"/>
      <c r="Q51" s="112">
        <v>0.4</v>
      </c>
      <c r="R51" s="112"/>
      <c r="S51" s="112"/>
      <c r="T51" s="112"/>
      <c r="U51" s="112"/>
      <c r="V51" s="112">
        <v>0.7</v>
      </c>
      <c r="W51" s="111"/>
      <c r="X51" s="111"/>
      <c r="Y51" s="111"/>
      <c r="Z51" s="111"/>
      <c r="AA51" s="111">
        <v>1</v>
      </c>
      <c r="AB51" s="107"/>
      <c r="AC51" s="107"/>
      <c r="AD51" s="107"/>
      <c r="AE51" s="107"/>
      <c r="AF51" s="264">
        <v>7.0400000000000004E-2</v>
      </c>
      <c r="AG51" s="244"/>
      <c r="AH51" s="259"/>
      <c r="AI51" s="146"/>
      <c r="AJ51" s="260">
        <f>AF51/L51</f>
        <v>0.35199999999999998</v>
      </c>
      <c r="AK51" s="260">
        <f>(K51+AF51)/(J51+L51+Q51+V51+AA51)</f>
        <v>3.0214592274678112E-2</v>
      </c>
      <c r="AL51" s="477" t="s">
        <v>275</v>
      </c>
      <c r="AM51" s="456" t="s">
        <v>276</v>
      </c>
      <c r="AN51" s="456" t="s">
        <v>277</v>
      </c>
      <c r="AO51" s="456" t="s">
        <v>278</v>
      </c>
      <c r="AP51" s="474" t="s">
        <v>279</v>
      </c>
    </row>
    <row r="52" spans="1:42" s="5" customFormat="1" ht="31.5" customHeight="1">
      <c r="A52" s="442"/>
      <c r="B52" s="448"/>
      <c r="C52" s="448"/>
      <c r="D52" s="460"/>
      <c r="E52" s="454"/>
      <c r="F52" s="451"/>
      <c r="G52" s="40" t="s">
        <v>10</v>
      </c>
      <c r="H52" s="94">
        <f>K52+L52+Q52+V52+AA52</f>
        <v>4722155621</v>
      </c>
      <c r="I52" s="94">
        <v>253000000</v>
      </c>
      <c r="J52" s="94">
        <v>173195636</v>
      </c>
      <c r="K52" s="94">
        <v>144155621</v>
      </c>
      <c r="L52" s="111">
        <v>750000000</v>
      </c>
      <c r="M52" s="94"/>
      <c r="N52" s="94"/>
      <c r="O52" s="94"/>
      <c r="P52" s="94"/>
      <c r="Q52" s="94">
        <v>2037000000</v>
      </c>
      <c r="R52" s="94"/>
      <c r="S52" s="94"/>
      <c r="T52" s="94"/>
      <c r="U52" s="94"/>
      <c r="V52" s="94">
        <v>975000000</v>
      </c>
      <c r="W52" s="94"/>
      <c r="X52" s="94"/>
      <c r="Y52" s="94"/>
      <c r="Z52" s="94"/>
      <c r="AA52" s="94">
        <v>816000000</v>
      </c>
      <c r="AB52" s="94"/>
      <c r="AC52" s="94"/>
      <c r="AD52" s="94"/>
      <c r="AE52" s="94"/>
      <c r="AF52" s="94">
        <v>279631000</v>
      </c>
      <c r="AG52" s="94"/>
      <c r="AH52" s="261"/>
      <c r="AI52" s="138"/>
      <c r="AJ52" s="262">
        <f>AF52/L52</f>
        <v>0.37284133333333336</v>
      </c>
      <c r="AK52" s="262">
        <f>(K52+AF52)/(J52+L52+Q52+V52+AA52)</f>
        <v>8.9195784275636167E-2</v>
      </c>
      <c r="AL52" s="478"/>
      <c r="AM52" s="457"/>
      <c r="AN52" s="457"/>
      <c r="AO52" s="457"/>
      <c r="AP52" s="475"/>
    </row>
    <row r="53" spans="1:42" s="5" customFormat="1" ht="31.5" customHeight="1">
      <c r="A53" s="442"/>
      <c r="B53" s="448"/>
      <c r="C53" s="448"/>
      <c r="D53" s="460"/>
      <c r="E53" s="454"/>
      <c r="F53" s="451"/>
      <c r="G53" s="40" t="s">
        <v>11</v>
      </c>
      <c r="H53" s="277"/>
      <c r="I53" s="277"/>
      <c r="J53" s="96"/>
      <c r="K53" s="96">
        <v>0</v>
      </c>
      <c r="L53" s="277"/>
      <c r="M53" s="96"/>
      <c r="N53" s="96"/>
      <c r="O53" s="96"/>
      <c r="P53" s="96"/>
      <c r="Q53" s="277"/>
      <c r="R53" s="96"/>
      <c r="S53" s="96"/>
      <c r="T53" s="96"/>
      <c r="U53" s="96"/>
      <c r="V53" s="277"/>
      <c r="W53" s="96"/>
      <c r="X53" s="96"/>
      <c r="Y53" s="96"/>
      <c r="Z53" s="96"/>
      <c r="AA53" s="277"/>
      <c r="AB53" s="96"/>
      <c r="AC53" s="96"/>
      <c r="AD53" s="96"/>
      <c r="AE53" s="96"/>
      <c r="AF53" s="137">
        <v>0</v>
      </c>
      <c r="AG53" s="137"/>
      <c r="AH53" s="249"/>
      <c r="AI53" s="95"/>
      <c r="AJ53" s="250"/>
      <c r="AK53" s="250"/>
      <c r="AL53" s="478"/>
      <c r="AM53" s="457"/>
      <c r="AN53" s="457"/>
      <c r="AO53" s="457"/>
      <c r="AP53" s="475"/>
    </row>
    <row r="54" spans="1:42" s="5" customFormat="1" ht="31.5" customHeight="1">
      <c r="A54" s="442"/>
      <c r="B54" s="448"/>
      <c r="C54" s="448"/>
      <c r="D54" s="460"/>
      <c r="E54" s="454"/>
      <c r="F54" s="451"/>
      <c r="G54" s="40" t="s">
        <v>12</v>
      </c>
      <c r="H54" s="277"/>
      <c r="I54" s="293"/>
      <c r="J54" s="96"/>
      <c r="K54" s="278">
        <v>0</v>
      </c>
      <c r="L54" s="277">
        <v>49215150</v>
      </c>
      <c r="M54" s="278"/>
      <c r="N54" s="278"/>
      <c r="O54" s="278"/>
      <c r="P54" s="278"/>
      <c r="Q54" s="277"/>
      <c r="R54" s="96"/>
      <c r="S54" s="96"/>
      <c r="T54" s="96"/>
      <c r="U54" s="96"/>
      <c r="V54" s="277"/>
      <c r="W54" s="96"/>
      <c r="X54" s="96"/>
      <c r="Y54" s="96"/>
      <c r="Z54" s="96"/>
      <c r="AA54" s="277"/>
      <c r="AB54" s="96"/>
      <c r="AC54" s="96"/>
      <c r="AD54" s="96"/>
      <c r="AE54" s="96"/>
      <c r="AF54" s="94">
        <v>29198088</v>
      </c>
      <c r="AG54" s="94"/>
      <c r="AH54" s="249"/>
      <c r="AI54" s="278"/>
      <c r="AJ54" s="250"/>
      <c r="AK54" s="250"/>
      <c r="AL54" s="478"/>
      <c r="AM54" s="457"/>
      <c r="AN54" s="457"/>
      <c r="AO54" s="457"/>
      <c r="AP54" s="475"/>
    </row>
    <row r="55" spans="1:42" s="5" customFormat="1" ht="31.5" customHeight="1">
      <c r="A55" s="442"/>
      <c r="B55" s="448"/>
      <c r="C55" s="448"/>
      <c r="D55" s="460"/>
      <c r="E55" s="454"/>
      <c r="F55" s="451"/>
      <c r="G55" s="40" t="s">
        <v>13</v>
      </c>
      <c r="H55" s="293">
        <f>H51+H53</f>
        <v>1</v>
      </c>
      <c r="I55" s="248">
        <f>+I51</f>
        <v>0.05</v>
      </c>
      <c r="J55" s="136">
        <v>0.03</v>
      </c>
      <c r="K55" s="97">
        <v>0</v>
      </c>
      <c r="L55" s="293">
        <v>0.2</v>
      </c>
      <c r="M55" s="97"/>
      <c r="N55" s="97"/>
      <c r="O55" s="97"/>
      <c r="P55" s="97"/>
      <c r="Q55" s="293">
        <f>Q51+Q53</f>
        <v>0.4</v>
      </c>
      <c r="R55" s="97"/>
      <c r="S55" s="97"/>
      <c r="T55" s="97"/>
      <c r="U55" s="97"/>
      <c r="V55" s="293">
        <f>V51+V53</f>
        <v>0.7</v>
      </c>
      <c r="W55" s="97"/>
      <c r="X55" s="97"/>
      <c r="Y55" s="97"/>
      <c r="Z55" s="97"/>
      <c r="AA55" s="293">
        <f>AA51+AA53</f>
        <v>1</v>
      </c>
      <c r="AB55" s="97"/>
      <c r="AC55" s="97"/>
      <c r="AD55" s="97"/>
      <c r="AE55" s="97"/>
      <c r="AF55" s="265">
        <v>7.0400000000000004E-2</v>
      </c>
      <c r="AG55" s="137"/>
      <c r="AH55" s="249"/>
      <c r="AI55" s="147"/>
      <c r="AJ55" s="250"/>
      <c r="AK55" s="250"/>
      <c r="AL55" s="478"/>
      <c r="AM55" s="457"/>
      <c r="AN55" s="457"/>
      <c r="AO55" s="457"/>
      <c r="AP55" s="475"/>
    </row>
    <row r="56" spans="1:42" s="5" customFormat="1" ht="31.5" customHeight="1" thickBot="1">
      <c r="A56" s="512"/>
      <c r="B56" s="513"/>
      <c r="C56" s="513"/>
      <c r="D56" s="514"/>
      <c r="E56" s="455"/>
      <c r="F56" s="462"/>
      <c r="G56" s="42" t="s">
        <v>14</v>
      </c>
      <c r="H56" s="323">
        <f>H52+H54</f>
        <v>4722155621</v>
      </c>
      <c r="I56" s="323">
        <f>I52+I53</f>
        <v>253000000</v>
      </c>
      <c r="J56" s="103">
        <v>173195636</v>
      </c>
      <c r="K56" s="103">
        <v>144155621</v>
      </c>
      <c r="L56" s="323">
        <v>799215150</v>
      </c>
      <c r="M56" s="103"/>
      <c r="N56" s="103"/>
      <c r="O56" s="103"/>
      <c r="P56" s="103"/>
      <c r="Q56" s="323">
        <f>Q52+Q54</f>
        <v>2037000000</v>
      </c>
      <c r="R56" s="103"/>
      <c r="S56" s="103"/>
      <c r="T56" s="103"/>
      <c r="U56" s="103"/>
      <c r="V56" s="323">
        <f>V52+V54</f>
        <v>975000000</v>
      </c>
      <c r="W56" s="103"/>
      <c r="X56" s="103"/>
      <c r="Y56" s="103"/>
      <c r="Z56" s="103"/>
      <c r="AA56" s="323">
        <f>AA52+AA54</f>
        <v>816000000</v>
      </c>
      <c r="AB56" s="99"/>
      <c r="AC56" s="99"/>
      <c r="AD56" s="99"/>
      <c r="AE56" s="99"/>
      <c r="AF56" s="99">
        <v>308829088</v>
      </c>
      <c r="AG56" s="99"/>
      <c r="AH56" s="257"/>
      <c r="AI56" s="139"/>
      <c r="AJ56" s="258"/>
      <c r="AK56" s="258"/>
      <c r="AL56" s="479"/>
      <c r="AM56" s="458"/>
      <c r="AN56" s="458"/>
      <c r="AO56" s="458"/>
      <c r="AP56" s="476"/>
    </row>
    <row r="57" spans="1:42" s="5" customFormat="1" ht="31.5" customHeight="1">
      <c r="A57" s="123"/>
      <c r="B57" s="447">
        <v>11</v>
      </c>
      <c r="C57" s="447" t="s">
        <v>265</v>
      </c>
      <c r="D57" s="487" t="s">
        <v>258</v>
      </c>
      <c r="E57" s="453">
        <v>441</v>
      </c>
      <c r="F57" s="450">
        <v>193</v>
      </c>
      <c r="G57" s="39" t="s">
        <v>9</v>
      </c>
      <c r="H57" s="281">
        <v>4</v>
      </c>
      <c r="I57" s="248">
        <v>0.1</v>
      </c>
      <c r="J57" s="294">
        <v>0.1</v>
      </c>
      <c r="K57" s="295">
        <v>0</v>
      </c>
      <c r="L57" s="296">
        <v>1</v>
      </c>
      <c r="M57" s="295"/>
      <c r="N57" s="295"/>
      <c r="O57" s="295"/>
      <c r="P57" s="124"/>
      <c r="Q57" s="296">
        <v>2</v>
      </c>
      <c r="R57" s="124"/>
      <c r="S57" s="124"/>
      <c r="T57" s="124"/>
      <c r="U57" s="124"/>
      <c r="V57" s="296">
        <v>3</v>
      </c>
      <c r="W57" s="124"/>
      <c r="X57" s="124"/>
      <c r="Y57" s="124"/>
      <c r="Z57" s="124"/>
      <c r="AA57" s="296">
        <v>4</v>
      </c>
      <c r="AB57" s="94"/>
      <c r="AC57" s="94"/>
      <c r="AD57" s="94"/>
      <c r="AE57" s="94"/>
      <c r="AF57" s="94">
        <v>2.5000000000000001E-2</v>
      </c>
      <c r="AG57" s="103"/>
      <c r="AH57" s="255"/>
      <c r="AI57" s="280"/>
      <c r="AJ57" s="250">
        <f>AF57/L57</f>
        <v>2.5000000000000001E-2</v>
      </c>
      <c r="AK57" s="250">
        <f>(K57+AF57)/(J57+L57+Q57+V57+AA57)</f>
        <v>2.4752475247524753E-3</v>
      </c>
      <c r="AL57" s="477" t="s">
        <v>310</v>
      </c>
      <c r="AM57" s="456" t="s">
        <v>311</v>
      </c>
      <c r="AN57" s="456" t="s">
        <v>312</v>
      </c>
      <c r="AO57" s="456" t="s">
        <v>313</v>
      </c>
      <c r="AP57" s="474" t="s">
        <v>314</v>
      </c>
    </row>
    <row r="58" spans="1:42" s="5" customFormat="1" ht="31.5" customHeight="1">
      <c r="A58" s="123"/>
      <c r="B58" s="448"/>
      <c r="C58" s="448"/>
      <c r="D58" s="488"/>
      <c r="E58" s="454"/>
      <c r="F58" s="451"/>
      <c r="G58" s="40" t="s">
        <v>10</v>
      </c>
      <c r="H58" s="94">
        <f>K58+L58+Q58+V58+AA58</f>
        <v>6135287429</v>
      </c>
      <c r="I58" s="122">
        <v>390923675</v>
      </c>
      <c r="J58" s="94">
        <v>390923675</v>
      </c>
      <c r="K58" s="94">
        <v>317287429</v>
      </c>
      <c r="L58" s="94">
        <v>1700000000</v>
      </c>
      <c r="M58" s="94"/>
      <c r="N58" s="94"/>
      <c r="O58" s="94"/>
      <c r="P58" s="94"/>
      <c r="Q58" s="94">
        <v>1546000000</v>
      </c>
      <c r="R58" s="94"/>
      <c r="S58" s="94"/>
      <c r="T58" s="94"/>
      <c r="U58" s="94"/>
      <c r="V58" s="94">
        <v>1669000000</v>
      </c>
      <c r="W58" s="94"/>
      <c r="X58" s="94"/>
      <c r="Y58" s="94"/>
      <c r="Z58" s="94"/>
      <c r="AA58" s="94">
        <v>903000000</v>
      </c>
      <c r="AB58" s="94"/>
      <c r="AC58" s="94"/>
      <c r="AD58" s="94"/>
      <c r="AE58" s="94"/>
      <c r="AF58" s="94">
        <v>0</v>
      </c>
      <c r="AG58" s="103"/>
      <c r="AH58" s="255"/>
      <c r="AI58" s="138"/>
      <c r="AJ58" s="266">
        <f>AF58/L58</f>
        <v>0</v>
      </c>
      <c r="AK58" s="250">
        <f>(K58+AF58)/(J58+L58+Q58+V58+AA58)</f>
        <v>5.1101840771138163E-2</v>
      </c>
      <c r="AL58" s="478"/>
      <c r="AM58" s="457"/>
      <c r="AN58" s="457"/>
      <c r="AO58" s="457"/>
      <c r="AP58" s="475"/>
    </row>
    <row r="59" spans="1:42" s="5" customFormat="1" ht="31.5" customHeight="1">
      <c r="A59" s="123"/>
      <c r="B59" s="448"/>
      <c r="C59" s="448"/>
      <c r="D59" s="488"/>
      <c r="E59" s="454"/>
      <c r="F59" s="451"/>
      <c r="G59" s="40" t="s">
        <v>11</v>
      </c>
      <c r="H59" s="277"/>
      <c r="I59" s="277"/>
      <c r="J59" s="95"/>
      <c r="K59" s="95">
        <v>0</v>
      </c>
      <c r="L59" s="277">
        <v>0</v>
      </c>
      <c r="M59" s="95"/>
      <c r="N59" s="95"/>
      <c r="O59" s="95"/>
      <c r="P59" s="95"/>
      <c r="Q59" s="277"/>
      <c r="R59" s="95"/>
      <c r="S59" s="95"/>
      <c r="T59" s="95"/>
      <c r="U59" s="95"/>
      <c r="V59" s="277"/>
      <c r="W59" s="95"/>
      <c r="X59" s="95"/>
      <c r="Y59" s="95"/>
      <c r="Z59" s="95"/>
      <c r="AA59" s="277"/>
      <c r="AB59" s="94"/>
      <c r="AC59" s="94"/>
      <c r="AD59" s="94"/>
      <c r="AE59" s="94"/>
      <c r="AF59" s="94"/>
      <c r="AG59" s="103"/>
      <c r="AH59" s="255"/>
      <c r="AI59" s="95"/>
      <c r="AJ59" s="250"/>
      <c r="AK59" s="250"/>
      <c r="AL59" s="478"/>
      <c r="AM59" s="457"/>
      <c r="AN59" s="457"/>
      <c r="AO59" s="457"/>
      <c r="AP59" s="475"/>
    </row>
    <row r="60" spans="1:42" s="5" customFormat="1" ht="31.5" customHeight="1">
      <c r="A60" s="123"/>
      <c r="B60" s="448"/>
      <c r="C60" s="448"/>
      <c r="D60" s="488"/>
      <c r="E60" s="454"/>
      <c r="F60" s="451"/>
      <c r="G60" s="40" t="s">
        <v>12</v>
      </c>
      <c r="H60" s="277"/>
      <c r="I60" s="281"/>
      <c r="J60" s="95"/>
      <c r="K60" s="278">
        <v>0</v>
      </c>
      <c r="L60" s="277">
        <v>317287429</v>
      </c>
      <c r="M60" s="278"/>
      <c r="N60" s="278"/>
      <c r="O60" s="278"/>
      <c r="P60" s="278"/>
      <c r="Q60" s="277"/>
      <c r="R60" s="95"/>
      <c r="S60" s="95"/>
      <c r="T60" s="95"/>
      <c r="U60" s="95"/>
      <c r="V60" s="277"/>
      <c r="W60" s="95"/>
      <c r="X60" s="95"/>
      <c r="Y60" s="95"/>
      <c r="Z60" s="95"/>
      <c r="AA60" s="277"/>
      <c r="AB60" s="94"/>
      <c r="AC60" s="94"/>
      <c r="AD60" s="94"/>
      <c r="AE60" s="94"/>
      <c r="AF60" s="94">
        <v>0</v>
      </c>
      <c r="AG60" s="103"/>
      <c r="AH60" s="255"/>
      <c r="AI60" s="278"/>
      <c r="AJ60" s="250"/>
      <c r="AK60" s="250"/>
      <c r="AL60" s="478"/>
      <c r="AM60" s="457"/>
      <c r="AN60" s="457"/>
      <c r="AO60" s="457"/>
      <c r="AP60" s="475"/>
    </row>
    <row r="61" spans="1:42" s="5" customFormat="1" ht="31.5" customHeight="1">
      <c r="A61" s="123"/>
      <c r="B61" s="448"/>
      <c r="C61" s="448"/>
      <c r="D61" s="488"/>
      <c r="E61" s="454"/>
      <c r="F61" s="451"/>
      <c r="G61" s="40" t="s">
        <v>13</v>
      </c>
      <c r="H61" s="281">
        <f>H57+H59</f>
        <v>4</v>
      </c>
      <c r="I61" s="149">
        <f>+I57</f>
        <v>0.1</v>
      </c>
      <c r="J61" s="294">
        <v>0.1</v>
      </c>
      <c r="K61" s="276">
        <v>0</v>
      </c>
      <c r="L61" s="281">
        <v>1</v>
      </c>
      <c r="M61" s="276"/>
      <c r="N61" s="276"/>
      <c r="O61" s="276"/>
      <c r="P61" s="94"/>
      <c r="Q61" s="281">
        <f>Q57+Q59</f>
        <v>2</v>
      </c>
      <c r="R61" s="94"/>
      <c r="S61" s="94"/>
      <c r="T61" s="94"/>
      <c r="U61" s="94"/>
      <c r="V61" s="281">
        <f>V57+V59</f>
        <v>3</v>
      </c>
      <c r="W61" s="94"/>
      <c r="X61" s="94"/>
      <c r="Y61" s="94"/>
      <c r="Z61" s="94"/>
      <c r="AA61" s="281">
        <f>AA57+AA59</f>
        <v>4</v>
      </c>
      <c r="AB61" s="94"/>
      <c r="AC61" s="94"/>
      <c r="AD61" s="94"/>
      <c r="AE61" s="94"/>
      <c r="AF61" s="94">
        <v>2.5000000000000001E-2</v>
      </c>
      <c r="AG61" s="103"/>
      <c r="AH61" s="255"/>
      <c r="AI61" s="297"/>
      <c r="AJ61" s="250"/>
      <c r="AK61" s="250"/>
      <c r="AL61" s="478"/>
      <c r="AM61" s="457"/>
      <c r="AN61" s="457"/>
      <c r="AO61" s="457"/>
      <c r="AP61" s="475"/>
    </row>
    <row r="62" spans="1:42" s="5" customFormat="1" ht="31.5" customHeight="1" thickBot="1">
      <c r="A62" s="123"/>
      <c r="B62" s="449"/>
      <c r="C62" s="449"/>
      <c r="D62" s="489"/>
      <c r="E62" s="455"/>
      <c r="F62" s="462"/>
      <c r="G62" s="41" t="s">
        <v>14</v>
      </c>
      <c r="H62" s="324">
        <f>H58+H60</f>
        <v>6135287429</v>
      </c>
      <c r="I62" s="325">
        <f>+I58</f>
        <v>390923675</v>
      </c>
      <c r="J62" s="325">
        <v>390923675</v>
      </c>
      <c r="K62" s="128">
        <v>317287429</v>
      </c>
      <c r="L62" s="128">
        <v>2110393243</v>
      </c>
      <c r="M62" s="128"/>
      <c r="N62" s="128"/>
      <c r="O62" s="128"/>
      <c r="P62" s="128"/>
      <c r="Q62" s="128">
        <f>Q59+Q58</f>
        <v>1546000000</v>
      </c>
      <c r="R62" s="128"/>
      <c r="S62" s="128"/>
      <c r="T62" s="128"/>
      <c r="U62" s="128"/>
      <c r="V62" s="128">
        <f>V59+V58</f>
        <v>1669000000</v>
      </c>
      <c r="W62" s="128"/>
      <c r="X62" s="128"/>
      <c r="Y62" s="128"/>
      <c r="Z62" s="128"/>
      <c r="AA62" s="128">
        <f>AA59+AA58</f>
        <v>903000000</v>
      </c>
      <c r="AB62" s="103"/>
      <c r="AC62" s="103"/>
      <c r="AD62" s="103"/>
      <c r="AE62" s="103"/>
      <c r="AF62" s="103">
        <v>0</v>
      </c>
      <c r="AG62" s="103"/>
      <c r="AH62" s="255"/>
      <c r="AI62" s="148"/>
      <c r="AJ62" s="250"/>
      <c r="AK62" s="250"/>
      <c r="AL62" s="479"/>
      <c r="AM62" s="458"/>
      <c r="AN62" s="458"/>
      <c r="AO62" s="458"/>
      <c r="AP62" s="476"/>
    </row>
    <row r="63" spans="1:42" ht="31.5" customHeight="1">
      <c r="A63" s="515" t="s">
        <v>15</v>
      </c>
      <c r="B63" s="516"/>
      <c r="C63" s="516"/>
      <c r="D63" s="516"/>
      <c r="E63" s="516"/>
      <c r="F63" s="517"/>
      <c r="G63" s="43" t="s">
        <v>10</v>
      </c>
      <c r="H63" s="326">
        <f t="shared" ref="H63:J64" si="2">+H10+H16+H28+H34+H40+H46+H52+H58</f>
        <v>45890426341</v>
      </c>
      <c r="I63" s="326">
        <f t="shared" si="2"/>
        <v>5046188213</v>
      </c>
      <c r="J63" s="326">
        <f t="shared" si="2"/>
        <v>5046188213</v>
      </c>
      <c r="K63" s="326">
        <f t="shared" ref="K63:L63" si="3">+K10+K16+K28+K34+K40+K46+K52+K58</f>
        <v>4209803341</v>
      </c>
      <c r="L63" s="326">
        <f t="shared" si="3"/>
        <v>11937623000</v>
      </c>
      <c r="M63" s="326"/>
      <c r="N63" s="326"/>
      <c r="O63" s="326"/>
      <c r="P63" s="326"/>
      <c r="Q63" s="326">
        <f>+Q10+Q16+Q28+Q34+Q40+Q46+Q52+Q58</f>
        <v>11627000000</v>
      </c>
      <c r="R63" s="326"/>
      <c r="S63" s="326"/>
      <c r="T63" s="326"/>
      <c r="U63" s="326"/>
      <c r="V63" s="326">
        <f>+V10+V16+V28+V34+V40+V46+V52+V58</f>
        <v>11296000000</v>
      </c>
      <c r="W63" s="326"/>
      <c r="X63" s="326"/>
      <c r="Y63" s="326"/>
      <c r="Z63" s="326"/>
      <c r="AA63" s="326">
        <f>+AA10+AA16+AA28+AA34+AA40+AA46+AA52+AA58</f>
        <v>6820000000</v>
      </c>
      <c r="AB63" s="326"/>
      <c r="AC63" s="326"/>
      <c r="AD63" s="326"/>
      <c r="AE63" s="326"/>
      <c r="AF63" s="327">
        <f t="shared" ref="AF63" si="4">+AF10+AF16+AF28+AF34+AF40+AF46+AF52+AF58</f>
        <v>961477000</v>
      </c>
      <c r="AG63" s="298"/>
      <c r="AH63" s="299"/>
      <c r="AI63" s="298">
        <f>+AI10+AI16+AI28+AI34+AI40+AI46+AI52+AI58</f>
        <v>0</v>
      </c>
      <c r="AJ63" s="300"/>
      <c r="AK63" s="267"/>
      <c r="AL63" s="267"/>
      <c r="AM63" s="267"/>
      <c r="AN63" s="267"/>
      <c r="AO63" s="267"/>
      <c r="AP63" s="268"/>
    </row>
    <row r="64" spans="1:42" ht="28.5" customHeight="1">
      <c r="A64" s="515"/>
      <c r="B64" s="516"/>
      <c r="C64" s="516"/>
      <c r="D64" s="516"/>
      <c r="E64" s="516"/>
      <c r="F64" s="517"/>
      <c r="G64" s="40" t="s">
        <v>12</v>
      </c>
      <c r="H64" s="326">
        <f t="shared" si="2"/>
        <v>0</v>
      </c>
      <c r="I64" s="326">
        <f t="shared" si="2"/>
        <v>0</v>
      </c>
      <c r="J64" s="328">
        <f t="shared" si="2"/>
        <v>0</v>
      </c>
      <c r="K64" s="328">
        <f t="shared" ref="K64" si="5">+K11+K17+K29+K35+K41+K47+K53+K59</f>
        <v>0</v>
      </c>
      <c r="L64" s="326">
        <f>+L12+L30+L36+L42+L48+L54+L60</f>
        <v>3741718881</v>
      </c>
      <c r="M64" s="329"/>
      <c r="N64" s="329"/>
      <c r="O64" s="329"/>
      <c r="P64" s="329"/>
      <c r="Q64" s="326">
        <f>+Q11+Q17+Q29+Q35+Q41+Q47+Q53+Q59</f>
        <v>0</v>
      </c>
      <c r="R64" s="329"/>
      <c r="S64" s="329"/>
      <c r="T64" s="329"/>
      <c r="U64" s="329"/>
      <c r="V64" s="326">
        <f>+V11+V17+V29+V35+V41+V47+V53+V59</f>
        <v>0</v>
      </c>
      <c r="W64" s="329"/>
      <c r="X64" s="329"/>
      <c r="Y64" s="329"/>
      <c r="Z64" s="329"/>
      <c r="AA64" s="326">
        <f>+AA11+AA17+AA29+AA35+AA41+AA47+AA53+AA59</f>
        <v>0</v>
      </c>
      <c r="AB64" s="329"/>
      <c r="AC64" s="329"/>
      <c r="AD64" s="329"/>
      <c r="AE64" s="329"/>
      <c r="AF64" s="330">
        <f>+AF12+AF30+AF36+AF42+AF48+AF54+AF60</f>
        <v>245164932</v>
      </c>
      <c r="AG64" s="301"/>
      <c r="AH64" s="302"/>
      <c r="AI64" s="303">
        <f>+AI11+AI17+AI29+AI35+AI41+AI47+AI53+AI59</f>
        <v>0</v>
      </c>
      <c r="AJ64" s="267"/>
      <c r="AK64" s="267"/>
      <c r="AL64" s="267"/>
      <c r="AM64" s="267"/>
      <c r="AN64" s="267"/>
      <c r="AO64" s="267"/>
      <c r="AP64" s="268"/>
    </row>
    <row r="65" spans="1:46" ht="35.25" customHeight="1" thickBot="1">
      <c r="A65" s="518"/>
      <c r="B65" s="519"/>
      <c r="C65" s="519"/>
      <c r="D65" s="519"/>
      <c r="E65" s="519"/>
      <c r="F65" s="520"/>
      <c r="G65" s="42" t="s">
        <v>15</v>
      </c>
      <c r="H65" s="326">
        <f>+H14+H20+H32+H38+H44+H50+H56+H62</f>
        <v>45890426341</v>
      </c>
      <c r="I65" s="326">
        <f>+I14+I20+I32+I38+I44+I50+I56+I62</f>
        <v>5046188213</v>
      </c>
      <c r="J65" s="304">
        <f>+J14+J20+J32+J38+J44+J50+J56+J62</f>
        <v>5046188213</v>
      </c>
      <c r="K65" s="304">
        <f>+K14+K20+K32+K38+K44+K50+K56+K62</f>
        <v>4209803341</v>
      </c>
      <c r="L65" s="326">
        <f>+L63+L64</f>
        <v>15679341881</v>
      </c>
      <c r="M65" s="304"/>
      <c r="N65" s="304"/>
      <c r="O65" s="304"/>
      <c r="P65" s="304"/>
      <c r="Q65" s="326">
        <f>+Q14+Q20+Q32+Q38+Q44+Q50+Q56+Q62</f>
        <v>11627000000</v>
      </c>
      <c r="R65" s="304"/>
      <c r="S65" s="304"/>
      <c r="T65" s="304"/>
      <c r="U65" s="304"/>
      <c r="V65" s="326">
        <f>+V14+V20+V32+V38+V44+V50+V56+V62</f>
        <v>11296000000</v>
      </c>
      <c r="W65" s="304"/>
      <c r="X65" s="304"/>
      <c r="Y65" s="304"/>
      <c r="Z65" s="304"/>
      <c r="AA65" s="326">
        <f>+AA14+AA20+AA32+AA38+AA44+AA50+AA56+AA62</f>
        <v>6820000000</v>
      </c>
      <c r="AB65" s="304"/>
      <c r="AC65" s="304"/>
      <c r="AD65" s="304"/>
      <c r="AE65" s="304"/>
      <c r="AF65" s="305">
        <f>+AF63+AF64</f>
        <v>1206641932</v>
      </c>
      <c r="AG65" s="305"/>
      <c r="AH65" s="306"/>
      <c r="AI65" s="307">
        <f>+AI14+AI20+AI32+AI38+AI44+AI50+AI56+AI62</f>
        <v>0</v>
      </c>
      <c r="AJ65" s="269"/>
      <c r="AK65" s="269"/>
      <c r="AL65" s="269"/>
      <c r="AM65" s="269"/>
      <c r="AN65" s="269"/>
      <c r="AO65" s="269"/>
      <c r="AP65" s="308"/>
      <c r="AQ65" s="6"/>
      <c r="AR65" s="6"/>
      <c r="AS65" s="6"/>
      <c r="AT65" s="6"/>
    </row>
    <row r="66" spans="1:46" ht="71.25" customHeight="1">
      <c r="A66" s="511" t="s">
        <v>126</v>
      </c>
      <c r="B66" s="511"/>
      <c r="C66" s="511"/>
      <c r="D66" s="511"/>
      <c r="E66" s="511"/>
      <c r="F66" s="511"/>
      <c r="G66" s="511"/>
      <c r="H66" s="511"/>
      <c r="I66" s="511"/>
      <c r="J66" s="511"/>
      <c r="K66" s="511"/>
      <c r="L66" s="511"/>
      <c r="M66" s="511"/>
      <c r="N66" s="511"/>
      <c r="O66" s="511"/>
      <c r="P66" s="511"/>
      <c r="Q66" s="511"/>
      <c r="R66" s="511"/>
      <c r="S66" s="511"/>
      <c r="T66" s="511"/>
      <c r="U66" s="511"/>
      <c r="V66" s="511"/>
      <c r="W66" s="511"/>
      <c r="X66" s="511"/>
      <c r="Y66" s="511"/>
      <c r="Z66" s="511"/>
      <c r="AA66" s="511"/>
      <c r="AB66" s="511"/>
      <c r="AC66" s="511"/>
      <c r="AD66" s="511"/>
      <c r="AE66" s="511"/>
      <c r="AF66" s="511"/>
      <c r="AG66" s="511"/>
      <c r="AH66" s="511"/>
      <c r="AI66" s="511"/>
      <c r="AJ66" s="511"/>
      <c r="AK66" s="511"/>
      <c r="AL66" s="511"/>
      <c r="AM66" s="511"/>
      <c r="AN66" s="511"/>
      <c r="AO66" s="511"/>
      <c r="AP66" s="511"/>
    </row>
  </sheetData>
  <dataConsolidate/>
  <mergeCells count="128">
    <mergeCell ref="A66:AP66"/>
    <mergeCell ref="AM27:AM32"/>
    <mergeCell ref="AN27:AN32"/>
    <mergeCell ref="AO27:AO32"/>
    <mergeCell ref="AP27:AP32"/>
    <mergeCell ref="AL33:AL38"/>
    <mergeCell ref="AM33:AM38"/>
    <mergeCell ref="AN33:AN38"/>
    <mergeCell ref="AO33:AO38"/>
    <mergeCell ref="AP33:AP38"/>
    <mergeCell ref="AO51:AO56"/>
    <mergeCell ref="AP51:AP56"/>
    <mergeCell ref="A51:A56"/>
    <mergeCell ref="B51:B56"/>
    <mergeCell ref="C51:C56"/>
    <mergeCell ref="D51:D56"/>
    <mergeCell ref="E51:E56"/>
    <mergeCell ref="A63:F65"/>
    <mergeCell ref="F51:F56"/>
    <mergeCell ref="AM51:AM56"/>
    <mergeCell ref="AN51:AN56"/>
    <mergeCell ref="AL51:AL56"/>
    <mergeCell ref="B57:B62"/>
    <mergeCell ref="C57:C62"/>
    <mergeCell ref="A1:E4"/>
    <mergeCell ref="AF7:AI7"/>
    <mergeCell ref="I7:K7"/>
    <mergeCell ref="L7:P7"/>
    <mergeCell ref="Q7:U7"/>
    <mergeCell ref="F3:N3"/>
    <mergeCell ref="F4:N4"/>
    <mergeCell ref="O3:AP3"/>
    <mergeCell ref="O4:AP4"/>
    <mergeCell ref="F1:AP1"/>
    <mergeCell ref="F2:AP2"/>
    <mergeCell ref="F6:F8"/>
    <mergeCell ref="AF6:AI6"/>
    <mergeCell ref="AJ6:AJ8"/>
    <mergeCell ref="AM6:AM8"/>
    <mergeCell ref="E6:E8"/>
    <mergeCell ref="A6:A8"/>
    <mergeCell ref="AN6:AN8"/>
    <mergeCell ref="AO6:AO8"/>
    <mergeCell ref="AP6:AP8"/>
    <mergeCell ref="AL6:AL8"/>
    <mergeCell ref="G6:G8"/>
    <mergeCell ref="H6:H8"/>
    <mergeCell ref="AK6:AK8"/>
    <mergeCell ref="B6:D7"/>
    <mergeCell ref="I6:AE6"/>
    <mergeCell ref="V7:Z7"/>
    <mergeCell ref="AA7:AE7"/>
    <mergeCell ref="F21:F26"/>
    <mergeCell ref="D15:D20"/>
    <mergeCell ref="C21:C26"/>
    <mergeCell ref="D9:D14"/>
    <mergeCell ref="D57:D62"/>
    <mergeCell ref="E57:E62"/>
    <mergeCell ref="F57:F62"/>
    <mergeCell ref="F27:F32"/>
    <mergeCell ref="D21:D26"/>
    <mergeCell ref="F45:F50"/>
    <mergeCell ref="B33:B38"/>
    <mergeCell ref="C33:C38"/>
    <mergeCell ref="D33:D38"/>
    <mergeCell ref="E33:E38"/>
    <mergeCell ref="F33:F38"/>
    <mergeCell ref="AL57:AL62"/>
    <mergeCell ref="AM57:AM62"/>
    <mergeCell ref="AN57:AN62"/>
    <mergeCell ref="AO57:AO62"/>
    <mergeCell ref="AP57:AP62"/>
    <mergeCell ref="AP15:AP20"/>
    <mergeCell ref="AL39:AL44"/>
    <mergeCell ref="AM39:AM44"/>
    <mergeCell ref="AN39:AN44"/>
    <mergeCell ref="AO39:AO44"/>
    <mergeCell ref="AP39:AP44"/>
    <mergeCell ref="AM21:AM26"/>
    <mergeCell ref="AO15:AO20"/>
    <mergeCell ref="AN21:AN26"/>
    <mergeCell ref="AL27:AL32"/>
    <mergeCell ref="AP45:AP50"/>
    <mergeCell ref="AL45:AL50"/>
    <mergeCell ref="AM45:AM50"/>
    <mergeCell ref="AP9:AP14"/>
    <mergeCell ref="AM9:AM14"/>
    <mergeCell ref="AO21:AO26"/>
    <mergeCell ref="AP21:AP26"/>
    <mergeCell ref="AN9:AN14"/>
    <mergeCell ref="E15:E20"/>
    <mergeCell ref="F15:F20"/>
    <mergeCell ref="AM15:AM20"/>
    <mergeCell ref="AL15:AL20"/>
    <mergeCell ref="AN15:AN20"/>
    <mergeCell ref="AO9:AO14"/>
    <mergeCell ref="E9:E14"/>
    <mergeCell ref="AL9:AL14"/>
    <mergeCell ref="E21:E26"/>
    <mergeCell ref="AL21:AL26"/>
    <mergeCell ref="A9:A14"/>
    <mergeCell ref="A21:A26"/>
    <mergeCell ref="A15:A20"/>
    <mergeCell ref="B15:B20"/>
    <mergeCell ref="C15:C20"/>
    <mergeCell ref="F9:F14"/>
    <mergeCell ref="B9:B14"/>
    <mergeCell ref="C9:C14"/>
    <mergeCell ref="B21:B26"/>
    <mergeCell ref="A27:A32"/>
    <mergeCell ref="B27:B32"/>
    <mergeCell ref="C27:C32"/>
    <mergeCell ref="D27:D32"/>
    <mergeCell ref="E27:E32"/>
    <mergeCell ref="A33:A38"/>
    <mergeCell ref="AN45:AN50"/>
    <mergeCell ref="AO45:AO50"/>
    <mergeCell ref="A45:A50"/>
    <mergeCell ref="B45:B50"/>
    <mergeCell ref="C45:C50"/>
    <mergeCell ref="D45:D50"/>
    <mergeCell ref="E45:E50"/>
    <mergeCell ref="A39:A44"/>
    <mergeCell ref="B39:B44"/>
    <mergeCell ref="C39:C44"/>
    <mergeCell ref="D39:D44"/>
    <mergeCell ref="E39:E44"/>
    <mergeCell ref="F39:F44"/>
  </mergeCells>
  <dataValidations disablePrompts="1" count="2">
    <dataValidation type="list" allowBlank="1" showInputMessage="1" showErrorMessage="1" sqref="D21:D26">
      <formula1>#REF!</formula1>
    </dataValidation>
    <dataValidation showDropDown="1" showInputMessage="1" showErrorMessage="1" sqref="D33:D44"/>
  </dataValidations>
  <printOptions horizontalCentered="1" verticalCentered="1"/>
  <pageMargins left="0" right="0" top="0.74803149606299213" bottom="0" header="0.31496062992125984" footer="0"/>
  <pageSetup scale="22" fitToHeight="0" orientation="landscape" r:id="rId1"/>
  <headerFooter>
    <oddFooter>&amp;C&amp;G</oddFooter>
  </headerFooter>
  <drawing r:id="rId2"/>
  <legacyDrawingHF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2"/>
  <sheetViews>
    <sheetView topLeftCell="C1" workbookViewId="0">
      <selection activeCell="F12" sqref="F12"/>
    </sheetView>
  </sheetViews>
  <sheetFormatPr baseColWidth="10" defaultRowHeight="15"/>
  <cols>
    <col min="1" max="1" width="29.140625" hidden="1" customWidth="1"/>
    <col min="2" max="2" width="21.85546875" hidden="1" customWidth="1"/>
    <col min="3" max="3" width="44.140625" customWidth="1"/>
    <col min="4" max="5" width="0" hidden="1" customWidth="1"/>
    <col min="10" max="18" width="11.42578125" customWidth="1"/>
    <col min="22" max="22" width="64.7109375" customWidth="1"/>
  </cols>
  <sheetData>
    <row r="1" spans="1:24" ht="23.25">
      <c r="A1" s="577"/>
      <c r="B1" s="578"/>
      <c r="C1" s="583" t="s">
        <v>0</v>
      </c>
      <c r="D1" s="583"/>
      <c r="E1" s="583"/>
      <c r="F1" s="583"/>
      <c r="G1" s="583"/>
      <c r="H1" s="583"/>
      <c r="I1" s="583"/>
      <c r="J1" s="583"/>
      <c r="K1" s="583"/>
      <c r="L1" s="583"/>
      <c r="M1" s="583"/>
      <c r="N1" s="583"/>
      <c r="O1" s="583"/>
      <c r="P1" s="583"/>
      <c r="Q1" s="583"/>
      <c r="R1" s="583"/>
      <c r="S1" s="583"/>
      <c r="T1" s="583"/>
      <c r="U1" s="583"/>
      <c r="V1" s="584"/>
    </row>
    <row r="2" spans="1:24" ht="23.25">
      <c r="A2" s="579"/>
      <c r="B2" s="580"/>
      <c r="C2" s="585" t="s">
        <v>122</v>
      </c>
      <c r="D2" s="585"/>
      <c r="E2" s="585"/>
      <c r="F2" s="585"/>
      <c r="G2" s="585"/>
      <c r="H2" s="585"/>
      <c r="I2" s="585"/>
      <c r="J2" s="585"/>
      <c r="K2" s="585"/>
      <c r="L2" s="585"/>
      <c r="M2" s="585"/>
      <c r="N2" s="585"/>
      <c r="O2" s="585"/>
      <c r="P2" s="585"/>
      <c r="Q2" s="585"/>
      <c r="R2" s="585"/>
      <c r="S2" s="585"/>
      <c r="T2" s="585"/>
      <c r="U2" s="585"/>
      <c r="V2" s="586"/>
    </row>
    <row r="3" spans="1:24" ht="18">
      <c r="A3" s="579"/>
      <c r="B3" s="580"/>
      <c r="C3" s="21" t="s">
        <v>1</v>
      </c>
      <c r="D3" s="587" t="str">
        <f>[2]INVERSIÓN!O3</f>
        <v>DIRECCIÓN DE CONTROL AMBIENTAL</v>
      </c>
      <c r="E3" s="587"/>
      <c r="F3" s="587"/>
      <c r="G3" s="587"/>
      <c r="H3" s="587"/>
      <c r="I3" s="587"/>
      <c r="J3" s="587"/>
      <c r="K3" s="587"/>
      <c r="L3" s="587"/>
      <c r="M3" s="587"/>
      <c r="N3" s="587"/>
      <c r="O3" s="587"/>
      <c r="P3" s="587"/>
      <c r="Q3" s="587"/>
      <c r="R3" s="587"/>
      <c r="S3" s="587"/>
      <c r="T3" s="587"/>
      <c r="U3" s="587"/>
      <c r="V3" s="588"/>
    </row>
    <row r="4" spans="1:24" ht="18.75" thickBot="1">
      <c r="A4" s="581"/>
      <c r="B4" s="582"/>
      <c r="C4" s="46" t="s">
        <v>16</v>
      </c>
      <c r="D4" s="589" t="str">
        <f>+[2]INVERSIÓN!O4</f>
        <v xml:space="preserve"> 978 - Centro de Información y Modelamiento Ambiental</v>
      </c>
      <c r="E4" s="589"/>
      <c r="F4" s="589"/>
      <c r="G4" s="589"/>
      <c r="H4" s="589"/>
      <c r="I4" s="589"/>
      <c r="J4" s="589"/>
      <c r="K4" s="589"/>
      <c r="L4" s="589"/>
      <c r="M4" s="589"/>
      <c r="N4" s="589"/>
      <c r="O4" s="589"/>
      <c r="P4" s="589"/>
      <c r="Q4" s="589"/>
      <c r="R4" s="589"/>
      <c r="S4" s="589"/>
      <c r="T4" s="589"/>
      <c r="U4" s="589"/>
      <c r="V4" s="590"/>
    </row>
    <row r="5" spans="1:24" ht="15.75" thickBot="1">
      <c r="A5" s="9"/>
      <c r="B5" s="150"/>
      <c r="C5" s="171"/>
      <c r="D5" s="150"/>
      <c r="E5" s="150"/>
      <c r="F5" s="150"/>
      <c r="G5" s="150"/>
      <c r="H5" s="150"/>
      <c r="I5" s="150"/>
      <c r="J5" s="150"/>
      <c r="K5" s="150"/>
      <c r="L5" s="150"/>
      <c r="M5" s="150"/>
      <c r="N5" s="152"/>
      <c r="O5" s="152"/>
      <c r="P5" s="152"/>
      <c r="Q5" s="152"/>
      <c r="R5" s="152"/>
      <c r="S5" s="152"/>
      <c r="T5" s="152"/>
      <c r="U5" s="152"/>
      <c r="V5" s="156"/>
    </row>
    <row r="6" spans="1:24" ht="33" customHeight="1">
      <c r="A6" s="591" t="s">
        <v>74</v>
      </c>
      <c r="B6" s="593" t="s">
        <v>75</v>
      </c>
      <c r="C6" s="550" t="s">
        <v>76</v>
      </c>
      <c r="D6" s="595" t="s">
        <v>77</v>
      </c>
      <c r="E6" s="596"/>
      <c r="F6" s="593" t="s">
        <v>346</v>
      </c>
      <c r="G6" s="593"/>
      <c r="H6" s="593"/>
      <c r="I6" s="593"/>
      <c r="J6" s="593"/>
      <c r="K6" s="593"/>
      <c r="L6" s="593"/>
      <c r="M6" s="593"/>
      <c r="N6" s="593"/>
      <c r="O6" s="593"/>
      <c r="P6" s="593"/>
      <c r="Q6" s="593"/>
      <c r="R6" s="593"/>
      <c r="S6" s="593"/>
      <c r="T6" s="593" t="s">
        <v>81</v>
      </c>
      <c r="U6" s="593"/>
      <c r="V6" s="597" t="s">
        <v>351</v>
      </c>
    </row>
    <row r="7" spans="1:24" ht="61.5" customHeight="1" thickBot="1">
      <c r="A7" s="592"/>
      <c r="B7" s="594"/>
      <c r="C7" s="551"/>
      <c r="D7" s="53" t="s">
        <v>78</v>
      </c>
      <c r="E7" s="53" t="s">
        <v>79</v>
      </c>
      <c r="F7" s="53" t="s">
        <v>80</v>
      </c>
      <c r="G7" s="170" t="s">
        <v>17</v>
      </c>
      <c r="H7" s="170" t="s">
        <v>18</v>
      </c>
      <c r="I7" s="170" t="s">
        <v>19</v>
      </c>
      <c r="J7" s="170" t="s">
        <v>20</v>
      </c>
      <c r="K7" s="170" t="s">
        <v>21</v>
      </c>
      <c r="L7" s="170" t="s">
        <v>22</v>
      </c>
      <c r="M7" s="170" t="s">
        <v>23</v>
      </c>
      <c r="N7" s="170" t="s">
        <v>24</v>
      </c>
      <c r="O7" s="170" t="s">
        <v>25</v>
      </c>
      <c r="P7" s="170" t="s">
        <v>26</v>
      </c>
      <c r="Q7" s="170" t="s">
        <v>27</v>
      </c>
      <c r="R7" s="170" t="s">
        <v>28</v>
      </c>
      <c r="S7" s="194" t="s">
        <v>29</v>
      </c>
      <c r="T7" s="194" t="s">
        <v>82</v>
      </c>
      <c r="U7" s="194" t="s">
        <v>83</v>
      </c>
      <c r="V7" s="598"/>
    </row>
    <row r="8" spans="1:24" ht="24" customHeight="1">
      <c r="A8" s="543" t="s">
        <v>131</v>
      </c>
      <c r="B8" s="642" t="s">
        <v>135</v>
      </c>
      <c r="C8" s="569" t="s">
        <v>143</v>
      </c>
      <c r="D8" s="645" t="s">
        <v>282</v>
      </c>
      <c r="E8" s="645"/>
      <c r="F8" s="221" t="s">
        <v>30</v>
      </c>
      <c r="G8" s="241">
        <v>8.3299999999999999E-2</v>
      </c>
      <c r="H8" s="241">
        <v>8.3299999999999999E-2</v>
      </c>
      <c r="I8" s="241">
        <v>8.3299999999999999E-2</v>
      </c>
      <c r="J8" s="241">
        <v>8.3299999999999999E-2</v>
      </c>
      <c r="K8" s="241">
        <v>8.3299999999999999E-2</v>
      </c>
      <c r="L8" s="241">
        <v>8.3299999999999999E-2</v>
      </c>
      <c r="M8" s="241">
        <v>8.3299999999999999E-2</v>
      </c>
      <c r="N8" s="241">
        <v>8.3299999999999999E-2</v>
      </c>
      <c r="O8" s="241">
        <v>8.3299999999999999E-2</v>
      </c>
      <c r="P8" s="241">
        <v>8.3299999999999999E-2</v>
      </c>
      <c r="Q8" s="242">
        <v>8.3299999999999999E-2</v>
      </c>
      <c r="R8" s="242">
        <v>8.3299999999999999E-2</v>
      </c>
      <c r="S8" s="204">
        <f t="shared" ref="S8:S49" si="0">SUM(G8:R8)</f>
        <v>0.99960000000000016</v>
      </c>
      <c r="T8" s="523">
        <v>0.125</v>
      </c>
      <c r="U8" s="204">
        <f>T8*30%</f>
        <v>3.7499999999999999E-2</v>
      </c>
      <c r="V8" s="526" t="s">
        <v>350</v>
      </c>
    </row>
    <row r="9" spans="1:24" ht="24" customHeight="1" thickBot="1">
      <c r="A9" s="544"/>
      <c r="B9" s="643"/>
      <c r="C9" s="554"/>
      <c r="D9" s="630"/>
      <c r="E9" s="630"/>
      <c r="F9" s="222" t="s">
        <v>31</v>
      </c>
      <c r="G9" s="213">
        <v>0</v>
      </c>
      <c r="H9" s="213">
        <v>0</v>
      </c>
      <c r="I9" s="213">
        <v>0</v>
      </c>
      <c r="J9" s="213"/>
      <c r="K9" s="213"/>
      <c r="L9" s="213"/>
      <c r="M9" s="132"/>
      <c r="N9" s="132"/>
      <c r="O9" s="132"/>
      <c r="P9" s="132"/>
      <c r="Q9" s="132"/>
      <c r="R9" s="132"/>
      <c r="S9" s="162">
        <f t="shared" si="0"/>
        <v>0</v>
      </c>
      <c r="T9" s="524"/>
      <c r="U9" s="219">
        <f>U8*S9</f>
        <v>0</v>
      </c>
      <c r="V9" s="527"/>
    </row>
    <row r="10" spans="1:24" ht="24" customHeight="1">
      <c r="A10" s="544"/>
      <c r="B10" s="643"/>
      <c r="C10" s="554" t="s">
        <v>138</v>
      </c>
      <c r="D10" s="630" t="s">
        <v>282</v>
      </c>
      <c r="E10" s="630"/>
      <c r="F10" s="223" t="s">
        <v>30</v>
      </c>
      <c r="G10" s="241">
        <v>8.3299999999999999E-2</v>
      </c>
      <c r="H10" s="241">
        <v>8.3299999999999999E-2</v>
      </c>
      <c r="I10" s="241">
        <v>8.3299999999999999E-2</v>
      </c>
      <c r="J10" s="241">
        <v>8.3299999999999999E-2</v>
      </c>
      <c r="K10" s="241">
        <v>8.3299999999999999E-2</v>
      </c>
      <c r="L10" s="241">
        <v>8.3299999999999999E-2</v>
      </c>
      <c r="M10" s="241">
        <v>8.3299999999999999E-2</v>
      </c>
      <c r="N10" s="241">
        <v>8.3299999999999999E-2</v>
      </c>
      <c r="O10" s="241">
        <v>8.3299999999999999E-2</v>
      </c>
      <c r="P10" s="241">
        <v>8.3299999999999999E-2</v>
      </c>
      <c r="Q10" s="242">
        <v>8.3299999999999999E-2</v>
      </c>
      <c r="R10" s="242">
        <v>8.3299999999999999E-2</v>
      </c>
      <c r="S10" s="202">
        <f t="shared" si="0"/>
        <v>0.99960000000000016</v>
      </c>
      <c r="T10" s="524"/>
      <c r="U10" s="202">
        <f>T8*40%</f>
        <v>0.05</v>
      </c>
      <c r="V10" s="527" t="s">
        <v>345</v>
      </c>
      <c r="W10" s="201"/>
    </row>
    <row r="11" spans="1:24" ht="24" customHeight="1" thickBot="1">
      <c r="A11" s="544"/>
      <c r="B11" s="643"/>
      <c r="C11" s="554"/>
      <c r="D11" s="630"/>
      <c r="E11" s="630"/>
      <c r="F11" s="222" t="s">
        <v>31</v>
      </c>
      <c r="G11" s="213">
        <v>8.3299999999999999E-2</v>
      </c>
      <c r="H11" s="213">
        <v>8.3299999999999999E-2</v>
      </c>
      <c r="I11" s="213">
        <v>0</v>
      </c>
      <c r="J11" s="213"/>
      <c r="K11" s="220"/>
      <c r="L11" s="213"/>
      <c r="M11" s="132"/>
      <c r="N11" s="132"/>
      <c r="O11" s="132"/>
      <c r="P11" s="132"/>
      <c r="Q11" s="132"/>
      <c r="R11" s="132"/>
      <c r="S11" s="162">
        <f t="shared" si="0"/>
        <v>0.1666</v>
      </c>
      <c r="T11" s="524"/>
      <c r="U11" s="219">
        <f>U10*S11</f>
        <v>8.3300000000000006E-3</v>
      </c>
      <c r="V11" s="527"/>
    </row>
    <row r="12" spans="1:24" ht="24" customHeight="1">
      <c r="A12" s="544"/>
      <c r="B12" s="643"/>
      <c r="C12" s="554" t="s">
        <v>344</v>
      </c>
      <c r="D12" s="630" t="s">
        <v>282</v>
      </c>
      <c r="E12" s="630"/>
      <c r="F12" s="223" t="s">
        <v>30</v>
      </c>
      <c r="G12" s="241">
        <v>8.3299999999999999E-2</v>
      </c>
      <c r="H12" s="241">
        <v>8.3299999999999999E-2</v>
      </c>
      <c r="I12" s="241">
        <v>8.3299999999999999E-2</v>
      </c>
      <c r="J12" s="241">
        <v>8.3299999999999999E-2</v>
      </c>
      <c r="K12" s="241">
        <v>8.3299999999999999E-2</v>
      </c>
      <c r="L12" s="241">
        <v>8.3299999999999999E-2</v>
      </c>
      <c r="M12" s="241">
        <v>8.3299999999999999E-2</v>
      </c>
      <c r="N12" s="241">
        <v>8.3299999999999999E-2</v>
      </c>
      <c r="O12" s="241">
        <v>8.3299999999999999E-2</v>
      </c>
      <c r="P12" s="241">
        <v>8.3299999999999999E-2</v>
      </c>
      <c r="Q12" s="242">
        <v>8.3299999999999999E-2</v>
      </c>
      <c r="R12" s="242">
        <v>8.3299999999999999E-2</v>
      </c>
      <c r="S12" s="202">
        <f t="shared" si="0"/>
        <v>0.99960000000000016</v>
      </c>
      <c r="T12" s="524"/>
      <c r="U12" s="202">
        <f>T8*30%</f>
        <v>3.7499999999999999E-2</v>
      </c>
      <c r="V12" s="527" t="s">
        <v>343</v>
      </c>
    </row>
    <row r="13" spans="1:24" ht="24" customHeight="1" thickBot="1">
      <c r="A13" s="545"/>
      <c r="B13" s="644"/>
      <c r="C13" s="601"/>
      <c r="D13" s="639"/>
      <c r="E13" s="639"/>
      <c r="F13" s="224" t="s">
        <v>31</v>
      </c>
      <c r="G13" s="225">
        <v>8.3000000000000004E-2</v>
      </c>
      <c r="H13" s="210">
        <v>0</v>
      </c>
      <c r="I13" s="210">
        <v>0</v>
      </c>
      <c r="J13" s="210"/>
      <c r="K13" s="210"/>
      <c r="L13" s="210"/>
      <c r="M13" s="131"/>
      <c r="N13" s="131"/>
      <c r="O13" s="131"/>
      <c r="P13" s="131"/>
      <c r="Q13" s="131"/>
      <c r="R13" s="131"/>
      <c r="S13" s="162">
        <f t="shared" si="0"/>
        <v>8.3000000000000004E-2</v>
      </c>
      <c r="T13" s="525"/>
      <c r="U13" s="218">
        <f>U12*S13</f>
        <v>3.1125000000000002E-3</v>
      </c>
      <c r="V13" s="531"/>
    </row>
    <row r="14" spans="1:24" ht="24" customHeight="1">
      <c r="A14" s="543" t="s">
        <v>132</v>
      </c>
      <c r="B14" s="546" t="s">
        <v>140</v>
      </c>
      <c r="C14" s="646" t="s">
        <v>342</v>
      </c>
      <c r="D14" s="645" t="s">
        <v>282</v>
      </c>
      <c r="E14" s="645"/>
      <c r="F14" s="221" t="s">
        <v>30</v>
      </c>
      <c r="G14" s="241">
        <v>0.04</v>
      </c>
      <c r="H14" s="241">
        <v>0.05</v>
      </c>
      <c r="I14" s="241">
        <v>0.05</v>
      </c>
      <c r="J14" s="241">
        <v>0.1</v>
      </c>
      <c r="K14" s="241">
        <v>0.1</v>
      </c>
      <c r="L14" s="241">
        <v>0.1</v>
      </c>
      <c r="M14" s="241">
        <v>0.1</v>
      </c>
      <c r="N14" s="241">
        <v>0.1</v>
      </c>
      <c r="O14" s="241">
        <v>0.1</v>
      </c>
      <c r="P14" s="241">
        <v>0.1</v>
      </c>
      <c r="Q14" s="242">
        <v>0.1</v>
      </c>
      <c r="R14" s="242">
        <v>0.06</v>
      </c>
      <c r="S14" s="216">
        <f t="shared" si="0"/>
        <v>1</v>
      </c>
      <c r="T14" s="523">
        <v>0.125</v>
      </c>
      <c r="U14" s="204">
        <f>T14/2</f>
        <v>6.25E-2</v>
      </c>
      <c r="V14" s="640" t="s">
        <v>341</v>
      </c>
    </row>
    <row r="15" spans="1:24" ht="24" customHeight="1" thickBot="1">
      <c r="A15" s="544"/>
      <c r="B15" s="547"/>
      <c r="C15" s="647"/>
      <c r="D15" s="630"/>
      <c r="E15" s="630"/>
      <c r="F15" s="222" t="s">
        <v>31</v>
      </c>
      <c r="G15" s="213">
        <v>0.04</v>
      </c>
      <c r="H15" s="213">
        <v>0.05</v>
      </c>
      <c r="I15" s="213">
        <v>0.05</v>
      </c>
      <c r="J15" s="213"/>
      <c r="K15" s="213"/>
      <c r="L15" s="213"/>
      <c r="M15" s="132"/>
      <c r="N15" s="132"/>
      <c r="O15" s="132"/>
      <c r="P15" s="132"/>
      <c r="Q15" s="132"/>
      <c r="R15" s="132"/>
      <c r="S15" s="162">
        <f t="shared" si="0"/>
        <v>0.14000000000000001</v>
      </c>
      <c r="T15" s="524"/>
      <c r="U15" s="217">
        <f>S15*U14</f>
        <v>8.7500000000000008E-3</v>
      </c>
      <c r="V15" s="640"/>
    </row>
    <row r="16" spans="1:24" ht="24" customHeight="1">
      <c r="A16" s="544"/>
      <c r="B16" s="547"/>
      <c r="C16" s="637" t="s">
        <v>340</v>
      </c>
      <c r="D16" s="630" t="s">
        <v>282</v>
      </c>
      <c r="E16" s="630"/>
      <c r="F16" s="223" t="s">
        <v>30</v>
      </c>
      <c r="G16" s="241">
        <v>0</v>
      </c>
      <c r="H16" s="241">
        <v>0</v>
      </c>
      <c r="I16" s="241">
        <v>0.25</v>
      </c>
      <c r="J16" s="241">
        <v>0</v>
      </c>
      <c r="K16" s="241">
        <v>0</v>
      </c>
      <c r="L16" s="241">
        <v>0.25</v>
      </c>
      <c r="M16" s="241">
        <v>0</v>
      </c>
      <c r="N16" s="241">
        <v>0</v>
      </c>
      <c r="O16" s="241">
        <v>0.25</v>
      </c>
      <c r="P16" s="241">
        <v>0</v>
      </c>
      <c r="Q16" s="242">
        <v>0</v>
      </c>
      <c r="R16" s="242">
        <v>0.25</v>
      </c>
      <c r="S16" s="216">
        <f t="shared" si="0"/>
        <v>1</v>
      </c>
      <c r="T16" s="524"/>
      <c r="U16" s="202">
        <v>6.3E-2</v>
      </c>
      <c r="V16" s="640" t="s">
        <v>349</v>
      </c>
      <c r="X16" s="201"/>
    </row>
    <row r="17" spans="1:24" ht="24" customHeight="1" thickBot="1">
      <c r="A17" s="545"/>
      <c r="B17" s="548"/>
      <c r="C17" s="638"/>
      <c r="D17" s="639"/>
      <c r="E17" s="639"/>
      <c r="F17" s="224" t="s">
        <v>31</v>
      </c>
      <c r="G17" s="210">
        <v>0</v>
      </c>
      <c r="H17" s="210">
        <v>0</v>
      </c>
      <c r="I17" s="210">
        <v>0.25</v>
      </c>
      <c r="J17" s="210"/>
      <c r="K17" s="210"/>
      <c r="L17" s="210"/>
      <c r="M17" s="131"/>
      <c r="N17" s="131"/>
      <c r="O17" s="131"/>
      <c r="P17" s="131"/>
      <c r="Q17" s="131"/>
      <c r="R17" s="131"/>
      <c r="S17" s="162">
        <f t="shared" si="0"/>
        <v>0.25</v>
      </c>
      <c r="T17" s="525"/>
      <c r="U17" s="215">
        <f>S17*U16</f>
        <v>1.575E-2</v>
      </c>
      <c r="V17" s="641"/>
    </row>
    <row r="18" spans="1:24" ht="24" customHeight="1">
      <c r="A18" s="617" t="s">
        <v>133</v>
      </c>
      <c r="B18" s="620" t="s">
        <v>144</v>
      </c>
      <c r="C18" s="623" t="s">
        <v>339</v>
      </c>
      <c r="D18" s="625" t="s">
        <v>282</v>
      </c>
      <c r="E18" s="226"/>
      <c r="F18" s="221" t="s">
        <v>30</v>
      </c>
      <c r="G18" s="241">
        <v>7.0000000000000007E-2</v>
      </c>
      <c r="H18" s="241">
        <v>0.05</v>
      </c>
      <c r="I18" s="241">
        <v>0.02</v>
      </c>
      <c r="J18" s="241">
        <v>0.08</v>
      </c>
      <c r="K18" s="241">
        <v>0.1</v>
      </c>
      <c r="L18" s="241">
        <v>0.15</v>
      </c>
      <c r="M18" s="241">
        <v>0.15</v>
      </c>
      <c r="N18" s="241">
        <v>0.15</v>
      </c>
      <c r="O18" s="241">
        <v>0.1</v>
      </c>
      <c r="P18" s="241">
        <v>0.1</v>
      </c>
      <c r="Q18" s="242">
        <v>0.1</v>
      </c>
      <c r="R18" s="242">
        <v>0.08</v>
      </c>
      <c r="S18" s="204">
        <f t="shared" si="0"/>
        <v>1.1500000000000001</v>
      </c>
      <c r="T18" s="602">
        <v>0.125</v>
      </c>
      <c r="U18" s="204">
        <v>6.3E-2</v>
      </c>
      <c r="V18" s="631" t="s">
        <v>338</v>
      </c>
    </row>
    <row r="19" spans="1:24" ht="24" customHeight="1" thickBot="1">
      <c r="A19" s="618"/>
      <c r="B19" s="621"/>
      <c r="C19" s="624"/>
      <c r="D19" s="626"/>
      <c r="E19" s="227"/>
      <c r="F19" s="222" t="s">
        <v>31</v>
      </c>
      <c r="G19" s="214">
        <v>7.0000000000000007E-2</v>
      </c>
      <c r="H19" s="214">
        <v>0.05</v>
      </c>
      <c r="I19" s="214">
        <v>0.02</v>
      </c>
      <c r="J19" s="213"/>
      <c r="K19" s="213"/>
      <c r="L19" s="213"/>
      <c r="M19" s="211"/>
      <c r="N19" s="211"/>
      <c r="O19" s="211"/>
      <c r="P19" s="211"/>
      <c r="Q19" s="212"/>
      <c r="R19" s="211"/>
      <c r="S19" s="162">
        <f t="shared" si="0"/>
        <v>0.14000000000000001</v>
      </c>
      <c r="T19" s="603"/>
      <c r="U19" s="162">
        <f>U18*S19</f>
        <v>8.8200000000000014E-3</v>
      </c>
      <c r="V19" s="632"/>
    </row>
    <row r="20" spans="1:24" ht="24" customHeight="1">
      <c r="A20" s="618"/>
      <c r="B20" s="621"/>
      <c r="C20" s="633" t="s">
        <v>139</v>
      </c>
      <c r="D20" s="635" t="s">
        <v>282</v>
      </c>
      <c r="E20" s="227"/>
      <c r="F20" s="223" t="s">
        <v>30</v>
      </c>
      <c r="G20" s="241">
        <v>7.0000000000000007E-2</v>
      </c>
      <c r="H20" s="241">
        <v>0.05</v>
      </c>
      <c r="I20" s="241">
        <v>0.02</v>
      </c>
      <c r="J20" s="241">
        <v>0.08</v>
      </c>
      <c r="K20" s="241">
        <v>0.1</v>
      </c>
      <c r="L20" s="241">
        <v>0.1</v>
      </c>
      <c r="M20" s="241">
        <v>0.1</v>
      </c>
      <c r="N20" s="241">
        <v>0.1</v>
      </c>
      <c r="O20" s="241">
        <v>0.1</v>
      </c>
      <c r="P20" s="241">
        <v>0.1</v>
      </c>
      <c r="Q20" s="242">
        <v>0.1</v>
      </c>
      <c r="R20" s="242">
        <v>0.08</v>
      </c>
      <c r="S20" s="202">
        <f t="shared" si="0"/>
        <v>0.99999999999999989</v>
      </c>
      <c r="T20" s="603"/>
      <c r="U20" s="202">
        <v>6.3E-2</v>
      </c>
      <c r="V20" s="615" t="s">
        <v>337</v>
      </c>
    </row>
    <row r="21" spans="1:24" ht="24" customHeight="1" thickBot="1">
      <c r="A21" s="619"/>
      <c r="B21" s="622"/>
      <c r="C21" s="634"/>
      <c r="D21" s="636"/>
      <c r="E21" s="228"/>
      <c r="F21" s="224" t="s">
        <v>31</v>
      </c>
      <c r="G21" s="210">
        <v>7.0000000000000007E-2</v>
      </c>
      <c r="H21" s="210">
        <v>0.05</v>
      </c>
      <c r="I21" s="210">
        <v>0.02</v>
      </c>
      <c r="J21" s="210"/>
      <c r="K21" s="210"/>
      <c r="L21" s="210"/>
      <c r="M21" s="208"/>
      <c r="N21" s="208"/>
      <c r="O21" s="208"/>
      <c r="P21" s="208"/>
      <c r="Q21" s="209"/>
      <c r="R21" s="208"/>
      <c r="S21" s="162">
        <f t="shared" si="0"/>
        <v>0.14000000000000001</v>
      </c>
      <c r="T21" s="604"/>
      <c r="U21" s="158">
        <f>U20*S21</f>
        <v>8.8200000000000014E-3</v>
      </c>
      <c r="V21" s="616"/>
    </row>
    <row r="22" spans="1:24" ht="24" customHeight="1">
      <c r="A22" s="617" t="str">
        <f>[2]INVERSIÓN!A33</f>
        <v>Línea de acción (1.4): Red de Calidad Hídrica de Bogotá RCHB, la Red de monitoreo aguas subterráneas y la captura de la información secundaria compilada mediante el reporte de terceros interesados o usuarios del recurso Hídrico.</v>
      </c>
      <c r="B22" s="627" t="str">
        <f>[2]INVERSIÓN!C33</f>
        <v>Generar 4 informes anualizados de la calidad hídrica superficial.</v>
      </c>
      <c r="C22" s="569" t="s">
        <v>336</v>
      </c>
      <c r="D22" s="561" t="s">
        <v>282</v>
      </c>
      <c r="E22" s="561"/>
      <c r="F22" s="221" t="s">
        <v>30</v>
      </c>
      <c r="G22" s="241"/>
      <c r="H22" s="241"/>
      <c r="I22" s="241"/>
      <c r="J22" s="241"/>
      <c r="K22" s="241"/>
      <c r="L22" s="241"/>
      <c r="M22" s="241"/>
      <c r="N22" s="241"/>
      <c r="O22" s="241">
        <v>1</v>
      </c>
      <c r="P22" s="241"/>
      <c r="Q22" s="242"/>
      <c r="R22" s="242"/>
      <c r="S22" s="159">
        <f t="shared" si="0"/>
        <v>1</v>
      </c>
      <c r="T22" s="610">
        <v>0.125</v>
      </c>
      <c r="U22" s="169">
        <v>0.02</v>
      </c>
      <c r="V22" s="613" t="s">
        <v>324</v>
      </c>
    </row>
    <row r="23" spans="1:24" ht="24" customHeight="1" thickBot="1">
      <c r="A23" s="618"/>
      <c r="B23" s="628"/>
      <c r="C23" s="554"/>
      <c r="D23" s="570"/>
      <c r="E23" s="570"/>
      <c r="F23" s="222" t="s">
        <v>31</v>
      </c>
      <c r="G23" s="229"/>
      <c r="H23" s="230"/>
      <c r="I23" s="230"/>
      <c r="J23" s="230"/>
      <c r="K23" s="168"/>
      <c r="L23" s="168"/>
      <c r="M23" s="167"/>
      <c r="N23" s="132"/>
      <c r="O23" s="132"/>
      <c r="P23" s="132"/>
      <c r="Q23" s="132"/>
      <c r="R23" s="132"/>
      <c r="S23" s="162">
        <f t="shared" si="0"/>
        <v>0</v>
      </c>
      <c r="T23" s="611"/>
      <c r="U23" s="161">
        <f>U22*S23</f>
        <v>0</v>
      </c>
      <c r="V23" s="614"/>
      <c r="X23" s="207"/>
    </row>
    <row r="24" spans="1:24" ht="24" customHeight="1">
      <c r="A24" s="618"/>
      <c r="B24" s="628"/>
      <c r="C24" s="554" t="s">
        <v>335</v>
      </c>
      <c r="D24" s="570" t="s">
        <v>282</v>
      </c>
      <c r="E24" s="570"/>
      <c r="F24" s="223" t="s">
        <v>30</v>
      </c>
      <c r="G24" s="241"/>
      <c r="H24" s="241">
        <v>0.1</v>
      </c>
      <c r="I24" s="241">
        <v>0.2</v>
      </c>
      <c r="J24" s="241">
        <v>0.2</v>
      </c>
      <c r="K24" s="241">
        <v>0.2</v>
      </c>
      <c r="L24" s="241">
        <v>0.2</v>
      </c>
      <c r="M24" s="241">
        <v>0.1</v>
      </c>
      <c r="N24" s="241"/>
      <c r="O24" s="241"/>
      <c r="P24" s="241"/>
      <c r="Q24" s="242"/>
      <c r="R24" s="242"/>
      <c r="S24" s="159">
        <f t="shared" si="0"/>
        <v>0.99999999999999989</v>
      </c>
      <c r="T24" s="611"/>
      <c r="U24" s="165">
        <f>T22*10%</f>
        <v>1.2500000000000001E-2</v>
      </c>
      <c r="V24" s="599" t="s">
        <v>334</v>
      </c>
    </row>
    <row r="25" spans="1:24" ht="24" customHeight="1" thickBot="1">
      <c r="A25" s="618"/>
      <c r="B25" s="628"/>
      <c r="C25" s="554"/>
      <c r="D25" s="570"/>
      <c r="E25" s="570"/>
      <c r="F25" s="222" t="s">
        <v>31</v>
      </c>
      <c r="G25" s="229"/>
      <c r="H25" s="231">
        <v>0.1</v>
      </c>
      <c r="I25" s="231">
        <v>0.2</v>
      </c>
      <c r="J25" s="232"/>
      <c r="K25" s="206"/>
      <c r="L25" s="206"/>
      <c r="M25" s="205"/>
      <c r="N25" s="132"/>
      <c r="O25" s="132"/>
      <c r="P25" s="132"/>
      <c r="Q25" s="132"/>
      <c r="R25" s="132"/>
      <c r="S25" s="162">
        <f t="shared" si="0"/>
        <v>0.30000000000000004</v>
      </c>
      <c r="T25" s="611"/>
      <c r="U25" s="161">
        <f>U24*S25</f>
        <v>3.7500000000000007E-3</v>
      </c>
      <c r="V25" s="600"/>
    </row>
    <row r="26" spans="1:24" ht="21.75" customHeight="1">
      <c r="A26" s="618"/>
      <c r="B26" s="628"/>
      <c r="C26" s="554" t="s">
        <v>333</v>
      </c>
      <c r="D26" s="570" t="s">
        <v>282</v>
      </c>
      <c r="E26" s="570"/>
      <c r="F26" s="223" t="s">
        <v>30</v>
      </c>
      <c r="G26" s="241"/>
      <c r="H26" s="241"/>
      <c r="I26" s="241"/>
      <c r="J26" s="241"/>
      <c r="K26" s="241">
        <v>0.3</v>
      </c>
      <c r="L26" s="241">
        <v>0.7</v>
      </c>
      <c r="M26" s="241"/>
      <c r="N26" s="241"/>
      <c r="O26" s="241"/>
      <c r="P26" s="241"/>
      <c r="Q26" s="242"/>
      <c r="R26" s="242"/>
      <c r="S26" s="159">
        <f t="shared" si="0"/>
        <v>1</v>
      </c>
      <c r="T26" s="611"/>
      <c r="U26" s="165">
        <v>0.02</v>
      </c>
      <c r="V26" s="541" t="s">
        <v>324</v>
      </c>
    </row>
    <row r="27" spans="1:24" ht="24" customHeight="1" thickBot="1">
      <c r="A27" s="618"/>
      <c r="B27" s="628"/>
      <c r="C27" s="554"/>
      <c r="D27" s="570"/>
      <c r="E27" s="570"/>
      <c r="F27" s="222" t="s">
        <v>31</v>
      </c>
      <c r="G27" s="229"/>
      <c r="H27" s="229"/>
      <c r="I27" s="229"/>
      <c r="J27" s="229"/>
      <c r="K27" s="166"/>
      <c r="L27" s="132"/>
      <c r="M27" s="132"/>
      <c r="N27" s="132"/>
      <c r="O27" s="132"/>
      <c r="P27" s="132"/>
      <c r="Q27" s="132"/>
      <c r="R27" s="132"/>
      <c r="S27" s="162">
        <f t="shared" si="0"/>
        <v>0</v>
      </c>
      <c r="T27" s="611"/>
      <c r="U27" s="161">
        <f>U26*S27</f>
        <v>0</v>
      </c>
      <c r="V27" s="654"/>
    </row>
    <row r="28" spans="1:24" ht="22.5" customHeight="1">
      <c r="A28" s="618"/>
      <c r="B28" s="628"/>
      <c r="C28" s="554" t="s">
        <v>332</v>
      </c>
      <c r="D28" s="570" t="s">
        <v>282</v>
      </c>
      <c r="E28" s="570"/>
      <c r="F28" s="223" t="s">
        <v>30</v>
      </c>
      <c r="G28" s="241"/>
      <c r="H28" s="241"/>
      <c r="I28" s="241"/>
      <c r="J28" s="241"/>
      <c r="K28" s="241"/>
      <c r="L28" s="241">
        <v>0.1</v>
      </c>
      <c r="M28" s="241">
        <v>0.25</v>
      </c>
      <c r="N28" s="241">
        <v>0.55000000000000004</v>
      </c>
      <c r="O28" s="241">
        <v>0.1</v>
      </c>
      <c r="P28" s="241"/>
      <c r="Q28" s="242"/>
      <c r="R28" s="242"/>
      <c r="S28" s="159">
        <f t="shared" si="0"/>
        <v>1</v>
      </c>
      <c r="T28" s="611"/>
      <c r="U28" s="165">
        <f>T22*50%</f>
        <v>6.25E-2</v>
      </c>
      <c r="V28" s="655" t="s">
        <v>324</v>
      </c>
    </row>
    <row r="29" spans="1:24" ht="15.75" thickBot="1">
      <c r="A29" s="619"/>
      <c r="B29" s="629"/>
      <c r="C29" s="601"/>
      <c r="D29" s="562"/>
      <c r="E29" s="562"/>
      <c r="F29" s="224" t="s">
        <v>31</v>
      </c>
      <c r="G29" s="233"/>
      <c r="H29" s="233"/>
      <c r="I29" s="233"/>
      <c r="J29" s="233"/>
      <c r="K29" s="164"/>
      <c r="L29" s="164"/>
      <c r="M29" s="131"/>
      <c r="N29" s="131"/>
      <c r="O29" s="131"/>
      <c r="P29" s="131"/>
      <c r="Q29" s="131"/>
      <c r="R29" s="131"/>
      <c r="S29" s="158">
        <f t="shared" si="0"/>
        <v>0</v>
      </c>
      <c r="T29" s="612"/>
      <c r="U29" s="161">
        <f>U28*S29</f>
        <v>0</v>
      </c>
      <c r="V29" s="653"/>
    </row>
    <row r="30" spans="1:24" ht="15" customHeight="1">
      <c r="A30" s="555" t="s">
        <v>236</v>
      </c>
      <c r="B30" s="557" t="s">
        <v>262</v>
      </c>
      <c r="C30" s="559" t="s">
        <v>242</v>
      </c>
      <c r="D30" s="561" t="s">
        <v>282</v>
      </c>
      <c r="E30" s="561"/>
      <c r="F30" s="221" t="s">
        <v>30</v>
      </c>
      <c r="G30" s="241">
        <v>8.3299999999999999E-2</v>
      </c>
      <c r="H30" s="241">
        <v>0.05</v>
      </c>
      <c r="I30" s="241" t="s">
        <v>331</v>
      </c>
      <c r="J30" s="241">
        <v>0.1</v>
      </c>
      <c r="K30" s="241">
        <v>0.1</v>
      </c>
      <c r="L30" s="241">
        <v>0.1</v>
      </c>
      <c r="M30" s="241">
        <v>0.1</v>
      </c>
      <c r="N30" s="241">
        <v>0.1</v>
      </c>
      <c r="O30" s="241">
        <v>0.2</v>
      </c>
      <c r="P30" s="241">
        <v>0.1</v>
      </c>
      <c r="Q30" s="242">
        <v>0.05</v>
      </c>
      <c r="R30" s="242"/>
      <c r="S30" s="160">
        <f t="shared" si="0"/>
        <v>0.98329999999999995</v>
      </c>
      <c r="T30" s="606">
        <v>0.125</v>
      </c>
      <c r="U30" s="160">
        <f>T30</f>
        <v>0.125</v>
      </c>
      <c r="V30" s="608" t="s">
        <v>330</v>
      </c>
    </row>
    <row r="31" spans="1:24" ht="27.75" customHeight="1" thickBot="1">
      <c r="A31" s="556"/>
      <c r="B31" s="558"/>
      <c r="C31" s="560"/>
      <c r="D31" s="562"/>
      <c r="E31" s="562"/>
      <c r="F31" s="224" t="s">
        <v>31</v>
      </c>
      <c r="G31" s="234">
        <v>2.9100000000000001E-2</v>
      </c>
      <c r="H31" s="234">
        <v>0.03</v>
      </c>
      <c r="I31" s="234">
        <v>0.02</v>
      </c>
      <c r="J31" s="234"/>
      <c r="K31" s="131"/>
      <c r="L31" s="131"/>
      <c r="M31" s="131"/>
      <c r="N31" s="131"/>
      <c r="O31" s="131"/>
      <c r="P31" s="131"/>
      <c r="Q31" s="131"/>
      <c r="R31" s="131"/>
      <c r="S31" s="158">
        <f t="shared" si="0"/>
        <v>7.9100000000000004E-2</v>
      </c>
      <c r="T31" s="607"/>
      <c r="U31" s="161">
        <f>U30*S31</f>
        <v>9.8875000000000005E-3</v>
      </c>
      <c r="V31" s="609"/>
    </row>
    <row r="32" spans="1:24" ht="15" customHeight="1">
      <c r="A32" s="563" t="s">
        <v>235</v>
      </c>
      <c r="B32" s="566" t="s">
        <v>265</v>
      </c>
      <c r="C32" s="569" t="s">
        <v>329</v>
      </c>
      <c r="D32" s="561" t="s">
        <v>282</v>
      </c>
      <c r="E32" s="561"/>
      <c r="F32" s="221" t="s">
        <v>30</v>
      </c>
      <c r="G32" s="241"/>
      <c r="H32" s="241">
        <v>0.05</v>
      </c>
      <c r="I32" s="241">
        <v>0.1</v>
      </c>
      <c r="J32" s="241">
        <v>0.1</v>
      </c>
      <c r="K32" s="241" t="s">
        <v>348</v>
      </c>
      <c r="L32" s="241">
        <v>0.1</v>
      </c>
      <c r="M32" s="241">
        <v>0.1</v>
      </c>
      <c r="N32" s="241">
        <v>0.1</v>
      </c>
      <c r="O32" s="241">
        <v>0.2</v>
      </c>
      <c r="P32" s="241">
        <v>0.1</v>
      </c>
      <c r="Q32" s="242">
        <v>0.05</v>
      </c>
      <c r="R32" s="242"/>
      <c r="S32" s="160">
        <f t="shared" si="0"/>
        <v>0.9</v>
      </c>
      <c r="T32" s="571">
        <v>0.125</v>
      </c>
      <c r="U32" s="160">
        <v>2.5000000000000001E-2</v>
      </c>
      <c r="V32" s="552" t="s">
        <v>328</v>
      </c>
    </row>
    <row r="33" spans="1:24" ht="36.75" customHeight="1" thickBot="1">
      <c r="A33" s="564"/>
      <c r="B33" s="567"/>
      <c r="C33" s="554"/>
      <c r="D33" s="570"/>
      <c r="E33" s="570"/>
      <c r="F33" s="222" t="s">
        <v>31</v>
      </c>
      <c r="G33" s="235"/>
      <c r="H33" s="236">
        <v>0.05</v>
      </c>
      <c r="I33" s="236">
        <v>0.1</v>
      </c>
      <c r="J33" s="235"/>
      <c r="K33" s="132"/>
      <c r="L33" s="132"/>
      <c r="M33" s="132"/>
      <c r="N33" s="132"/>
      <c r="O33" s="129"/>
      <c r="P33" s="129"/>
      <c r="Q33" s="132"/>
      <c r="R33" s="129"/>
      <c r="S33" s="157">
        <f t="shared" si="0"/>
        <v>0.15000000000000002</v>
      </c>
      <c r="T33" s="572"/>
      <c r="U33" s="161">
        <f>U32*S33</f>
        <v>3.7500000000000007E-3</v>
      </c>
      <c r="V33" s="553"/>
    </row>
    <row r="34" spans="1:24" ht="15" customHeight="1">
      <c r="A34" s="564"/>
      <c r="B34" s="567"/>
      <c r="C34" s="554" t="s">
        <v>327</v>
      </c>
      <c r="D34" s="570" t="s">
        <v>282</v>
      </c>
      <c r="E34" s="570"/>
      <c r="F34" s="223" t="s">
        <v>30</v>
      </c>
      <c r="G34" s="241"/>
      <c r="H34" s="241"/>
      <c r="I34" s="241"/>
      <c r="J34" s="241"/>
      <c r="K34" s="241"/>
      <c r="L34" s="241"/>
      <c r="M34" s="241"/>
      <c r="N34" s="241"/>
      <c r="O34" s="241"/>
      <c r="P34" s="241"/>
      <c r="Q34" s="242">
        <v>0.1</v>
      </c>
      <c r="R34" s="242">
        <v>0.9</v>
      </c>
      <c r="S34" s="159">
        <f t="shared" si="0"/>
        <v>1</v>
      </c>
      <c r="T34" s="572"/>
      <c r="U34" s="159">
        <v>2.5000000000000001E-2</v>
      </c>
      <c r="V34" s="605" t="s">
        <v>324</v>
      </c>
      <c r="W34" s="201"/>
    </row>
    <row r="35" spans="1:24" ht="35.25" customHeight="1" thickBot="1">
      <c r="A35" s="564"/>
      <c r="B35" s="567"/>
      <c r="C35" s="554"/>
      <c r="D35" s="570"/>
      <c r="E35" s="570"/>
      <c r="F35" s="222" t="s">
        <v>31</v>
      </c>
      <c r="G35" s="229"/>
      <c r="H35" s="229"/>
      <c r="I35" s="229"/>
      <c r="J35" s="229"/>
      <c r="K35" s="166"/>
      <c r="L35" s="166"/>
      <c r="M35" s="132"/>
      <c r="N35" s="132"/>
      <c r="O35" s="132"/>
      <c r="P35" s="132"/>
      <c r="Q35" s="132"/>
      <c r="R35" s="129"/>
      <c r="S35" s="157">
        <f t="shared" si="0"/>
        <v>0</v>
      </c>
      <c r="T35" s="572"/>
      <c r="U35" s="161">
        <f>U34*S35</f>
        <v>0</v>
      </c>
      <c r="V35" s="605"/>
    </row>
    <row r="36" spans="1:24" ht="15" customHeight="1">
      <c r="A36" s="564"/>
      <c r="B36" s="567"/>
      <c r="C36" s="554" t="s">
        <v>326</v>
      </c>
      <c r="D36" s="570" t="s">
        <v>282</v>
      </c>
      <c r="E36" s="570"/>
      <c r="F36" s="223" t="s">
        <v>30</v>
      </c>
      <c r="G36" s="241"/>
      <c r="H36" s="241"/>
      <c r="I36" s="241"/>
      <c r="J36" s="241"/>
      <c r="K36" s="241"/>
      <c r="L36" s="241"/>
      <c r="M36" s="241"/>
      <c r="N36" s="241"/>
      <c r="O36" s="241">
        <v>0.1</v>
      </c>
      <c r="P36" s="241">
        <v>0.4</v>
      </c>
      <c r="Q36" s="242">
        <v>0.5</v>
      </c>
      <c r="R36" s="242"/>
      <c r="S36" s="159">
        <f t="shared" si="0"/>
        <v>1</v>
      </c>
      <c r="T36" s="572"/>
      <c r="U36" s="159">
        <v>2.5000000000000001E-2</v>
      </c>
      <c r="V36" s="605" t="s">
        <v>324</v>
      </c>
    </row>
    <row r="37" spans="1:24" ht="47.25" customHeight="1" thickBot="1">
      <c r="A37" s="564"/>
      <c r="B37" s="567"/>
      <c r="C37" s="554"/>
      <c r="D37" s="570"/>
      <c r="E37" s="570"/>
      <c r="F37" s="222" t="s">
        <v>31</v>
      </c>
      <c r="G37" s="229"/>
      <c r="H37" s="237"/>
      <c r="I37" s="237"/>
      <c r="J37" s="237"/>
      <c r="K37" s="129"/>
      <c r="L37" s="129"/>
      <c r="M37" s="129"/>
      <c r="N37" s="129"/>
      <c r="O37" s="132"/>
      <c r="P37" s="132"/>
      <c r="Q37" s="132"/>
      <c r="R37" s="129"/>
      <c r="S37" s="157">
        <f t="shared" si="0"/>
        <v>0</v>
      </c>
      <c r="T37" s="572"/>
      <c r="U37" s="161">
        <f>U36*S37</f>
        <v>0</v>
      </c>
      <c r="V37" s="605"/>
    </row>
    <row r="38" spans="1:24" ht="20.25" customHeight="1">
      <c r="A38" s="564"/>
      <c r="B38" s="567"/>
      <c r="C38" s="554" t="s">
        <v>325</v>
      </c>
      <c r="D38" s="570" t="s">
        <v>282</v>
      </c>
      <c r="E38" s="570"/>
      <c r="F38" s="223" t="s">
        <v>30</v>
      </c>
      <c r="G38" s="241"/>
      <c r="H38" s="241"/>
      <c r="I38" s="241"/>
      <c r="J38" s="241"/>
      <c r="K38" s="241"/>
      <c r="L38" s="241"/>
      <c r="M38" s="241"/>
      <c r="N38" s="241"/>
      <c r="O38" s="241"/>
      <c r="P38" s="241"/>
      <c r="Q38" s="242">
        <v>0.1</v>
      </c>
      <c r="R38" s="242">
        <v>0.9</v>
      </c>
      <c r="S38" s="159">
        <f t="shared" si="0"/>
        <v>1</v>
      </c>
      <c r="T38" s="572"/>
      <c r="U38" s="159">
        <v>7.4999999999999997E-2</v>
      </c>
      <c r="V38" s="605" t="s">
        <v>324</v>
      </c>
    </row>
    <row r="39" spans="1:24" ht="28.5" customHeight="1" thickBot="1">
      <c r="A39" s="565"/>
      <c r="B39" s="568"/>
      <c r="C39" s="601"/>
      <c r="D39" s="562"/>
      <c r="E39" s="562"/>
      <c r="F39" s="224" t="s">
        <v>31</v>
      </c>
      <c r="G39" s="234"/>
      <c r="H39" s="234"/>
      <c r="I39" s="234"/>
      <c r="J39" s="234"/>
      <c r="K39" s="131"/>
      <c r="L39" s="131"/>
      <c r="M39" s="131"/>
      <c r="N39" s="131"/>
      <c r="O39" s="131"/>
      <c r="P39" s="131"/>
      <c r="Q39" s="131"/>
      <c r="R39" s="130"/>
      <c r="S39" s="163">
        <f t="shared" si="0"/>
        <v>0</v>
      </c>
      <c r="T39" s="573"/>
      <c r="U39" s="161">
        <f>U38*S39</f>
        <v>0</v>
      </c>
      <c r="V39" s="656"/>
    </row>
    <row r="40" spans="1:24">
      <c r="A40" s="574" t="str">
        <f>[2]INVERSIÓN!A45</f>
        <v>Línea de acción (2) Centro de Información y Modelamiento Ambiental.</v>
      </c>
      <c r="B40" s="532" t="str">
        <f>[2]INVERSIÓN!C45</f>
        <v>Establecer 1 centro de información y modelamiento.</v>
      </c>
      <c r="C40" s="569" t="s">
        <v>323</v>
      </c>
      <c r="D40" s="539" t="s">
        <v>282</v>
      </c>
      <c r="E40" s="539"/>
      <c r="F40" s="221" t="s">
        <v>30</v>
      </c>
      <c r="G40" s="241">
        <v>8.3299999999999999E-2</v>
      </c>
      <c r="H40" s="241">
        <v>8.3299999999999999E-2</v>
      </c>
      <c r="I40" s="241">
        <v>8.3299999999999999E-2</v>
      </c>
      <c r="J40" s="241">
        <v>8.3299999999999999E-2</v>
      </c>
      <c r="K40" s="241">
        <v>8.3299999999999999E-2</v>
      </c>
      <c r="L40" s="241">
        <v>8.3299999999999999E-2</v>
      </c>
      <c r="M40" s="241">
        <v>8.3299999999999999E-2</v>
      </c>
      <c r="N40" s="241">
        <v>8.3299999999999999E-2</v>
      </c>
      <c r="O40" s="241">
        <v>8.3299999999999999E-2</v>
      </c>
      <c r="P40" s="241">
        <v>8.3299999999999999E-2</v>
      </c>
      <c r="Q40" s="242">
        <v>8.3299999999999999E-2</v>
      </c>
      <c r="R40" s="242">
        <v>8.3299999999999999E-2</v>
      </c>
      <c r="S40" s="160">
        <f t="shared" si="0"/>
        <v>0.99960000000000016</v>
      </c>
      <c r="T40" s="648">
        <v>0.125</v>
      </c>
      <c r="U40" s="160">
        <v>4.2000000000000003E-2</v>
      </c>
      <c r="V40" s="541" t="s">
        <v>322</v>
      </c>
      <c r="W40" s="151"/>
    </row>
    <row r="41" spans="1:24" ht="15.75" thickBot="1">
      <c r="A41" s="575"/>
      <c r="B41" s="533"/>
      <c r="C41" s="554"/>
      <c r="D41" s="540"/>
      <c r="E41" s="540"/>
      <c r="F41" s="222" t="s">
        <v>31</v>
      </c>
      <c r="G41" s="235">
        <v>8.3299999999999999E-2</v>
      </c>
      <c r="H41" s="235">
        <v>7.0000000000000007E-2</v>
      </c>
      <c r="I41" s="235"/>
      <c r="J41" s="235"/>
      <c r="K41" s="132"/>
      <c r="L41" s="132"/>
      <c r="M41" s="132"/>
      <c r="N41" s="132"/>
      <c r="O41" s="132"/>
      <c r="P41" s="132"/>
      <c r="Q41" s="132"/>
      <c r="R41" s="132"/>
      <c r="S41" s="162">
        <f t="shared" si="0"/>
        <v>0.15329999999999999</v>
      </c>
      <c r="T41" s="649"/>
      <c r="U41" s="161">
        <f>U40*S41</f>
        <v>6.4386000000000001E-3</v>
      </c>
      <c r="V41" s="542"/>
      <c r="W41" s="151"/>
    </row>
    <row r="42" spans="1:24">
      <c r="A42" s="575"/>
      <c r="B42" s="533"/>
      <c r="C42" s="537" t="s">
        <v>347</v>
      </c>
      <c r="D42" s="539" t="s">
        <v>282</v>
      </c>
      <c r="E42" s="539"/>
      <c r="F42" s="221" t="s">
        <v>30</v>
      </c>
      <c r="G42" s="241"/>
      <c r="H42" s="241"/>
      <c r="I42" s="241">
        <v>0.25</v>
      </c>
      <c r="J42" s="241"/>
      <c r="K42" s="241"/>
      <c r="L42" s="241">
        <v>0.25</v>
      </c>
      <c r="M42" s="241"/>
      <c r="N42" s="241"/>
      <c r="O42" s="241">
        <v>0.25</v>
      </c>
      <c r="P42" s="241"/>
      <c r="Q42" s="242"/>
      <c r="R42" s="242">
        <v>0.25</v>
      </c>
      <c r="S42" s="160">
        <f t="shared" si="0"/>
        <v>1</v>
      </c>
      <c r="T42" s="649"/>
      <c r="U42" s="160">
        <v>4.2000000000000003E-2</v>
      </c>
      <c r="V42" s="541" t="s">
        <v>321</v>
      </c>
      <c r="W42" s="151"/>
      <c r="X42" s="201"/>
    </row>
    <row r="43" spans="1:24" ht="15.75" thickBot="1">
      <c r="A43" s="575"/>
      <c r="B43" s="533"/>
      <c r="C43" s="538"/>
      <c r="D43" s="540"/>
      <c r="E43" s="540"/>
      <c r="F43" s="222" t="s">
        <v>31</v>
      </c>
      <c r="G43" s="235"/>
      <c r="H43" s="235"/>
      <c r="I43" s="235">
        <v>0.2</v>
      </c>
      <c r="J43" s="235"/>
      <c r="K43" s="132"/>
      <c r="L43" s="132"/>
      <c r="M43" s="132"/>
      <c r="N43" s="132"/>
      <c r="O43" s="132"/>
      <c r="P43" s="132"/>
      <c r="Q43" s="132"/>
      <c r="R43" s="132"/>
      <c r="S43" s="162">
        <f t="shared" si="0"/>
        <v>0.2</v>
      </c>
      <c r="T43" s="649"/>
      <c r="U43" s="161">
        <f>U42*S43</f>
        <v>8.4000000000000012E-3</v>
      </c>
      <c r="V43" s="542"/>
      <c r="W43" s="151"/>
    </row>
    <row r="44" spans="1:24">
      <c r="A44" s="575"/>
      <c r="B44" s="533"/>
      <c r="C44" s="554" t="s">
        <v>320</v>
      </c>
      <c r="D44" s="540" t="s">
        <v>282</v>
      </c>
      <c r="E44" s="540"/>
      <c r="F44" s="223" t="s">
        <v>30</v>
      </c>
      <c r="G44" s="241">
        <v>8.3299999999999999E-2</v>
      </c>
      <c r="H44" s="241">
        <v>8.3299999999999999E-2</v>
      </c>
      <c r="I44" s="241">
        <v>8.3299999999999999E-2</v>
      </c>
      <c r="J44" s="241">
        <v>8.3299999999999999E-2</v>
      </c>
      <c r="K44" s="241">
        <v>8.3299999999999999E-2</v>
      </c>
      <c r="L44" s="241">
        <v>8.3299999999999999E-2</v>
      </c>
      <c r="M44" s="241">
        <v>8.3299999999999999E-2</v>
      </c>
      <c r="N44" s="241">
        <v>8.3299999999999999E-2</v>
      </c>
      <c r="O44" s="241">
        <v>8.3299999999999999E-2</v>
      </c>
      <c r="P44" s="241">
        <v>8.3299999999999999E-2</v>
      </c>
      <c r="Q44" s="242">
        <v>8.3299999999999999E-2</v>
      </c>
      <c r="R44" s="242">
        <v>8.3299999999999999E-2</v>
      </c>
      <c r="S44" s="160">
        <f t="shared" si="0"/>
        <v>0.99960000000000016</v>
      </c>
      <c r="T44" s="649"/>
      <c r="U44" s="159">
        <v>4.1000000000000002E-2</v>
      </c>
      <c r="V44" s="652" t="s">
        <v>319</v>
      </c>
      <c r="W44" s="151"/>
    </row>
    <row r="45" spans="1:24" ht="15.75" thickBot="1">
      <c r="A45" s="576"/>
      <c r="B45" s="534"/>
      <c r="C45" s="601"/>
      <c r="D45" s="651"/>
      <c r="E45" s="651"/>
      <c r="F45" s="224" t="s">
        <v>31</v>
      </c>
      <c r="G45" s="234">
        <v>8.3299999999999999E-2</v>
      </c>
      <c r="H45" s="234">
        <v>8.3299999999999999E-2</v>
      </c>
      <c r="I45" s="234"/>
      <c r="J45" s="234"/>
      <c r="K45" s="131"/>
      <c r="L45" s="131"/>
      <c r="M45" s="131"/>
      <c r="N45" s="131"/>
      <c r="O45" s="131"/>
      <c r="P45" s="131"/>
      <c r="Q45" s="131"/>
      <c r="R45" s="131"/>
      <c r="S45" s="158">
        <f t="shared" si="0"/>
        <v>0.1666</v>
      </c>
      <c r="T45" s="650"/>
      <c r="U45" s="161">
        <f>U44*S45</f>
        <v>6.8306E-3</v>
      </c>
      <c r="V45" s="653"/>
      <c r="W45" s="151"/>
    </row>
    <row r="46" spans="1:24" ht="15" customHeight="1">
      <c r="A46" s="543" t="s">
        <v>134</v>
      </c>
      <c r="B46" s="546" t="s">
        <v>137</v>
      </c>
      <c r="C46" s="549" t="s">
        <v>318</v>
      </c>
      <c r="D46" s="521" t="s">
        <v>282</v>
      </c>
      <c r="E46" s="521"/>
      <c r="F46" s="221" t="s">
        <v>30</v>
      </c>
      <c r="G46" s="241">
        <v>2.8000000000000001E-2</v>
      </c>
      <c r="H46" s="241">
        <v>0.16200000000000001</v>
      </c>
      <c r="I46" s="241">
        <v>0.16200000000000001</v>
      </c>
      <c r="J46" s="241">
        <v>0.16200000000000001</v>
      </c>
      <c r="K46" s="241">
        <v>0.16200000000000001</v>
      </c>
      <c r="L46" s="241">
        <v>0.16200000000000001</v>
      </c>
      <c r="M46" s="241">
        <v>0.16200000000000001</v>
      </c>
      <c r="N46" s="241"/>
      <c r="O46" s="241"/>
      <c r="P46" s="241"/>
      <c r="Q46" s="242"/>
      <c r="R46" s="242"/>
      <c r="S46" s="204">
        <f t="shared" si="0"/>
        <v>1</v>
      </c>
      <c r="T46" s="523">
        <v>0.125</v>
      </c>
      <c r="U46" s="204">
        <f>T46*0.7</f>
        <v>8.7499999999999994E-2</v>
      </c>
      <c r="V46" s="526" t="s">
        <v>317</v>
      </c>
    </row>
    <row r="47" spans="1:24" ht="20.25" customHeight="1" thickBot="1">
      <c r="A47" s="544"/>
      <c r="B47" s="547"/>
      <c r="C47" s="528"/>
      <c r="D47" s="522"/>
      <c r="E47" s="522"/>
      <c r="F47" s="222" t="s">
        <v>31</v>
      </c>
      <c r="G47" s="211">
        <v>2.8000000000000001E-2</v>
      </c>
      <c r="H47" s="238">
        <v>0.16200000000000001</v>
      </c>
      <c r="I47" s="238">
        <v>0.16200000000000001</v>
      </c>
      <c r="J47" s="238"/>
      <c r="K47" s="203"/>
      <c r="L47" s="203"/>
      <c r="M47" s="132"/>
      <c r="N47" s="132"/>
      <c r="O47" s="132"/>
      <c r="P47" s="132"/>
      <c r="Q47" s="132"/>
      <c r="R47" s="132"/>
      <c r="S47" s="162">
        <f t="shared" si="0"/>
        <v>0.35199999999999998</v>
      </c>
      <c r="T47" s="524"/>
      <c r="U47" s="162">
        <f>U46*S47</f>
        <v>3.0799999999999998E-2</v>
      </c>
      <c r="V47" s="527"/>
    </row>
    <row r="48" spans="1:24" ht="15" customHeight="1">
      <c r="A48" s="544"/>
      <c r="B48" s="547"/>
      <c r="C48" s="528" t="s">
        <v>316</v>
      </c>
      <c r="D48" s="522" t="s">
        <v>282</v>
      </c>
      <c r="E48" s="522"/>
      <c r="F48" s="223" t="s">
        <v>30</v>
      </c>
      <c r="G48" s="241">
        <v>0</v>
      </c>
      <c r="H48" s="241">
        <v>0</v>
      </c>
      <c r="I48" s="241">
        <v>0.1</v>
      </c>
      <c r="J48" s="241">
        <v>0.1</v>
      </c>
      <c r="K48" s="241">
        <v>0.1</v>
      </c>
      <c r="L48" s="241">
        <v>0.1</v>
      </c>
      <c r="M48" s="241">
        <v>0.1</v>
      </c>
      <c r="N48" s="241">
        <v>0.1</v>
      </c>
      <c r="O48" s="241">
        <v>0.1</v>
      </c>
      <c r="P48" s="241">
        <v>0.1</v>
      </c>
      <c r="Q48" s="242">
        <v>0.1</v>
      </c>
      <c r="R48" s="242">
        <v>0.1</v>
      </c>
      <c r="S48" s="202">
        <f t="shared" si="0"/>
        <v>0.99999999999999989</v>
      </c>
      <c r="T48" s="524"/>
      <c r="U48" s="202">
        <f>T46*0.3</f>
        <v>3.7499999999999999E-2</v>
      </c>
      <c r="V48" s="527" t="s">
        <v>315</v>
      </c>
      <c r="W48" s="201"/>
    </row>
    <row r="49" spans="1:23" ht="15.75" thickBot="1">
      <c r="A49" s="545"/>
      <c r="B49" s="548"/>
      <c r="C49" s="529"/>
      <c r="D49" s="530"/>
      <c r="E49" s="530"/>
      <c r="F49" s="224" t="s">
        <v>31</v>
      </c>
      <c r="G49" s="239">
        <v>0</v>
      </c>
      <c r="H49" s="240">
        <v>0</v>
      </c>
      <c r="I49" s="240">
        <v>0</v>
      </c>
      <c r="J49" s="240"/>
      <c r="K49" s="200"/>
      <c r="L49" s="200"/>
      <c r="M49" s="199"/>
      <c r="N49" s="199"/>
      <c r="O49" s="199"/>
      <c r="P49" s="199"/>
      <c r="Q49" s="199"/>
      <c r="R49" s="199"/>
      <c r="S49" s="162">
        <f t="shared" si="0"/>
        <v>0</v>
      </c>
      <c r="T49" s="525"/>
      <c r="U49" s="158">
        <f>U48*S49</f>
        <v>0</v>
      </c>
      <c r="V49" s="531"/>
    </row>
    <row r="50" spans="1:23" ht="15.75" thickBot="1">
      <c r="A50" s="535" t="s">
        <v>32</v>
      </c>
      <c r="B50" s="536"/>
      <c r="C50" s="536"/>
      <c r="D50" s="536"/>
      <c r="E50" s="536"/>
      <c r="F50" s="536"/>
      <c r="G50" s="536"/>
      <c r="H50" s="536"/>
      <c r="I50" s="536"/>
      <c r="J50" s="536"/>
      <c r="K50" s="536"/>
      <c r="L50" s="536"/>
      <c r="M50" s="536"/>
      <c r="N50" s="536"/>
      <c r="O50" s="536"/>
      <c r="P50" s="536"/>
      <c r="Q50" s="536"/>
      <c r="R50" s="536"/>
      <c r="S50" s="536"/>
      <c r="T50" s="59">
        <f>SUM(T8:T49)</f>
        <v>1</v>
      </c>
      <c r="U50" s="155"/>
      <c r="V50" s="54"/>
      <c r="W50" s="10"/>
    </row>
    <row r="51" spans="1:23" ht="15.75">
      <c r="A51" s="11"/>
      <c r="B51" s="11"/>
      <c r="C51" s="16"/>
      <c r="D51" s="11"/>
      <c r="E51" s="11"/>
      <c r="F51" s="11"/>
      <c r="G51" s="12"/>
      <c r="H51" s="12"/>
      <c r="I51" s="12"/>
      <c r="J51" s="12"/>
      <c r="K51" s="12"/>
      <c r="L51" s="12"/>
      <c r="M51" s="12"/>
      <c r="N51" s="12"/>
      <c r="O51" s="12"/>
      <c r="P51" s="12"/>
      <c r="Q51" s="12"/>
      <c r="R51" s="12"/>
      <c r="S51" s="12"/>
      <c r="T51" s="13"/>
      <c r="U51" s="13"/>
      <c r="V51" s="47" t="s">
        <v>126</v>
      </c>
      <c r="W51" s="10"/>
    </row>
    <row r="52" spans="1:23">
      <c r="A52" s="151"/>
      <c r="B52" s="151"/>
      <c r="C52" s="154"/>
      <c r="D52" s="151"/>
      <c r="E52" s="151"/>
      <c r="F52" s="151"/>
      <c r="G52" s="151"/>
      <c r="H52" s="151"/>
      <c r="I52" s="151"/>
      <c r="J52" s="151"/>
      <c r="K52" s="151"/>
      <c r="L52" s="151"/>
      <c r="M52" s="151"/>
      <c r="N52" s="153"/>
      <c r="O52" s="153"/>
      <c r="P52" s="153"/>
      <c r="Q52" s="153"/>
      <c r="R52" s="153"/>
      <c r="S52" s="153"/>
      <c r="T52" s="153"/>
      <c r="U52" s="153"/>
      <c r="V52" s="151"/>
      <c r="W52" s="151"/>
    </row>
  </sheetData>
  <mergeCells count="119">
    <mergeCell ref="C38:C39"/>
    <mergeCell ref="C36:C37"/>
    <mergeCell ref="D36:D37"/>
    <mergeCell ref="A14:A17"/>
    <mergeCell ref="B14:B17"/>
    <mergeCell ref="C14:C15"/>
    <mergeCell ref="D14:D15"/>
    <mergeCell ref="E14:E15"/>
    <mergeCell ref="T14:T17"/>
    <mergeCell ref="V14:V15"/>
    <mergeCell ref="D38:D39"/>
    <mergeCell ref="E40:E41"/>
    <mergeCell ref="T40:T45"/>
    <mergeCell ref="V40:V41"/>
    <mergeCell ref="C44:C45"/>
    <mergeCell ref="D44:D45"/>
    <mergeCell ref="E44:E45"/>
    <mergeCell ref="V44:V45"/>
    <mergeCell ref="V26:V27"/>
    <mergeCell ref="E28:E29"/>
    <mergeCell ref="V28:V29"/>
    <mergeCell ref="C40:C41"/>
    <mergeCell ref="D40:D41"/>
    <mergeCell ref="E38:E39"/>
    <mergeCell ref="V38:V39"/>
    <mergeCell ref="E36:E37"/>
    <mergeCell ref="V36:V37"/>
    <mergeCell ref="A8:A13"/>
    <mergeCell ref="B8:B13"/>
    <mergeCell ref="C8:C9"/>
    <mergeCell ref="D8:D9"/>
    <mergeCell ref="E8:E9"/>
    <mergeCell ref="T8:T13"/>
    <mergeCell ref="D12:D13"/>
    <mergeCell ref="E12:E13"/>
    <mergeCell ref="V12:V13"/>
    <mergeCell ref="V8:V9"/>
    <mergeCell ref="C10:C11"/>
    <mergeCell ref="D10:D11"/>
    <mergeCell ref="E10:E11"/>
    <mergeCell ref="V18:V19"/>
    <mergeCell ref="C20:C21"/>
    <mergeCell ref="D20:D21"/>
    <mergeCell ref="C16:C17"/>
    <mergeCell ref="D16:D17"/>
    <mergeCell ref="E16:E17"/>
    <mergeCell ref="V16:V17"/>
    <mergeCell ref="V22:V23"/>
    <mergeCell ref="V20:V21"/>
    <mergeCell ref="A18:A21"/>
    <mergeCell ref="B18:B21"/>
    <mergeCell ref="C18:C19"/>
    <mergeCell ref="D18:D19"/>
    <mergeCell ref="A22:A29"/>
    <mergeCell ref="B22:B29"/>
    <mergeCell ref="C22:C23"/>
    <mergeCell ref="C24:C25"/>
    <mergeCell ref="C26:C27"/>
    <mergeCell ref="D22:D23"/>
    <mergeCell ref="D24:D25"/>
    <mergeCell ref="D26:D27"/>
    <mergeCell ref="T22:T29"/>
    <mergeCell ref="C28:C29"/>
    <mergeCell ref="D28:D29"/>
    <mergeCell ref="E24:E25"/>
    <mergeCell ref="E22:E23"/>
    <mergeCell ref="A1:B4"/>
    <mergeCell ref="C1:V1"/>
    <mergeCell ref="C2:V2"/>
    <mergeCell ref="D3:V3"/>
    <mergeCell ref="D4:V4"/>
    <mergeCell ref="A6:A7"/>
    <mergeCell ref="B6:B7"/>
    <mergeCell ref="D6:E6"/>
    <mergeCell ref="F6:S6"/>
    <mergeCell ref="T6:U6"/>
    <mergeCell ref="V6:V7"/>
    <mergeCell ref="C6:C7"/>
    <mergeCell ref="V32:V33"/>
    <mergeCell ref="C34:C35"/>
    <mergeCell ref="A30:A31"/>
    <mergeCell ref="B30:B31"/>
    <mergeCell ref="C30:C31"/>
    <mergeCell ref="D30:D31"/>
    <mergeCell ref="E30:E31"/>
    <mergeCell ref="A32:A39"/>
    <mergeCell ref="B32:B39"/>
    <mergeCell ref="C32:C33"/>
    <mergeCell ref="D32:D33"/>
    <mergeCell ref="E32:E33"/>
    <mergeCell ref="T32:T39"/>
    <mergeCell ref="V24:V25"/>
    <mergeCell ref="E26:E27"/>
    <mergeCell ref="V10:V11"/>
    <mergeCell ref="C12:C13"/>
    <mergeCell ref="T18:T21"/>
    <mergeCell ref="D34:D35"/>
    <mergeCell ref="E34:E35"/>
    <mergeCell ref="V34:V35"/>
    <mergeCell ref="T30:T31"/>
    <mergeCell ref="V30:V31"/>
    <mergeCell ref="E46:E47"/>
    <mergeCell ref="T46:T49"/>
    <mergeCell ref="V46:V47"/>
    <mergeCell ref="C48:C49"/>
    <mergeCell ref="D48:D49"/>
    <mergeCell ref="E48:E49"/>
    <mergeCell ref="V48:V49"/>
    <mergeCell ref="B40:B45"/>
    <mergeCell ref="A50:S50"/>
    <mergeCell ref="C42:C43"/>
    <mergeCell ref="D42:D43"/>
    <mergeCell ref="E42:E43"/>
    <mergeCell ref="V42:V43"/>
    <mergeCell ref="A46:A49"/>
    <mergeCell ref="B46:B49"/>
    <mergeCell ref="C46:C47"/>
    <mergeCell ref="A40:A45"/>
    <mergeCell ref="D46:D47"/>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43"/>
  <sheetViews>
    <sheetView topLeftCell="A7" zoomScaleNormal="100" workbookViewId="0">
      <selection activeCell="E21" sqref="E21"/>
    </sheetView>
  </sheetViews>
  <sheetFormatPr baseColWidth="10" defaultRowHeight="15"/>
  <cols>
    <col min="2" max="2" width="19.28515625" customWidth="1"/>
    <col min="3" max="3" width="19.7109375" customWidth="1"/>
    <col min="4" max="4" width="17.42578125" style="351" customWidth="1"/>
    <col min="5" max="5" width="24.85546875" style="350" bestFit="1" customWidth="1"/>
    <col min="6" max="6" width="14.7109375" bestFit="1" customWidth="1"/>
    <col min="7" max="7" width="11.42578125" customWidth="1"/>
    <col min="8" max="8" width="13.85546875" customWidth="1"/>
    <col min="9" max="9" width="13" customWidth="1"/>
    <col min="10" max="10" width="16.42578125" customWidth="1"/>
  </cols>
  <sheetData>
    <row r="1" spans="1:26" ht="30" customHeight="1">
      <c r="A1" s="731"/>
      <c r="B1" s="732"/>
      <c r="C1" s="732"/>
      <c r="D1" s="733"/>
      <c r="E1" s="737" t="s">
        <v>0</v>
      </c>
      <c r="F1" s="738"/>
      <c r="G1" s="738"/>
      <c r="H1" s="738"/>
      <c r="I1" s="738"/>
      <c r="J1" s="738"/>
      <c r="K1" s="738"/>
      <c r="L1" s="738"/>
      <c r="M1" s="738"/>
      <c r="N1" s="738"/>
      <c r="O1" s="738"/>
      <c r="P1" s="738"/>
      <c r="Q1" s="738"/>
      <c r="R1" s="738"/>
      <c r="S1" s="738"/>
      <c r="T1" s="738"/>
      <c r="U1" s="738"/>
      <c r="V1" s="738"/>
      <c r="W1" s="738"/>
      <c r="X1" s="739"/>
      <c r="Y1" s="24"/>
      <c r="Z1" s="24"/>
    </row>
    <row r="2" spans="1:26" ht="30" customHeight="1">
      <c r="A2" s="734"/>
      <c r="B2" s="735"/>
      <c r="C2" s="735"/>
      <c r="D2" s="736"/>
      <c r="E2" s="740" t="s">
        <v>123</v>
      </c>
      <c r="F2" s="741"/>
      <c r="G2" s="741"/>
      <c r="H2" s="741"/>
      <c r="I2" s="741"/>
      <c r="J2" s="741"/>
      <c r="K2" s="741"/>
      <c r="L2" s="741"/>
      <c r="M2" s="741"/>
      <c r="N2" s="741"/>
      <c r="O2" s="741"/>
      <c r="P2" s="741"/>
      <c r="Q2" s="741"/>
      <c r="R2" s="741"/>
      <c r="S2" s="741"/>
      <c r="T2" s="741"/>
      <c r="U2" s="741"/>
      <c r="V2" s="741"/>
      <c r="W2" s="741"/>
      <c r="X2" s="742"/>
      <c r="Y2" s="24"/>
      <c r="Z2" s="24"/>
    </row>
    <row r="3" spans="1:26" ht="30" customHeight="1">
      <c r="A3" s="734"/>
      <c r="B3" s="735"/>
      <c r="C3" s="735"/>
      <c r="D3" s="736"/>
      <c r="E3" s="743" t="s">
        <v>34</v>
      </c>
      <c r="F3" s="744"/>
      <c r="G3" s="743" t="s">
        <v>243</v>
      </c>
      <c r="H3" s="745"/>
      <c r="I3" s="745"/>
      <c r="J3" s="745"/>
      <c r="K3" s="745"/>
      <c r="L3" s="745"/>
      <c r="M3" s="745"/>
      <c r="N3" s="745"/>
      <c r="O3" s="745"/>
      <c r="P3" s="745"/>
      <c r="Q3" s="745"/>
      <c r="R3" s="745"/>
      <c r="S3" s="745"/>
      <c r="T3" s="745"/>
      <c r="U3" s="745"/>
      <c r="V3" s="745"/>
      <c r="W3" s="745"/>
      <c r="X3" s="746"/>
      <c r="Y3" s="24"/>
      <c r="Z3" s="24"/>
    </row>
    <row r="4" spans="1:26" ht="30" customHeight="1" thickBot="1">
      <c r="A4" s="734"/>
      <c r="B4" s="735"/>
      <c r="C4" s="735"/>
      <c r="D4" s="736"/>
      <c r="E4" s="747" t="s">
        <v>35</v>
      </c>
      <c r="F4" s="748"/>
      <c r="G4" s="747" t="s">
        <v>358</v>
      </c>
      <c r="H4" s="749"/>
      <c r="I4" s="749"/>
      <c r="J4" s="749"/>
      <c r="K4" s="749"/>
      <c r="L4" s="749"/>
      <c r="M4" s="749"/>
      <c r="N4" s="749"/>
      <c r="O4" s="749"/>
      <c r="P4" s="749"/>
      <c r="Q4" s="749"/>
      <c r="R4" s="749"/>
      <c r="S4" s="749"/>
      <c r="T4" s="749"/>
      <c r="U4" s="749"/>
      <c r="V4" s="749"/>
      <c r="W4" s="749"/>
      <c r="X4" s="750"/>
      <c r="Y4" s="24"/>
      <c r="Z4" s="24"/>
    </row>
    <row r="5" spans="1:26" ht="29.25" customHeight="1">
      <c r="A5" s="682" t="s">
        <v>46</v>
      </c>
      <c r="B5" s="683" t="s">
        <v>47</v>
      </c>
      <c r="C5" s="683" t="s">
        <v>48</v>
      </c>
      <c r="D5" s="683" t="s">
        <v>49</v>
      </c>
      <c r="E5" s="683" t="s">
        <v>50</v>
      </c>
      <c r="F5" s="683" t="s">
        <v>51</v>
      </c>
      <c r="G5" s="683"/>
      <c r="H5" s="683"/>
      <c r="I5" s="683"/>
      <c r="J5" s="683" t="s">
        <v>56</v>
      </c>
      <c r="K5" s="683"/>
      <c r="L5" s="683"/>
      <c r="M5" s="683"/>
      <c r="N5" s="683" t="s">
        <v>61</v>
      </c>
      <c r="O5" s="683"/>
      <c r="P5" s="683"/>
      <c r="Q5" s="683"/>
      <c r="R5" s="683"/>
      <c r="S5" s="683" t="s">
        <v>67</v>
      </c>
      <c r="T5" s="683"/>
      <c r="U5" s="683"/>
      <c r="V5" s="683"/>
      <c r="W5" s="683"/>
      <c r="X5" s="729"/>
    </row>
    <row r="6" spans="1:26" ht="45.75" thickBot="1">
      <c r="A6" s="686" t="s">
        <v>36</v>
      </c>
      <c r="B6" s="687"/>
      <c r="C6" s="687"/>
      <c r="D6" s="687"/>
      <c r="E6" s="687"/>
      <c r="F6" s="243" t="s">
        <v>52</v>
      </c>
      <c r="G6" s="243" t="s">
        <v>53</v>
      </c>
      <c r="H6" s="243" t="s">
        <v>54</v>
      </c>
      <c r="I6" s="243" t="s">
        <v>55</v>
      </c>
      <c r="J6" s="243" t="s">
        <v>57</v>
      </c>
      <c r="K6" s="243" t="s">
        <v>58</v>
      </c>
      <c r="L6" s="243" t="s">
        <v>59</v>
      </c>
      <c r="M6" s="243" t="s">
        <v>60</v>
      </c>
      <c r="N6" s="243" t="s">
        <v>62</v>
      </c>
      <c r="O6" s="243" t="s">
        <v>63</v>
      </c>
      <c r="P6" s="243" t="s">
        <v>64</v>
      </c>
      <c r="Q6" s="243" t="s">
        <v>65</v>
      </c>
      <c r="R6" s="243" t="s">
        <v>66</v>
      </c>
      <c r="S6" s="243" t="s">
        <v>68</v>
      </c>
      <c r="T6" s="243" t="s">
        <v>69</v>
      </c>
      <c r="U6" s="243" t="s">
        <v>70</v>
      </c>
      <c r="V6" s="243" t="s">
        <v>71</v>
      </c>
      <c r="W6" s="193" t="s">
        <v>72</v>
      </c>
      <c r="X6" s="192" t="s">
        <v>73</v>
      </c>
    </row>
    <row r="7" spans="1:26" s="1" customFormat="1">
      <c r="A7" s="711">
        <v>1</v>
      </c>
      <c r="B7" s="662" t="s">
        <v>135</v>
      </c>
      <c r="C7" s="662" t="s">
        <v>357</v>
      </c>
      <c r="D7" s="360" t="s">
        <v>37</v>
      </c>
      <c r="E7" s="403">
        <v>13</v>
      </c>
      <c r="F7" s="403">
        <v>13</v>
      </c>
      <c r="G7" s="402"/>
      <c r="H7" s="402"/>
      <c r="I7" s="402"/>
      <c r="J7" s="399">
        <v>1</v>
      </c>
      <c r="K7" s="402"/>
      <c r="L7" s="402"/>
      <c r="M7" s="402"/>
      <c r="N7" s="689" t="s">
        <v>232</v>
      </c>
      <c r="O7" s="692" t="s">
        <v>217</v>
      </c>
      <c r="P7" s="692" t="s">
        <v>217</v>
      </c>
      <c r="Q7" s="692" t="s">
        <v>217</v>
      </c>
      <c r="R7" s="692" t="s">
        <v>217</v>
      </c>
      <c r="S7" s="668" t="s">
        <v>246</v>
      </c>
      <c r="T7" s="668" t="s">
        <v>246</v>
      </c>
      <c r="U7" s="668" t="s">
        <v>247</v>
      </c>
      <c r="V7" s="668" t="s">
        <v>248</v>
      </c>
      <c r="W7" s="668" t="s">
        <v>249</v>
      </c>
      <c r="X7" s="668" t="s">
        <v>250</v>
      </c>
    </row>
    <row r="8" spans="1:26" s="1" customFormat="1">
      <c r="A8" s="712"/>
      <c r="B8" s="663"/>
      <c r="C8" s="663"/>
      <c r="D8" s="357" t="s">
        <v>39</v>
      </c>
      <c r="E8" s="182">
        <v>4000000000</v>
      </c>
      <c r="F8" s="182">
        <v>4000000000</v>
      </c>
      <c r="G8" s="401"/>
      <c r="H8" s="401"/>
      <c r="I8" s="401"/>
      <c r="J8" s="28">
        <v>148482500</v>
      </c>
      <c r="K8" s="401"/>
      <c r="L8" s="401"/>
      <c r="M8" s="401"/>
      <c r="N8" s="690"/>
      <c r="O8" s="693"/>
      <c r="P8" s="693"/>
      <c r="Q8" s="693"/>
      <c r="R8" s="693"/>
      <c r="S8" s="668"/>
      <c r="T8" s="668"/>
      <c r="U8" s="668"/>
      <c r="V8" s="668"/>
      <c r="W8" s="668"/>
      <c r="X8" s="668"/>
    </row>
    <row r="9" spans="1:26" s="1" customFormat="1">
      <c r="A9" s="712"/>
      <c r="B9" s="663"/>
      <c r="C9" s="663"/>
      <c r="D9" s="357" t="s">
        <v>41</v>
      </c>
      <c r="E9" s="182">
        <v>0</v>
      </c>
      <c r="F9" s="182">
        <v>0</v>
      </c>
      <c r="G9" s="401"/>
      <c r="H9" s="401"/>
      <c r="I9" s="401"/>
      <c r="J9" s="248">
        <v>0</v>
      </c>
      <c r="K9" s="401"/>
      <c r="L9" s="401"/>
      <c r="M9" s="401"/>
      <c r="N9" s="690"/>
      <c r="O9" s="693"/>
      <c r="P9" s="693"/>
      <c r="Q9" s="693"/>
      <c r="R9" s="693"/>
      <c r="S9" s="668"/>
      <c r="T9" s="668"/>
      <c r="U9" s="668"/>
      <c r="V9" s="668"/>
      <c r="W9" s="668"/>
      <c r="X9" s="668"/>
    </row>
    <row r="10" spans="1:26" s="1" customFormat="1" ht="23.25" thickBot="1">
      <c r="A10" s="730"/>
      <c r="B10" s="700"/>
      <c r="C10" s="700"/>
      <c r="D10" s="362" t="s">
        <v>42</v>
      </c>
      <c r="E10" s="187">
        <v>563456573</v>
      </c>
      <c r="F10" s="187">
        <v>563456573</v>
      </c>
      <c r="G10" s="400"/>
      <c r="H10" s="400"/>
      <c r="I10" s="400"/>
      <c r="J10" s="28">
        <v>46385730</v>
      </c>
      <c r="K10" s="400"/>
      <c r="L10" s="400"/>
      <c r="M10" s="400"/>
      <c r="N10" s="691"/>
      <c r="O10" s="694"/>
      <c r="P10" s="694"/>
      <c r="Q10" s="694"/>
      <c r="R10" s="694"/>
      <c r="S10" s="669"/>
      <c r="T10" s="669"/>
      <c r="U10" s="669"/>
      <c r="V10" s="669"/>
      <c r="W10" s="669"/>
      <c r="X10" s="669"/>
    </row>
    <row r="11" spans="1:26">
      <c r="A11" s="723">
        <v>2</v>
      </c>
      <c r="B11" s="726" t="s">
        <v>140</v>
      </c>
      <c r="C11" s="726" t="s">
        <v>356</v>
      </c>
      <c r="D11" s="360" t="s">
        <v>37</v>
      </c>
      <c r="E11" s="395">
        <v>40</v>
      </c>
      <c r="F11" s="29">
        <v>40</v>
      </c>
      <c r="G11" s="398"/>
      <c r="H11" s="398"/>
      <c r="I11" s="398"/>
      <c r="J11" s="399">
        <v>0</v>
      </c>
      <c r="K11" s="398"/>
      <c r="L11" s="398"/>
      <c r="M11" s="394"/>
      <c r="N11" s="689" t="s">
        <v>232</v>
      </c>
      <c r="O11" s="692" t="s">
        <v>217</v>
      </c>
      <c r="P11" s="692" t="s">
        <v>217</v>
      </c>
      <c r="Q11" s="692" t="s">
        <v>217</v>
      </c>
      <c r="R11" s="692" t="s">
        <v>217</v>
      </c>
      <c r="S11" s="668" t="s">
        <v>246</v>
      </c>
      <c r="T11" s="668" t="s">
        <v>246</v>
      </c>
      <c r="U11" s="668" t="s">
        <v>247</v>
      </c>
      <c r="V11" s="668" t="s">
        <v>248</v>
      </c>
      <c r="W11" s="668" t="s">
        <v>249</v>
      </c>
      <c r="X11" s="668" t="s">
        <v>250</v>
      </c>
    </row>
    <row r="12" spans="1:26">
      <c r="A12" s="724"/>
      <c r="B12" s="727"/>
      <c r="C12" s="727"/>
      <c r="D12" s="357" t="s">
        <v>39</v>
      </c>
      <c r="E12" s="28">
        <v>1387623000</v>
      </c>
      <c r="F12" s="28">
        <v>1387623000</v>
      </c>
      <c r="G12" s="397"/>
      <c r="H12" s="397"/>
      <c r="I12" s="397"/>
      <c r="J12" s="356">
        <v>0</v>
      </c>
      <c r="K12" s="397"/>
      <c r="L12" s="397"/>
      <c r="M12" s="397"/>
      <c r="N12" s="690"/>
      <c r="O12" s="693"/>
      <c r="P12" s="693"/>
      <c r="Q12" s="693"/>
      <c r="R12" s="693"/>
      <c r="S12" s="668"/>
      <c r="T12" s="668"/>
      <c r="U12" s="668"/>
      <c r="V12" s="668"/>
      <c r="W12" s="668"/>
      <c r="X12" s="668"/>
    </row>
    <row r="13" spans="1:26">
      <c r="A13" s="724"/>
      <c r="B13" s="727"/>
      <c r="C13" s="727"/>
      <c r="D13" s="357" t="s">
        <v>41</v>
      </c>
      <c r="E13" s="28">
        <v>0</v>
      </c>
      <c r="F13" s="28">
        <v>0</v>
      </c>
      <c r="G13" s="397"/>
      <c r="H13" s="397"/>
      <c r="I13" s="397"/>
      <c r="J13" s="356">
        <v>0</v>
      </c>
      <c r="K13" s="397"/>
      <c r="L13" s="397"/>
      <c r="M13" s="397"/>
      <c r="N13" s="690"/>
      <c r="O13" s="693"/>
      <c r="P13" s="693"/>
      <c r="Q13" s="693"/>
      <c r="R13" s="693"/>
      <c r="S13" s="668"/>
      <c r="T13" s="668"/>
      <c r="U13" s="668"/>
      <c r="V13" s="668"/>
      <c r="W13" s="668"/>
      <c r="X13" s="668"/>
    </row>
    <row r="14" spans="1:26" ht="23.25" thickBot="1">
      <c r="A14" s="725"/>
      <c r="B14" s="728"/>
      <c r="C14" s="728"/>
      <c r="D14" s="362" t="s">
        <v>42</v>
      </c>
      <c r="E14" s="60">
        <v>0</v>
      </c>
      <c r="F14" s="60">
        <v>0</v>
      </c>
      <c r="G14" s="396"/>
      <c r="H14" s="396"/>
      <c r="I14" s="396"/>
      <c r="J14" s="356">
        <v>0</v>
      </c>
      <c r="K14" s="396"/>
      <c r="L14" s="396"/>
      <c r="M14" s="396"/>
      <c r="N14" s="691"/>
      <c r="O14" s="694"/>
      <c r="P14" s="694"/>
      <c r="Q14" s="694"/>
      <c r="R14" s="694"/>
      <c r="S14" s="669"/>
      <c r="T14" s="669"/>
      <c r="U14" s="669"/>
      <c r="V14" s="669"/>
      <c r="W14" s="669"/>
      <c r="X14" s="669"/>
    </row>
    <row r="15" spans="1:26">
      <c r="A15" s="723">
        <v>3</v>
      </c>
      <c r="B15" s="717" t="s">
        <v>144</v>
      </c>
      <c r="C15" s="726" t="s">
        <v>355</v>
      </c>
      <c r="D15" s="360" t="s">
        <v>37</v>
      </c>
      <c r="E15" s="395">
        <v>40</v>
      </c>
      <c r="F15" s="358">
        <v>40</v>
      </c>
      <c r="G15" s="393"/>
      <c r="H15" s="394"/>
      <c r="I15" s="393"/>
      <c r="J15" s="392">
        <v>5</v>
      </c>
      <c r="K15" s="391"/>
      <c r="L15" s="391"/>
      <c r="M15" s="390"/>
      <c r="N15" s="717" t="s">
        <v>232</v>
      </c>
      <c r="O15" s="717" t="s">
        <v>217</v>
      </c>
      <c r="P15" s="720" t="s">
        <v>217</v>
      </c>
      <c r="Q15" s="717" t="s">
        <v>217</v>
      </c>
      <c r="R15" s="717" t="s">
        <v>217</v>
      </c>
      <c r="S15" s="717" t="s">
        <v>246</v>
      </c>
      <c r="T15" s="720" t="s">
        <v>246</v>
      </c>
      <c r="U15" s="717" t="s">
        <v>247</v>
      </c>
      <c r="V15" s="717" t="s">
        <v>248</v>
      </c>
      <c r="W15" s="717" t="s">
        <v>249</v>
      </c>
      <c r="X15" s="670" t="s">
        <v>250</v>
      </c>
    </row>
    <row r="16" spans="1:26">
      <c r="A16" s="724"/>
      <c r="B16" s="718"/>
      <c r="C16" s="727"/>
      <c r="D16" s="357" t="s">
        <v>39</v>
      </c>
      <c r="E16" s="28">
        <v>1300000000</v>
      </c>
      <c r="F16" s="355">
        <v>1300000000</v>
      </c>
      <c r="G16" s="388"/>
      <c r="H16" s="385"/>
      <c r="I16" s="385"/>
      <c r="J16" s="28">
        <v>72703500</v>
      </c>
      <c r="K16" s="386"/>
      <c r="L16" s="386"/>
      <c r="M16" s="385"/>
      <c r="N16" s="718"/>
      <c r="O16" s="718"/>
      <c r="P16" s="721"/>
      <c r="Q16" s="718"/>
      <c r="R16" s="718"/>
      <c r="S16" s="718"/>
      <c r="T16" s="721"/>
      <c r="U16" s="718"/>
      <c r="V16" s="718"/>
      <c r="W16" s="718"/>
      <c r="X16" s="671"/>
    </row>
    <row r="17" spans="1:82">
      <c r="A17" s="724"/>
      <c r="B17" s="718"/>
      <c r="C17" s="727"/>
      <c r="D17" s="357" t="s">
        <v>41</v>
      </c>
      <c r="E17" s="389">
        <v>0</v>
      </c>
      <c r="F17" s="355">
        <v>0</v>
      </c>
      <c r="G17" s="388"/>
      <c r="H17" s="386"/>
      <c r="I17" s="386"/>
      <c r="J17" s="387">
        <v>0</v>
      </c>
      <c r="K17" s="386"/>
      <c r="L17" s="386"/>
      <c r="M17" s="385"/>
      <c r="N17" s="718"/>
      <c r="O17" s="718"/>
      <c r="P17" s="721"/>
      <c r="Q17" s="718"/>
      <c r="R17" s="718"/>
      <c r="S17" s="718"/>
      <c r="T17" s="721"/>
      <c r="U17" s="718"/>
      <c r="V17" s="718"/>
      <c r="W17" s="718"/>
      <c r="X17" s="671"/>
    </row>
    <row r="18" spans="1:82" ht="23.25" thickBot="1">
      <c r="A18" s="725"/>
      <c r="B18" s="719"/>
      <c r="C18" s="728"/>
      <c r="D18" s="362" t="s">
        <v>42</v>
      </c>
      <c r="E18" s="384">
        <v>208026241</v>
      </c>
      <c r="F18" s="361">
        <v>208026241</v>
      </c>
      <c r="G18" s="383"/>
      <c r="H18" s="382"/>
      <c r="I18" s="382"/>
      <c r="J18" s="28">
        <v>15489140</v>
      </c>
      <c r="K18" s="382"/>
      <c r="L18" s="382"/>
      <c r="M18" s="381"/>
      <c r="N18" s="719"/>
      <c r="O18" s="719"/>
      <c r="P18" s="722"/>
      <c r="Q18" s="719"/>
      <c r="R18" s="719"/>
      <c r="S18" s="719"/>
      <c r="T18" s="722"/>
      <c r="U18" s="719"/>
      <c r="V18" s="719"/>
      <c r="W18" s="719"/>
      <c r="X18" s="672"/>
    </row>
    <row r="19" spans="1:82" s="368" customFormat="1" ht="21.75" customHeight="1">
      <c r="A19" s="711">
        <v>4</v>
      </c>
      <c r="B19" s="714" t="s">
        <v>354</v>
      </c>
      <c r="C19" s="662" t="s">
        <v>353</v>
      </c>
      <c r="D19" s="360" t="s">
        <v>37</v>
      </c>
      <c r="E19" s="367">
        <v>1</v>
      </c>
      <c r="F19" s="182">
        <v>1</v>
      </c>
      <c r="G19" s="182"/>
      <c r="H19" s="191"/>
      <c r="I19" s="190"/>
      <c r="J19" s="380">
        <v>3.3000000000000002E-2</v>
      </c>
      <c r="K19" s="379"/>
      <c r="L19" s="379"/>
      <c r="M19" s="378">
        <v>0.19999999999999998</v>
      </c>
      <c r="N19" s="717" t="s">
        <v>232</v>
      </c>
      <c r="O19" s="717" t="s">
        <v>217</v>
      </c>
      <c r="P19" s="720" t="s">
        <v>217</v>
      </c>
      <c r="Q19" s="717" t="s">
        <v>217</v>
      </c>
      <c r="R19" s="717" t="s">
        <v>217</v>
      </c>
      <c r="S19" s="717" t="s">
        <v>246</v>
      </c>
      <c r="T19" s="720" t="s">
        <v>246</v>
      </c>
      <c r="U19" s="717" t="s">
        <v>247</v>
      </c>
      <c r="V19" s="717" t="s">
        <v>248</v>
      </c>
      <c r="W19" s="717" t="s">
        <v>249</v>
      </c>
      <c r="X19" s="670" t="s">
        <v>250</v>
      </c>
      <c r="Y19" s="369"/>
      <c r="Z19" s="369"/>
      <c r="AA19" s="372"/>
      <c r="AB19" s="372"/>
      <c r="AC19" s="371"/>
      <c r="AD19" s="371"/>
      <c r="AE19" s="371"/>
      <c r="AF19" s="372"/>
      <c r="AG19" s="371"/>
      <c r="AH19" s="371"/>
      <c r="AI19" s="371"/>
      <c r="AJ19" s="370"/>
      <c r="AK19" s="370"/>
      <c r="AL19" s="370"/>
      <c r="AM19" s="369"/>
      <c r="AN19" s="369"/>
      <c r="AO19" s="369"/>
      <c r="AP19" s="369"/>
      <c r="AQ19" s="369"/>
      <c r="AR19" s="369"/>
      <c r="AS19" s="369"/>
      <c r="AT19" s="369"/>
      <c r="AU19" s="369"/>
      <c r="AV19" s="369"/>
      <c r="AW19" s="369"/>
      <c r="AX19" s="369"/>
      <c r="AY19" s="369"/>
      <c r="AZ19" s="369"/>
      <c r="BA19" s="369"/>
      <c r="BB19" s="369"/>
      <c r="BC19" s="369"/>
      <c r="BD19" s="369"/>
      <c r="BE19" s="369"/>
      <c r="BF19" s="369"/>
      <c r="BG19" s="369"/>
      <c r="BH19" s="369"/>
      <c r="BI19" s="369"/>
      <c r="BJ19" s="369"/>
      <c r="BK19" s="369"/>
      <c r="BL19" s="369"/>
      <c r="BM19" s="369"/>
      <c r="BN19" s="369"/>
      <c r="BO19" s="369"/>
      <c r="BP19" s="369"/>
      <c r="BQ19" s="369"/>
      <c r="BR19" s="369"/>
      <c r="BS19" s="369"/>
      <c r="BT19" s="369"/>
      <c r="BU19" s="369"/>
      <c r="BV19" s="369"/>
      <c r="BW19" s="369"/>
      <c r="BX19" s="369"/>
      <c r="BY19" s="369"/>
      <c r="BZ19" s="369"/>
      <c r="CA19" s="369"/>
      <c r="CB19" s="369"/>
      <c r="CC19" s="369"/>
      <c r="CD19" s="369"/>
    </row>
    <row r="20" spans="1:82" s="368" customFormat="1" ht="21.75" customHeight="1">
      <c r="A20" s="712"/>
      <c r="B20" s="715"/>
      <c r="C20" s="663"/>
      <c r="D20" s="357" t="s">
        <v>39</v>
      </c>
      <c r="E20" s="367">
        <v>950000000</v>
      </c>
      <c r="F20" s="183">
        <v>950000000</v>
      </c>
      <c r="G20" s="183"/>
      <c r="H20" s="184"/>
      <c r="I20" s="184"/>
      <c r="J20" s="28">
        <v>239720000</v>
      </c>
      <c r="K20" s="376"/>
      <c r="L20" s="376"/>
      <c r="M20" s="375">
        <v>424134803</v>
      </c>
      <c r="N20" s="718"/>
      <c r="O20" s="718"/>
      <c r="P20" s="721"/>
      <c r="Q20" s="718"/>
      <c r="R20" s="718"/>
      <c r="S20" s="718"/>
      <c r="T20" s="721"/>
      <c r="U20" s="718"/>
      <c r="V20" s="718"/>
      <c r="W20" s="718"/>
      <c r="X20" s="671"/>
      <c r="Y20" s="369"/>
      <c r="Z20" s="369"/>
      <c r="AA20" s="372"/>
      <c r="AB20" s="372"/>
      <c r="AC20" s="371"/>
      <c r="AD20" s="371"/>
      <c r="AE20" s="371"/>
      <c r="AF20" s="372"/>
      <c r="AG20" s="371"/>
      <c r="AH20" s="371"/>
      <c r="AI20" s="371"/>
      <c r="AJ20" s="370"/>
      <c r="AK20" s="370"/>
      <c r="AL20" s="370"/>
      <c r="AM20" s="369"/>
      <c r="AN20" s="369"/>
      <c r="AO20" s="369"/>
      <c r="AP20" s="369"/>
      <c r="AQ20" s="369"/>
      <c r="AR20" s="369"/>
      <c r="AS20" s="369"/>
      <c r="AT20" s="369"/>
      <c r="AU20" s="369"/>
      <c r="AV20" s="369"/>
      <c r="AW20" s="369"/>
      <c r="AX20" s="369"/>
      <c r="AY20" s="369"/>
      <c r="AZ20" s="369"/>
      <c r="BA20" s="369"/>
      <c r="BB20" s="369"/>
      <c r="BC20" s="369"/>
      <c r="BD20" s="369"/>
      <c r="BE20" s="369"/>
      <c r="BF20" s="369"/>
      <c r="BG20" s="369"/>
      <c r="BH20" s="369"/>
      <c r="BI20" s="369"/>
      <c r="BJ20" s="369"/>
      <c r="BK20" s="369"/>
      <c r="BL20" s="369"/>
      <c r="BM20" s="369"/>
      <c r="BN20" s="369"/>
      <c r="BO20" s="369"/>
      <c r="BP20" s="369"/>
      <c r="BQ20" s="369"/>
      <c r="BR20" s="369"/>
      <c r="BS20" s="369"/>
      <c r="BT20" s="369"/>
      <c r="BU20" s="369"/>
      <c r="BV20" s="369"/>
      <c r="BW20" s="369"/>
      <c r="BX20" s="369"/>
      <c r="BY20" s="369"/>
      <c r="BZ20" s="369"/>
      <c r="CA20" s="369"/>
      <c r="CB20" s="369"/>
      <c r="CC20" s="369"/>
      <c r="CD20" s="369"/>
    </row>
    <row r="21" spans="1:82" s="368" customFormat="1" ht="21.75" customHeight="1">
      <c r="A21" s="712"/>
      <c r="B21" s="715"/>
      <c r="C21" s="663"/>
      <c r="D21" s="357" t="s">
        <v>41</v>
      </c>
      <c r="E21" s="189">
        <v>0</v>
      </c>
      <c r="F21" s="182">
        <v>0</v>
      </c>
      <c r="G21" s="182"/>
      <c r="H21" s="182"/>
      <c r="I21" s="182"/>
      <c r="J21" s="377">
        <v>0</v>
      </c>
      <c r="K21" s="376"/>
      <c r="L21" s="376"/>
      <c r="M21" s="375">
        <v>0</v>
      </c>
      <c r="N21" s="718"/>
      <c r="O21" s="718"/>
      <c r="P21" s="721"/>
      <c r="Q21" s="718"/>
      <c r="R21" s="718"/>
      <c r="S21" s="718"/>
      <c r="T21" s="721"/>
      <c r="U21" s="718"/>
      <c r="V21" s="718"/>
      <c r="W21" s="718"/>
      <c r="X21" s="671"/>
      <c r="Y21" s="369"/>
      <c r="Z21" s="369"/>
      <c r="AA21" s="372"/>
      <c r="AB21" s="372"/>
      <c r="AC21" s="371"/>
      <c r="AD21" s="371"/>
      <c r="AE21" s="371"/>
      <c r="AF21" s="372"/>
      <c r="AG21" s="371"/>
      <c r="AH21" s="371"/>
      <c r="AI21" s="371"/>
      <c r="AJ21" s="370"/>
      <c r="AK21" s="370"/>
      <c r="AL21" s="370"/>
      <c r="AM21" s="369"/>
      <c r="AN21" s="369"/>
      <c r="AO21" s="369"/>
      <c r="AP21" s="369"/>
      <c r="AQ21" s="369"/>
      <c r="AR21" s="369"/>
      <c r="AS21" s="369"/>
      <c r="AT21" s="369"/>
      <c r="AU21" s="369"/>
      <c r="AV21" s="369"/>
      <c r="AW21" s="369"/>
      <c r="AX21" s="369"/>
      <c r="AY21" s="369"/>
      <c r="AZ21" s="369"/>
      <c r="BA21" s="369"/>
      <c r="BB21" s="369"/>
      <c r="BC21" s="369"/>
      <c r="BD21" s="369"/>
      <c r="BE21" s="369"/>
      <c r="BF21" s="369"/>
      <c r="BG21" s="369"/>
      <c r="BH21" s="369"/>
      <c r="BI21" s="369"/>
      <c r="BJ21" s="369"/>
      <c r="BK21" s="369"/>
      <c r="BL21" s="369"/>
      <c r="BM21" s="369"/>
      <c r="BN21" s="369"/>
      <c r="BO21" s="369"/>
      <c r="BP21" s="369"/>
      <c r="BQ21" s="369"/>
      <c r="BR21" s="369"/>
      <c r="BS21" s="369"/>
      <c r="BT21" s="369"/>
      <c r="BU21" s="369"/>
      <c r="BV21" s="369"/>
      <c r="BW21" s="369"/>
      <c r="BX21" s="369"/>
      <c r="BY21" s="369"/>
      <c r="BZ21" s="369"/>
      <c r="CA21" s="369"/>
      <c r="CB21" s="369"/>
      <c r="CC21" s="369"/>
      <c r="CD21" s="369"/>
    </row>
    <row r="22" spans="1:82" s="368" customFormat="1" ht="24" customHeight="1" thickBot="1">
      <c r="A22" s="713"/>
      <c r="B22" s="716"/>
      <c r="C22" s="664"/>
      <c r="D22" s="362" t="s">
        <v>42</v>
      </c>
      <c r="E22" s="367">
        <v>348668387</v>
      </c>
      <c r="F22" s="182">
        <v>348668387</v>
      </c>
      <c r="G22" s="182"/>
      <c r="H22" s="182"/>
      <c r="I22" s="182"/>
      <c r="J22" s="28">
        <v>44626758</v>
      </c>
      <c r="K22" s="374"/>
      <c r="L22" s="374"/>
      <c r="M22" s="373">
        <v>0</v>
      </c>
      <c r="N22" s="719"/>
      <c r="O22" s="719"/>
      <c r="P22" s="722"/>
      <c r="Q22" s="719"/>
      <c r="R22" s="719"/>
      <c r="S22" s="719"/>
      <c r="T22" s="722"/>
      <c r="U22" s="719"/>
      <c r="V22" s="719"/>
      <c r="W22" s="719"/>
      <c r="X22" s="672"/>
      <c r="Y22" s="369"/>
      <c r="Z22" s="369"/>
      <c r="AA22" s="372"/>
      <c r="AB22" s="372"/>
      <c r="AC22" s="371"/>
      <c r="AD22" s="371"/>
      <c r="AE22" s="371"/>
      <c r="AF22" s="372"/>
      <c r="AG22" s="371"/>
      <c r="AH22" s="371"/>
      <c r="AI22" s="371"/>
      <c r="AJ22" s="370"/>
      <c r="AK22" s="370"/>
      <c r="AL22" s="370"/>
      <c r="AM22" s="369"/>
      <c r="AN22" s="369"/>
      <c r="AO22" s="369"/>
      <c r="AP22" s="369"/>
      <c r="AQ22" s="369"/>
      <c r="AR22" s="369"/>
      <c r="AS22" s="369"/>
      <c r="AT22" s="369"/>
      <c r="AU22" s="369"/>
      <c r="AV22" s="369"/>
      <c r="AW22" s="369"/>
      <c r="AX22" s="369"/>
      <c r="AY22" s="369"/>
      <c r="AZ22" s="369"/>
      <c r="BA22" s="369"/>
      <c r="BB22" s="369"/>
      <c r="BC22" s="369"/>
      <c r="BD22" s="369"/>
      <c r="BE22" s="369"/>
      <c r="BF22" s="369"/>
      <c r="BG22" s="369"/>
      <c r="BH22" s="369"/>
      <c r="BI22" s="369"/>
      <c r="BJ22" s="369"/>
      <c r="BK22" s="369"/>
      <c r="BL22" s="369"/>
      <c r="BM22" s="369"/>
      <c r="BN22" s="369"/>
      <c r="BO22" s="369"/>
      <c r="BP22" s="369"/>
      <c r="BQ22" s="369"/>
      <c r="BR22" s="369"/>
      <c r="BS22" s="369"/>
      <c r="BT22" s="369"/>
      <c r="BU22" s="369"/>
      <c r="BV22" s="369"/>
      <c r="BW22" s="369"/>
      <c r="BX22" s="369"/>
      <c r="BY22" s="369"/>
      <c r="BZ22" s="369"/>
      <c r="CA22" s="369"/>
      <c r="CB22" s="369"/>
      <c r="CC22" s="369"/>
      <c r="CD22" s="369"/>
    </row>
    <row r="23" spans="1:82" ht="21.75" customHeight="1">
      <c r="A23" s="702">
        <v>6</v>
      </c>
      <c r="B23" s="705" t="s">
        <v>262</v>
      </c>
      <c r="C23" s="705" t="s">
        <v>201</v>
      </c>
      <c r="D23" s="360" t="s">
        <v>37</v>
      </c>
      <c r="E23" s="367">
        <v>40</v>
      </c>
      <c r="F23" s="27">
        <v>40</v>
      </c>
      <c r="G23" s="27"/>
      <c r="H23" s="64"/>
      <c r="I23" s="29"/>
      <c r="J23" s="366">
        <v>14</v>
      </c>
      <c r="K23" s="358"/>
      <c r="L23" s="358"/>
      <c r="M23" s="29"/>
      <c r="N23" s="665" t="s">
        <v>232</v>
      </c>
      <c r="O23" s="695" t="s">
        <v>217</v>
      </c>
      <c r="P23" s="695" t="s">
        <v>217</v>
      </c>
      <c r="Q23" s="695" t="s">
        <v>245</v>
      </c>
      <c r="R23" s="708" t="s">
        <v>217</v>
      </c>
      <c r="S23" s="657" t="s">
        <v>246</v>
      </c>
      <c r="T23" s="657" t="s">
        <v>246</v>
      </c>
      <c r="U23" s="657" t="s">
        <v>247</v>
      </c>
      <c r="V23" s="657" t="s">
        <v>248</v>
      </c>
      <c r="W23" s="657" t="s">
        <v>249</v>
      </c>
      <c r="X23" s="657" t="s">
        <v>250</v>
      </c>
    </row>
    <row r="24" spans="1:82" ht="21.75" customHeight="1">
      <c r="A24" s="703"/>
      <c r="B24" s="706"/>
      <c r="C24" s="706"/>
      <c r="D24" s="357" t="s">
        <v>39</v>
      </c>
      <c r="E24" s="26">
        <v>600000000</v>
      </c>
      <c r="F24" s="185">
        <v>600000000</v>
      </c>
      <c r="G24" s="185"/>
      <c r="H24" s="26"/>
      <c r="I24" s="26"/>
      <c r="J24" s="28">
        <v>72520000</v>
      </c>
      <c r="K24" s="185"/>
      <c r="L24" s="355"/>
      <c r="M24" s="28"/>
      <c r="N24" s="666"/>
      <c r="O24" s="696"/>
      <c r="P24" s="696"/>
      <c r="Q24" s="696"/>
      <c r="R24" s="709"/>
      <c r="S24" s="657"/>
      <c r="T24" s="657"/>
      <c r="U24" s="657"/>
      <c r="V24" s="657"/>
      <c r="W24" s="657"/>
      <c r="X24" s="657"/>
    </row>
    <row r="25" spans="1:82" ht="21.75" customHeight="1">
      <c r="A25" s="703"/>
      <c r="B25" s="706"/>
      <c r="C25" s="706"/>
      <c r="D25" s="357" t="s">
        <v>41</v>
      </c>
      <c r="E25" s="28">
        <v>0</v>
      </c>
      <c r="F25" s="28">
        <v>0</v>
      </c>
      <c r="G25" s="28"/>
      <c r="H25" s="28"/>
      <c r="I25" s="28"/>
      <c r="J25" s="28">
        <v>0</v>
      </c>
      <c r="K25" s="355"/>
      <c r="L25" s="355"/>
      <c r="M25" s="28"/>
      <c r="N25" s="666"/>
      <c r="O25" s="696"/>
      <c r="P25" s="696"/>
      <c r="Q25" s="696"/>
      <c r="R25" s="709"/>
      <c r="S25" s="657"/>
      <c r="T25" s="657"/>
      <c r="U25" s="657"/>
      <c r="V25" s="657"/>
      <c r="W25" s="657"/>
      <c r="X25" s="657"/>
    </row>
    <row r="26" spans="1:82" ht="24" customHeight="1" thickBot="1">
      <c r="A26" s="704"/>
      <c r="B26" s="707"/>
      <c r="C26" s="707"/>
      <c r="D26" s="362" t="s">
        <v>42</v>
      </c>
      <c r="E26" s="60">
        <v>1929387523</v>
      </c>
      <c r="F26" s="60">
        <v>1929387523</v>
      </c>
      <c r="G26" s="60"/>
      <c r="H26" s="60"/>
      <c r="I26" s="60"/>
      <c r="J26" s="28">
        <v>87821796</v>
      </c>
      <c r="K26" s="361"/>
      <c r="L26" s="361"/>
      <c r="M26" s="61"/>
      <c r="N26" s="701"/>
      <c r="O26" s="698"/>
      <c r="P26" s="698"/>
      <c r="Q26" s="698"/>
      <c r="R26" s="710"/>
      <c r="S26" s="657"/>
      <c r="T26" s="657"/>
      <c r="U26" s="657"/>
      <c r="V26" s="657"/>
      <c r="W26" s="657"/>
      <c r="X26" s="657"/>
    </row>
    <row r="27" spans="1:82">
      <c r="A27" s="659">
        <v>8</v>
      </c>
      <c r="B27" s="662" t="s">
        <v>263</v>
      </c>
      <c r="C27" s="662" t="s">
        <v>201</v>
      </c>
      <c r="D27" s="360" t="s">
        <v>37</v>
      </c>
      <c r="E27" s="64">
        <v>0.4</v>
      </c>
      <c r="F27" s="27">
        <v>0.4</v>
      </c>
      <c r="G27" s="27"/>
      <c r="H27" s="29"/>
      <c r="I27" s="29"/>
      <c r="J27" s="365">
        <v>1E-3</v>
      </c>
      <c r="K27" s="358"/>
      <c r="L27" s="358"/>
      <c r="M27" s="29"/>
      <c r="N27" s="665" t="s">
        <v>232</v>
      </c>
      <c r="O27" s="695" t="s">
        <v>217</v>
      </c>
      <c r="P27" s="695" t="s">
        <v>217</v>
      </c>
      <c r="Q27" s="695" t="s">
        <v>217</v>
      </c>
      <c r="R27" s="695" t="s">
        <v>217</v>
      </c>
      <c r="S27" s="657" t="s">
        <v>246</v>
      </c>
      <c r="T27" s="657" t="s">
        <v>246</v>
      </c>
      <c r="U27" s="657" t="s">
        <v>247</v>
      </c>
      <c r="V27" s="657" t="s">
        <v>248</v>
      </c>
      <c r="W27" s="657" t="s">
        <v>249</v>
      </c>
      <c r="X27" s="657" t="s">
        <v>250</v>
      </c>
    </row>
    <row r="28" spans="1:82">
      <c r="A28" s="660"/>
      <c r="B28" s="663"/>
      <c r="C28" s="663"/>
      <c r="D28" s="357" t="s">
        <v>39</v>
      </c>
      <c r="E28" s="26">
        <v>1250000000</v>
      </c>
      <c r="F28" s="185">
        <v>1250000000</v>
      </c>
      <c r="G28" s="185"/>
      <c r="H28" s="26"/>
      <c r="I28" s="26"/>
      <c r="J28" s="28">
        <v>148420000</v>
      </c>
      <c r="K28" s="185"/>
      <c r="L28" s="355"/>
      <c r="M28" s="28"/>
      <c r="N28" s="666"/>
      <c r="O28" s="696"/>
      <c r="P28" s="696"/>
      <c r="Q28" s="696"/>
      <c r="R28" s="696"/>
      <c r="S28" s="657"/>
      <c r="T28" s="657"/>
      <c r="U28" s="657"/>
      <c r="V28" s="657"/>
      <c r="W28" s="657"/>
      <c r="X28" s="657"/>
    </row>
    <row r="29" spans="1:82">
      <c r="A29" s="660"/>
      <c r="B29" s="663"/>
      <c r="C29" s="663"/>
      <c r="D29" s="357" t="s">
        <v>41</v>
      </c>
      <c r="E29" s="28">
        <v>0</v>
      </c>
      <c r="F29" s="28">
        <v>0</v>
      </c>
      <c r="G29" s="28"/>
      <c r="H29" s="28"/>
      <c r="I29" s="28"/>
      <c r="J29" s="28">
        <v>0</v>
      </c>
      <c r="K29" s="355"/>
      <c r="L29" s="355"/>
      <c r="M29" s="28"/>
      <c r="N29" s="666"/>
      <c r="O29" s="696"/>
      <c r="P29" s="696"/>
      <c r="Q29" s="696"/>
      <c r="R29" s="696"/>
      <c r="S29" s="657"/>
      <c r="T29" s="657"/>
      <c r="U29" s="657"/>
      <c r="V29" s="657"/>
      <c r="W29" s="657"/>
      <c r="X29" s="657"/>
    </row>
    <row r="30" spans="1:82" ht="23.25" thickBot="1">
      <c r="A30" s="699"/>
      <c r="B30" s="700"/>
      <c r="C30" s="700"/>
      <c r="D30" s="362" t="s">
        <v>42</v>
      </c>
      <c r="E30" s="60">
        <v>325677578</v>
      </c>
      <c r="F30" s="60">
        <v>325677578</v>
      </c>
      <c r="G30" s="60"/>
      <c r="H30" s="60"/>
      <c r="I30" s="60"/>
      <c r="J30" s="28">
        <v>21643420</v>
      </c>
      <c r="K30" s="361"/>
      <c r="L30" s="361"/>
      <c r="M30" s="61"/>
      <c r="N30" s="701"/>
      <c r="O30" s="698"/>
      <c r="P30" s="698"/>
      <c r="Q30" s="698"/>
      <c r="R30" s="698"/>
      <c r="S30" s="657"/>
      <c r="T30" s="657"/>
      <c r="U30" s="657"/>
      <c r="V30" s="657"/>
      <c r="W30" s="657"/>
      <c r="X30" s="657"/>
    </row>
    <row r="31" spans="1:82">
      <c r="A31" s="659">
        <v>10</v>
      </c>
      <c r="B31" s="662" t="s">
        <v>137</v>
      </c>
      <c r="C31" s="662" t="s">
        <v>201</v>
      </c>
      <c r="D31" s="360" t="s">
        <v>37</v>
      </c>
      <c r="E31" s="363">
        <v>0.2</v>
      </c>
      <c r="F31" s="29">
        <v>0.2</v>
      </c>
      <c r="G31" s="29"/>
      <c r="H31" s="363"/>
      <c r="I31" s="363"/>
      <c r="J31" s="364">
        <v>7.0400000000000004E-2</v>
      </c>
      <c r="K31" s="358"/>
      <c r="L31" s="358"/>
      <c r="M31" s="363"/>
      <c r="N31" s="665" t="s">
        <v>232</v>
      </c>
      <c r="O31" s="695" t="s">
        <v>217</v>
      </c>
      <c r="P31" s="695" t="s">
        <v>217</v>
      </c>
      <c r="Q31" s="695" t="s">
        <v>217</v>
      </c>
      <c r="R31" s="695" t="s">
        <v>217</v>
      </c>
      <c r="S31" s="657" t="s">
        <v>246</v>
      </c>
      <c r="T31" s="657" t="s">
        <v>246</v>
      </c>
      <c r="U31" s="657" t="s">
        <v>247</v>
      </c>
      <c r="V31" s="657" t="s">
        <v>248</v>
      </c>
      <c r="W31" s="657" t="s">
        <v>249</v>
      </c>
      <c r="X31" s="657" t="s">
        <v>250</v>
      </c>
    </row>
    <row r="32" spans="1:82">
      <c r="A32" s="660"/>
      <c r="B32" s="663"/>
      <c r="C32" s="663"/>
      <c r="D32" s="357" t="s">
        <v>39</v>
      </c>
      <c r="E32" s="26">
        <v>750000000</v>
      </c>
      <c r="F32" s="185">
        <v>750000000</v>
      </c>
      <c r="G32" s="185"/>
      <c r="H32" s="186"/>
      <c r="I32" s="186"/>
      <c r="J32" s="28">
        <v>279631000</v>
      </c>
      <c r="K32" s="185"/>
      <c r="L32" s="355"/>
      <c r="M32" s="28"/>
      <c r="N32" s="666"/>
      <c r="O32" s="696"/>
      <c r="P32" s="696"/>
      <c r="Q32" s="696"/>
      <c r="R32" s="696"/>
      <c r="S32" s="657"/>
      <c r="T32" s="657"/>
      <c r="U32" s="657"/>
      <c r="V32" s="657"/>
      <c r="W32" s="657"/>
      <c r="X32" s="657"/>
    </row>
    <row r="33" spans="1:24">
      <c r="A33" s="660"/>
      <c r="B33" s="663"/>
      <c r="C33" s="663"/>
      <c r="D33" s="357" t="s">
        <v>41</v>
      </c>
      <c r="E33" s="28"/>
      <c r="F33" s="28"/>
      <c r="G33" s="28"/>
      <c r="H33" s="28"/>
      <c r="I33" s="28"/>
      <c r="J33" s="28">
        <v>0</v>
      </c>
      <c r="K33" s="355"/>
      <c r="L33" s="355"/>
      <c r="M33" s="28"/>
      <c r="N33" s="666"/>
      <c r="O33" s="696"/>
      <c r="P33" s="696"/>
      <c r="Q33" s="696"/>
      <c r="R33" s="696"/>
      <c r="S33" s="657"/>
      <c r="T33" s="657"/>
      <c r="U33" s="657"/>
      <c r="V33" s="657"/>
      <c r="W33" s="657"/>
      <c r="X33" s="657"/>
    </row>
    <row r="34" spans="1:24" ht="23.25" thickBot="1">
      <c r="A34" s="699"/>
      <c r="B34" s="700"/>
      <c r="C34" s="700"/>
      <c r="D34" s="362" t="s">
        <v>42</v>
      </c>
      <c r="E34" s="60">
        <v>49215150</v>
      </c>
      <c r="F34" s="60">
        <v>49215150</v>
      </c>
      <c r="G34" s="60"/>
      <c r="H34" s="60"/>
      <c r="I34" s="60"/>
      <c r="J34" s="28">
        <v>29198088</v>
      </c>
      <c r="K34" s="361"/>
      <c r="L34" s="361"/>
      <c r="M34" s="61"/>
      <c r="N34" s="701"/>
      <c r="O34" s="698"/>
      <c r="P34" s="698"/>
      <c r="Q34" s="698"/>
      <c r="R34" s="698"/>
      <c r="S34" s="657"/>
      <c r="T34" s="657"/>
      <c r="U34" s="657"/>
      <c r="V34" s="657"/>
      <c r="W34" s="657"/>
      <c r="X34" s="657"/>
    </row>
    <row r="35" spans="1:24">
      <c r="A35" s="659">
        <v>11</v>
      </c>
      <c r="B35" s="662" t="s">
        <v>265</v>
      </c>
      <c r="C35" s="662" t="s">
        <v>352</v>
      </c>
      <c r="D35" s="360" t="s">
        <v>37</v>
      </c>
      <c r="E35" s="64">
        <v>1</v>
      </c>
      <c r="F35" s="27">
        <v>1</v>
      </c>
      <c r="G35" s="27"/>
      <c r="H35" s="29"/>
      <c r="I35" s="29"/>
      <c r="J35" s="359">
        <v>0.03</v>
      </c>
      <c r="K35" s="358"/>
      <c r="L35" s="358"/>
      <c r="M35" s="29"/>
      <c r="N35" s="665" t="s">
        <v>232</v>
      </c>
      <c r="O35" s="695" t="s">
        <v>217</v>
      </c>
      <c r="P35" s="695" t="s">
        <v>217</v>
      </c>
      <c r="Q35" s="695" t="s">
        <v>217</v>
      </c>
      <c r="R35" s="695" t="s">
        <v>217</v>
      </c>
      <c r="S35" s="657" t="s">
        <v>246</v>
      </c>
      <c r="T35" s="657" t="s">
        <v>246</v>
      </c>
      <c r="U35" s="657" t="s">
        <v>247</v>
      </c>
      <c r="V35" s="657" t="s">
        <v>248</v>
      </c>
      <c r="W35" s="657" t="s">
        <v>249</v>
      </c>
      <c r="X35" s="657" t="s">
        <v>250</v>
      </c>
    </row>
    <row r="36" spans="1:24">
      <c r="A36" s="660"/>
      <c r="B36" s="663"/>
      <c r="C36" s="663"/>
      <c r="D36" s="357" t="s">
        <v>39</v>
      </c>
      <c r="E36" s="26">
        <v>1700000000</v>
      </c>
      <c r="F36" s="185">
        <v>1700000000</v>
      </c>
      <c r="G36" s="185"/>
      <c r="H36" s="26"/>
      <c r="I36" s="26"/>
      <c r="J36" s="28">
        <v>0</v>
      </c>
      <c r="K36" s="185"/>
      <c r="L36" s="355"/>
      <c r="M36" s="28"/>
      <c r="N36" s="666"/>
      <c r="O36" s="696"/>
      <c r="P36" s="696"/>
      <c r="Q36" s="696"/>
      <c r="R36" s="696"/>
      <c r="S36" s="657"/>
      <c r="T36" s="657"/>
      <c r="U36" s="657"/>
      <c r="V36" s="657"/>
      <c r="W36" s="657"/>
      <c r="X36" s="657"/>
    </row>
    <row r="37" spans="1:24" ht="26.25" customHeight="1">
      <c r="A37" s="660"/>
      <c r="B37" s="663"/>
      <c r="C37" s="663"/>
      <c r="D37" s="357" t="s">
        <v>41</v>
      </c>
      <c r="E37" s="28">
        <v>0</v>
      </c>
      <c r="F37" s="28">
        <v>0</v>
      </c>
      <c r="G37" s="28"/>
      <c r="H37" s="28"/>
      <c r="I37" s="28"/>
      <c r="J37" s="356"/>
      <c r="K37" s="355"/>
      <c r="L37" s="355"/>
      <c r="M37" s="28"/>
      <c r="N37" s="666"/>
      <c r="O37" s="696"/>
      <c r="P37" s="696"/>
      <c r="Q37" s="696"/>
      <c r="R37" s="696"/>
      <c r="S37" s="657"/>
      <c r="T37" s="657"/>
      <c r="U37" s="657"/>
      <c r="V37" s="657"/>
      <c r="W37" s="657"/>
      <c r="X37" s="657"/>
    </row>
    <row r="38" spans="1:24" ht="23.25" thickBot="1">
      <c r="A38" s="661"/>
      <c r="B38" s="664"/>
      <c r="C38" s="664"/>
      <c r="D38" s="354" t="s">
        <v>42</v>
      </c>
      <c r="E38" s="58">
        <v>317287429</v>
      </c>
      <c r="F38" s="60">
        <v>317287429</v>
      </c>
      <c r="G38" s="60"/>
      <c r="H38" s="58"/>
      <c r="I38" s="58"/>
      <c r="J38" s="28">
        <v>0</v>
      </c>
      <c r="K38" s="188"/>
      <c r="L38" s="188"/>
      <c r="M38" s="57"/>
      <c r="N38" s="667"/>
      <c r="O38" s="697"/>
      <c r="P38" s="697"/>
      <c r="Q38" s="697"/>
      <c r="R38" s="697"/>
      <c r="S38" s="658"/>
      <c r="T38" s="658"/>
      <c r="U38" s="658"/>
      <c r="V38" s="658"/>
      <c r="W38" s="658"/>
      <c r="X38" s="658"/>
    </row>
    <row r="39" spans="1:24">
      <c r="A39" s="682" t="s">
        <v>45</v>
      </c>
      <c r="B39" s="683"/>
      <c r="C39" s="683"/>
      <c r="D39" s="178" t="s">
        <v>39</v>
      </c>
      <c r="E39" s="178">
        <f>+E36+E32+E28+E24+E16+E12+E8+E20</f>
        <v>11937623000</v>
      </c>
      <c r="F39" s="181">
        <v>11937623000</v>
      </c>
      <c r="G39" s="180"/>
      <c r="H39" s="178"/>
      <c r="I39" s="178"/>
      <c r="J39" s="178">
        <f>+J36+J32+J28+J24+J16+J12+J8+J20</f>
        <v>961477000</v>
      </c>
      <c r="K39" s="180"/>
      <c r="L39" s="179"/>
      <c r="M39" s="178"/>
      <c r="N39" s="673"/>
      <c r="O39" s="674"/>
      <c r="P39" s="674"/>
      <c r="Q39" s="674"/>
      <c r="R39" s="674"/>
      <c r="S39" s="674"/>
      <c r="T39" s="674"/>
      <c r="U39" s="674"/>
      <c r="V39" s="674"/>
      <c r="W39" s="674"/>
      <c r="X39" s="675"/>
    </row>
    <row r="40" spans="1:24" ht="22.5">
      <c r="A40" s="684"/>
      <c r="B40" s="685"/>
      <c r="C40" s="685"/>
      <c r="D40" s="177" t="s">
        <v>42</v>
      </c>
      <c r="E40" s="177">
        <f>+E38+E34+E30+E26+E22+E18+E14+E10</f>
        <v>3741718881</v>
      </c>
      <c r="F40" s="70">
        <v>3741718881</v>
      </c>
      <c r="G40" s="176"/>
      <c r="H40" s="177"/>
      <c r="I40" s="177"/>
      <c r="J40" s="177">
        <f>+J38+J34+J30+J26+J22+J18+J14+J10</f>
        <v>245164932</v>
      </c>
      <c r="K40" s="176"/>
      <c r="L40" s="175"/>
      <c r="M40" s="175"/>
      <c r="N40" s="676"/>
      <c r="O40" s="677"/>
      <c r="P40" s="677"/>
      <c r="Q40" s="677"/>
      <c r="R40" s="677"/>
      <c r="S40" s="677"/>
      <c r="T40" s="677"/>
      <c r="U40" s="677"/>
      <c r="V40" s="677"/>
      <c r="W40" s="677"/>
      <c r="X40" s="678"/>
    </row>
    <row r="41" spans="1:24" ht="15.75" thickBot="1">
      <c r="A41" s="686"/>
      <c r="B41" s="687"/>
      <c r="C41" s="687"/>
      <c r="D41" s="172" t="s">
        <v>283</v>
      </c>
      <c r="E41" s="172">
        <f>+E40+E39</f>
        <v>15679341881</v>
      </c>
      <c r="F41" s="72">
        <v>15679341881</v>
      </c>
      <c r="G41" s="174"/>
      <c r="H41" s="172"/>
      <c r="I41" s="172"/>
      <c r="J41" s="172">
        <f>+J40+J39</f>
        <v>1206641932</v>
      </c>
      <c r="K41" s="174"/>
      <c r="L41" s="173"/>
      <c r="M41" s="172"/>
      <c r="N41" s="679"/>
      <c r="O41" s="680"/>
      <c r="P41" s="680"/>
      <c r="Q41" s="680"/>
      <c r="R41" s="680"/>
      <c r="S41" s="680"/>
      <c r="T41" s="680"/>
      <c r="U41" s="680"/>
      <c r="V41" s="680"/>
      <c r="W41" s="680"/>
      <c r="X41" s="681"/>
    </row>
    <row r="42" spans="1:24" ht="15.75">
      <c r="A42" s="25"/>
      <c r="B42" s="25"/>
      <c r="C42" s="25"/>
      <c r="D42" s="353"/>
      <c r="E42" s="352"/>
      <c r="F42" s="30"/>
      <c r="G42" s="30"/>
      <c r="H42" s="30"/>
      <c r="I42" s="30"/>
      <c r="J42" s="30"/>
      <c r="K42" s="30"/>
      <c r="L42" s="30"/>
      <c r="M42" s="30"/>
      <c r="N42" s="25"/>
      <c r="O42" s="25"/>
      <c r="P42" s="25"/>
      <c r="Q42" s="25"/>
      <c r="R42" s="25"/>
      <c r="S42" s="25"/>
      <c r="T42" s="25"/>
      <c r="U42" s="688" t="s">
        <v>126</v>
      </c>
      <c r="V42" s="688"/>
      <c r="W42" s="688"/>
      <c r="X42" s="688"/>
    </row>
    <row r="43" spans="1:24" ht="18">
      <c r="A43" s="25"/>
      <c r="B43" s="25"/>
      <c r="C43" s="25"/>
      <c r="D43" s="353"/>
      <c r="E43" s="352"/>
      <c r="F43" s="30"/>
      <c r="G43" s="30"/>
      <c r="H43" s="30"/>
      <c r="I43" s="30"/>
      <c r="J43" s="30"/>
      <c r="K43" s="30"/>
      <c r="L43" s="30"/>
      <c r="M43" s="30"/>
      <c r="N43" s="25"/>
      <c r="O43" s="25"/>
      <c r="P43" s="25"/>
      <c r="Q43" s="25"/>
      <c r="R43" s="25"/>
      <c r="S43" s="25"/>
      <c r="T43" s="25"/>
      <c r="U43" s="25"/>
      <c r="V43" s="133"/>
      <c r="W43" s="133"/>
      <c r="X43" s="133"/>
    </row>
  </sheetData>
  <mergeCells count="131">
    <mergeCell ref="A1:D4"/>
    <mergeCell ref="E1:X1"/>
    <mergeCell ref="E2:X2"/>
    <mergeCell ref="E3:F3"/>
    <mergeCell ref="G3:X3"/>
    <mergeCell ref="E4:F4"/>
    <mergeCell ref="G4:X4"/>
    <mergeCell ref="S5:X5"/>
    <mergeCell ref="A7:A10"/>
    <mergeCell ref="B7:B10"/>
    <mergeCell ref="C7:C10"/>
    <mergeCell ref="V7:V10"/>
    <mergeCell ref="W7:W10"/>
    <mergeCell ref="X7:X10"/>
    <mergeCell ref="A5:A6"/>
    <mergeCell ref="B5:B6"/>
    <mergeCell ref="C5:C6"/>
    <mergeCell ref="J5:M5"/>
    <mergeCell ref="N5:R5"/>
    <mergeCell ref="D5:D6"/>
    <mergeCell ref="E5:E6"/>
    <mergeCell ref="F5:I5"/>
    <mergeCell ref="X11:X14"/>
    <mergeCell ref="S11:S14"/>
    <mergeCell ref="T11:T14"/>
    <mergeCell ref="U11:U14"/>
    <mergeCell ref="V11:V14"/>
    <mergeCell ref="S15:S18"/>
    <mergeCell ref="T15:T18"/>
    <mergeCell ref="U15:U18"/>
    <mergeCell ref="V15:V18"/>
    <mergeCell ref="W15:W18"/>
    <mergeCell ref="X15:X18"/>
    <mergeCell ref="T19:T22"/>
    <mergeCell ref="U19:U22"/>
    <mergeCell ref="V19:V22"/>
    <mergeCell ref="W19:W22"/>
    <mergeCell ref="Q15:Q18"/>
    <mergeCell ref="R15:R18"/>
    <mergeCell ref="Q11:Q14"/>
    <mergeCell ref="R11:R14"/>
    <mergeCell ref="A11:A14"/>
    <mergeCell ref="B11:B14"/>
    <mergeCell ref="A15:A18"/>
    <mergeCell ref="B15:B18"/>
    <mergeCell ref="C15:C18"/>
    <mergeCell ref="N15:N18"/>
    <mergeCell ref="O15:O18"/>
    <mergeCell ref="P15:P18"/>
    <mergeCell ref="W11:W14"/>
    <mergeCell ref="C11:C14"/>
    <mergeCell ref="N11:N14"/>
    <mergeCell ref="O11:O14"/>
    <mergeCell ref="P11:P14"/>
    <mergeCell ref="A19:A22"/>
    <mergeCell ref="B19:B22"/>
    <mergeCell ref="C19:C22"/>
    <mergeCell ref="N19:N22"/>
    <mergeCell ref="O19:O22"/>
    <mergeCell ref="Q19:Q22"/>
    <mergeCell ref="P19:P22"/>
    <mergeCell ref="R19:R22"/>
    <mergeCell ref="S19:S22"/>
    <mergeCell ref="W27:W30"/>
    <mergeCell ref="X27:X30"/>
    <mergeCell ref="W23:W26"/>
    <mergeCell ref="X23:X26"/>
    <mergeCell ref="A27:A30"/>
    <mergeCell ref="B27:B30"/>
    <mergeCell ref="C27:C30"/>
    <mergeCell ref="N27:N30"/>
    <mergeCell ref="O27:O30"/>
    <mergeCell ref="P27:P30"/>
    <mergeCell ref="O23:O26"/>
    <mergeCell ref="P23:P26"/>
    <mergeCell ref="Q27:Q30"/>
    <mergeCell ref="R27:R30"/>
    <mergeCell ref="Q23:Q26"/>
    <mergeCell ref="R23:R26"/>
    <mergeCell ref="S23:S26"/>
    <mergeCell ref="T23:T26"/>
    <mergeCell ref="S27:S30"/>
    <mergeCell ref="T27:T30"/>
    <mergeCell ref="N39:X41"/>
    <mergeCell ref="A39:C41"/>
    <mergeCell ref="U42:X42"/>
    <mergeCell ref="N7:N10"/>
    <mergeCell ref="O7:O10"/>
    <mergeCell ref="P7:P10"/>
    <mergeCell ref="Q7:Q10"/>
    <mergeCell ref="R7:R10"/>
    <mergeCell ref="S7:S10"/>
    <mergeCell ref="U27:U30"/>
    <mergeCell ref="V27:V30"/>
    <mergeCell ref="O35:O38"/>
    <mergeCell ref="P35:P38"/>
    <mergeCell ref="Q35:Q38"/>
    <mergeCell ref="R35:R38"/>
    <mergeCell ref="Q31:Q34"/>
    <mergeCell ref="R31:R34"/>
    <mergeCell ref="S31:S34"/>
    <mergeCell ref="T31:T34"/>
    <mergeCell ref="V31:V34"/>
    <mergeCell ref="A31:A34"/>
    <mergeCell ref="B31:B34"/>
    <mergeCell ref="C31:C34"/>
    <mergeCell ref="N31:N34"/>
    <mergeCell ref="W35:W38"/>
    <mergeCell ref="X35:X38"/>
    <mergeCell ref="W31:W34"/>
    <mergeCell ref="X31:X34"/>
    <mergeCell ref="A35:A38"/>
    <mergeCell ref="B35:B38"/>
    <mergeCell ref="C35:C38"/>
    <mergeCell ref="N35:N38"/>
    <mergeCell ref="T7:T10"/>
    <mergeCell ref="U7:U10"/>
    <mergeCell ref="S35:S38"/>
    <mergeCell ref="T35:T38"/>
    <mergeCell ref="U35:U38"/>
    <mergeCell ref="V35:V38"/>
    <mergeCell ref="X19:X22"/>
    <mergeCell ref="O31:O34"/>
    <mergeCell ref="P31:P34"/>
    <mergeCell ref="U31:U34"/>
    <mergeCell ref="U23:U26"/>
    <mergeCell ref="V23:V26"/>
    <mergeCell ref="A23:A26"/>
    <mergeCell ref="B23:B26"/>
    <mergeCell ref="C23:C26"/>
    <mergeCell ref="N23:N26"/>
  </mergeCells>
  <dataValidations count="2">
    <dataValidation type="list" allowBlank="1" showInputMessage="1" showErrorMessage="1" sqref="N11 N27 N31 N35 N7">
      <formula1>#REF!</formula1>
    </dataValidation>
    <dataValidation type="list" allowBlank="1" showInputMessage="1" showErrorMessage="1" sqref="N23">
      <formula1>#REF!</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D20" sqref="D20"/>
    </sheetView>
  </sheetViews>
  <sheetFormatPr baseColWidth="10" defaultRowHeight="15"/>
  <cols>
    <col min="1" max="1" width="17.140625" customWidth="1"/>
    <col min="2" max="2" width="17.7109375" bestFit="1" customWidth="1"/>
    <col min="3" max="3" width="17.85546875" customWidth="1"/>
    <col min="4" max="4" width="26" customWidth="1"/>
    <col min="5" max="5" width="16.7109375" style="62" bestFit="1" customWidth="1"/>
  </cols>
  <sheetData>
    <row r="1" spans="1:5">
      <c r="A1" s="68" t="s">
        <v>145</v>
      </c>
      <c r="B1" s="68" t="s">
        <v>146</v>
      </c>
      <c r="C1" s="68" t="s">
        <v>147</v>
      </c>
      <c r="D1" s="68" t="s">
        <v>148</v>
      </c>
      <c r="E1" s="69"/>
    </row>
    <row r="2" spans="1:5">
      <c r="A2" t="s">
        <v>149</v>
      </c>
      <c r="B2" s="4" t="s">
        <v>150</v>
      </c>
      <c r="C2" t="s">
        <v>151</v>
      </c>
      <c r="D2" t="s">
        <v>152</v>
      </c>
    </row>
    <row r="3" spans="1:5">
      <c r="A3" t="s">
        <v>153</v>
      </c>
      <c r="B3" s="4" t="s">
        <v>154</v>
      </c>
      <c r="C3" t="s">
        <v>155</v>
      </c>
      <c r="D3" t="s">
        <v>156</v>
      </c>
    </row>
    <row r="4" spans="1:5">
      <c r="A4" t="s">
        <v>150</v>
      </c>
      <c r="B4" s="4" t="s">
        <v>150</v>
      </c>
      <c r="C4" t="s">
        <v>157</v>
      </c>
      <c r="D4" t="s">
        <v>158</v>
      </c>
    </row>
    <row r="5" spans="1:5" ht="30">
      <c r="A5" t="s">
        <v>159</v>
      </c>
      <c r="B5" s="73" t="s">
        <v>160</v>
      </c>
      <c r="C5" t="s">
        <v>161</v>
      </c>
      <c r="D5" t="s">
        <v>162</v>
      </c>
    </row>
    <row r="6" spans="1:5" ht="30">
      <c r="A6" t="s">
        <v>44</v>
      </c>
      <c r="B6" s="73" t="s">
        <v>163</v>
      </c>
      <c r="C6" t="s">
        <v>164</v>
      </c>
      <c r="D6" t="s">
        <v>165</v>
      </c>
    </row>
    <row r="7" spans="1:5">
      <c r="A7" t="s">
        <v>166</v>
      </c>
      <c r="B7" s="4" t="s">
        <v>167</v>
      </c>
      <c r="C7" t="s">
        <v>168</v>
      </c>
      <c r="D7" t="s">
        <v>169</v>
      </c>
      <c r="E7" s="62">
        <v>140000000</v>
      </c>
    </row>
    <row r="8" spans="1:5">
      <c r="A8" s="66" t="s">
        <v>170</v>
      </c>
      <c r="B8" s="4" t="s">
        <v>170</v>
      </c>
      <c r="C8" t="s">
        <v>171</v>
      </c>
      <c r="D8" t="s">
        <v>172</v>
      </c>
      <c r="E8" s="62">
        <v>140000000</v>
      </c>
    </row>
    <row r="9" spans="1:5" ht="30">
      <c r="A9" s="66" t="s">
        <v>173</v>
      </c>
      <c r="B9" s="73" t="s">
        <v>174</v>
      </c>
      <c r="C9" t="s">
        <v>175</v>
      </c>
      <c r="D9" t="s">
        <v>176</v>
      </c>
    </row>
    <row r="10" spans="1:5">
      <c r="A10" t="s">
        <v>177</v>
      </c>
      <c r="B10" s="4" t="s">
        <v>178</v>
      </c>
      <c r="C10" t="s">
        <v>179</v>
      </c>
      <c r="D10" t="s">
        <v>180</v>
      </c>
    </row>
    <row r="11" spans="1:5">
      <c r="A11" t="s">
        <v>181</v>
      </c>
      <c r="B11" s="4" t="s">
        <v>181</v>
      </c>
      <c r="C11" t="s">
        <v>182</v>
      </c>
      <c r="D11" t="s">
        <v>183</v>
      </c>
    </row>
    <row r="12" spans="1:5">
      <c r="A12" s="66" t="s">
        <v>184</v>
      </c>
      <c r="B12" s="4" t="s">
        <v>185</v>
      </c>
      <c r="C12" t="s">
        <v>186</v>
      </c>
      <c r="D12" t="s">
        <v>187</v>
      </c>
      <c r="E12" s="67">
        <v>100000000</v>
      </c>
    </row>
    <row r="13" spans="1:5">
      <c r="A13" t="s">
        <v>188</v>
      </c>
      <c r="B13" t="s">
        <v>167</v>
      </c>
      <c r="C13" t="s">
        <v>189</v>
      </c>
      <c r="D13" t="s">
        <v>190</v>
      </c>
    </row>
    <row r="14" spans="1:5">
      <c r="A14" s="66" t="s">
        <v>191</v>
      </c>
      <c r="B14" t="s">
        <v>192</v>
      </c>
      <c r="C14" t="s">
        <v>193</v>
      </c>
      <c r="D14" t="s">
        <v>194</v>
      </c>
      <c r="E14" s="62">
        <v>140000000</v>
      </c>
    </row>
    <row r="15" spans="1:5">
      <c r="E15" s="62">
        <f>E7+E8+E12+E14</f>
        <v>520000000</v>
      </c>
    </row>
    <row r="16" spans="1:5">
      <c r="A16" t="s">
        <v>200</v>
      </c>
      <c r="B16" s="91">
        <v>677000000</v>
      </c>
      <c r="C16" s="66">
        <v>2016</v>
      </c>
      <c r="E16" s="62">
        <f>B16-E15</f>
        <v>157000000</v>
      </c>
    </row>
    <row r="18" spans="2:4">
      <c r="B18" s="62">
        <f>B16/13</f>
        <v>52076923.07692308</v>
      </c>
    </row>
    <row r="20" spans="2:4">
      <c r="B20" s="63">
        <f>13/6</f>
        <v>2.1666666666666665</v>
      </c>
      <c r="D20">
        <f>4/13</f>
        <v>0.30769230769230771</v>
      </c>
    </row>
    <row r="21" spans="2:4">
      <c r="B21" s="65">
        <f>B16-E12</f>
        <v>577000000</v>
      </c>
      <c r="D21">
        <f t="shared" ref="D21:D23" si="0">4/13</f>
        <v>0.30769230769230771</v>
      </c>
    </row>
    <row r="22" spans="2:4">
      <c r="B22" s="65">
        <f>B21/4</f>
        <v>144250000</v>
      </c>
      <c r="D22">
        <f t="shared" si="0"/>
        <v>0.30769230769230771</v>
      </c>
    </row>
    <row r="23" spans="2:4">
      <c r="D23">
        <f t="shared" si="0"/>
        <v>0.30769230769230771</v>
      </c>
    </row>
    <row r="24" spans="2:4">
      <c r="D24">
        <f>SUM(D20:D23)</f>
        <v>1.2307692307692308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5"/>
  <sheetViews>
    <sheetView topLeftCell="A9" workbookViewId="0">
      <selection activeCell="C24" sqref="C24"/>
    </sheetView>
  </sheetViews>
  <sheetFormatPr baseColWidth="10" defaultRowHeight="15"/>
  <sheetData>
    <row r="2" spans="1:3">
      <c r="A2" s="74"/>
      <c r="B2" s="74"/>
      <c r="C2" s="74"/>
    </row>
    <row r="3" spans="1:3">
      <c r="A3" s="75" t="s">
        <v>203</v>
      </c>
      <c r="B3" s="75" t="s">
        <v>204</v>
      </c>
      <c r="C3" s="75" t="s">
        <v>205</v>
      </c>
    </row>
    <row r="4" spans="1:3">
      <c r="A4" s="76">
        <v>1</v>
      </c>
      <c r="B4" s="77" t="s">
        <v>206</v>
      </c>
      <c r="C4" s="78">
        <v>6531.6</v>
      </c>
    </row>
    <row r="5" spans="1:3">
      <c r="A5" s="76">
        <v>2</v>
      </c>
      <c r="B5" s="77" t="s">
        <v>207</v>
      </c>
      <c r="C5" s="78">
        <v>3815.6</v>
      </c>
    </row>
    <row r="6" spans="1:3">
      <c r="A6" s="76">
        <v>3</v>
      </c>
      <c r="B6" s="79" t="s">
        <v>192</v>
      </c>
      <c r="C6" s="80">
        <v>4517.1000000000004</v>
      </c>
    </row>
    <row r="7" spans="1:3" ht="24">
      <c r="A7" s="76">
        <v>4</v>
      </c>
      <c r="B7" s="79" t="s">
        <v>173</v>
      </c>
      <c r="C7" s="80">
        <v>4909.8999999999996</v>
      </c>
    </row>
    <row r="8" spans="1:3">
      <c r="A8" s="76">
        <v>5</v>
      </c>
      <c r="B8" s="77" t="s">
        <v>208</v>
      </c>
      <c r="C8" s="78">
        <v>21506.7</v>
      </c>
    </row>
    <row r="9" spans="1:3">
      <c r="A9" s="76">
        <v>6</v>
      </c>
      <c r="B9" s="77" t="s">
        <v>178</v>
      </c>
      <c r="C9" s="76">
        <v>991.1</v>
      </c>
    </row>
    <row r="10" spans="1:3">
      <c r="A10" s="76">
        <v>7</v>
      </c>
      <c r="B10" s="77" t="s">
        <v>209</v>
      </c>
      <c r="C10" s="78">
        <v>2393.3000000000002</v>
      </c>
    </row>
    <row r="11" spans="1:3">
      <c r="A11" s="76">
        <v>8</v>
      </c>
      <c r="B11" s="77" t="s">
        <v>150</v>
      </c>
      <c r="C11" s="78">
        <v>3859</v>
      </c>
    </row>
    <row r="12" spans="1:3">
      <c r="A12" s="76">
        <v>9</v>
      </c>
      <c r="B12" s="79" t="s">
        <v>185</v>
      </c>
      <c r="C12" s="80">
        <v>3328.1</v>
      </c>
    </row>
    <row r="13" spans="1:3">
      <c r="A13" s="76">
        <v>10</v>
      </c>
      <c r="B13" s="77" t="s">
        <v>210</v>
      </c>
      <c r="C13" s="78">
        <v>3588.1</v>
      </c>
    </row>
    <row r="14" spans="1:3">
      <c r="A14" s="76">
        <v>11</v>
      </c>
      <c r="B14" s="79" t="s">
        <v>154</v>
      </c>
      <c r="C14" s="80">
        <v>10056</v>
      </c>
    </row>
    <row r="15" spans="1:3" ht="24">
      <c r="A15" s="76">
        <v>12</v>
      </c>
      <c r="B15" s="77" t="s">
        <v>38</v>
      </c>
      <c r="C15" s="78">
        <v>1190.3</v>
      </c>
    </row>
    <row r="16" spans="1:3">
      <c r="A16" s="76">
        <v>13</v>
      </c>
      <c r="B16" s="77" t="s">
        <v>40</v>
      </c>
      <c r="C16" s="78">
        <v>1419.3</v>
      </c>
    </row>
    <row r="17" spans="1:3">
      <c r="A17" s="76">
        <v>14</v>
      </c>
      <c r="B17" s="77" t="s">
        <v>211</v>
      </c>
      <c r="C17" s="76">
        <v>651.4</v>
      </c>
    </row>
    <row r="18" spans="1:3" ht="24">
      <c r="A18" s="76">
        <v>15</v>
      </c>
      <c r="B18" s="77" t="s">
        <v>43</v>
      </c>
      <c r="C18" s="76">
        <v>488</v>
      </c>
    </row>
    <row r="19" spans="1:3" ht="24">
      <c r="A19" s="76">
        <v>16</v>
      </c>
      <c r="B19" s="77" t="s">
        <v>44</v>
      </c>
      <c r="C19" s="78">
        <v>1731.1</v>
      </c>
    </row>
    <row r="20" spans="1:3" ht="24">
      <c r="A20" s="76">
        <v>17</v>
      </c>
      <c r="B20" s="77" t="s">
        <v>212</v>
      </c>
      <c r="C20" s="76">
        <v>206</v>
      </c>
    </row>
    <row r="21" spans="1:3" ht="24">
      <c r="A21" s="76">
        <v>18</v>
      </c>
      <c r="B21" s="77" t="s">
        <v>213</v>
      </c>
      <c r="C21" s="78">
        <v>1383.4</v>
      </c>
    </row>
    <row r="22" spans="1:3" ht="24">
      <c r="A22" s="76">
        <v>19</v>
      </c>
      <c r="B22" s="77" t="s">
        <v>214</v>
      </c>
      <c r="C22" s="78">
        <v>13000.2</v>
      </c>
    </row>
    <row r="23" spans="1:3">
      <c r="A23" s="76">
        <v>20</v>
      </c>
      <c r="B23" s="77" t="s">
        <v>215</v>
      </c>
      <c r="C23" s="78">
        <v>78096.899999999994</v>
      </c>
    </row>
    <row r="24" spans="1:3" ht="18" customHeight="1">
      <c r="A24" s="751" t="s">
        <v>216</v>
      </c>
      <c r="B24" s="751"/>
      <c r="C24" s="78">
        <v>163663</v>
      </c>
    </row>
    <row r="25" spans="1:3">
      <c r="C25" s="81">
        <f>+C4+C5+C8+C9+C10+C11+C13+C15+C16+C17+C18+C19+C20+C21+C22+C23</f>
        <v>140852</v>
      </c>
    </row>
  </sheetData>
  <mergeCells count="1">
    <mergeCell ref="A24:B2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B21" sqref="B21"/>
    </sheetView>
  </sheetViews>
  <sheetFormatPr baseColWidth="10" defaultRowHeight="15"/>
  <sheetData>
    <row r="1" spans="1:7">
      <c r="A1" s="82" t="s">
        <v>198</v>
      </c>
      <c r="B1" s="83">
        <v>219459</v>
      </c>
      <c r="C1" s="83">
        <v>253449</v>
      </c>
      <c r="D1" s="83">
        <v>472908</v>
      </c>
      <c r="E1" s="83">
        <v>220260</v>
      </c>
      <c r="F1" s="83">
        <v>253926</v>
      </c>
      <c r="G1" s="83">
        <v>474186</v>
      </c>
    </row>
    <row r="2" spans="1:7">
      <c r="A2" s="82" t="s">
        <v>218</v>
      </c>
      <c r="B2" s="83">
        <v>60502</v>
      </c>
      <c r="C2" s="83">
        <v>66449</v>
      </c>
      <c r="D2" s="83">
        <v>126951</v>
      </c>
      <c r="E2" s="83">
        <v>60558</v>
      </c>
      <c r="F2" s="83">
        <v>66033</v>
      </c>
      <c r="G2" s="83">
        <v>126591</v>
      </c>
    </row>
    <row r="3" spans="1:7">
      <c r="A3" s="89" t="s">
        <v>202</v>
      </c>
      <c r="B3" s="90">
        <v>48702</v>
      </c>
      <c r="C3" s="90">
        <v>47832</v>
      </c>
      <c r="D3" s="90">
        <v>96534</v>
      </c>
      <c r="E3" s="83">
        <v>48066</v>
      </c>
      <c r="F3" s="83">
        <v>47135</v>
      </c>
      <c r="G3" s="83">
        <v>95201</v>
      </c>
    </row>
    <row r="4" spans="1:7">
      <c r="A4" s="89" t="s">
        <v>219</v>
      </c>
      <c r="B4" s="90">
        <v>192514</v>
      </c>
      <c r="C4" s="90">
        <v>203869</v>
      </c>
      <c r="D4" s="90">
        <v>396383</v>
      </c>
      <c r="E4" s="83">
        <v>191535</v>
      </c>
      <c r="F4" s="83">
        <v>202823</v>
      </c>
      <c r="G4" s="83">
        <v>394358</v>
      </c>
    </row>
    <row r="5" spans="1:7">
      <c r="A5" s="82" t="s">
        <v>220</v>
      </c>
      <c r="B5" s="83">
        <v>164937</v>
      </c>
      <c r="C5" s="83">
        <v>172215</v>
      </c>
      <c r="D5" s="83">
        <v>337152</v>
      </c>
      <c r="E5" s="83">
        <v>166347</v>
      </c>
      <c r="F5" s="83">
        <v>173754</v>
      </c>
      <c r="G5" s="83">
        <v>340101</v>
      </c>
    </row>
    <row r="6" spans="1:7">
      <c r="A6" s="82" t="s">
        <v>221</v>
      </c>
      <c r="B6" s="83">
        <v>93839</v>
      </c>
      <c r="C6" s="83">
        <v>95683</v>
      </c>
      <c r="D6" s="83">
        <v>189522</v>
      </c>
      <c r="E6" s="83">
        <v>93152</v>
      </c>
      <c r="F6" s="83">
        <v>94819</v>
      </c>
      <c r="G6" s="83">
        <v>187971</v>
      </c>
    </row>
    <row r="7" spans="1:7">
      <c r="A7" s="82" t="s">
        <v>222</v>
      </c>
      <c r="B7" s="83">
        <v>345676</v>
      </c>
      <c r="C7" s="83">
        <v>363363</v>
      </c>
      <c r="D7" s="83">
        <v>709039</v>
      </c>
      <c r="E7" s="83">
        <v>356324</v>
      </c>
      <c r="F7" s="83">
        <v>374723</v>
      </c>
      <c r="G7" s="83">
        <v>731047</v>
      </c>
    </row>
    <row r="8" spans="1:7">
      <c r="A8" s="82" t="s">
        <v>195</v>
      </c>
      <c r="B8" s="83">
        <v>578977</v>
      </c>
      <c r="C8" s="83">
        <v>608338</v>
      </c>
      <c r="D8" s="83">
        <v>1187315</v>
      </c>
      <c r="E8" s="83">
        <v>589932</v>
      </c>
      <c r="F8" s="83">
        <v>619048</v>
      </c>
      <c r="G8" s="83">
        <v>1208980</v>
      </c>
    </row>
    <row r="9" spans="1:7">
      <c r="A9" s="89" t="s">
        <v>199</v>
      </c>
      <c r="B9" s="90">
        <v>190484</v>
      </c>
      <c r="C9" s="90">
        <v>213035</v>
      </c>
      <c r="D9" s="90">
        <v>403519</v>
      </c>
      <c r="E9" s="83">
        <v>195255</v>
      </c>
      <c r="F9" s="83">
        <v>218479</v>
      </c>
      <c r="G9" s="83">
        <v>413734</v>
      </c>
    </row>
    <row r="10" spans="1:7">
      <c r="A10" s="82" t="s">
        <v>223</v>
      </c>
      <c r="B10" s="83">
        <v>419262</v>
      </c>
      <c r="C10" s="83">
        <v>453981</v>
      </c>
      <c r="D10" s="83">
        <v>873243</v>
      </c>
      <c r="E10" s="83">
        <v>422164</v>
      </c>
      <c r="F10" s="83">
        <v>456270</v>
      </c>
      <c r="G10" s="83">
        <v>878434</v>
      </c>
    </row>
    <row r="11" spans="1:7">
      <c r="A11" s="89" t="s">
        <v>197</v>
      </c>
      <c r="B11" s="90">
        <v>595155</v>
      </c>
      <c r="C11" s="90">
        <v>655579</v>
      </c>
      <c r="D11" s="90">
        <v>1250734</v>
      </c>
      <c r="E11" s="83">
        <v>610980</v>
      </c>
      <c r="F11" s="83">
        <v>671998</v>
      </c>
      <c r="G11" s="83">
        <v>1282978</v>
      </c>
    </row>
    <row r="12" spans="1:7">
      <c r="A12" s="82" t="s">
        <v>224</v>
      </c>
      <c r="B12" s="83">
        <v>132267</v>
      </c>
      <c r="C12" s="83">
        <v>131616</v>
      </c>
      <c r="D12" s="83">
        <v>263883</v>
      </c>
      <c r="E12" s="83">
        <v>134370</v>
      </c>
      <c r="F12" s="83">
        <v>132736</v>
      </c>
      <c r="G12" s="83">
        <v>267106</v>
      </c>
    </row>
    <row r="13" spans="1:7">
      <c r="A13" s="82" t="s">
        <v>225</v>
      </c>
      <c r="B13" s="83">
        <v>66622</v>
      </c>
      <c r="C13" s="83">
        <v>74145</v>
      </c>
      <c r="D13" s="83">
        <v>140767</v>
      </c>
      <c r="E13" s="83">
        <v>66663</v>
      </c>
      <c r="F13" s="83">
        <v>73810</v>
      </c>
      <c r="G13" s="83">
        <v>140473</v>
      </c>
    </row>
    <row r="14" spans="1:7">
      <c r="A14" s="82" t="s">
        <v>226</v>
      </c>
      <c r="B14" s="83">
        <v>47587</v>
      </c>
      <c r="C14" s="83">
        <v>46543</v>
      </c>
      <c r="D14" s="83">
        <v>94130</v>
      </c>
      <c r="E14" s="83">
        <v>47476</v>
      </c>
      <c r="F14" s="83">
        <v>46240</v>
      </c>
      <c r="G14" s="83">
        <v>93716</v>
      </c>
    </row>
    <row r="15" spans="1:7">
      <c r="A15" s="82" t="s">
        <v>227</v>
      </c>
      <c r="B15" s="83">
        <v>53613</v>
      </c>
      <c r="C15" s="83">
        <v>55664</v>
      </c>
      <c r="D15" s="83">
        <v>109277</v>
      </c>
      <c r="E15" s="83">
        <v>53702</v>
      </c>
      <c r="F15" s="83">
        <v>55552</v>
      </c>
      <c r="G15" s="83">
        <v>109254</v>
      </c>
    </row>
    <row r="16" spans="1:7">
      <c r="A16" s="82" t="s">
        <v>196</v>
      </c>
      <c r="B16" s="83">
        <v>111898</v>
      </c>
      <c r="C16" s="83">
        <v>113322</v>
      </c>
      <c r="D16" s="83">
        <v>225220</v>
      </c>
      <c r="E16" s="83">
        <v>110484</v>
      </c>
      <c r="F16" s="83">
        <v>111422</v>
      </c>
      <c r="G16" s="83">
        <v>221906</v>
      </c>
    </row>
    <row r="17" spans="1:7">
      <c r="A17" s="82" t="s">
        <v>228</v>
      </c>
      <c r="B17" s="83">
        <v>12117</v>
      </c>
      <c r="C17" s="83">
        <v>10516</v>
      </c>
      <c r="D17" s="83">
        <v>22633</v>
      </c>
      <c r="E17" s="83">
        <v>12045</v>
      </c>
      <c r="F17" s="83">
        <v>10393</v>
      </c>
      <c r="G17" s="83">
        <v>22438</v>
      </c>
    </row>
    <row r="18" spans="1:7">
      <c r="A18" s="82" t="s">
        <v>229</v>
      </c>
      <c r="B18" s="83">
        <v>172915</v>
      </c>
      <c r="C18" s="83">
        <v>180846</v>
      </c>
      <c r="D18" s="83">
        <v>353761</v>
      </c>
      <c r="E18" s="83">
        <v>171622</v>
      </c>
      <c r="F18" s="83">
        <v>179322</v>
      </c>
      <c r="G18" s="83">
        <v>350944</v>
      </c>
    </row>
    <row r="19" spans="1:7">
      <c r="A19" s="82" t="s">
        <v>230</v>
      </c>
      <c r="B19" s="83">
        <v>351333</v>
      </c>
      <c r="C19" s="83">
        <v>368367</v>
      </c>
      <c r="D19" s="83">
        <v>719700</v>
      </c>
      <c r="E19" s="83">
        <v>358148</v>
      </c>
      <c r="F19" s="83">
        <v>375711</v>
      </c>
      <c r="G19" s="83">
        <v>733859</v>
      </c>
    </row>
    <row r="20" spans="1:7">
      <c r="A20" s="82" t="s">
        <v>231</v>
      </c>
      <c r="B20" s="83">
        <v>3765</v>
      </c>
      <c r="C20" s="83">
        <v>3565</v>
      </c>
      <c r="D20" s="83">
        <v>7330</v>
      </c>
      <c r="E20" s="83">
        <v>3827</v>
      </c>
      <c r="F20" s="83">
        <v>3630</v>
      </c>
      <c r="G20" s="83">
        <v>7457</v>
      </c>
    </row>
    <row r="21" spans="1:7">
      <c r="A21" s="84" t="s">
        <v>216</v>
      </c>
      <c r="B21" s="85">
        <v>3861624</v>
      </c>
      <c r="C21" s="85">
        <v>4118377</v>
      </c>
      <c r="D21" s="86">
        <v>7980001</v>
      </c>
      <c r="E21" s="85">
        <v>3912910</v>
      </c>
      <c r="F21" s="85">
        <v>4167824</v>
      </c>
      <c r="G21" s="86">
        <v>8080734</v>
      </c>
    </row>
    <row r="22" spans="1:7">
      <c r="B22" s="88">
        <f>B3+B4+B9+B11</f>
        <v>1026855</v>
      </c>
      <c r="C22" s="88">
        <f>C3+C4+C9+C11</f>
        <v>1120315</v>
      </c>
    </row>
    <row r="23" spans="1:7">
      <c r="B23" s="87">
        <f>B21-B22</f>
        <v>2834769</v>
      </c>
      <c r="C23" s="87">
        <f>C21-C22</f>
        <v>2998062</v>
      </c>
    </row>
    <row r="24" spans="1:7">
      <c r="B24" s="88"/>
      <c r="C24" s="8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GESTIÓN</vt:lpstr>
      <vt:lpstr>INVERSIÓN</vt:lpstr>
      <vt:lpstr>ACTIVIDADES </vt:lpstr>
      <vt:lpstr>TERRITORIALIZACIÓN </vt:lpstr>
      <vt:lpstr>Hoja1</vt:lpstr>
      <vt:lpstr>Hoja2</vt:lpstr>
      <vt:lpstr>Hoja3</vt:lpstr>
      <vt:lpstr>GESTIÓN!Área_de_impresión</vt:lpstr>
      <vt:lpstr>INVERSIÓN!Área_de_impresión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ANGELICA.ORTIZ</cp:lastModifiedBy>
  <cp:lastPrinted>2014-02-14T15:16:27Z</cp:lastPrinted>
  <dcterms:created xsi:type="dcterms:W3CDTF">2010-03-25T16:40:43Z</dcterms:created>
  <dcterms:modified xsi:type="dcterms:W3CDTF">2017-05-18T20:47:10Z</dcterms:modified>
</cp:coreProperties>
</file>