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updateLinks="never" defaultThemeVersion="124226"/>
  <bookViews>
    <workbookView xWindow="65416" yWindow="65416" windowWidth="20730" windowHeight="11160" activeTab="3"/>
  </bookViews>
  <sheets>
    <sheet name="GESTIÓN" sheetId="5" r:id="rId1"/>
    <sheet name="INVERSIÓN" sheetId="6" r:id="rId2"/>
    <sheet name="ACTIVIDADES" sheetId="7" r:id="rId3"/>
    <sheet name="TERRITORIALIZACIÓN" sheetId="11" r:id="rId4"/>
  </sheets>
  <externalReferences>
    <externalReference r:id="rId7"/>
  </externalReferences>
  <definedNames>
    <definedName name="_xlnm.Print_Area" localSheetId="2">'ACTIVIDADES'!$A$1:$V$46</definedName>
    <definedName name="_xlnm.Print_Area" localSheetId="0">'GESTIÓN'!$A$1:$AV$20</definedName>
    <definedName name="_xlnm.Print_Area" localSheetId="1">'INVERSIÓN'!$A$1:$AU$35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linaf</author>
    <author>YULIED.PENARANDA</author>
    <author>Lina Forero</author>
    <author>Diana Sánchez</author>
    <author>OSCAR.DIAZ</author>
    <author>ANGELIK</author>
    <author>LINA.FORERO</author>
  </authors>
  <commentList>
    <comment ref="AN16" authorId="0">
      <text>
        <r>
          <rPr>
            <b/>
            <sz val="9"/>
            <rFont val="Tahoma"/>
            <family val="2"/>
          </rPr>
          <t>linaf:</t>
        </r>
        <r>
          <rPr>
            <sz val="9"/>
            <rFont val="Tahoma"/>
            <family val="2"/>
          </rPr>
          <t xml:space="preserve">
Si bien se comprometieron recursos correspondientes a la adquisición de un predio de 19,5 ha, la formalización de la tenencia de la tierra a nombre de la SDA se dará una vez se realice la modificación en la Escritura, hecho que culminará en el primer semestre de 2020.</t>
        </r>
      </text>
    </comment>
    <comment ref="AM22" authorId="1">
      <text>
        <r>
          <rPr>
            <b/>
            <sz val="9"/>
            <rFont val="Tahoma"/>
            <family val="2"/>
          </rPr>
          <t>YULIED.PENARANDA:</t>
        </r>
        <r>
          <rPr>
            <sz val="9"/>
            <rFont val="Tahoma"/>
            <family val="2"/>
          </rPr>
          <t xml:space="preserve">
JUSTIFICACIÓN: La actividad presentó retrasos debido a la emergencia sanitaria del Covid-19, por lo cual el Convenio No. SDA-CV-20181473 estuvo suspendido. Los gastos de presupuesto son de Gastos de personal.</t>
        </r>
      </text>
    </comment>
    <comment ref="AN22" authorId="2">
      <text>
        <r>
          <rPr>
            <b/>
            <sz val="9"/>
            <rFont val="Tahoma"/>
            <family val="2"/>
          </rPr>
          <t>Lina Forero:</t>
        </r>
        <r>
          <rPr>
            <sz val="9"/>
            <rFont val="Tahoma"/>
            <family val="2"/>
          </rPr>
          <t xml:space="preserve">
No se reporta avance en magnitud ya que los recursos se han empleado en actividades previas para la habilitación de senderos. Sin embargo, estás actividades no pueden ser cuantificadas como área habilitada.</t>
        </r>
      </text>
    </comment>
    <comment ref="AJ23" authorId="3">
      <text>
        <r>
          <rPr>
            <b/>
            <sz val="9"/>
            <rFont val="Tahoma"/>
            <family val="2"/>
          </rPr>
          <t>Diana Sánchez:</t>
        </r>
        <r>
          <rPr>
            <sz val="9"/>
            <rFont val="Tahoma"/>
            <family val="2"/>
          </rPr>
          <t xml:space="preserve">
El rubro es de Gastos de personal para gestionar los procesos técnicos - administrativos, ya que, debido al COVID no se pudieron ejecutar los procesos en campo.</t>
        </r>
      </text>
    </comment>
    <comment ref="AN24" authorId="0">
      <text>
        <r>
          <rPr>
            <b/>
            <sz val="9"/>
            <rFont val="Tahoma"/>
            <family val="2"/>
          </rPr>
          <t>linaf:</t>
        </r>
        <r>
          <rPr>
            <sz val="9"/>
            <rFont val="Tahoma"/>
            <family val="2"/>
          </rPr>
          <t xml:space="preserve">
Las obras requeridas para el cumplimiento de la meta iniciarán en enero de 2020 y finalizarán en junio de 2020, toda vez que se requirieron ajustes en los insumos técnicos para la intervención</t>
        </r>
      </text>
    </comment>
    <comment ref="AE28" authorId="4">
      <text>
        <r>
          <rPr>
            <b/>
            <sz val="9"/>
            <rFont val="Tahoma"/>
            <family val="2"/>
          </rPr>
          <t>OSCAR.DIAZ:</t>
        </r>
        <r>
          <rPr>
            <sz val="9"/>
            <rFont val="Tahoma"/>
            <family val="2"/>
          </rPr>
          <t xml:space="preserve">
contratadas con los contratos 1298 y 1328 2019.
Por eso la meta no tiene recursos.
Mejorar la justificación, debido a que no es claro por que se asocia magnitud sin recursos.</t>
        </r>
      </text>
    </comment>
    <comment ref="AM47" authorId="3">
      <text>
        <r>
          <rPr>
            <b/>
            <sz val="9"/>
            <rFont val="Tahoma"/>
            <family val="2"/>
          </rPr>
          <t>Diana Sánchez:</t>
        </r>
        <r>
          <rPr>
            <sz val="9"/>
            <rFont val="Tahoma"/>
            <family val="2"/>
          </rPr>
          <t xml:space="preserve">
El avance presupuestal consta de Gasto de Personal, Medios de comunicación comunitarios y digitales para divulgar campañas de la SDA y pagos de ARL.
</t>
        </r>
      </text>
    </comment>
    <comment ref="AJ52" authorId="5">
      <text>
        <r>
          <rPr>
            <b/>
            <sz val="9"/>
            <rFont val="Tahoma"/>
            <family val="2"/>
          </rPr>
          <t xml:space="preserve">ANGELIK:
La gestión se realizó con personas de planta, por eso no tienen recursos ejecutados en inversión
</t>
        </r>
      </text>
    </comment>
    <comment ref="AN53" authorId="6">
      <text>
        <r>
          <rPr>
            <b/>
            <sz val="9"/>
            <rFont val="Tahoma"/>
            <family val="2"/>
          </rPr>
          <t>LINA.FORERO:</t>
        </r>
        <r>
          <rPr>
            <sz val="9"/>
            <rFont val="Tahoma"/>
            <family val="2"/>
          </rPr>
          <t xml:space="preserve">
EN MARCO DEL CONTRATO NO SDA-CPS-20190266 DE 2019,  EL BENEFICIARIO SOLICITÓ LA TERMINACIÓN ANTICIPADA DE TAL MANERA QUE ÉSTE FINALIZÓ EL 20 DE SEPTIEMBRE Y CUENTA CON ACTA DE LIQUIDACIÓN DEL 16 DE OCTUBRE DE 2019. POR LO ANTERIOR, SE REALIZÓ LA ANULACIÓN DE CDP NO 315  Y RP (259) CORRESPONDIENTE, ÉSTA POR UN VALOR DE $23.438.733.  ASÍ LA INFORMACIÓN DEL CONTRATO EN MENCIÓN CORRESPONDE A: 
VALOR INICIAL: 65.549.000
VALOR FINAL: 42.110.267
AHORA, DE LOS RECURSOS LIBERADOS SE COMPROMETIÓ $ 14.110.000,00 PARA SUSCRIBIR OTROS COMPROMISOS, LO CUAL DEJA UN SALDO O DIFERENCIA A LO REPORTADO EN III TRIMESTRE DE $ 9.328.733,00. </t>
        </r>
      </text>
    </comment>
  </commentList>
</comments>
</file>

<file path=xl/sharedStrings.xml><?xml version="1.0" encoding="utf-8"?>
<sst xmlns="http://schemas.openxmlformats.org/spreadsheetml/2006/main" count="884" uniqueCount="363">
  <si>
    <t>DEPENDENCIA:</t>
  </si>
  <si>
    <t>Programa Plan de Desarrollo</t>
  </si>
  <si>
    <t>CÓDIGO Y NOMBRE PROYECTO:</t>
  </si>
  <si>
    <t>Eje Plan de Desarrollo</t>
  </si>
  <si>
    <t>MAR</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</si>
  <si>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</si>
  <si>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</si>
  <si>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</si>
  <si>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</si>
  <si>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</si>
  <si>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</si>
  <si>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</si>
  <si>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</si>
  <si>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</si>
  <si>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</si>
  <si>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</si>
  <si>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</si>
  <si>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</si>
  <si>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</si>
  <si>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</si>
  <si>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</si>
  <si>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</si>
  <si>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</si>
  <si>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</si>
  <si>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</si>
  <si>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</si>
  <si>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</si>
  <si>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</si>
  <si>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</si>
  <si>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</si>
  <si>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</si>
  <si>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</si>
  <si>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</si>
  <si>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</si>
  <si>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</si>
  <si>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</si>
  <si>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</si>
  <si>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</si>
  <si>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</si>
  <si>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</si>
  <si>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</si>
  <si>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</si>
  <si>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</si>
  <si>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</si>
  <si>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</si>
  <si>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</si>
  <si>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</si>
  <si>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</si>
  <si>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</si>
  <si>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</si>
  <si>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</si>
  <si>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</si>
  <si>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</si>
  <si>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</si>
  <si>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</si>
  <si>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</si>
  <si>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</si>
  <si>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</si>
  <si>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</si>
  <si>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</si>
  <si>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</si>
  <si>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</si>
  <si>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</si>
  <si>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</si>
  <si>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</si>
  <si>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</si>
  <si>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</si>
  <si>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</si>
  <si>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</si>
  <si>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</si>
  <si>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</si>
  <si>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</si>
  <si>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</si>
  <si>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</si>
  <si>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</si>
  <si>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</si>
  <si>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</si>
  <si>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</si>
  <si>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</si>
  <si>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</si>
  <si>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</si>
  <si>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</si>
  <si>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</si>
  <si>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</si>
  <si>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</si>
  <si>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</si>
  <si>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</si>
  <si>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</si>
  <si>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</si>
  <si>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</si>
  <si>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</si>
  <si>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</si>
  <si>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</si>
  <si>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</si>
  <si>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</si>
  <si>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</si>
  <si>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</si>
  <si>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</si>
  <si>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</si>
  <si>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</si>
  <si>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</si>
  <si>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</si>
  <si>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</si>
  <si>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</si>
  <si>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Usaquén</t>
  </si>
  <si>
    <t xml:space="preserve">NUMERO INTERSEXUAL </t>
  </si>
  <si>
    <t>Diciembre</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</si>
  <si>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</si>
  <si>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</si>
  <si>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</si>
  <si>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</si>
  <si>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</si>
  <si>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</si>
  <si>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</si>
  <si>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</si>
  <si>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</si>
  <si>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</si>
  <si>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</si>
  <si>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</si>
  <si>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</si>
  <si>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</si>
  <si>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</si>
  <si>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</si>
  <si>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</si>
  <si>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</si>
  <si>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</si>
  <si>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</si>
  <si>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</si>
  <si>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</si>
  <si>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</si>
  <si>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</si>
  <si>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</si>
  <si>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</si>
  <si>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7, SEGUIMIENTO</t>
  </si>
  <si>
    <t xml:space="preserve">Dirección de Gestión Ambiental </t>
  </si>
  <si>
    <t xml:space="preserve">6 - Sostenibilidad Ambiental basada en eficiencia energética </t>
  </si>
  <si>
    <t>39 - Ambiente sano para la equidad y disfrute ciudadano</t>
  </si>
  <si>
    <t>IMPLEMENTACIÓN DE ACCIONES DEL PLAN DE MANEJO DE LA FRANJA DE ADECUACIÓN Y LA RESERVA FORESTAL PROTECTORA DE LOS CERROS ORIENTALES</t>
  </si>
  <si>
    <t>Plan de manejo de la franja de adecuación y la Reserva Forestal Protectora de los cerros orientales en proceso de implementación</t>
  </si>
  <si>
    <t>% de avance de los planes de manejo</t>
  </si>
  <si>
    <t>Porcentaje</t>
  </si>
  <si>
    <t>Creciente</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</si>
  <si>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</si>
  <si>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RECUPERACIÓN Y PROTECCIÓN DEL RÍO BOGOTÁ Y CERROS ORIENTALES</t>
  </si>
  <si>
    <t>Porcentaje de implementación del plan de manejo de la franja de adecuación y la Reserva Forestal Protectora de los cerros orientales</t>
  </si>
  <si>
    <t>Dirección de Gestión Ambiental</t>
  </si>
  <si>
    <t>HABILITACIÓN DE ESPACIOS PARA EL DISFRUTE DE LA OFERTA NATURAL DE LOS CERROS ORIENTALES</t>
  </si>
  <si>
    <t>GESTIONAR  100% EL PLAN DE  ADQUISICIÓN DE PREDIOS PRIORIZADOS EN LOS CERROS ORIENTALES</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</si>
  <si>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</si>
  <si>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ADQUIRIR  25 HECTÁREAS DE PREDIOS PRIORIZADOS EN LOS CERROS ORIENTALES</t>
  </si>
  <si>
    <t>Suma</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</si>
  <si>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</si>
  <si>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</si>
  <si>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</si>
  <si>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</si>
  <si>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</si>
  <si>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 xml:space="preserve">RESTAURACIÓN, MANEJO Y CONSERVACIÓN DE COBERTURAS VEGETALES </t>
  </si>
  <si>
    <t>RESTAURAR Y MANTENER   80 HA EN EL BOSQUE ORIENTAL DE BOGOTÁ CON PARTICIPACIÓN DEL SECTOR PRIVADO.</t>
  </si>
  <si>
    <t xml:space="preserve">1. Informes mensuales de ejecución convenio 0312018.
2 Acta de inició convenio 12952019
</t>
  </si>
  <si>
    <t>DESARROLLAR EN 40 HA INCENTIVOS PARA LA CONSERVACIÓN DE COBERTURAS VEGETALES</t>
  </si>
  <si>
    <t>PAGO VIGENCIAS ANTERIORES FENECIDAS</t>
  </si>
  <si>
    <t>PAGAR 100 % COMPROMISOS DE VIGENCIAS ANTERIORES FENECIDAS</t>
  </si>
  <si>
    <t>Constante</t>
  </si>
  <si>
    <t>MANEJAR 89 HA COMO ESTRATEGIA DE PREVENCIÓN Y MITIGACIÓN DE INCENDIOS FORESTALES</t>
  </si>
  <si>
    <t>X</t>
  </si>
  <si>
    <t>ADQUIRIR 25 HA DE PREDIOS PRIORIZADOS EN LOS CERROS ORIENTALES</t>
  </si>
  <si>
    <t xml:space="preserve">HABILITAR  4 HECTÁREAS  DE REDES DE SENDEROS ECOLÓGICOS SECUNDARIOS EN LOS CERROS ORIENTALES </t>
  </si>
  <si>
    <t>Cumplimiento 2018</t>
  </si>
  <si>
    <t>Polígono, se anexan archivos de intervención.</t>
  </si>
  <si>
    <t>Polígonos definidos dentro de la zonificación para adquisición predial del Plan de manejo de la Franja de adecuación como zonas de Alto Valor Ambiental y de prioridad de espacio público</t>
  </si>
  <si>
    <t>NO DISCRIMINA</t>
  </si>
  <si>
    <t>Usme</t>
  </si>
  <si>
    <t>La Flora (52), Ciudad Usme (61) y zona rural</t>
  </si>
  <si>
    <t xml:space="preserve">
LAS VIOLETAS, TIHUAQUE RURAL, LAS VIOLETAS RURAL, TIHUAQUE, LOS ARRAYANES, JUAN JOSE RONDON I
</t>
  </si>
  <si>
    <t>La Gloria</t>
  </si>
  <si>
    <t>1. Propuesta sendero Zuque</t>
  </si>
  <si>
    <t>Aula Ambiental Entrenubes y sectores de Corinto y El Zuque.</t>
  </si>
  <si>
    <t>Chapinero</t>
  </si>
  <si>
    <t>Pardo Rubio</t>
  </si>
  <si>
    <t>Bosque Calderón</t>
  </si>
  <si>
    <t>1. Trazado de sendero carreteable final (2,67 km).
2. Trazado del sendero Guadalupe - Aguanoso (1,67 km).</t>
  </si>
  <si>
    <t>Cerros Orientales</t>
  </si>
  <si>
    <t>Santa fe</t>
  </si>
  <si>
    <t>Lourdes</t>
  </si>
  <si>
    <t>Egipto Alto y Egipto</t>
  </si>
  <si>
    <t xml:space="preserve">1. Trazado del sendero Las Delicias Tramo 1 (0,57 km).
2. Trazado del sendero Las Delicias Tramo 3 (0,57 km)
</t>
  </si>
  <si>
    <t>Polígono cantera Zuque</t>
  </si>
  <si>
    <t>sectores de Corinto y El Zuque.</t>
  </si>
  <si>
    <t>VINCULAR 10 GRUPOS DE INTERÉS EN LA CONSERVACIÓN  CERROS IMPLEMENTANDO 5 INICIATIVAS  AMBIENTALES  PARA LA APROPIACIÓN SOCIAL</t>
  </si>
  <si>
    <t xml:space="preserve"> La Flora</t>
  </si>
  <si>
    <t>Las Violetas</t>
  </si>
  <si>
    <t>Entre las calles 100 sur y 90 B sur, en el extremo oriental del Parque Ecológico Distrital de Montaña PEDM Entrenubes</t>
  </si>
  <si>
    <t>52. La flora.
56. Danubio
57. Gran yomasa
58. comuneros
59. Alfonso López
60. Parque Entrenubes</t>
  </si>
  <si>
    <t>Chiniza, Tihuaque, Los Soches, Usminia, puerta al Llano.</t>
  </si>
  <si>
    <t>Sin polígono</t>
  </si>
  <si>
    <t>Reserva Forestal Protectora Bosque Oriental</t>
  </si>
  <si>
    <t>Santa Fe  y  San Cristóbal</t>
  </si>
  <si>
    <t>92. La Macarena
50, La Gloria
32. San Blas
904. UPR San Cristóbal</t>
  </si>
  <si>
    <t>Polígono Santa Isabel, polígono Quebrada Chuscal , polígono predio el Zuque y polígono tanque del agua.</t>
  </si>
  <si>
    <t>En el bosque Oriental de Bogotá, la UPZ ubicada frente a zona afectada por incendio forestal ocurrido en el sector de Monserrate.
Cerros orientales, sur del Bosque Oriental de Bogotá</t>
  </si>
  <si>
    <r>
      <rPr>
        <b/>
        <sz val="8"/>
        <color indexed="8"/>
        <rFont val="Arial"/>
        <family val="2"/>
      </rPr>
      <t>San Cristóbal:</t>
    </r>
    <r>
      <rPr>
        <sz val="8"/>
        <color indexed="8"/>
        <rFont val="Arial"/>
        <family val="2"/>
      </rPr>
      <t xml:space="preserve">
Restauración de área afectada por incendio forestal</t>
    </r>
  </si>
  <si>
    <t>San Cristóbal</t>
  </si>
  <si>
    <t>UPZ 32 - San Blas</t>
  </si>
  <si>
    <t>Barrio San Dionisio</t>
  </si>
  <si>
    <t>Polígono - Sector La Cascada (predio San Dionisio de la EAAB).</t>
  </si>
  <si>
    <t>Área de la Localidad San Cristóbal ubicada a 1 km a la redonda del sector La Cascada.</t>
  </si>
  <si>
    <r>
      <rPr>
        <b/>
        <sz val="8"/>
        <color indexed="8"/>
        <rFont val="Arial"/>
        <family val="2"/>
      </rPr>
      <t>Usme:</t>
    </r>
    <r>
      <rPr>
        <sz val="8"/>
        <color indexed="8"/>
        <rFont val="Arial"/>
        <family val="2"/>
      </rPr>
      <t xml:space="preserve">
Área para control de retamo.</t>
    </r>
  </si>
  <si>
    <t>UPZ 52 - La Flora</t>
  </si>
  <si>
    <t>Barrio Juan Rey (La Paz)</t>
  </si>
  <si>
    <t>Polígono - Futuro Parque La Arboleda</t>
  </si>
  <si>
    <t>Área de la Localidad de Usme ubicada a 1 km a la redonda del Futuro Parque La Arboleda.</t>
  </si>
  <si>
    <t>Santa Fe</t>
  </si>
  <si>
    <t>Vereda Monserrate
UPR 903 -  SANTA FE
UPZ 96 - Lourdes</t>
  </si>
  <si>
    <t>Vereda Monserrate
Zona Rural
Barrio Egipto</t>
  </si>
  <si>
    <t>Línea - Sendero a Monserrate (desde la estación del funicular hasta el punto de ascenso al Santuario No. 7).
Tramo Vía a Choachí
Tramo Avenida Circunvalar</t>
  </si>
  <si>
    <t>Cerro de Monserrate
Área de la Localidad de Santa Fe ubicada a 1 km a la redonda del tramo de la vía a Choachi y la Avenida Circunvalar.</t>
  </si>
  <si>
    <r>
      <rPr>
        <b/>
        <sz val="8"/>
        <color indexed="8"/>
        <rFont val="Arial"/>
        <family val="2"/>
      </rPr>
      <t>Chapinero:</t>
    </r>
    <r>
      <rPr>
        <sz val="8"/>
        <color indexed="8"/>
        <rFont val="Arial"/>
        <family val="2"/>
      </rPr>
      <t xml:space="preserve">
Área para control de retamo.</t>
    </r>
  </si>
  <si>
    <t>UPZ 89 - San Isidro Patios
UPZ 90 - Pardo Rubio</t>
  </si>
  <si>
    <t>Barrio San Isidro
Barrio Pardo Rubio - Chapinero Alto</t>
  </si>
  <si>
    <t>Tramo Vía La Calera
Tramo Avenida Circunvalar</t>
  </si>
  <si>
    <t>Cerro Norte</t>
  </si>
  <si>
    <t>Barrios colindantes desde la calle 149 hasta la calle 180</t>
  </si>
  <si>
    <t>La Gloria (50)  San Blas (32) y zona rural</t>
  </si>
  <si>
    <t>ALTOS DEL ZIPA, ALTOS DEL ZUQUE, AGUAS CLARAS, LA ARBOLEDA RURAL, LOS LAURELES I, TIBAQUE I, TIBAQUE, TIBAQUE URBANO, MORALBA, QUINDIO, EL TRIANGULO</t>
  </si>
  <si>
    <t>Cantera El Zuque, Barrio Corinto y barrios colindantes</t>
  </si>
  <si>
    <t xml:space="preserve">USME
Barrio Las Violetas
Zona de Alto Valor Ambiental en la Franja de Adecuación y la Reserva Forestal Protectora Bosque Oriental.
Descripción: </t>
  </si>
  <si>
    <t xml:space="preserve">UPR- EL VERJON </t>
  </si>
  <si>
    <t xml:space="preserve">VEREDA EL VERJON </t>
  </si>
  <si>
    <t>1150 Implementación de acciones del plan de manejo de la franja de adecuación y la reserva forestal protectora de los cerros orientales</t>
  </si>
  <si>
    <t>TOTAL MAGNITUD VIGENCIA</t>
  </si>
  <si>
    <t>TOTAL MAGNITUD RESERVAS</t>
  </si>
  <si>
    <t xml:space="preserve">TOTAL RECURSOS RESERVAS </t>
  </si>
  <si>
    <t>TOTAL MP2</t>
  </si>
  <si>
    <t>TOTAL MP4</t>
  </si>
  <si>
    <t>TOTAL MP3</t>
  </si>
  <si>
    <t>TOTAL MP5</t>
  </si>
  <si>
    <t>TOTAL MP6</t>
  </si>
  <si>
    <t>TOTAL MP7</t>
  </si>
  <si>
    <t>TOTAL MP8</t>
  </si>
  <si>
    <t>TOTAL MP9</t>
  </si>
  <si>
    <t xml:space="preserve">Dar mayor celeridad a la gestión predial de adquisición 
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</si>
  <si>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 xml:space="preserve">1, Gestión requerida para la adquisición predial de la SDA </t>
  </si>
  <si>
    <t>2, Gestión predial para la solicitud del Certificado de Disponibilidad Presupuestal que respaldará ofertas formales de adquisición</t>
  </si>
  <si>
    <t>3, Adquisición predial</t>
  </si>
  <si>
    <t>4, Realizar la intervención de mantenimiento y adecuación de senderos ecológicos secundarios y el modelo de administración para el acceso a  la Reserva Forestal Bosque Oriental de Bogotá.</t>
  </si>
  <si>
    <t>5, Identificar el área de cantera, diagnosticar, planear y elaborar los diseños para acciones restauración, rehabilitación o recuperación ecológica.</t>
  </si>
  <si>
    <t>6, Realizar la implementación de acciones de restauración, rehabilitación o recuperación ecológica.</t>
  </si>
  <si>
    <t>8, Realizar la implementación y seguimiento de una (1)  iniciativa socioambiental</t>
  </si>
  <si>
    <t>9, Realizar la implementación y seguimiento a tres (3) iniciativas socioambientales</t>
  </si>
  <si>
    <t xml:space="preserve">10, Realizar el seguimiento a una (1) iniciativa socioambiental implementada en Usaquén  y a la ejecución de la herramienta pedagógica "ruta ambiental". </t>
  </si>
  <si>
    <t>11 Elaborar  diagnósticos y diseños,  para  la planificación  en áreas priorizadas de intervención  en la reserva forestal Bosque Oriental de Bogotá.</t>
  </si>
  <si>
    <t>12, Intervenir  con acciones  de restauración ecológica  en áreas priorizadas  en la reserva forestal Bosque Oriental de Bogotá.</t>
  </si>
  <si>
    <t>14, Desarrollar acciones de sensibilización y capacitación para prevenir la ocurrencia de incendios forestales.</t>
  </si>
  <si>
    <t>15, Presidir y participar en la Comisión Distrital para la Prevención y Mitigación de Incendios Forestales.</t>
  </si>
  <si>
    <t>17, Gestionar el pago de los pasivos exigibles</t>
  </si>
  <si>
    <t>13, Ejecutar acciones de prevención y mitigación de incendios forestales, manejo adaptativo en áreas invadidas por retamo y recuperación de áreas afectadas por incendio forestal en el Distrito Capital</t>
  </si>
  <si>
    <r>
      <rPr>
        <b/>
        <sz val="8"/>
        <color indexed="8"/>
        <rFont val="Arial"/>
        <family val="2"/>
      </rPr>
      <t>Santa Fe:</t>
    </r>
    <r>
      <rPr>
        <sz val="8"/>
        <color indexed="8"/>
        <rFont val="Arial"/>
        <family val="2"/>
      </rPr>
      <t xml:space="preserve">
Área para control de retamo.</t>
    </r>
  </si>
  <si>
    <t>Marzo</t>
  </si>
  <si>
    <t>Actas de reunión, Informes mensuales, Informes técnicos registro fotográfico, cartografía y acta de Acuerdo de Voluntades suscrita.
Soportes de los convenios a través de los cuales se ejecutan las actividades (reportes, informes, actas de reunión).</t>
  </si>
  <si>
    <t xml:space="preserve">Zonas intervenidas con acciones para evitar la ocurrencia de incendios forestales y mitigar los efectos en caso de que se presenten. Acciones para restaurar las zonas invadidas de retamo y afectadas por el fuego.
</t>
  </si>
  <si>
    <t xml:space="preserve">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Zonas intervenidas con acciones para evitar la ocurrencia de incendios forestales y mitigar los efectos en caso de que se presenten. Acciones para restaurar las zonas invadidas de retamo y afectadas por el fuego.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Actas de reunión, Informes mensuales, resolución, Informes técnicos registro fotográfico, cartografía y acta de Acuerdo de Voluntades suscrita.
</t>
  </si>
  <si>
    <t>PROGR. ANUAL CORTE  MARZO</t>
  </si>
  <si>
    <t xml:space="preserve">Actas de reuniones.
Registro Fotográfico de las Salidas de campo 
Polígonos susceptibles para intervención.
Documentos  de informes de implementaciones desarrolladas.
Documento de Informe de  actividades realizadas con el Túnel Ambiental
</t>
  </si>
  <si>
    <t>Meta 2020</t>
  </si>
  <si>
    <t>Cumplimiento 2019</t>
  </si>
  <si>
    <t>% 2020 para cumplir</t>
  </si>
  <si>
    <t>MARZO</t>
  </si>
  <si>
    <t xml:space="preserve">Resolución No. 03694 del 2019 por la dual se inicia el proceso de expropiación judicial.
Oficio 2020EE22597 del 31 de enero del 2020 de inscripción de oferta de compra.
Certificación de tradición y libertad de inscripción de oferta de compra del predio IR 17.
</t>
  </si>
  <si>
    <t xml:space="preserve">1. Informes mensuales de ejecución convenio 0312018.
2. Acta de inicio del convenio 20191295.
3. Informes de avance del convenio 20191295.
</t>
  </si>
  <si>
    <t>Consolidación del Área de Ocupación Prioritaria de la Franja de Adecuación, aportando a la conservación de Ecosistemas su recuperación y el cumplimiento del Plan de Manejo planteado en el Decreto 485 de 2015.</t>
  </si>
  <si>
    <t>Acta de inicio, acta de reunión, cronograma y acta de salida.</t>
  </si>
  <si>
    <t>5, PONDERACIÓN HORIZONTAL AÑO: 2020</t>
  </si>
  <si>
    <t>Aunque no hubo avance, se remitió el expediente del ID 17 a la DLA para dar inicio al proceso de expropiación judicial, Se adquirido el predio la Serranía mediante el Convenio Interadministrativo 1240 de 2017.</t>
  </si>
  <si>
    <t>UPZ No. 32 San Blas</t>
  </si>
  <si>
    <t xml:space="preserve">San
Cristóbal Alto, Montecarlo, Manila,
Gran Colombia, Los Laureles, La
Cecilia y Aguas Claras. </t>
  </si>
  <si>
    <t>Polígono Zuque-Corinto</t>
  </si>
  <si>
    <t>ABRIL</t>
  </si>
  <si>
    <t>PROGR. ANUAL CORTE  ABRIL</t>
  </si>
  <si>
    <t>Abril</t>
  </si>
  <si>
    <t>Soportes del convenio a través del cual se ejecutaron las actividades (reportes, informes, actas de reunión).</t>
  </si>
  <si>
    <t>16, Implementar los incentivos y realizar el seguimiento y evaluación para los predios seleccionados.</t>
  </si>
  <si>
    <t>MAYO</t>
  </si>
  <si>
    <t>PROGR. ANUAL CORTE MAYO</t>
  </si>
  <si>
    <t>Código: PE01-PR02-F2</t>
  </si>
  <si>
    <t>Algunos inconvenientes que han retrasado el saneamiento de los pasivos exigibles han sido entrega de documentos faltantes por parte de contratistas, demora en el flujo de la información entres las entidades que participan en el proceso de saneamiento (como en los proceso internos de las áreas que participan en el proceso) y por decisiones de terceros.</t>
  </si>
  <si>
    <t>La meta no cuenta con recursos para el pago del RT 17 y requieren para su adquisición,
dado que del titular del predio ID 17 no acepto oferta, fue necesario iniciar proceso de expropiación por vía judicial.</t>
  </si>
  <si>
    <t>Se remitió correo electrónico de solicitud de recursos para solicitar el certificado de disponibilidad para el ID 17, Resolución No. 03694 del 2019 por la dual se inicia el proceso de expropiación judicial.
Oficio 2020EE22597 del 31 de enero del 2020 de inscripción de oferta de compra.
Certificación de tradición y libertad de inscripción de oferta de compra del predio IR 17.</t>
  </si>
  <si>
    <t>1. Informes mensuales 01, 02 y 03 - Convenio Interadministrativo SDA-CV-20181473.
2. Informe mensual 04 - Convenio Interadministrativo SDA-CV-20181473.
3.Informe mensual 05 - Convenio Interadministrativo SDA-CV-20181473.
4. Informes mensuales 06, 07 y 08 - Convenio Interadministrativo SDA-CV-20181473.
5. Informes mensuales 09 y 10 - Convenio Interadministrativo SDA-CV-20181473.
6. Informe mensual 11 - Convenio Interadministrativo SDA-CV-20181473.
7. Informe mensual 12 - Convenio Interadministrativo SDA-CV-20181473.
8. Informes mensuales 13 y 14 - Convenio Interadministrativo SDA-CV-20181473.
9. Suspensión 1 - Convenio Interadministrativo SDA-CV-20181473.
10. Prórroga No. 1 y Modificación No. 1 - Convenio Interadministrativo SDA-CV-20181473.
11. Suspensión 2 - Convenio Interadministrativo SDA-CV-20181473.</t>
  </si>
  <si>
    <t>7, Actividades de diagnóstico, caracterización social, convocatoria, vinculación de grupos sociales  y desarrollo de actividades de amojonamiento cultural.</t>
  </si>
  <si>
    <t>Se remitió correo electrónico de solicitud de recursos para solicitar el certificado de disponibilidad para el ID 17.
Se realiza la oferta de compra Nª 2020EE22597 en el certificado de tradición y libertad del predio ID 17.l.</t>
  </si>
  <si>
    <t>Aunque no se presenta avance, se gestiono solicitud de traslado presupuestal para el ID 17.
Aunque la actividad no presenta avance, se adelantará el trámite de solicitud de certificado de disponibilidad y registro presupuestal con el fin de iniciar proceso por resolución administrativa de expropiación por vía judicial.</t>
  </si>
  <si>
    <t>Santafé</t>
  </si>
  <si>
    <t xml:space="preserve">Barrios colindantes desde y entre  Avenida Circunvalar, Monserrate, Calle 11 ; Vía Bogotá Choachí, Universidad Externado de Colombia, Avenida Circunvalar, Teatro Media Torta, Universidad Externado de Colombia. </t>
  </si>
  <si>
    <t>La Uribe (10), Los Cedros (13), San Cristóbal Norte (11), zona rural</t>
  </si>
  <si>
    <t>Usme:
Predios priorizados para adquisición en los cerros orientales ubicados en Zona rural de la localidad.
Descripción:  Predios priorizados  en los barrios: Las Violetas, Tihuaque Rural, Las Violetas Rural, Tihuaque, Los Arrayanes, Juan José Rondón I.</t>
  </si>
  <si>
    <t xml:space="preserve">
San Cristóbal
</t>
  </si>
  <si>
    <t xml:space="preserve">Corinto, Danubio, Alfonso López, Comuneros, Parque Entrenubes, La Gloria, los libertadores, La belleza,  </t>
  </si>
  <si>
    <t>Especial: Territorios Supra e intralocales en  San Cristóbal en Cerros surorientales en antigua Cantera Zuque.
Descripción:  Acciones para la restauración, rehabilitación o recuperación ecológica parte de la reserva forestal en el suroriente de Bogotá.</t>
  </si>
  <si>
    <t xml:space="preserve">
Bosque Izquierdo
Germania
La Macarena
La Paz Centro
La Perseverancia
Altos Del Zipa
Altos Del Zuque
Moralba
Puente Colorado
Quindío
Chiguaza Urbana
La Arboleda Rural
Tibaque
</t>
  </si>
  <si>
    <t>Área de la Localidad Chapinero ubicada a 1 km a la redonda del tramo de  la Vía La Calera y Avenida Circunvalar.</t>
  </si>
  <si>
    <t>San Cristóbal Norte</t>
  </si>
  <si>
    <t>SOCIAL: Retrasos en implementación del acuerdo de voluntades por confinamiento. 
PREDIAL: por procesos de gestión predial se generaron dificultades en la culminación de adquisición, no se aceptó la oferta de compra de los predios RT 10 y RT 17 iniciando un proceso de expropiación, el cual presenta demoras en su gestión por COVID-19.
INCENDIOS FORESTALES.: En 2019 se presentaron dificultades administrativas en la entidad que actuó como operador del convenio con el cual se intervienen las áreas, lo que generó retraso en el avance de la meta. 
SENDEROS: Se presentaron retrasos en la meta 3 de senderos debido a que para reportar avance en la magnitud se deben finalizar las intervenciones en los convenios, los cuales se encuentran en ejecución. 
INCENTIVOS: Demoras en la concertación de acuerdos de voluntades con propietario de predios.
Los componentes han sido afectados debido al aislamiento preventivo obligatorio ocasionado por el COVID-19, provocando retrasos en todo tipo de acciones.</t>
  </si>
  <si>
    <t>Mayo</t>
  </si>
  <si>
    <t>En 2019 se presentaron dificultades administrativas en la entidad que actuó como operador del convenio con el cual se intervenían las áreas, lo que generó retraso en el avance de la meta. En abril y mayo de 2020 no se pudieron hacer actividades en campo, debido al aislamiento preventivo obligatorio ocasionado por el COVID-19.</t>
  </si>
  <si>
    <t>En mayo, desde el Convenio Interadministrativo 20191283 se realizó:
- Disposición final de 63,8 m3 de residuos de retamo.
- Investigación: análisis de datos colectados en campo para: a) Evaluar la regeneración y el agotamiento del banco de semillas del retamo espinoso y b) Monitoreo de los individuos plantados en el Convenio 20171342 en La Cascada y La Arboleda, para ver su adaptación y desarrollo.
Estas acciones complementan las demás realizadas en 2020, que se resumen así:
- Intervención inicial para el control de retamo en: 1,78 ha en La Arboleda, 0,3 ha en un tramo de la Avenida Circunvalar, 1,99 ha en un tramo de la Troncal Bolivariana.
- Mantenimiento a zonas en control de reatmo: 11,63 ha en La Arboleda, 6 ha en el Colegio Monseñor Bernardo Sánchez, 4 ha en el Parque Nacional Enrique Olaya Herrera.
- Despeje de 0,8 ha en 2 km del Sendero a Monserrate.
- Plantación de 510 individuos vegetales (18 especies) en el Colegio Monseñor Bernardo Sánchez.
- Manejo final (2570,14 m3) y disposición final (2096,2 m3) de residuos de retamo.
- Investigación: codificación y toma de datos de 5000 individuos vegetales plantados, para su seguimiento.</t>
  </si>
  <si>
    <t>En mayo se realizó una capacitación en gestión del riesgo por incendio forestal al personal que realiza la activación de emergencias en la SDA.
Además de esto, en 2020 se realizaron las acciones:
- La SDA convocó y coordinó reuniones para definir la estrategia de comunicaciones para prevenir y/o minimizar la ocurrencia de incendios forestales en la temporada seca de 2020, producto de ellas se generó: un video, piezas para redes, archivos editables para que cada entidad elabore su banner web, wallpaper y piezas para pantallas internas y el comunicado de prensa. Posteriormente, se divulgó la campaña en redes sociales y en la página web de la Entidad.
- Desde el Convenio SDA 20191283 se elaboró una estrategia de participación comunitaria e inició su implementación con la cual se hicieron:
* 8 acciones de divulgación; 6 en igual número de colegios, 1 en la CAL de Usme y otra en la CAL de San Cristóbal.
* 5 acciones pedagógicas: en 2 colegios y  con actores institucionales y comunitarios.
* Inicio de procesos de formación en 3 colegios (2 sesiones en 2 colegios y 1 sesión en el otro).</t>
  </si>
  <si>
    <t xml:space="preserve"> Demoras en la firma del acuerdo de voluntades; adicionalmente, no se ha comenzado la ejecución de las actividades, debido a las nuevas normativas a nivel nacional y distrital referente al COVID-19, que afectan en gran medida el desarrollo de la mayoría de las actividades planteadas, puesto que son acciones que se deben realizar en campo.</t>
  </si>
  <si>
    <r>
      <rPr>
        <b/>
        <sz val="10"/>
        <rFont val="Arial"/>
        <family val="2"/>
      </rPr>
      <t>Mayo 2020:</t>
    </r>
    <r>
      <rPr>
        <sz val="10"/>
        <rFont val="Arial"/>
        <family val="2"/>
      </rPr>
      <t xml:space="preserve"> Avances en la concertación del acuerdo de voluntades (vincula 3 grupos) e implementación de la iniciativa. 
</t>
    </r>
    <r>
      <rPr>
        <b/>
        <sz val="10"/>
        <rFont val="Arial"/>
        <family val="2"/>
      </rPr>
      <t>Abril:</t>
    </r>
    <r>
      <rPr>
        <sz val="10"/>
        <rFont val="Arial"/>
        <family val="2"/>
      </rPr>
      <t xml:space="preserve"> Gestiones para vincular 3 grupos e implementar la iniciativa", elaborando acuerdo de voluntades y gestiones previas a la implementación. </t>
    </r>
    <r>
      <rPr>
        <b/>
        <sz val="10"/>
        <rFont val="Arial"/>
        <family val="2"/>
      </rPr>
      <t>I Trimestre.</t>
    </r>
    <r>
      <rPr>
        <sz val="10"/>
        <rFont val="Arial"/>
        <family val="2"/>
      </rPr>
      <t xml:space="preserve"> Iniciativas: "Nuestros Cerros": continúa implementación elaborando mural ambiental. "Las Violetas": continúa implementación instalando 1 huerta agroecológica y talleres comunitarios. Selección de la iniciativa "Caminos de Hijuefuchas" que vincula 3 grupos. 
</t>
    </r>
    <r>
      <rPr>
        <b/>
        <sz val="10"/>
        <rFont val="Arial"/>
        <family val="2"/>
      </rPr>
      <t xml:space="preserve">Reporte histórico: </t>
    </r>
    <r>
      <rPr>
        <sz val="10"/>
        <rFont val="Arial"/>
        <family val="2"/>
      </rPr>
      <t xml:space="preserve">2019 Iniciativa "Nuestros Cerros": continua implementación. Iniciativa "Zuque-Corinto": continúa implementación, desarrollando el componente de formación. Se caracteriza zona Conexión Entrenubes, se vinculan 3 grupos con la iniciativa "Las Violetas" y comienza su implementación. 2018 con recursos de reserva terminó la implementación de la iniciativa "Recuperando el Corazón de la Mariposa". Con recursos de vigencia, se diseñó e implementó un proceso de formación en agricultura urbana y el túnel ambiental. Inicia la implementación de iniciativa "Nuestros Cerros" realizando la instalación de la señalética (10 paneles de información taxonómica y 2 vallas tipo 2).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zonas Parque del Agua y Zuque-Corinto. Se realizó Ecotravesía por los Cerros Orientales vinculando comunidad del Verjón. Se realizó el guion del túnel ambiental en procura de la apropiación social de los cerros y se actualizó la matriz de actores sociales e iniciativas de las 4 zonas prioritarias. 2016 vinculación de 1 grupo conformado por juntas de Acción Comunal de 4 Barrios a través de la iniciativa Recuperando el Corazón de la Mariposa. </t>
    </r>
  </si>
  <si>
    <t>Se adelantaron gestiones  encaminadas a la vinculación de grupos interesados en la conservación de los Cerros Orientales. Por otro lado, se continua con la elaboración del documento (matriz) que compila la estrategia y las acciones y/o actividades encaminadas a realizar el amojonamiento socio- cultural de los zonas seleccionadas en la Franja de Adecuación .</t>
  </si>
  <si>
    <t>En este período, se establece contacto regularmente con los grupos vinculados a través de las iniciativas  en implementación, esto con  el propósito de identificar  actividades que permitan el fortalecimiento de la iniciativa  y sean susceptibles a  ser ejecutadas en el marco del siguiente Plan de Desarrollo Distrital.</t>
  </si>
  <si>
    <t>El área se encuentra identificada y se avanza con la fase de diagnostico y diseño de acuerdo a lo descrito en el componente de inversión (11, DESCRIPCIÓN DE LOS AVANCES Y LOGROS ALCANZADOS) , se espera recibir el documento de diseño final en el mes de junio.</t>
  </si>
  <si>
    <t>Se presentó retraso en el inicio de las obras por parte del Ejecutor del Convenio debido a la emergencia sanitaria del Covid-19 y la presentación de los protocolos de bioseguridad para poder reiniciar las obras, por lo cual se suspendió el Convenio SDA-CV-20181473 hasta el 13 de mayo. Adicionalmente, hubo retrasos en las solicitudes de los Conceptos de Viabilidad Técnica de la CAR, y se está a la espera de la respuesta por parte de la CAR para los permisos de aprovechamiento forestal en los senderos Quebrada Las Delicias y Cerro Guadalupe-Cerro Aguanoso, por lo cual no se han reiniciado las labores de obra en los senderos mencionados.
No se presenta ningún avance en la vigencia debido a que se trasladó la totalidad de los recursos para la emergencia sanitaria.</t>
  </si>
  <si>
    <t>Dar cumplimiento al Plan de Manejo, adoptado por la Administración Distrital mediante el Decreto 485 de 2015.
Mejorar de condiciones socioeconómicas de los pobladores de la Franja de Adecuación, la habilitación de una zona de aprovechamiento ecológico para el uso y disfrute de la ciudadanía, y el fortalecer las condiciones de conectividad de la Estructura Ecológica Principal, consolidando los espacios para diferentes actividades relacionadas principalmente con el senderismo y el avistamiento de aves, entre otros.</t>
  </si>
  <si>
    <t>La actividad presentó retrasos debido a la emergencia sanitaria del Covid-19, por lo cual el Convenio No. SDA-CV-20181473 estuvo suspendido hasta el 13 de mayo. Adicionalmente, los conceptos de viabilidad técnica por parte de la CAR fueron otorgados, pero se está a la espera de los permisos de aprovechamiento forestal los cuales siguen en trámite y son necesarios para reiniciar las labores en campo de los senderos. 
Se presentaron los protocolos de bioseguridad por la emergencia sanitaria del Covid-19.
Se realizaron mesas técnicas con las entidades del Convenio con el fin de justificar una nueva prórroga, la cual sería por 4 meses, teniendo en cuenta los tiempos de las obras en los senderos y los permisos por la autoridad ambiental para poder dar reinicio a las labores.</t>
  </si>
  <si>
    <r>
      <rPr>
        <b/>
        <sz val="10"/>
        <rFont val="Arial"/>
        <family val="2"/>
      </rPr>
      <t>Para el mes de mayo de 2020</t>
    </r>
    <r>
      <rPr>
        <sz val="10"/>
        <rFont val="Arial"/>
        <family val="2"/>
      </rPr>
      <t xml:space="preserve"> se realiza seguimiento de los procesos de expropiación judicial de los predios identificados con RT 10, RT 17.
Para el I Trimestre de 2020, se realiza la anotación en el folio de matrícula inmobiliaria la oferta formal de compra RT 17 ante la Superintendencia de Notariado y Registro, se realiza el trámite de solicitud de certificado de disponibilidad y registró presupuestal con el fin de iniciar proceso por resolución administrativa de expropiación por vía judicial.
</t>
    </r>
    <r>
      <rPr>
        <b/>
        <sz val="10"/>
        <rFont val="Arial"/>
        <family val="2"/>
      </rPr>
      <t>Reporte histórico:</t>
    </r>
    <r>
      <rPr>
        <sz val="10"/>
        <rFont val="Arial"/>
        <family val="2"/>
      </rPr>
      <t xml:space="preserve">
En el 2017, con recursos de vigencia, fueron entregados los productos técnicos necesarios para la realización de los levantamientos topográficos de los con CHIP: AAA0142LCOE de 22,5 ha, CHIP AAA0142LCKL de 6,2ha y el CHIP AAA0156KNUH de 7,1ha. 
En la vigencia 2018, con recursos de 2017 se recibieron 4 levantamientos topográficos (38ha) para la gestión predial de los predios priorizados. Se realizan los avalúos comerciales de RT 30, RT 10 y RT 17. Con estos productos, se inicia la gestión predial con base en el proyecto de utilidad pública y se inicia contrato interadministrativo con el fin de realizar los respectivos avalúos de referencia por parte Catastro.
En el 2019, se recibió la no aceptación de la oferta de compra RT 10 se procede a indicar proceso de expropiación judicial, por lo que se realiza la anotación en el folio de matricula inmobiliaria de la oferta formal de compra RT 10, tomando como insumos la actualización de los avalúos comerciales y ajuste en los valores de referencia, entregados por Catastro Distrital se expidió resolución 03694 de 2019 expropiación judicial. El RT 17 esta tramite notificación de la oferta formal de compra.</t>
    </r>
  </si>
  <si>
    <r>
      <rPr>
        <b/>
        <sz val="10"/>
        <rFont val="Arial"/>
        <family val="2"/>
      </rPr>
      <t>Para el mes de  mayo de 2020</t>
    </r>
    <r>
      <rPr>
        <sz val="10"/>
        <rFont val="Arial"/>
        <family val="2"/>
      </rPr>
      <t xml:space="preserve"> no se realizaron avances, dado que el proceso de expropiación judicial del predio RT10 con resolución No. 03694 del 2019 está en reparto de juzgado,  y se está a la espera de expedición de certificado de disponibilidad presupuestaria con el fin de iniciar el proceso de expropiación por vía judicial del predio RT 17.
</t>
    </r>
    <r>
      <rPr>
        <b/>
        <sz val="10"/>
        <rFont val="Arial"/>
        <family val="2"/>
      </rPr>
      <t xml:space="preserve">Reporte Histórico: </t>
    </r>
    <r>
      <rPr>
        <b/>
        <sz val="10"/>
        <color rgb="FFFF0000"/>
        <rFont val="Arial"/>
        <family val="2"/>
      </rPr>
      <t xml:space="preserve">
</t>
    </r>
    <r>
      <rPr>
        <sz val="10"/>
        <rFont val="Arial"/>
        <family val="2"/>
      </rPr>
      <t xml:space="preserve">En 2016 se realizó la caracterización y priorización, generando un resultado de 44 predios para el estudio de títulos. 
Para la vigencia del 2017, se realizaron los estudios de títulos de los cuarenta y cuatro (44) predios priorizados. Así mismo, se realizó la priorización de estos mismos predios conforme a la viabilidad jurídica. También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anuncia y expide el proyecto de declaratoria de utilidad pública. Se inicia el proceso para realizar avalúos de referencia por parte de Catastro Distrital. 
Para el 2019, se reciben los avalúos comerciales y de referencia se realiza la anotación en el folio de matrícula del RT 10 se inicia expropiación judicial, y RT 17 se citó al propietario para continuar la gestión predial. Se recibió no aceptación de la oferta del predio RT 10, por lo cual se procede a iniciar expropiación judicial. Del RT 17, se remitió citación personal de la oferta RT 17. </t>
    </r>
  </si>
  <si>
    <t xml:space="preserve"> Las actividades en campo llevan un retraso de 2 meses  desde el 20 de marzo hasta el 31 de mayo, debido al aislamiento obligatorio  preventivo  ocasionado por el COVID-19</t>
  </si>
  <si>
    <t>Consolidación del Área de Ocupación Prioritaria de la Franja de Adecuación, aportando a la conservación de Ecosistemas su recuperación y el cumplimiento del Plan de Manejo planteado en el Decreto 485 de 2015. 
Restauración en los predios privados, talleres a la comunidad, aprovechamiento racional de suelos forestales, manejo de cuencas hidrográficas.</t>
  </si>
  <si>
    <r>
      <rPr>
        <b/>
        <sz val="10"/>
        <rFont val="Arial"/>
        <family val="2"/>
      </rPr>
      <t>Para el mes de Mayo 2020</t>
    </r>
    <r>
      <rPr>
        <sz val="10"/>
        <rFont val="Arial"/>
        <family val="2"/>
      </rPr>
      <t xml:space="preserve">, con recursos de reserva, la CAR dio viabilidad técnica a los diseños definitivos de los senderos del Convenio SDA-CV-20181473, con lo cual se puede proceder con las labores en campo para los senderos Quebrada Las Delicias y Cerro Guadalupe-Cerro Aguanoso, para su posterior habilitación, además se realizó el trámite de los protocolos de bioseguridad por la emergencia sanitaria del Covid-19 para poder dar inicio a las obras en los senderos objeto del Convenio.
Con recursos de reserva se finalizó el mantenimiento del sendero Parque del Agua, donde se habilitan 0,39 ha del Convenio SDA-CV-20171328. Adicionalmente, se aprobaron los diseños definitivos de los senderos del Convenio SDA-CV-20181473.
</t>
    </r>
    <r>
      <rPr>
        <b/>
        <sz val="10"/>
        <rFont val="Arial"/>
        <family val="2"/>
      </rPr>
      <t xml:space="preserve">Reporte histórico:
</t>
    </r>
    <r>
      <rPr>
        <sz val="10"/>
        <rFont val="Arial"/>
        <family val="2"/>
      </rPr>
      <t>Para la vigencia 2016, se adelantaron acciones de restauración en 0,16 ha ubicadas en el sendero que conduce al Aula Ambiental de Soratama.
Para la vigencia 2017, se identificó la red de senderos existentes en la cartografía de la Franja de Cerros para mantenimiento y adecuación. Se definió realizar el diagnóstico de 1 tramo de sendero para mantenimiento del Parque del Agua (sendero Río San Francisco-Vichachá, 1,3 km) priorizado en la reunión interinstitucional con EAAB ESP y CAR. Se contrató la habilitación del sendero Zuque-Corinto en 2,7 km.
Para la vigencia 2018, se identificaron los senderos del Cerro Guadalupe-Cerro Aguanoso y de la Quebrada Las Delicias, y se intervendrán con el Convenio SDA-CV-20181473, y se habilitarán al menos 1,64 ha de senderos.
Durante el 2019, se finalizaron los estudios y diseños definitivos de los senderos a intervenir en el Convenio SDA-CV-20181473. Adicionalmente se realizó una suspensión del Convenio por 5 días y se prorrogó por 6 meses.</t>
    </r>
  </si>
  <si>
    <t>PROGRAMACIÓN, ACTUALIZACIÓN Y SEGUIMIENTO DEL PLAN DE ACCIÓN
Actualización y seguimiento a Territorialización de la inversión</t>
  </si>
  <si>
    <t>Sectores de Manila,
Gran Colombia, Los Laureles, Bosque mándalas</t>
  </si>
  <si>
    <t>Usaquén:
Área piloto en el barrio Cerro Norte.
Descripción: Área piloto en el barrio Cerro Norte.</t>
  </si>
  <si>
    <t>Se ocasionaron retrasos, debido a diferentes aspectos en los procesos de gestión, como notificación, y negación de aceptación de oferta  por parte Dell titular del predio ID 17 , fue necesario iniciar proceso de expropiación por vía judicial, por lo que se debe adelantar el certificado de disponibilidad presupuestal.</t>
  </si>
  <si>
    <r>
      <rPr>
        <b/>
        <sz val="10"/>
        <rFont val="Arial"/>
        <family val="2"/>
      </rPr>
      <t>En mayo de 2020</t>
    </r>
    <r>
      <rPr>
        <sz val="10"/>
        <rFont val="Arial"/>
        <family val="2"/>
      </rPr>
      <t xml:space="preserve">, el convenio 12952019  identificó 1 ha de cantera y se cuenta con el diseño de habilitación ecológica elaborado por la consultoría de STRYCON,  la cual contempla acciones de control de especies exóticas invasoras y establecimiento de material vegetal para habilitación  ecológica, esta actividad se tiene prevista para implementarse y finalizarse en el ll trimestre de 2020. 
El convenio 20171328, elaboró el diseño de habilitación ecológica de 1 ha de cantera en el Zuque y los cerros orientales, la implementación del diseño de habilitación ecológica se encuentra en etapa precontractual por parte del ejecutor. 
</t>
    </r>
    <r>
      <rPr>
        <b/>
        <sz val="10"/>
        <rFont val="Arial"/>
        <family val="2"/>
      </rPr>
      <t>Reporte histórico:</t>
    </r>
    <r>
      <rPr>
        <sz val="10"/>
        <rFont val="Arial"/>
        <family val="2"/>
      </rPr>
      <t xml:space="preserve">
Para 2016, la meta no contaba con programación. 
Para 2017, se realizó el proceso de identificación y priorización de 1 ha de cantera ubicada en la serranía del Zuque, como área de intervención con el convenio 20171328. 
En 2018, se realizó el  diseño de habilitación ecológica, en conjunto con IDIPRON y FDLSC para la intervención de 3 ha de la cantera del Zuque, se  Inició la adecuación de una vía de acceso, estabilización de taludes y control de exóticas invasoras.
En 2019, con recursos de reserva, se adelantaron visitas para la elaboración de diseños de habilitación ecológica en la hectárea (1) a ejecutar a través del convenio 20171328, en el área priorizada de la serranía del Zuque con EAAB ESP. con recursos de reserva se finaliza la intervención de 3 ha de habilitación ecológica en el Zuque con el convenio 312018, con recursos de vigencia, en el marco del convenio 12952019,se identificó 1 ha de cantera para intervención con acciones de  habilitación ecológica.</t>
    </r>
  </si>
  <si>
    <t xml:space="preserve">
Aún que se cuenta con los diseños de habilitación ecológica citados en la descripción de los logros y avances alcanzados, con el convenio 20171328 no se pudo iniciar la contratación de personal operativo , e implementar procesos de habilitación ecológica y control de exóticas en el área de intervención de la cantera del Zuque. El convenio 20191295 no pudo iniciar labores operativas, para ambos convenios, la  causa de no poder iniciar labores operativas en campo, es  la medida de aislamiento obligatorio decretada por el gobierno Nacional  por el covid-19, toda vez que la ejecución de estas acciones no se encuentra dentro de las actividades exentas de aislamiento obligatorio e  impide la movilización de personal operativo al área de intervención.</t>
  </si>
  <si>
    <t>Conectividad ecológica.
Aumento de las áreas que brindan servicios ecosistémicos, propendiendo así por el disfrute ciudadano y la interacción con los espacios de la estructura verde de la ciudad .
Apropiación ciudadana de los espacios ambientales de la ciudad.</t>
  </si>
  <si>
    <r>
      <rPr>
        <b/>
        <sz val="10"/>
        <rFont val="Arial"/>
        <family val="2"/>
      </rPr>
      <t xml:space="preserve">En  mayo de 2020 </t>
    </r>
    <r>
      <rPr>
        <sz val="10"/>
        <rFont val="Arial"/>
        <family val="2"/>
      </rPr>
      <t xml:space="preserve"> el profesional contratado por el convenio 12952019 adelantó dos salidas de campo para finalizar los diseños de restauración ecológica del área de intervención, se  espera  recibir documento final de dicho diagnostico, el cual se requiere para la implementación que se adelantará en los meses de julio y agosto de 2020. 
Con el convenio 13282017 la CAR adelantó la revisión del diagnostico de restauración ecológica  del área de intervención que tiene a cargo para ejecutar. 
</t>
    </r>
    <r>
      <rPr>
        <b/>
        <sz val="10"/>
        <rFont val="Arial"/>
        <family val="2"/>
      </rPr>
      <t>Reporte histórico:</t>
    </r>
    <r>
      <rPr>
        <sz val="10"/>
        <rFont val="Arial"/>
        <family val="2"/>
      </rPr>
      <t xml:space="preserve">
En 2016, se adelantaron acciones de restauración en 0,5 ha en la cantera del Zuque y 0,1 ha en el parque nacional Enrique Olaya Herrera. 
En 2017 se realizó la identificación y priorización de 9,4 hectáreas para intervención con procesos de restauración ecológica en franja de adecuación en los predios Serranía del Zuque (5 ha) y Tanque de los Alpes (5 ha). 
En 2018, con recursos de reserva se realizó el inventario forestal en el predio Hoya de San Cristóbal y sendero Parque del Agua. Con recursos de vigencia, se aunaron esfuerzos técnicos con IDIPRON y el FDLSC para la intervención en 50 ha con procesos de restauración ecológica  ubicadas en la serranía del Zuque. 
En 2019, para la ejecución del convenio 20171328, se adelantó ajuste de las áreas de intervención (10 Ha )  con procesos de restauración ecológica ubicadas en el área de franja de adecuación de los predios "Quebrada la vieja", "Santa Isabel 1"   y  "Vitelma", que reemplazan a Serranía del Zuque. Con el convenio 0312018 se implementan los diseños restauración ecológica e intervienen 50,46 ha con procesos de restauración ecológica en la serranía del Zuque, con el control de exóticas y plantación de especies nativas. Con recursos de la vigencia se aúnan esfuerzos y suscribe el convenio 12952019, se identifica el área de intervención de 20 ha, para intervención con procesos de restauración ecológica.</t>
    </r>
  </si>
  <si>
    <t xml:space="preserve">La pandemia ocasionada por el covid-19, genero medidas de simulacro desde el  20 de marzo de 2020 y el posterior aislamiento obligatorio decretado en por el gobierno nacional  que se extiende actualmente hasta el día 1 de julio de 2020, retrasó las acciones en campo en mas de tres meses, toda vez que la restauración ecológica no es una actividad exenta del aislamiento obligatorio.
Se presentaron retrasos en la ejecución del convenio 20171328, por diferencias  entre los convenientes sobre la forma en que se reconoce la  titularidad de los predios a intervenir. 
</t>
  </si>
  <si>
    <t>Generar la conexión ecológica entre los ecosistemas de bosque alto andino ubicados en la reserva forestal protectora bosque oriental de Bogotá y la estructura ecológica principal.
Contribuir a mejorar las condiciones ambientales de la ciudad.
Brindar a los ciudadanos mayores áreas con procesos tendientes a restaurar los ecosistemas afectados por disturbios naturales y antrópicos.</t>
  </si>
  <si>
    <r>
      <rPr>
        <b/>
        <sz val="10"/>
        <rFont val="Arial"/>
        <family val="2"/>
      </rPr>
      <t>Para el mes de Mayo</t>
    </r>
    <r>
      <rPr>
        <sz val="10"/>
        <rFont val="Arial"/>
        <family val="2"/>
      </rPr>
      <t xml:space="preserve"> se entabló conversación con el propietario del predio UTOPIA comunicándole la suspensión de la siembra que estaba programada para el 21 marzo 2020, la cual se reprogramará después del levantamiento del aislamiento obligatorio.
En vigencia 2020,se realizó la socialización del proyecto con el propietario del predio Utopía. Está pendiente la realización de actividades de siembra de especies nativas, que se suspendieron por la declaración del aislamiento obligatorio ocasionado por el Covid-19. 
</t>
    </r>
    <r>
      <rPr>
        <b/>
        <sz val="10"/>
        <rFont val="Arial"/>
        <family val="2"/>
      </rPr>
      <t>Reporte histórico:</t>
    </r>
    <r>
      <rPr>
        <sz val="10"/>
        <rFont val="Arial"/>
        <family val="2"/>
      </rPr>
      <t xml:space="preserve"> 
2016, se identificaron, delimitaron y priorizaron 4 zonas en Franja; caracterización biológica zona de Soratama; se seleccionó predio; Jornada ambiental para revitalización de la franja.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se implementaron 2 ha. 
2018, implementación restauración pasiva y activa en 8 ha. Con recursos de vigencia, selección predios Zuque (7ha), diseños restauración predios, Convenio No. 031 de 2018 con IDIPRON y la Alcaldía de San Cristóbal para la implementación 15 ha.AQ51
2019, con recursos de la reserva, cronograma implementación, plantación 766 árboles Carabineros (1ha), suscripción Acta Acuerdo, control retamo en 5 ha, plantación 2060 árboles y capacitación en La Primavera; se realizó jornada de plantación de 20.000 arboles en predio Quebrada Honda. Con recursos vigencia, se realizó visita nuevo predio, se realizó reunión con el propietario, definición área efectiva implementación y  revisión  borrador Acta Acuerdo. Con recurso de reserva se implementaron 10ha en el predio Quebrada honda. Se suscribió el Acta Voluntades para la implementación. Control de exóticas en predio de Utopía 10 ha.</t>
    </r>
  </si>
  <si>
    <t xml:space="preserve">Actas de visita, registro fotográfico de las actividades realizada, actas de interés </t>
  </si>
  <si>
    <t>En mayo, la SDA:
* Presidió la sesión ordinaria de mayo de la Comisión.
* Generó el reporte de las acciones adelantadas por la SDA en el primer trimestre de 2020, en relación al Plan de Acción de la Comisión.
* Revisó la consolidación del seguimiento al plan de acción del primer trimestre de 2020 y envió los ajustes correspondientes.
* Culminó el ajuste de la valoración económica y ambiental de los daños ocasionados por el incendio forestal ocurrido en San Bernardino de la localidad de Bosa.
Además, entre enero y abril de 2020:
- Presidió las sesiones ordinarias de enero, febrero, marzo y abril de la Comisión, así como una sesión extraordinaria.
- Culminó la valoración económica y ambiental de los daños ocasionados por los incendios forestales ocurridos en la vereda Quiba (Ciudad Bolívar) y en el barrio San Bernardino (Bosa). Los documentos se revisaron y una vez aprobado el de Quiba, se remitió a la Comisión y se publicó en la página web de la entidad.
- Culminó el cargue y la validación del reporte de los incendios forestales ocurridos en 2019, en la plataforma del SNIF.
- Se revisaron los 12 incendios forestales ocurridos en el primer trimestre de 2020 para determinar cuántos de ellos fueron de gran magnitud (3 cumplen con dicha característica).
- Se revisó el informe consolidado de gestión de la Comisión de 2019 y se enviaron  observaciones para su ajuste. Luego se revisó el informe corregido, el cual fue aprobado en la sesión de marzo.</t>
  </si>
  <si>
    <t>Esta meta se avanzó con el pago de pasivo exigible, se han efectuado los compromisos de los pagos  6 y 7 que se encuentra en tramite de pago; se continua seguimiento de los que están pendientes debido a la demora en la entrega de los productos según cronograma propuesto por el contratista.</t>
  </si>
  <si>
    <t>El área se encuentra identificada y cuenta con el diagnóstico y diseños de intervención con acciones de restauración ecológica generado por la consultoría de STRYCON.</t>
  </si>
  <si>
    <t>La pandemia ocasionada por el covid-19, genero medidas de simulacro desde el  20 de marzo de 2020 y el posterior aislamiento obligatorio decretado en por el gobierno Nacional  que se extiende actualmente hasta el día 1 de julio de 2020, lo cual  retrasó las acciones en campo en mas de tres meses, toda vez que la restauración ecológica no es una actividad exenta del aislamiento obligatorio, y el mecanismo de intervención para esta meta, es precisamente el de adelantar acciones de restauración ecológica en áreas de cantera.</t>
  </si>
  <si>
    <t>Se continúan gestiones administrativas para realizar la concertación y  firma del acuerdo de voluntades entre la Secretaria Distrital de Ambiente y los proponentes de la iniciativa,  este acuerdo vinculará  3 grupos interesados en la conservación de los Cerros Orientales ; en este sentido, se están desarrollando mesas de trabajo para la concertación de las actividades planteadas en el marco de la implementación de la iniciativa, lo que permitirá la firma del acuerdo de voluntades. Adicionalmente,  se realizaron  gestiones previas, requeridas para comenzar la implementación de la iniciativa "Caminos de Hijuefuchas", como es el caso de algunas gestiones precontractuales.</t>
  </si>
  <si>
    <t>Teniendo en cuenta que tanto la iniciativa Recuperando el Corazón de la Mariposa, como la herramienta de educación ambiental-Túnel Ambiental, son procesos implementados y finalizados en vigencias anteriores, en esta vigencia se viene realizando el seguimiento y verificación de ambos procesos, de tal forma que cumplan con su función de generar apropiación social por los cerros orientales y la franja de Adecuación; en este sentido, en este período se establece contacto con el grupo vinculado a través de la iniciativa Recuperando el Corazón de la Mariposa", con el fin de planear y establecer las actividades que requieran ser fortalecidas en el siguiente Plan de Desarrollo y en relación al túnel ambiental,  es importante mencionar que en este período no se han desarrollado actividades en las que se utilice la herramienta, debido a la emergencia ambiental ocasionada por el COVID 19; sin embargo se plantea continuar con su utilización una vez se termine el aislamiento obligatorio y se tengan los lineamientos para realizar este tipo de actividades.</t>
  </si>
  <si>
    <t xml:space="preserve">La pandemia ocasionada por el covid-19, genero medidas de simulacro desde el  20 de marzo de 2020 y el posterior aislamiento obligatorio decretado en por el gobierno Nacional  que se extiende actualmente hasta el día 1 de julio de 2020, generando retrasó de  las acciones operativas de campo en mas de tres meses, toda vez que la restauración ecológica no es una actividad exenta del aislamiento obligatorio.
Se presentaron retrasos en la ejecución del convenio 20171328, por diferencias  entre los convenientes sobre la forma en que se reconoce la  titularidad de los predios a intervenir. </t>
  </si>
  <si>
    <r>
      <t xml:space="preserve">En esta </t>
    </r>
    <r>
      <rPr>
        <sz val="7"/>
        <color rgb="FFFF0000"/>
        <rFont val="Calibri"/>
        <family val="2"/>
        <scheme val="minor"/>
      </rPr>
      <t>meta</t>
    </r>
    <r>
      <rPr>
        <sz val="7"/>
        <rFont val="Calibri"/>
        <family val="2"/>
        <scheme val="minor"/>
      </rPr>
      <t xml:space="preserve"> se llevó a cabo la socialización con el propietario del predio Utopía; de igual manera, se realizó el  control de especies exóticas.  Se encuentra pendiente la actividad de siembra de especies nativas que estaba programada para el 21 de marzo 2020, la cual no se pudo realizar por la cuarentena.         </t>
    </r>
  </si>
  <si>
    <t>SOCIAL: 2016.1grupo/1 iniciativa.2017.Vinculación 2grupos/1iniciativa. 2018: Implementación 1grupo/1iniciativa.2019: Selección 1 iniciativa/Vinculación 3grupos. 2020: Vinculación 3grupos/1iniciativa. PREDIAL: 2016.identificación técnica 44 predios.2017.Estudios títulos 44 predios.2018.Levantamientos topográficos 4 predios.3 predios priorizados. Decreto Distrital 798/2018. 2019. Avalúos referencia y comerciales. RT10-inicia expropiación judicial y RT17, en trámite oferta formal compra.2020: proceso expropiación judicial predio RT10 res. 03694/19. Inicio proc. de expropiación predio RT17. Convenio No.20171240 adquisición predio CHIP AAA0115JTDE con 150Ha. INCENDIOS FTALES: 81,754ha: 2016: adecuación 1ha incendiada.2017:control inicial retamo 4ha; mantenimiento retamo 53,66ha; restauración 3,09ha área incendiada.2018.2ha restauración área incendiada; 7,1ha control inicial retamo.2019.control inicial retamo 5,524 ha; 2,5 ha restauración área incendiada. 2020: Control inicial retamo 2,08ha; despeje caminos 0,8ha. INCENTIVOS: 2016.implementación 2ha. 2017 Diseño incentivos 8 ha. 2018 Implementación 8ha y seguimiento, selección 2 predios. 2019 Control retamo (5ha) y plantación 2000 árboles en La Primavera. Restauración Carabineros 1 ha (766 árboles). Implementación 10 ha predio Quebrada honda. Jornada siembra 20.000 árboles predio Quebrada Honda (10ha) 2020: No reporta. CANTERA: mayo2020, convenio 12952019 identificación 1 ha, diseño control exóticas invasoras y establecimiento material vegetal. Convenio20171328 diseño habilitación ecológica 1ha en Zuque y cerros orientales. 2017 identificación y priorización 1ha de cantera Zuque -convenio 20171328. 2018 diseño con IDIPRON y FDLSC intervención 3ha de cantera del Zuque, estabilización taludes, control exóticas invasoras. 2019 visitas elaboración diseños en 1ha a ejecutar-convenio 20171328, Zuque con EAAB ESP. Recursos reserva finaliza intervención 3ha en Zuque-convenio312018, recursos vigencia-convenio 12952019, se identificó 1ha para intervención. RESTAURACIÓN: mayo 2020 convenio2952019 espera recibir dto final diagnóstico. Convenio13282017CAR revisión diagnóstico. 2016 restauración 0,5ha cantera del Zuque, 0,1ha parque Enrique Olaya. 2017 identificación y priorización 9,4ha franja adecuación Serranía del Zuque-5ha y Tanque los Alpes-5ha. 2018 recursos reserva: inventario forestal predio Hoya San Cristóbal y sendero Parque agua. Recursos vigencia: IDIPRON/FDLSC intervención 50ha el Zuque. 2019 convenio 20171328, ajuste áreas intervención-10Ha Qda la vieja, Santa Isabel 1 y Vitelma. Convenio0312018 diseños e intervienen 50,46ha en serranía del Zuque, control exóticas/plantación nativas. Recursos convenio12952019 identifica área intervención 20ha. SENDEROS: mayo, Viabilidad CAR senderos Convenio20181473, diseños definitivos Strycon. 2016 habilitó sendero Luz y Piedra. 2017 Sendero Zuque-Corinto, convenio20171328 adecuación. 2018 priorizaron senderos Qda Las Delicias y Cerro Guadalupe-Cerro Aguanoso.</t>
  </si>
  <si>
    <t>No se reportan debido a la finalización del PDD</t>
  </si>
  <si>
    <t xml:space="preserve">No se reportan debido a la finalización del PDD </t>
  </si>
  <si>
    <t xml:space="preserve">
No se reportan debido a la finalización del PDD</t>
  </si>
  <si>
    <t>Para el periodo de Mayo, se avanzó en magnitud, dado que el proceso en marco del contrato  del contrato SDA-CM-2017-SECOP II-E-0009(92017) se cuenta con los respectivos avances técnicos según los pagos establecidos de la siguiente manera: pago 1 (100%), pago 2 (100%), pago 3 (100%), cuarto pago (100%), quinto pago (100%), sexto pago (65%) y séptimo pago.</t>
  </si>
  <si>
    <r>
      <t xml:space="preserve">En 2020, con cargo a la reserva, se realizó un avance de la meta de 2,88 ha así: control inicial de retamo en 2,08 ha en cerros orientales (1,78 ha en el futuro Parque Metropolitano La Arboleda y control de esa especie en 0,3 ha en un tramo de la Avenida Circunvalar) y despeje de caminos en 0,8 ha (en el Sendero a Monserrate).
 Adicionalmente, se realizó control inicial de retamo en 1,99 ha de la Troncal Bolivariana y el mantenimiento de 17,63 ha que habían sido intervenidas anteriormente para el control de retamo (11,63 ha en La Arboleda, 6 ha en el Colegio Monseñor Bernardo Sánchez y 4 ha en el Parque Nacional II Sector). Se hizo el diseño florístico y la plantación de 510 individuos vegetales (18 especies), en el Colegio Monseñor Bernardo Sánchez. También se hizo la codificación y toma de datos de 5000 individuos vegetales a partir de lo cual se hizo el análisis de datos para: a) Evaluar la regeneración y el agotamiento del banco de semillas del retamo espinoso y b) Monitoreo de los individuos plantados en el Convenio Interadministrativo SDA-CV-20171342 en La Cascada y La Arboleda, para ver su adaptación y desarrollo.
</t>
    </r>
    <r>
      <rPr>
        <b/>
        <sz val="10"/>
        <rFont val="Arial"/>
        <family val="2"/>
      </rPr>
      <t xml:space="preserve">Reporte histórico: </t>
    </r>
    <r>
      <rPr>
        <sz val="10"/>
        <rFont val="Arial"/>
        <family val="2"/>
      </rPr>
      <t>En 2019, con recursos de reserva, se intervinieron 6,9 ha (4,4 ha de control inicial de retamo y 2,5 ha afectadas por incendio forestal) y con recursos de vigencia, se intervinieron 1,124 ha (control inicial de retamo).
En 2018, con recursos de reserva, se intervinieron 8 ha y con recursos de vigencia 1,1 ha (total 2018: 9,1 ha).
En 2017, con reservas, se trabajó en 43,62 ha y con recursos de vigencia se intervinieron 17,13 ha. (total 2017: 60,75).
En 2016, se adecuó 1 ha afectada por incendio forestal (Parque Nacional Enrique Olaya Herrera).</t>
    </r>
  </si>
  <si>
    <t>7, OBSERVACIONES AVANCE ENERO A MAYO  DE 2020</t>
  </si>
  <si>
    <t xml:space="preserve">Especial: Territorios Supra e intralocales en Chapinero en los barrios Bosque Calderón y Bosque Calderón Tejada.
200003 - Sendero Delicias Tramo 1 </t>
  </si>
  <si>
    <t>Especial: Territorios Supra e intralocales en Chapinero en los barrios Bosque Calderón y Bosque Calderón Tejada.
200002 - Sendero Delicias Tramo 3</t>
  </si>
  <si>
    <t>A MAYO 2020</t>
  </si>
  <si>
    <t>Usaquén: 30062 
Zonas en cerros orientales de Alto Valor Ambiental y de prioridad de espacio publico en la Franja de Adecuación del Bosque Oriental  ubicados en UPZ  10, 11, 13 y en zona rural de la localidad 1.
Descripción:  Delimitación de polígonos y s</t>
  </si>
  <si>
    <t>BARRANCAS,LA GRANJA NORTE,BARRANCAS NORTE,SANTA TERESA,BOSQUE DE PINOS III, SANTA CECILIA PUENTE NORTE, CEDRO SALAZAR, BOSQUE DE PINOS III RURAL, EL REDIL, BOSQUE DE PINOS, SAN JOSE DE USAQUEN, TIBABITA RURAL I, BARRANCAS ORIENTAL, BARRANCAS ORIENTAL RURA</t>
  </si>
  <si>
    <t>Usaquén:  30063
Zonas en cerros orientales de Alto Valor Ambiental y de prioridad de espacio publico en la Franja de Adecuación del Bosque Oriental  ubicados en UPZ  10, 11, 13 y en zona rural de la localidad 1.
Descripción:  Delimitación de polígonos y s</t>
  </si>
  <si>
    <t xml:space="preserve">Usaquén:  Predios En La Franja De Adecuacion Del Bosque Oriental Y Zona Rural
Zonas en cerros orientales de Alto Valor Ambiental y de prioridad de espacio publico en la Franja de Adecuación del Bosque Oriental  ubicados en UPZ  10, 11, 13 y en zona rural </t>
  </si>
  <si>
    <t>Usme: 30066
 Zona de Alto Valor Ambiental y de prioridad de espacio publico en la Franja de Adecuación del Bosque Oriental en las UPZ  La Flora (52), Ciudad Usme (61) y en zona rural de la localidad 5.
Descripción:  Delimitación de polígonos y selección d</t>
  </si>
  <si>
    <t>Usaquén:
  Predios priorizados para adquisición en los cerros orientales ubicados en Zona rural de la localidad.
Descripción:  Predios en los barrios: Barrancas, La Granja Norte, Barrancas Norte, Santa Teresa, Bosque De Pinos III, Santa Cecilia Puente Nor</t>
  </si>
  <si>
    <t>Especial: Territorios Supra e intralocales en   San Cristóbal en los barrios Corinto, Danubio, Alfonso López, Comuneros, Parque Entrenubes, La Gloria, los libertadores, La belleza.
Descripción:  Identificación, diagnostico y planeación para la recuperació</t>
  </si>
  <si>
    <t>Descripción:  Área en la zona prioritaria Zuque Corinto
Localidad: San Cristóbal:
 UPZ: La Gloria, San Blas y  UPR San Cristóbal. 
Zona de Influencia Directa: La zona que hace parte de la estrategia abarca: el territorio de:  Aguas Claras, Laureles, La Ce</t>
  </si>
  <si>
    <t>USME :Zona de Alto Valor Ambiental en la Franja de Adecuación y la reserva forestal protectora Bosque Oriental en las UPZ La Flora (52), Ciudad Usme (61) , Danubio (56), Gran Yomasa (57), Comuneros (58), Alfonso López (59), Parque Entre Nubes(60) y en zon</t>
  </si>
  <si>
    <t xml:space="preserve">Santa Fe  y  San Cristóbal:
Áreas priorizadas en la reserva forestal Bosque Oriental de Bogotá en las localidades Santa fe y San Cristóbal con acciones para restauración ecológica y mantenimiento.
Descripción: Las áreas priorizadas de intervención  en la </t>
  </si>
  <si>
    <t xml:space="preserve">San Cristóbal:
 La Gloria, San Blas y la UPR San Cristóbal. En Altos del Zipa, Altos del Zuque, Aguas claras, La arboleda rural, Los laureles I, Tibaque I, Tibaque, Tibaque urbano, Moralba, Quindío, El triangulo.
Descripción:  Área en la zona prioritaria </t>
  </si>
  <si>
    <t>Santa Fé: 
 En la UPZ La macarena y área aledaña en Vereda Fátima, Vereda Los Cerezos, Bosque Izquierdo, Germania, La Macarena, La Paz Centro y La Perseverancia.
Descripción:  Acciones socio-ambientales en la zona prioritaria del Sector Parque del Agua. S</t>
  </si>
  <si>
    <r>
      <t>Especial: Territorios Supra e intralocales en</t>
    </r>
    <r>
      <rPr>
        <sz val="8"/>
        <color indexed="10"/>
        <rFont val="Arial"/>
        <family val="2"/>
      </rPr>
      <t xml:space="preserve"> </t>
    </r>
    <r>
      <rPr>
        <sz val="8"/>
        <color indexed="8"/>
        <rFont val="Arial"/>
        <family val="2"/>
      </rPr>
      <t xml:space="preserve"> </t>
    </r>
    <r>
      <rPr>
        <b/>
        <sz val="8"/>
        <color indexed="8"/>
        <rFont val="Arial"/>
        <family val="2"/>
      </rPr>
      <t>Santa fe</t>
    </r>
    <r>
      <rPr>
        <sz val="8"/>
        <color indexed="8"/>
        <rFont val="Arial"/>
        <family val="2"/>
      </rPr>
      <t xml:space="preserve"> en los barrios  Egipto y Egipto Alto</t>
    </r>
  </si>
  <si>
    <t>PROGR. ANUAL CORTE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</si>
</sst>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quot;$&quot;* #,##0_-;\-&quot;$&quot;* #,##0_-;_-&quot;$&quot;*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240A]\ #,##0"/>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quot;$&quot;\ #,##0.00"/>
    <numFmt numFmtId="178" formatCode="&quot;$&quot;\ #,##0"/>
    <numFmt numFmtId="179" formatCode="#,##0.0"/>
    <numFmt numFmtId="180" formatCode="0.0"/>
    <numFmt numFmtId="181" formatCode="#,##0.000"/>
    <numFmt numFmtId="182" formatCode="#,##0.00000"/>
    <numFmt numFmtId="183" formatCode="0.000"/>
    <numFmt numFmtId="184" formatCode="0.000%"/>
    <numFmt numFmtId="185" formatCode="_-&quot;$&quot;* #,##0.00_-;\-&quot;$&quot;* #,##0.00_-;_-&quot;$&quot;* &quot;-&quot;_-;_-@_-"/>
    <numFmt numFmtId="186" formatCode="_-* #,##0.00_-;\-* #,##0.00_-;_-* &quot;-&quot;_-;_-@_-"/>
    <numFmt numFmtId="187" formatCode="&quot;$&quot;#,##0.00"/>
    <numFmt numFmtId="188" formatCode="0.00000"/>
    <numFmt numFmtId="189" formatCode="_-&quot;$&quot;* #,##0.00_-;\-&quot;$&quot;* #,##0.00_-;_-&quot;$&quot;* &quot;-&quot;??_-;_-@_-"/>
  </numFmts>
  <fonts count="6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sz val="10"/>
      <color theme="1"/>
      <name val="Calibri"/>
      <family val="2"/>
      <scheme val="minor"/>
    </font>
    <font>
      <sz val="7"/>
      <name val="Calibri"/>
      <family val="2"/>
      <scheme val="minor"/>
    </font>
    <font>
      <sz val="11"/>
      <color theme="1"/>
      <name val="Arial"/>
      <family val="2"/>
    </font>
    <font>
      <sz val="8"/>
      <color theme="1"/>
      <name val="Arial"/>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b/>
      <sz val="12"/>
      <color theme="1"/>
      <name val="Arial"/>
      <family val="2"/>
    </font>
    <font>
      <sz val="10"/>
      <color theme="1"/>
      <name val="Arial"/>
      <family val="2"/>
    </font>
    <font>
      <sz val="9"/>
      <name val="Tahoma"/>
      <family val="2"/>
    </font>
    <font>
      <b/>
      <sz val="9"/>
      <color theme="1"/>
      <name val="Arial"/>
      <family val="2"/>
    </font>
    <font>
      <sz val="9"/>
      <color theme="1"/>
      <name val="Arial"/>
      <family val="2"/>
    </font>
    <font>
      <b/>
      <sz val="10"/>
      <color theme="1"/>
      <name val="Arial"/>
      <family val="2"/>
    </font>
    <font>
      <sz val="7"/>
      <color theme="1"/>
      <name val="Calibri"/>
      <family val="2"/>
      <scheme val="minor"/>
    </font>
    <font>
      <b/>
      <sz val="7"/>
      <color theme="1"/>
      <name val="Calibri"/>
      <family val="2"/>
      <scheme val="minor"/>
    </font>
    <font>
      <b/>
      <i/>
      <u val="single"/>
      <sz val="9"/>
      <color theme="1"/>
      <name val="Arial"/>
      <family val="2"/>
    </font>
    <font>
      <sz val="9"/>
      <color theme="0" tint="-0.24997000396251678"/>
      <name val="Arial"/>
      <family val="2"/>
    </font>
    <font>
      <b/>
      <sz val="8"/>
      <color indexed="8"/>
      <name val="Arial"/>
      <family val="2"/>
    </font>
    <font>
      <b/>
      <sz val="18"/>
      <name val="Arial"/>
      <family val="2"/>
    </font>
    <font>
      <sz val="18"/>
      <name val="Arial"/>
      <family val="2"/>
    </font>
    <font>
      <b/>
      <sz val="16"/>
      <name val="Arial"/>
      <family val="2"/>
    </font>
    <font>
      <sz val="11"/>
      <name val="Calibri"/>
      <family val="2"/>
      <scheme val="minor"/>
    </font>
    <font>
      <sz val="7"/>
      <color rgb="FFFF0000"/>
      <name val="Calibri"/>
      <family val="2"/>
      <scheme val="minor"/>
    </font>
    <font>
      <sz val="10.5"/>
      <name val="Arial"/>
      <family val="2"/>
    </font>
    <font>
      <sz val="10.5"/>
      <color theme="1"/>
      <name val="Arial Narrow"/>
      <family val="2"/>
    </font>
    <font>
      <sz val="10"/>
      <color rgb="FFFF0000"/>
      <name val="Arial"/>
      <family val="2"/>
    </font>
    <font>
      <sz val="11"/>
      <color rgb="FFFF0000"/>
      <name val="Calibri"/>
      <family val="2"/>
      <scheme val="minor"/>
    </font>
    <font>
      <sz val="8"/>
      <name val="Calibri"/>
      <family val="2"/>
      <scheme val="minor"/>
    </font>
    <font>
      <sz val="7.5"/>
      <name val="Arial"/>
      <family val="2"/>
    </font>
    <font>
      <sz val="7.5"/>
      <color indexed="8"/>
      <name val="Arial"/>
      <family val="2"/>
    </font>
    <font>
      <sz val="10"/>
      <color indexed="8"/>
      <name val="Arial"/>
      <family val="2"/>
    </font>
    <font>
      <sz val="9"/>
      <color rgb="FFFF0000"/>
      <name val="Arial"/>
      <family val="2"/>
    </font>
    <font>
      <b/>
      <sz val="22"/>
      <name val="Arial"/>
      <family val="2"/>
    </font>
    <font>
      <sz val="20"/>
      <name val="Arial"/>
      <family val="2"/>
    </font>
    <font>
      <b/>
      <sz val="10.5"/>
      <name val="Arial"/>
      <family val="2"/>
    </font>
    <font>
      <b/>
      <sz val="10"/>
      <color rgb="FFFF0000"/>
      <name val="Arial"/>
      <family val="2"/>
    </font>
    <font>
      <sz val="11"/>
      <color rgb="FF000000"/>
      <name val="Calibri"/>
      <family val="2"/>
    </font>
    <font>
      <sz val="8"/>
      <color indexed="10"/>
      <name val="Arial"/>
      <family val="2"/>
    </font>
    <font>
      <b/>
      <sz val="8"/>
      <name val="Calibri"/>
      <family val="2"/>
    </font>
  </fonts>
  <fills count="11">
    <fill>
      <patternFill/>
    </fill>
    <fill>
      <patternFill patternType="gray125"/>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04997999966144562"/>
        <bgColor indexed="64"/>
      </patternFill>
    </fill>
  </fills>
  <borders count="70">
    <border>
      <left/>
      <right/>
      <top/>
      <bottom/>
      <diagonal/>
    </border>
    <border>
      <left/>
      <right style="medium"/>
      <top/>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border>
    <border>
      <left style="thin"/>
      <right style="medium"/>
      <top style="thin"/>
      <bottom style="thin"/>
    </border>
    <border>
      <left style="thin"/>
      <right style="medium"/>
      <top/>
      <bottom style="medium"/>
    </border>
    <border>
      <left style="thin"/>
      <right/>
      <top style="medium"/>
      <bottom style="thin"/>
    </border>
    <border>
      <left style="thin"/>
      <right/>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right style="medium"/>
      <top style="thin"/>
      <bottom style="medium"/>
    </border>
    <border>
      <left style="thin"/>
      <right style="medium"/>
      <top style="thin"/>
      <bottom/>
    </border>
    <border>
      <left style="thin"/>
      <right style="thin"/>
      <top/>
      <bottom style="thin"/>
    </border>
    <border>
      <left style="thin"/>
      <right style="thin"/>
      <top/>
      <bottom style="medium"/>
    </border>
    <border>
      <left/>
      <right style="thin"/>
      <top/>
      <bottom style="thin"/>
    </border>
    <border>
      <left/>
      <right style="thin"/>
      <top style="thin"/>
      <bottom style="thin"/>
    </border>
    <border>
      <left/>
      <right style="thin"/>
      <top style="thin"/>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top style="thin"/>
      <bottom/>
    </border>
    <border>
      <left style="medium"/>
      <right style="thin"/>
      <top style="thin"/>
      <bottom/>
    </border>
    <border>
      <left/>
      <right style="medium"/>
      <top style="thin"/>
      <bottom/>
    </border>
    <border>
      <left/>
      <right style="thin"/>
      <top style="thin"/>
      <bottom/>
    </border>
    <border>
      <left/>
      <right style="thin"/>
      <top style="medium"/>
      <bottom style="thin"/>
    </border>
    <border>
      <left style="medium"/>
      <right style="thin"/>
      <top/>
      <bottom style="thin"/>
    </border>
    <border>
      <left style="thin"/>
      <right style="medium"/>
      <top/>
      <bottom style="thin"/>
    </border>
    <border>
      <left/>
      <right style="medium"/>
      <top/>
      <bottom style="thin"/>
    </border>
    <border>
      <left/>
      <right style="medium"/>
      <top style="medium"/>
      <bottom style="thin"/>
    </border>
    <border>
      <left style="thin"/>
      <right style="thin"/>
      <top/>
      <bottom/>
    </border>
    <border>
      <left/>
      <right style="thin"/>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medium"/>
      <bottom/>
    </border>
    <border>
      <left/>
      <right/>
      <top style="medium"/>
      <bottom style="thin"/>
    </border>
    <border>
      <left/>
      <right/>
      <top style="thin"/>
      <bottom style="thin"/>
    </border>
    <border>
      <left/>
      <right style="medium"/>
      <top style="thin"/>
      <bottom style="thin"/>
    </border>
    <border>
      <left/>
      <right/>
      <top style="thin"/>
      <bottom style="medium"/>
    </border>
    <border>
      <left style="medium"/>
      <right/>
      <top style="medium"/>
      <bottom style="thin"/>
    </border>
    <border>
      <left style="medium"/>
      <right/>
      <top style="thin"/>
      <bottom style="thin"/>
    </border>
    <border>
      <left/>
      <right style="thin"/>
      <top style="medium"/>
      <bottom/>
    </border>
    <border>
      <left/>
      <right style="thin"/>
      <top/>
      <bottom/>
    </border>
    <border>
      <left style="medium"/>
      <right/>
      <top style="thin"/>
      <bottom style="medium"/>
    </border>
    <border>
      <left style="thin"/>
      <right style="medium"/>
      <top/>
      <bottom/>
    </border>
    <border>
      <left style="medium"/>
      <right/>
      <top/>
      <bottom style="thin"/>
    </border>
    <border>
      <left/>
      <right/>
      <top/>
      <bottom style="thin"/>
    </border>
    <border>
      <left style="thin"/>
      <right/>
      <top/>
      <bottom style="thin"/>
    </border>
    <border>
      <left style="medium"/>
      <right/>
      <top style="thin"/>
      <bottom/>
    </border>
    <border>
      <left style="medium"/>
      <right style="thin"/>
      <top/>
      <bottom/>
    </border>
    <border>
      <left style="medium"/>
      <right style="thin"/>
      <top/>
      <bottom style="medium"/>
    </border>
    <border>
      <left style="medium"/>
      <right style="thin"/>
      <top style="medium"/>
      <bottom/>
    </border>
    <border>
      <left style="thin"/>
      <right style="medium"/>
      <top style="medium"/>
      <bottom/>
    </border>
    <border>
      <left style="medium"/>
      <right style="medium"/>
      <top/>
      <bottom/>
    </border>
    <border>
      <left style="medium"/>
      <right style="medium"/>
      <top style="medium"/>
      <bottom/>
    </border>
    <border>
      <left style="medium"/>
      <right style="medium"/>
      <top/>
      <bottom style="medium"/>
    </border>
    <border>
      <left style="thin"/>
      <right/>
      <top style="medium"/>
      <bottom/>
    </border>
    <border>
      <left style="thin"/>
      <right/>
      <top/>
      <bottom style="medium"/>
    </border>
    <border>
      <left style="thin"/>
      <right/>
      <top/>
      <bottom/>
    </border>
    <border>
      <left style="medium"/>
      <right style="medium"/>
      <top style="thin"/>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164" fontId="0" fillId="0" borderId="0" applyFont="0" applyFill="0" applyBorder="0" applyAlignment="0" applyProtection="0"/>
    <xf numFmtId="175" fontId="1" fillId="0" borderId="0" applyFont="0" applyFill="0" applyBorder="0" applyAlignment="0" applyProtection="0"/>
    <xf numFmtId="167"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168" fontId="0" fillId="0" borderId="0" applyFont="0" applyFill="0" applyBorder="0" applyAlignment="0" applyProtection="0"/>
    <xf numFmtId="43" fontId="65" fillId="0" borderId="0" applyFont="0" applyFill="0" applyBorder="0" applyAlignment="0" applyProtection="0"/>
    <xf numFmtId="42" fontId="65" fillId="0" borderId="0" applyFont="0" applyFill="0" applyBorder="0" applyAlignment="0" applyProtection="0"/>
    <xf numFmtId="166" fontId="0" fillId="0" borderId="0" applyFont="0" applyFill="0" applyBorder="0" applyAlignment="0" applyProtection="0"/>
    <xf numFmtId="166" fontId="65" fillId="0" borderId="0" applyFont="0" applyFill="0" applyBorder="0" applyAlignment="0" applyProtection="0"/>
    <xf numFmtId="189" fontId="65" fillId="0" borderId="0" applyFont="0" applyFill="0" applyBorder="0" applyAlignment="0" applyProtection="0"/>
    <xf numFmtId="167" fontId="2" fillId="0" borderId="0" applyFont="0" applyFill="0" applyBorder="0" applyAlignment="0" applyProtection="0"/>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5" fillId="0" borderId="0">
      <alignment/>
      <protection/>
    </xf>
    <xf numFmtId="0" fontId="65" fillId="0" borderId="0">
      <alignment/>
      <protection/>
    </xf>
    <xf numFmtId="0" fontId="1" fillId="0" borderId="0">
      <alignment/>
      <protection/>
    </xf>
    <xf numFmtId="0" fontId="65" fillId="0" borderId="0">
      <alignment/>
      <protection/>
    </xf>
    <xf numFmtId="0" fontId="65" fillId="0" borderId="0">
      <alignment/>
      <protection/>
    </xf>
    <xf numFmtId="0" fontId="65" fillId="0" borderId="0">
      <alignment/>
      <protection/>
    </xf>
    <xf numFmtId="9" fontId="65"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cellStyleXfs>
  <cellXfs count="896">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2" borderId="0" xfId="0" applyFill="1"/>
    <xf numFmtId="0" fontId="0" fillId="2" borderId="0" xfId="0" applyFill="1" applyAlignment="1">
      <alignment horizontal="center"/>
    </xf>
    <xf numFmtId="0" fontId="0" fillId="0" borderId="0" xfId="0" applyFill="1" applyAlignment="1">
      <alignment horizontal="center"/>
    </xf>
    <xf numFmtId="0" fontId="6" fillId="0" borderId="0" xfId="0" applyFont="1" applyAlignment="1">
      <alignment vertical="center"/>
    </xf>
    <xf numFmtId="0" fontId="0" fillId="0" borderId="0" xfId="0" applyFill="1" applyAlignment="1">
      <alignment horizontal="center"/>
    </xf>
    <xf numFmtId="0" fontId="0" fillId="0" borderId="0" xfId="0" applyFill="1" applyAlignment="1">
      <alignment horizontal="center"/>
    </xf>
    <xf numFmtId="0" fontId="5" fillId="2" borderId="0" xfId="0" applyFont="1" applyFill="1" applyBorder="1" applyAlignment="1">
      <alignment horizontal="center" vertical="center" wrapText="1"/>
    </xf>
    <xf numFmtId="0" fontId="22" fillId="2" borderId="0" xfId="0" applyFont="1" applyFill="1" applyBorder="1"/>
    <xf numFmtId="0" fontId="22" fillId="2" borderId="1" xfId="0" applyFont="1" applyFill="1" applyBorder="1"/>
    <xf numFmtId="0" fontId="27" fillId="0" borderId="0" xfId="0" applyFont="1" applyFill="1"/>
    <xf numFmtId="0" fontId="29" fillId="0" borderId="0" xfId="0" applyFont="1" applyFill="1"/>
    <xf numFmtId="0" fontId="12" fillId="3" borderId="2"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0" fontId="23" fillId="0" borderId="0" xfId="0" applyFont="1" applyFill="1"/>
    <xf numFmtId="0" fontId="0" fillId="0" borderId="2" xfId="0" applyFill="1" applyBorder="1" applyAlignment="1">
      <alignment horizontal="center" vertical="center"/>
    </xf>
    <xf numFmtId="0" fontId="23" fillId="5" borderId="2" xfId="0" applyFont="1" applyFill="1" applyBorder="1" applyAlignment="1">
      <alignment horizontal="center" vertical="center"/>
    </xf>
    <xf numFmtId="0" fontId="34" fillId="5" borderId="2" xfId="0" applyFont="1" applyFill="1" applyBorder="1" applyAlignment="1">
      <alignment horizontal="center" vertical="center"/>
    </xf>
    <xf numFmtId="0" fontId="18" fillId="0" borderId="2" xfId="0" applyFont="1" applyFill="1" applyBorder="1" applyAlignment="1">
      <alignment horizontal="center" vertical="center"/>
    </xf>
    <xf numFmtId="0" fontId="23" fillId="2" borderId="0" xfId="0" applyFont="1" applyFill="1"/>
    <xf numFmtId="0" fontId="5" fillId="0" borderId="2"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0" fontId="5" fillId="2" borderId="2"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29" fillId="0" borderId="0" xfId="0" applyFont="1" applyFill="1" applyAlignment="1">
      <alignment wrapText="1"/>
    </xf>
    <xf numFmtId="0" fontId="27" fillId="0" borderId="0" xfId="0" applyFont="1" applyFill="1" applyAlignment="1">
      <alignment wrapText="1"/>
    </xf>
    <xf numFmtId="0" fontId="0" fillId="0" borderId="0" xfId="0" applyFill="1" applyAlignment="1">
      <alignment wrapText="1"/>
    </xf>
    <xf numFmtId="0" fontId="0" fillId="2" borderId="0" xfId="0" applyFill="1" applyAlignment="1">
      <alignment wrapText="1"/>
    </xf>
    <xf numFmtId="0" fontId="1" fillId="2" borderId="0" xfId="0" applyFont="1" applyFill="1" applyAlignment="1">
      <alignment wrapText="1"/>
    </xf>
    <xf numFmtId="0" fontId="9" fillId="2" borderId="0" xfId="0" applyFont="1" applyFill="1" applyAlignment="1">
      <alignment wrapText="1"/>
    </xf>
    <xf numFmtId="0" fontId="5" fillId="2" borderId="0" xfId="0" applyFont="1" applyFill="1" applyAlignment="1">
      <alignment horizontal="center" wrapText="1"/>
    </xf>
    <xf numFmtId="0" fontId="0" fillId="2" borderId="0" xfId="0" applyFill="1" applyAlignment="1">
      <alignment horizontal="center" wrapText="1"/>
    </xf>
    <xf numFmtId="176" fontId="0" fillId="2" borderId="0" xfId="0" applyNumberFormat="1" applyFill="1" applyAlignment="1">
      <alignment horizontal="center" wrapText="1"/>
    </xf>
    <xf numFmtId="0" fontId="20" fillId="0" borderId="0" xfId="0" applyFont="1" applyFill="1" applyAlignment="1">
      <alignment horizontal="center" vertical="center" wrapText="1"/>
    </xf>
    <xf numFmtId="0" fontId="0" fillId="0" borderId="0" xfId="0" applyFill="1" applyAlignment="1">
      <alignment horizontal="center" vertical="center" wrapText="1"/>
    </xf>
    <xf numFmtId="0" fontId="20" fillId="0" borderId="0" xfId="0" applyFont="1" applyFill="1" applyAlignment="1">
      <alignment wrapText="1"/>
    </xf>
    <xf numFmtId="0" fontId="37" fillId="0" borderId="0" xfId="0" applyFont="1" applyFill="1" applyAlignment="1">
      <alignment wrapText="1"/>
    </xf>
    <xf numFmtId="0" fontId="1" fillId="0" borderId="0" xfId="0" applyFont="1" applyFill="1" applyAlignment="1">
      <alignment wrapText="1"/>
    </xf>
    <xf numFmtId="0" fontId="9" fillId="0" borderId="0" xfId="0" applyFont="1" applyFill="1" applyAlignment="1">
      <alignment wrapText="1"/>
    </xf>
    <xf numFmtId="0" fontId="5" fillId="0" borderId="0" xfId="0" applyFont="1" applyFill="1" applyAlignment="1">
      <alignment horizontal="center" wrapText="1"/>
    </xf>
    <xf numFmtId="0" fontId="0" fillId="0" borderId="0" xfId="0" applyFill="1" applyAlignment="1">
      <alignment horizontal="center" wrapText="1"/>
    </xf>
    <xf numFmtId="0" fontId="1" fillId="0" borderId="0" xfId="33" applyFill="1" applyBorder="1" applyAlignment="1">
      <alignment vertical="center"/>
      <protection/>
    </xf>
    <xf numFmtId="0" fontId="1" fillId="0" borderId="0" xfId="33" applyFill="1" applyAlignment="1">
      <alignment vertical="center"/>
      <protection/>
    </xf>
    <xf numFmtId="0" fontId="9" fillId="0" borderId="0" xfId="33" applyFont="1" applyFill="1" applyAlignment="1">
      <alignment vertical="center"/>
      <protection/>
    </xf>
    <xf numFmtId="0" fontId="1" fillId="0" borderId="0" xfId="33" applyFill="1" applyAlignment="1">
      <alignment horizontal="left" vertical="center"/>
      <protection/>
    </xf>
    <xf numFmtId="10" fontId="1" fillId="0" borderId="0" xfId="33" applyNumberFormat="1" applyFill="1" applyAlignment="1">
      <alignment vertical="center"/>
      <protection/>
    </xf>
    <xf numFmtId="0" fontId="19" fillId="0" borderId="0" xfId="33" applyFont="1" applyFill="1" applyAlignment="1">
      <alignment vertical="center"/>
      <protection/>
    </xf>
    <xf numFmtId="0" fontId="19" fillId="0" borderId="0" xfId="33" applyFont="1" applyFill="1" applyBorder="1" applyAlignment="1">
      <alignment vertical="center"/>
      <protection/>
    </xf>
    <xf numFmtId="0" fontId="20" fillId="2" borderId="0" xfId="0" applyFont="1" applyFill="1" applyAlignment="1">
      <alignment horizontal="center" vertical="center" wrapText="1"/>
    </xf>
    <xf numFmtId="0" fontId="1" fillId="0" borderId="0" xfId="33" applyFont="1" applyFill="1" applyAlignment="1">
      <alignment vertical="center"/>
      <protection/>
    </xf>
    <xf numFmtId="0" fontId="3" fillId="3" borderId="7" xfId="33" applyFont="1" applyFill="1" applyBorder="1" applyAlignment="1">
      <alignment horizontal="center" vertical="center" wrapText="1"/>
      <protection/>
    </xf>
    <xf numFmtId="2" fontId="39" fillId="0" borderId="3" xfId="40" applyNumberFormat="1" applyFont="1" applyFill="1" applyBorder="1" applyAlignment="1">
      <alignment horizontal="center" vertical="center" wrapText="1"/>
    </xf>
    <xf numFmtId="177" fontId="40" fillId="0" borderId="2" xfId="27" applyNumberFormat="1" applyFont="1" applyFill="1" applyBorder="1" applyAlignment="1">
      <alignment horizontal="center" vertical="center" wrapText="1"/>
    </xf>
    <xf numFmtId="2" fontId="40" fillId="0" borderId="2" xfId="0" applyNumberFormat="1" applyFont="1" applyFill="1" applyBorder="1" applyAlignment="1">
      <alignment horizontal="center" vertical="center" wrapText="1"/>
    </xf>
    <xf numFmtId="2" fontId="39" fillId="0" borderId="2" xfId="40" applyNumberFormat="1" applyFont="1" applyFill="1" applyBorder="1" applyAlignment="1">
      <alignment horizontal="center" vertical="center" wrapText="1"/>
    </xf>
    <xf numFmtId="177" fontId="40" fillId="0" borderId="4" xfId="27" applyNumberFormat="1" applyFont="1" applyFill="1" applyBorder="1" applyAlignment="1">
      <alignment horizontal="center" vertical="center" wrapText="1"/>
    </xf>
    <xf numFmtId="177" fontId="40" fillId="0" borderId="3" xfId="27" applyNumberFormat="1" applyFont="1" applyFill="1" applyBorder="1" applyAlignment="1">
      <alignment horizontal="center" vertical="center" wrapText="1"/>
    </xf>
    <xf numFmtId="2" fontId="39" fillId="0" borderId="8" xfId="40" applyNumberFormat="1" applyFont="1" applyFill="1" applyBorder="1" applyAlignment="1">
      <alignment horizontal="center" vertical="center" wrapText="1"/>
    </xf>
    <xf numFmtId="177" fontId="40" fillId="0" borderId="9" xfId="27" applyNumberFormat="1" applyFont="1" applyFill="1" applyBorder="1" applyAlignment="1">
      <alignment horizontal="center" vertical="center" wrapText="1"/>
    </xf>
    <xf numFmtId="177" fontId="13" fillId="0" borderId="6" xfId="27" applyNumberFormat="1" applyFont="1" applyFill="1" applyBorder="1" applyAlignment="1">
      <alignment horizontal="center" vertical="center" wrapText="1"/>
    </xf>
    <xf numFmtId="2" fontId="40" fillId="0" borderId="9"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2" fontId="13" fillId="0" borderId="6" xfId="0" applyNumberFormat="1" applyFont="1" applyFill="1" applyBorder="1" applyAlignment="1">
      <alignment horizontal="center" vertical="center" wrapText="1"/>
    </xf>
    <xf numFmtId="2" fontId="39" fillId="0" borderId="10" xfId="40" applyNumberFormat="1" applyFont="1" applyFill="1" applyBorder="1" applyAlignment="1">
      <alignment horizontal="center" vertical="center" wrapText="1"/>
    </xf>
    <xf numFmtId="2" fontId="39" fillId="0" borderId="9" xfId="40" applyNumberFormat="1" applyFont="1" applyFill="1" applyBorder="1" applyAlignment="1">
      <alignment horizontal="center" vertical="center" wrapText="1"/>
    </xf>
    <xf numFmtId="2" fontId="15" fillId="0" borderId="6" xfId="40" applyNumberFormat="1" applyFont="1" applyFill="1" applyBorder="1" applyAlignment="1">
      <alignment horizontal="center" vertical="center" wrapText="1"/>
    </xf>
    <xf numFmtId="177" fontId="40" fillId="0" borderId="11" xfId="27" applyNumberFormat="1" applyFont="1" applyFill="1" applyBorder="1" applyAlignment="1">
      <alignment horizontal="center" vertical="center" wrapText="1"/>
    </xf>
    <xf numFmtId="177" fontId="40" fillId="0" borderId="12" xfId="27" applyNumberFormat="1" applyFont="1" applyFill="1" applyBorder="1" applyAlignment="1">
      <alignment horizontal="center" vertical="center" wrapText="1"/>
    </xf>
    <xf numFmtId="177" fontId="40" fillId="0" borderId="13" xfId="27" applyNumberFormat="1" applyFont="1" applyFill="1" applyBorder="1" applyAlignment="1">
      <alignment horizontal="center" vertical="center" wrapText="1"/>
    </xf>
    <xf numFmtId="166" fontId="15" fillId="0" borderId="6" xfId="43" applyFont="1" applyFill="1" applyBorder="1" applyAlignment="1">
      <alignment horizontal="center" vertical="center" wrapText="1"/>
    </xf>
    <xf numFmtId="10" fontId="5" fillId="0" borderId="2" xfId="40" applyNumberFormat="1" applyFont="1" applyFill="1" applyBorder="1" applyAlignment="1">
      <alignment horizontal="center" vertical="center" wrapText="1"/>
    </xf>
    <xf numFmtId="2" fontId="39" fillId="0" borderId="3" xfId="0" applyNumberFormat="1" applyFont="1" applyFill="1" applyBorder="1" applyAlignment="1">
      <alignment horizontal="center" vertical="center" wrapText="1"/>
    </xf>
    <xf numFmtId="2" fontId="15" fillId="0" borderId="14" xfId="40" applyNumberFormat="1" applyFont="1" applyFill="1" applyBorder="1" applyAlignment="1">
      <alignment horizontal="center" vertical="center" wrapText="1"/>
    </xf>
    <xf numFmtId="2" fontId="39" fillId="0" borderId="2" xfId="27" applyNumberFormat="1" applyFont="1" applyFill="1" applyBorder="1" applyAlignment="1">
      <alignment horizontal="center" vertical="center" wrapText="1"/>
    </xf>
    <xf numFmtId="177" fontId="40" fillId="0" borderId="2" xfId="0" applyNumberFormat="1" applyFont="1" applyFill="1" applyBorder="1" applyAlignment="1">
      <alignment horizontal="center" vertical="center" wrapText="1"/>
    </xf>
    <xf numFmtId="2" fontId="39" fillId="0" borderId="3" xfId="27" applyNumberFormat="1" applyFont="1" applyFill="1" applyBorder="1" applyAlignment="1">
      <alignment horizontal="center" vertical="center" wrapText="1"/>
    </xf>
    <xf numFmtId="2" fontId="41" fillId="0" borderId="3" xfId="0" applyNumberFormat="1" applyFont="1" applyFill="1" applyBorder="1" applyAlignment="1">
      <alignment horizontal="center" vertical="center" wrapText="1"/>
    </xf>
    <xf numFmtId="2" fontId="39" fillId="0" borderId="2" xfId="0" applyNumberFormat="1" applyFont="1" applyFill="1" applyBorder="1" applyAlignment="1">
      <alignment horizontal="center" vertical="center" wrapText="1"/>
    </xf>
    <xf numFmtId="2" fontId="41" fillId="0" borderId="2" xfId="0" applyNumberFormat="1" applyFont="1" applyFill="1" applyBorder="1" applyAlignment="1">
      <alignment horizontal="center" vertical="center" wrapText="1"/>
    </xf>
    <xf numFmtId="177" fontId="40" fillId="0" borderId="5" xfId="27" applyNumberFormat="1" applyFont="1" applyFill="1" applyBorder="1" applyAlignment="1">
      <alignment horizontal="center" vertical="center" wrapText="1"/>
    </xf>
    <xf numFmtId="9" fontId="39" fillId="0" borderId="3" xfId="40" applyFont="1" applyFill="1" applyBorder="1" applyAlignment="1">
      <alignment horizontal="center" vertical="center" wrapText="1"/>
    </xf>
    <xf numFmtId="177" fontId="40" fillId="0" borderId="6" xfId="27" applyNumberFormat="1" applyFont="1" applyFill="1" applyBorder="1" applyAlignment="1">
      <alignment horizontal="center" vertical="center" wrapText="1"/>
    </xf>
    <xf numFmtId="173" fontId="19" fillId="0" borderId="4" xfId="0" applyNumberFormat="1" applyFont="1" applyFill="1" applyBorder="1" applyAlignment="1">
      <alignment horizontal="center" vertical="center"/>
    </xf>
    <xf numFmtId="10" fontId="42" fillId="0" borderId="4" xfId="33" applyNumberFormat="1" applyFont="1" applyFill="1" applyBorder="1" applyAlignment="1">
      <alignment horizontal="center" vertical="center" wrapText="1"/>
      <protection/>
    </xf>
    <xf numFmtId="173" fontId="19" fillId="0" borderId="13" xfId="0" applyNumberFormat="1" applyFont="1" applyFill="1" applyBorder="1" applyAlignment="1">
      <alignment horizontal="center" vertical="center"/>
    </xf>
    <xf numFmtId="173" fontId="19" fillId="0" borderId="15" xfId="0" applyNumberFormat="1" applyFont="1" applyFill="1" applyBorder="1" applyAlignment="1">
      <alignment horizontal="center" vertical="center"/>
    </xf>
    <xf numFmtId="10" fontId="42" fillId="0" borderId="5" xfId="33" applyNumberFormat="1" applyFont="1" applyFill="1" applyBorder="1" applyAlignment="1">
      <alignment horizontal="center" vertical="center" wrapText="1"/>
      <protection/>
    </xf>
    <xf numFmtId="173" fontId="19" fillId="0" borderId="5" xfId="0" applyNumberFormat="1" applyFont="1" applyFill="1" applyBorder="1" applyAlignment="1">
      <alignment horizontal="center" vertical="center"/>
    </xf>
    <xf numFmtId="173" fontId="19" fillId="0" borderId="16" xfId="0" applyNumberFormat="1" applyFont="1" applyFill="1" applyBorder="1" applyAlignment="1">
      <alignment horizontal="center" vertical="center"/>
    </xf>
    <xf numFmtId="10" fontId="19" fillId="0" borderId="4" xfId="0" applyNumberFormat="1" applyFont="1" applyFill="1" applyBorder="1" applyAlignment="1">
      <alignment horizontal="center" vertical="center"/>
    </xf>
    <xf numFmtId="10" fontId="19" fillId="0" borderId="13" xfId="0" applyNumberFormat="1" applyFont="1" applyFill="1" applyBorder="1" applyAlignment="1">
      <alignment horizontal="center" vertical="center"/>
    </xf>
    <xf numFmtId="173" fontId="19" fillId="3" borderId="17" xfId="0" applyNumberFormat="1" applyFont="1" applyFill="1" applyBorder="1" applyAlignment="1">
      <alignment vertical="center"/>
    </xf>
    <xf numFmtId="173" fontId="19" fillId="4" borderId="2" xfId="0" applyNumberFormat="1" applyFont="1" applyFill="1" applyBorder="1" applyAlignment="1">
      <alignment vertical="center"/>
    </xf>
    <xf numFmtId="0" fontId="0" fillId="0" borderId="0" xfId="0"/>
    <xf numFmtId="0" fontId="0" fillId="0" borderId="0" xfId="0" applyFill="1"/>
    <xf numFmtId="0" fontId="0" fillId="2" borderId="0" xfId="0" applyFill="1"/>
    <xf numFmtId="0" fontId="11" fillId="3" borderId="4" xfId="36" applyFont="1" applyFill="1" applyBorder="1" applyAlignment="1">
      <alignment horizontal="center" vertical="center"/>
      <protection/>
    </xf>
    <xf numFmtId="0" fontId="11" fillId="3" borderId="13" xfId="36" applyFont="1" applyFill="1" applyBorder="1" applyAlignment="1">
      <alignment horizontal="center" vertical="center" wrapText="1"/>
      <protection/>
    </xf>
    <xf numFmtId="0" fontId="11" fillId="3" borderId="18" xfId="36" applyFont="1" applyFill="1" applyBorder="1" applyAlignment="1">
      <alignment horizontal="center" vertical="center" wrapText="1"/>
      <protection/>
    </xf>
    <xf numFmtId="0" fontId="23" fillId="2" borderId="0" xfId="0" applyFont="1" applyFill="1"/>
    <xf numFmtId="166" fontId="16" fillId="3" borderId="19" xfId="43" applyFont="1" applyFill="1" applyBorder="1" applyAlignment="1">
      <alignment horizontal="center" vertical="center" wrapText="1"/>
    </xf>
    <xf numFmtId="166" fontId="16" fillId="4" borderId="20" xfId="43" applyFont="1" applyFill="1" applyBorder="1" applyAlignment="1">
      <alignment horizontal="center" vertical="center" wrapText="1"/>
    </xf>
    <xf numFmtId="166" fontId="16" fillId="3" borderId="21" xfId="43" applyFont="1" applyFill="1" applyBorder="1" applyAlignment="1">
      <alignment horizontal="left" vertical="center" wrapText="1"/>
    </xf>
    <xf numFmtId="178" fontId="16" fillId="3" borderId="17" xfId="36" applyNumberFormat="1" applyFont="1" applyFill="1" applyBorder="1" applyAlignment="1">
      <alignment horizontal="left" vertical="center" wrapText="1"/>
      <protection/>
    </xf>
    <xf numFmtId="178" fontId="16" fillId="4" borderId="2" xfId="36" applyNumberFormat="1" applyFont="1" applyFill="1" applyBorder="1" applyAlignment="1">
      <alignment horizontal="left" vertical="center" wrapText="1"/>
      <protection/>
    </xf>
    <xf numFmtId="178" fontId="16" fillId="3" borderId="4" xfId="36" applyNumberFormat="1" applyFont="1" applyFill="1" applyBorder="1" applyAlignment="1">
      <alignment horizontal="left" vertical="center" wrapText="1"/>
      <protection/>
    </xf>
    <xf numFmtId="177" fontId="13" fillId="0" borderId="2" xfId="27" applyNumberFormat="1" applyFont="1" applyFill="1" applyBorder="1" applyAlignment="1">
      <alignment horizontal="center" vertical="center" wrapText="1"/>
    </xf>
    <xf numFmtId="178" fontId="0" fillId="2" borderId="0" xfId="0" applyNumberFormat="1" applyFill="1"/>
    <xf numFmtId="173" fontId="19" fillId="0" borderId="2" xfId="0" applyNumberFormat="1" applyFont="1" applyFill="1" applyBorder="1" applyAlignment="1">
      <alignment horizontal="center" vertical="center"/>
    </xf>
    <xf numFmtId="10" fontId="42" fillId="0" borderId="2" xfId="33" applyNumberFormat="1" applyFont="1" applyFill="1" applyBorder="1" applyAlignment="1">
      <alignment horizontal="center" vertical="center" wrapText="1"/>
      <protection/>
    </xf>
    <xf numFmtId="173" fontId="19" fillId="4" borderId="5" xfId="0" applyNumberFormat="1" applyFont="1" applyFill="1" applyBorder="1" applyAlignment="1">
      <alignment vertical="center"/>
    </xf>
    <xf numFmtId="173" fontId="19" fillId="3" borderId="3" xfId="0" applyNumberFormat="1" applyFont="1" applyFill="1" applyBorder="1" applyAlignment="1">
      <alignment vertical="center"/>
    </xf>
    <xf numFmtId="173" fontId="19" fillId="4" borderId="4" xfId="0" applyNumberFormat="1" applyFont="1" applyFill="1" applyBorder="1" applyAlignment="1">
      <alignment vertical="center"/>
    </xf>
    <xf numFmtId="173" fontId="19" fillId="0" borderId="6" xfId="0" applyNumberFormat="1" applyFont="1" applyFill="1" applyBorder="1" applyAlignment="1">
      <alignment horizontal="center" vertical="center"/>
    </xf>
    <xf numFmtId="10" fontId="3" fillId="3" borderId="18" xfId="42" applyNumberFormat="1" applyFont="1" applyFill="1" applyBorder="1" applyAlignment="1">
      <alignment horizontal="center" vertical="center" wrapText="1"/>
    </xf>
    <xf numFmtId="10" fontId="0" fillId="0" borderId="0" xfId="0" applyNumberFormat="1" applyFill="1" applyAlignment="1">
      <alignment horizontal="center"/>
    </xf>
    <xf numFmtId="2" fontId="40" fillId="0" borderId="10" xfId="0" applyNumberFormat="1" applyFont="1" applyFill="1" applyBorder="1" applyAlignment="1">
      <alignment horizontal="center" vertical="center" wrapText="1"/>
    </xf>
    <xf numFmtId="168" fontId="0" fillId="0" borderId="0" xfId="0" applyNumberFormat="1"/>
    <xf numFmtId="9" fontId="5" fillId="0" borderId="0" xfId="56" applyFont="1" applyFill="1" applyAlignment="1">
      <alignment horizontal="center" wrapText="1"/>
    </xf>
    <xf numFmtId="10" fontId="5" fillId="0" borderId="2" xfId="5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0" fontId="5" fillId="6" borderId="2" xfId="0" applyNumberFormat="1" applyFont="1" applyFill="1" applyBorder="1" applyAlignment="1">
      <alignment horizontal="center" vertical="center" wrapText="1"/>
    </xf>
    <xf numFmtId="2" fontId="39" fillId="0" borderId="22" xfId="40" applyNumberFormat="1" applyFont="1" applyFill="1" applyBorder="1" applyAlignment="1">
      <alignment horizontal="center" vertical="center" wrapText="1"/>
    </xf>
    <xf numFmtId="177" fontId="40" fillId="0" borderId="10" xfId="27" applyNumberFormat="1" applyFont="1" applyFill="1" applyBorder="1" applyAlignment="1">
      <alignment horizontal="center" vertical="center" wrapText="1"/>
    </xf>
    <xf numFmtId="177" fontId="40" fillId="0" borderId="22" xfId="27" applyNumberFormat="1" applyFont="1" applyFill="1" applyBorder="1" applyAlignment="1">
      <alignment horizontal="center" vertical="center" wrapText="1"/>
    </xf>
    <xf numFmtId="2" fontId="40" fillId="7" borderId="2" xfId="0" applyNumberFormat="1" applyFont="1" applyFill="1" applyBorder="1" applyAlignment="1">
      <alignment horizontal="center" vertical="center" wrapText="1"/>
    </xf>
    <xf numFmtId="43" fontId="5" fillId="0" borderId="0" xfId="57" applyFont="1" applyFill="1" applyAlignment="1">
      <alignment horizontal="center" wrapText="1"/>
    </xf>
    <xf numFmtId="43" fontId="0" fillId="0" borderId="0" xfId="0" applyNumberFormat="1"/>
    <xf numFmtId="185" fontId="16" fillId="3" borderId="19" xfId="43" applyNumberFormat="1" applyFont="1" applyFill="1" applyBorder="1" applyAlignment="1">
      <alignment horizontal="center" vertical="center" wrapText="1"/>
    </xf>
    <xf numFmtId="185" fontId="16" fillId="4" borderId="20" xfId="43" applyNumberFormat="1" applyFont="1" applyFill="1" applyBorder="1" applyAlignment="1">
      <alignment horizontal="center" vertical="center" wrapText="1"/>
    </xf>
    <xf numFmtId="185" fontId="16" fillId="3" borderId="21" xfId="43" applyNumberFormat="1" applyFont="1" applyFill="1" applyBorder="1" applyAlignment="1">
      <alignment horizontal="left" vertical="center" wrapText="1"/>
    </xf>
    <xf numFmtId="10" fontId="0" fillId="0" borderId="0" xfId="56" applyNumberFormat="1" applyFont="1"/>
    <xf numFmtId="0" fontId="1" fillId="0" borderId="23" xfId="33" applyFill="1" applyBorder="1" applyAlignment="1">
      <alignment vertical="center"/>
      <protection/>
    </xf>
    <xf numFmtId="0" fontId="1" fillId="0" borderId="24" xfId="33" applyFill="1" applyBorder="1" applyAlignment="1">
      <alignment vertical="center"/>
      <protection/>
    </xf>
    <xf numFmtId="0" fontId="1" fillId="0" borderId="25" xfId="33" applyFill="1" applyBorder="1" applyAlignment="1">
      <alignment vertical="center"/>
      <protection/>
    </xf>
    <xf numFmtId="0" fontId="1" fillId="0" borderId="26" xfId="33" applyFill="1" applyBorder="1" applyAlignment="1">
      <alignment vertical="center"/>
      <protection/>
    </xf>
    <xf numFmtId="2" fontId="1" fillId="0" borderId="0" xfId="33" applyNumberFormat="1" applyFill="1" applyBorder="1" applyAlignment="1">
      <alignment vertical="center"/>
      <protection/>
    </xf>
    <xf numFmtId="0" fontId="1" fillId="0" borderId="1" xfId="33" applyFill="1" applyBorder="1" applyAlignment="1">
      <alignment vertical="center"/>
      <protection/>
    </xf>
    <xf numFmtId="10" fontId="44" fillId="0" borderId="0" xfId="33" applyNumberFormat="1" applyFont="1" applyFill="1" applyBorder="1" applyAlignment="1">
      <alignment horizontal="center" vertical="center"/>
      <protection/>
    </xf>
    <xf numFmtId="2" fontId="45" fillId="0" borderId="0" xfId="33" applyNumberFormat="1" applyFont="1" applyFill="1" applyBorder="1" applyAlignment="1">
      <alignment vertical="center"/>
      <protection/>
    </xf>
    <xf numFmtId="10" fontId="40" fillId="0" borderId="0" xfId="33" applyNumberFormat="1" applyFont="1" applyFill="1" applyBorder="1" applyAlignment="1">
      <alignment horizontal="center" vertical="center"/>
      <protection/>
    </xf>
    <xf numFmtId="2" fontId="40" fillId="0" borderId="0" xfId="33" applyNumberFormat="1" applyFont="1" applyFill="1" applyBorder="1" applyAlignment="1">
      <alignment horizontal="center" vertical="center"/>
      <protection/>
    </xf>
    <xf numFmtId="2" fontId="40" fillId="0" borderId="0" xfId="33" applyNumberFormat="1" applyFont="1" applyFill="1" applyBorder="1" applyAlignment="1">
      <alignment vertical="center"/>
      <protection/>
    </xf>
    <xf numFmtId="10" fontId="40" fillId="0" borderId="0" xfId="40" applyNumberFormat="1" applyFont="1" applyFill="1" applyBorder="1" applyAlignment="1">
      <alignment vertical="center"/>
    </xf>
    <xf numFmtId="0" fontId="1" fillId="0" borderId="27" xfId="33" applyFill="1" applyBorder="1" applyAlignment="1">
      <alignment vertical="center"/>
      <protection/>
    </xf>
    <xf numFmtId="0" fontId="1" fillId="0" borderId="28" xfId="33" applyFill="1" applyBorder="1" applyAlignment="1">
      <alignment vertical="center"/>
      <protection/>
    </xf>
    <xf numFmtId="0" fontId="1" fillId="0" borderId="29" xfId="33" applyFill="1" applyBorder="1" applyAlignment="1">
      <alignment vertical="center"/>
      <protection/>
    </xf>
    <xf numFmtId="10" fontId="1" fillId="0" borderId="0" xfId="56" applyNumberFormat="1" applyFont="1" applyFill="1" applyBorder="1" applyAlignment="1">
      <alignment vertical="center"/>
    </xf>
    <xf numFmtId="2" fontId="1" fillId="0" borderId="28" xfId="33" applyNumberFormat="1" applyFill="1" applyBorder="1" applyAlignment="1">
      <alignment vertical="center"/>
      <protection/>
    </xf>
    <xf numFmtId="0" fontId="9" fillId="3" borderId="3"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53" fillId="0" borderId="0" xfId="0" applyFont="1" applyFill="1" applyAlignment="1">
      <alignment horizontal="center" vertical="center" wrapText="1"/>
    </xf>
    <xf numFmtId="0" fontId="52" fillId="3" borderId="5" xfId="0" applyFont="1" applyFill="1" applyBorder="1" applyAlignment="1">
      <alignment horizontal="center" vertical="center" wrapText="1"/>
    </xf>
    <xf numFmtId="177" fontId="40" fillId="0" borderId="8" xfId="27" applyNumberFormat="1" applyFont="1" applyFill="1" applyBorder="1" applyAlignment="1">
      <alignment horizontal="center" vertical="center" wrapText="1"/>
    </xf>
    <xf numFmtId="0" fontId="11" fillId="3" borderId="4" xfId="33" applyFont="1" applyFill="1" applyBorder="1" applyAlignment="1">
      <alignment horizontal="center" vertical="center" textRotation="90" wrapText="1"/>
      <protection/>
    </xf>
    <xf numFmtId="0" fontId="1" fillId="0" borderId="0" xfId="33" applyFont="1" applyFill="1" applyBorder="1" applyAlignment="1">
      <alignment vertical="center"/>
      <protection/>
    </xf>
    <xf numFmtId="10" fontId="1" fillId="3" borderId="4" xfId="33" applyNumberFormat="1" applyFont="1" applyFill="1" applyBorder="1" applyAlignment="1">
      <alignment horizontal="center" vertical="center" wrapText="1"/>
      <protection/>
    </xf>
    <xf numFmtId="0" fontId="3" fillId="3" borderId="4" xfId="33" applyFont="1" applyFill="1" applyBorder="1" applyAlignment="1">
      <alignment horizontal="center" vertical="center" wrapText="1"/>
      <protection/>
    </xf>
    <xf numFmtId="0" fontId="52" fillId="3" borderId="30" xfId="0" applyFont="1" applyFill="1" applyBorder="1" applyAlignment="1">
      <alignment horizontal="center" vertical="center" wrapText="1"/>
    </xf>
    <xf numFmtId="177" fontId="40" fillId="0" borderId="30" xfId="27" applyNumberFormat="1" applyFont="1" applyFill="1" applyBorder="1" applyAlignment="1">
      <alignment horizontal="center" vertical="center" wrapText="1"/>
    </xf>
    <xf numFmtId="178" fontId="40" fillId="0" borderId="9" xfId="0" applyNumberFormat="1" applyFont="1" applyFill="1" applyBorder="1" applyAlignment="1">
      <alignment horizontal="center" vertical="center" wrapText="1"/>
    </xf>
    <xf numFmtId="177" fontId="40" fillId="0" borderId="31" xfId="27" applyNumberFormat="1" applyFont="1" applyFill="1" applyBorder="1" applyAlignment="1">
      <alignment horizontal="center" vertical="center" wrapText="1"/>
    </xf>
    <xf numFmtId="2" fontId="40" fillId="8" borderId="9" xfId="0" applyNumberFormat="1" applyFont="1" applyFill="1" applyBorder="1" applyAlignment="1">
      <alignment horizontal="center" vertical="center" wrapText="1"/>
    </xf>
    <xf numFmtId="177" fontId="13" fillId="0" borderId="16" xfId="27" applyNumberFormat="1" applyFont="1" applyFill="1" applyBorder="1" applyAlignment="1">
      <alignment horizontal="center" vertical="center" wrapText="1"/>
    </xf>
    <xf numFmtId="43" fontId="40" fillId="0" borderId="10" xfId="57" applyFont="1" applyFill="1" applyBorder="1" applyAlignment="1">
      <alignment horizontal="center" vertical="center" wrapText="1"/>
    </xf>
    <xf numFmtId="0" fontId="1" fillId="3" borderId="9" xfId="0" applyFont="1" applyFill="1" applyBorder="1" applyAlignment="1">
      <alignment horizontal="center" vertical="center" wrapText="1"/>
    </xf>
    <xf numFmtId="0" fontId="59" fillId="0" borderId="0" xfId="0" applyFont="1"/>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187" fontId="4" fillId="0" borderId="0" xfId="0" applyNumberFormat="1" applyFont="1" applyFill="1" applyAlignment="1">
      <alignment horizontal="center" wrapText="1"/>
    </xf>
    <xf numFmtId="168" fontId="55" fillId="9" borderId="9" xfId="57" applyNumberFormat="1" applyFont="1" applyFill="1" applyBorder="1" applyAlignment="1">
      <alignment horizontal="right" vertical="center"/>
    </xf>
    <xf numFmtId="177" fontId="5" fillId="0" borderId="0" xfId="0" applyNumberFormat="1" applyFont="1" applyFill="1" applyAlignment="1">
      <alignment horizontal="center" wrapText="1"/>
    </xf>
    <xf numFmtId="187" fontId="0" fillId="0" borderId="0" xfId="0" applyNumberFormat="1" applyFill="1" applyAlignment="1">
      <alignment wrapText="1"/>
    </xf>
    <xf numFmtId="2" fontId="0" fillId="0" borderId="0" xfId="0" applyNumberFormat="1"/>
    <xf numFmtId="188" fontId="0" fillId="0" borderId="0" xfId="0" applyNumberFormat="1"/>
    <xf numFmtId="2" fontId="15" fillId="0" borderId="2" xfId="40" applyNumberFormat="1" applyFont="1" applyFill="1" applyBorder="1" applyAlignment="1">
      <alignment horizontal="center" vertical="center" wrapText="1"/>
    </xf>
    <xf numFmtId="2" fontId="39" fillId="0" borderId="14" xfId="40" applyNumberFormat="1" applyFont="1" applyFill="1" applyBorder="1" applyAlignment="1">
      <alignment horizontal="center" vertical="center" wrapText="1"/>
    </xf>
    <xf numFmtId="2" fontId="40" fillId="0" borderId="6" xfId="0" applyNumberFormat="1" applyFont="1" applyFill="1" applyBorder="1" applyAlignment="1">
      <alignment horizontal="center" vertical="center" wrapText="1"/>
    </xf>
    <xf numFmtId="0" fontId="61" fillId="2" borderId="13" xfId="0" applyFont="1" applyFill="1" applyBorder="1" applyAlignment="1">
      <alignment horizontal="center" vertical="center" wrapText="1"/>
    </xf>
    <xf numFmtId="0" fontId="3" fillId="3" borderId="4" xfId="33" applyFont="1" applyFill="1" applyBorder="1" applyAlignment="1">
      <alignment horizontal="center" vertical="center" wrapText="1"/>
      <protection/>
    </xf>
    <xf numFmtId="0" fontId="63" fillId="3" borderId="5" xfId="0" applyFont="1" applyFill="1" applyBorder="1" applyAlignment="1">
      <alignment horizontal="center" vertical="center" wrapText="1"/>
    </xf>
    <xf numFmtId="9" fontId="15" fillId="0" borderId="19" xfId="40" applyFont="1" applyFill="1" applyBorder="1" applyAlignment="1">
      <alignment horizontal="center" vertical="center" wrapText="1"/>
    </xf>
    <xf numFmtId="0" fontId="54" fillId="0" borderId="0" xfId="33" applyFont="1" applyFill="1" applyAlignment="1">
      <alignment vertical="center"/>
      <protection/>
    </xf>
    <xf numFmtId="173" fontId="19" fillId="3" borderId="17" xfId="0" applyNumberFormat="1" applyFont="1" applyFill="1" applyBorder="1" applyAlignment="1">
      <alignment horizontal="center" vertical="center"/>
    </xf>
    <xf numFmtId="173" fontId="19" fillId="4" borderId="2" xfId="0" applyNumberFormat="1" applyFont="1" applyFill="1" applyBorder="1" applyAlignment="1">
      <alignment horizontal="center" vertical="center"/>
    </xf>
    <xf numFmtId="173" fontId="19" fillId="3" borderId="19" xfId="0" applyNumberFormat="1" applyFont="1" applyFill="1" applyBorder="1" applyAlignment="1">
      <alignment horizontal="center" vertical="center"/>
    </xf>
    <xf numFmtId="173" fontId="19" fillId="4" borderId="20" xfId="0" applyNumberFormat="1" applyFont="1" applyFill="1" applyBorder="1" applyAlignment="1">
      <alignment horizontal="center" vertical="center"/>
    </xf>
    <xf numFmtId="173" fontId="19" fillId="4" borderId="5" xfId="0" applyNumberFormat="1" applyFont="1" applyFill="1" applyBorder="1" applyAlignment="1">
      <alignment horizontal="center" vertical="center"/>
    </xf>
    <xf numFmtId="173" fontId="19" fillId="3" borderId="3" xfId="0" applyNumberFormat="1" applyFont="1" applyFill="1" applyBorder="1" applyAlignment="1">
      <alignment horizontal="center" vertical="center"/>
    </xf>
    <xf numFmtId="173" fontId="19" fillId="4" borderId="4" xfId="0" applyNumberFormat="1" applyFont="1" applyFill="1" applyBorder="1" applyAlignment="1">
      <alignment horizontal="center" vertical="center"/>
    </xf>
    <xf numFmtId="10" fontId="1" fillId="0" borderId="0" xfId="33" applyNumberFormat="1" applyFill="1" applyAlignment="1">
      <alignment horizontal="center" vertical="center"/>
      <protection/>
    </xf>
    <xf numFmtId="10" fontId="19" fillId="0" borderId="32" xfId="0" applyNumberFormat="1" applyFont="1" applyFill="1" applyBorder="1" applyAlignment="1">
      <alignment horizontal="center" vertical="center"/>
    </xf>
    <xf numFmtId="168" fontId="0" fillId="0" borderId="10" xfId="57" applyNumberFormat="1" applyFont="1" applyFill="1" applyBorder="1" applyAlignment="1">
      <alignment horizontal="right" vertical="center"/>
    </xf>
    <xf numFmtId="168" fontId="0" fillId="0" borderId="2" xfId="57" applyNumberFormat="1" applyFont="1" applyFill="1" applyBorder="1" applyAlignment="1">
      <alignment horizontal="right" vertical="center"/>
    </xf>
    <xf numFmtId="186" fontId="39" fillId="0" borderId="5" xfId="59" applyNumberFormat="1" applyFont="1" applyFill="1" applyBorder="1" applyAlignment="1">
      <alignment horizontal="center" vertical="center" wrapText="1"/>
    </xf>
    <xf numFmtId="2" fontId="39" fillId="0" borderId="5" xfId="40" applyNumberFormat="1" applyFont="1" applyFill="1" applyBorder="1" applyAlignment="1">
      <alignment horizontal="center" vertical="center" wrapText="1"/>
    </xf>
    <xf numFmtId="2" fontId="40" fillId="0" borderId="22" xfId="0" applyNumberFormat="1" applyFont="1" applyFill="1" applyBorder="1" applyAlignment="1">
      <alignment horizontal="center" vertical="center" wrapText="1"/>
    </xf>
    <xf numFmtId="178" fontId="40" fillId="0" borderId="10" xfId="0" applyNumberFormat="1" applyFont="1" applyFill="1" applyBorder="1" applyAlignment="1">
      <alignment horizontal="center" vertical="center" wrapText="1"/>
    </xf>
    <xf numFmtId="9" fontId="0" fillId="0" borderId="10" xfId="56" applyFont="1" applyFill="1" applyBorder="1" applyAlignment="1">
      <alignment horizontal="center" vertical="center"/>
    </xf>
    <xf numFmtId="43" fontId="39" fillId="0" borderId="2" xfId="57" applyFont="1" applyFill="1" applyBorder="1" applyAlignment="1">
      <alignment horizontal="center" vertical="center" wrapText="1"/>
    </xf>
    <xf numFmtId="177" fontId="40" fillId="0" borderId="20" xfId="27" applyNumberFormat="1" applyFont="1" applyFill="1" applyBorder="1" applyAlignment="1">
      <alignment horizontal="center" vertical="center" wrapText="1"/>
    </xf>
    <xf numFmtId="0" fontId="52" fillId="3" borderId="33" xfId="0" applyFont="1" applyFill="1" applyBorder="1" applyAlignment="1">
      <alignment horizontal="center" vertical="center" wrapText="1"/>
    </xf>
    <xf numFmtId="2" fontId="39" fillId="0" borderId="34" xfId="40" applyNumberFormat="1" applyFont="1" applyFill="1" applyBorder="1" applyAlignment="1">
      <alignment horizontal="center" vertical="center" wrapText="1"/>
    </xf>
    <xf numFmtId="168" fontId="0" fillId="0" borderId="20" xfId="57" applyNumberFormat="1" applyFont="1" applyFill="1" applyBorder="1" applyAlignment="1">
      <alignment horizontal="right" vertical="center"/>
    </xf>
    <xf numFmtId="2" fontId="40" fillId="0" borderId="20" xfId="0" applyNumberFormat="1" applyFont="1" applyFill="1" applyBorder="1" applyAlignment="1">
      <alignment horizontal="center" vertical="center" wrapText="1"/>
    </xf>
    <xf numFmtId="43" fontId="39" fillId="0" borderId="20" xfId="57" applyFont="1" applyFill="1" applyBorder="1" applyAlignment="1">
      <alignment horizontal="center" vertical="center" wrapText="1"/>
    </xf>
    <xf numFmtId="177" fontId="40" fillId="0" borderId="33" xfId="27" applyNumberFormat="1" applyFont="1" applyFill="1" applyBorder="1" applyAlignment="1">
      <alignment horizontal="center" vertical="center" wrapText="1"/>
    </xf>
    <xf numFmtId="2" fontId="39" fillId="0" borderId="20" xfId="40" applyNumberFormat="1" applyFont="1" applyFill="1" applyBorder="1" applyAlignment="1">
      <alignment horizontal="center" vertical="center" wrapText="1"/>
    </xf>
    <xf numFmtId="2" fontId="39" fillId="0" borderId="35" xfId="40" applyNumberFormat="1" applyFont="1" applyFill="1" applyBorder="1" applyAlignment="1">
      <alignment horizontal="center" vertical="center" wrapText="1"/>
    </xf>
    <xf numFmtId="2" fontId="39" fillId="0" borderId="17" xfId="40" applyNumberFormat="1" applyFont="1" applyFill="1" applyBorder="1" applyAlignment="1">
      <alignment horizontal="center" vertical="center" wrapText="1"/>
    </xf>
    <xf numFmtId="2" fontId="39" fillId="0" borderId="34" xfId="0" applyNumberFormat="1" applyFont="1" applyFill="1" applyBorder="1" applyAlignment="1">
      <alignment horizontal="center" vertical="center" wrapText="1"/>
    </xf>
    <xf numFmtId="177" fontId="40" fillId="0" borderId="20" xfId="0" applyNumberFormat="1" applyFont="1" applyFill="1" applyBorder="1" applyAlignment="1">
      <alignment horizontal="center" vertical="center" wrapText="1"/>
    </xf>
    <xf numFmtId="2" fontId="39" fillId="0" borderId="14" xfId="27" applyNumberFormat="1" applyFont="1" applyFill="1" applyBorder="1" applyAlignment="1">
      <alignment horizontal="center" vertical="center" wrapText="1"/>
    </xf>
    <xf numFmtId="177" fontId="40" fillId="0" borderId="6" xfId="0" applyNumberFormat="1" applyFont="1" applyFill="1" applyBorder="1" applyAlignment="1">
      <alignment horizontal="center" vertical="center" wrapText="1"/>
    </xf>
    <xf numFmtId="2" fontId="39" fillId="0" borderId="6" xfId="27" applyNumberFormat="1" applyFont="1" applyFill="1" applyBorder="1" applyAlignment="1">
      <alignment horizontal="center" vertical="center" wrapText="1"/>
    </xf>
    <xf numFmtId="2" fontId="39" fillId="0" borderId="20" xfId="0" applyNumberFormat="1" applyFont="1" applyFill="1" applyBorder="1" applyAlignment="1">
      <alignment horizontal="center" vertical="center" wrapText="1"/>
    </xf>
    <xf numFmtId="2" fontId="39" fillId="0" borderId="22" xfId="0" applyNumberFormat="1" applyFont="1" applyFill="1" applyBorder="1" applyAlignment="1">
      <alignment horizontal="center" vertical="center" wrapText="1"/>
    </xf>
    <xf numFmtId="2" fontId="39" fillId="0" borderId="14" xfId="0" applyNumberFormat="1" applyFont="1" applyFill="1" applyBorder="1" applyAlignment="1">
      <alignment horizontal="center" vertical="center" wrapText="1"/>
    </xf>
    <xf numFmtId="177" fontId="40" fillId="0" borderId="10" xfId="0" applyNumberFormat="1" applyFont="1" applyFill="1" applyBorder="1" applyAlignment="1">
      <alignment horizontal="center" vertical="center" wrapText="1"/>
    </xf>
    <xf numFmtId="2" fontId="39" fillId="0" borderId="10" xfId="0" applyNumberFormat="1" applyFont="1" applyFill="1" applyBorder="1" applyAlignment="1">
      <alignment horizontal="center" vertical="center" wrapText="1"/>
    </xf>
    <xf numFmtId="2" fontId="39" fillId="0" borderId="6" xfId="0" applyNumberFormat="1" applyFont="1" applyFill="1" applyBorder="1" applyAlignment="1">
      <alignment horizontal="center" vertical="center" wrapText="1"/>
    </xf>
    <xf numFmtId="2" fontId="39" fillId="0" borderId="8" xfId="0" applyNumberFormat="1" applyFont="1" applyFill="1" applyBorder="1" applyAlignment="1">
      <alignment horizontal="center" vertical="center" wrapText="1"/>
    </xf>
    <xf numFmtId="2" fontId="39" fillId="0" borderId="9" xfId="0" applyNumberFormat="1" applyFont="1" applyFill="1" applyBorder="1" applyAlignment="1">
      <alignment horizontal="center" vertical="center" wrapText="1"/>
    </xf>
    <xf numFmtId="178" fontId="40" fillId="0" borderId="6" xfId="0" applyNumberFormat="1" applyFont="1" applyFill="1" applyBorder="1" applyAlignment="1">
      <alignment horizontal="center" vertical="center" wrapText="1"/>
    </xf>
    <xf numFmtId="2" fontId="39" fillId="0" borderId="6" xfId="40" applyNumberFormat="1" applyFont="1" applyFill="1" applyBorder="1" applyAlignment="1">
      <alignment horizontal="center" vertical="center" wrapText="1"/>
    </xf>
    <xf numFmtId="2" fontId="15" fillId="0" borderId="6" xfId="0" applyNumberFormat="1" applyFont="1" applyFill="1" applyBorder="1" applyAlignment="1">
      <alignment horizontal="center" vertical="center" wrapText="1"/>
    </xf>
    <xf numFmtId="186" fontId="39" fillId="0" borderId="4" xfId="59" applyNumberFormat="1" applyFont="1" applyFill="1" applyBorder="1" applyAlignment="1">
      <alignment horizontal="center" vertical="center" wrapText="1"/>
    </xf>
    <xf numFmtId="177" fontId="13" fillId="0" borderId="13" xfId="27" applyNumberFormat="1" applyFont="1" applyFill="1" applyBorder="1" applyAlignment="1">
      <alignment horizontal="center" vertical="center" wrapText="1"/>
    </xf>
    <xf numFmtId="2" fontId="39" fillId="0" borderId="4" xfId="40" applyNumberFormat="1" applyFont="1" applyFill="1" applyBorder="1" applyAlignment="1">
      <alignment horizontal="center" vertical="center" wrapText="1"/>
    </xf>
    <xf numFmtId="2" fontId="15" fillId="0" borderId="3" xfId="40" applyNumberFormat="1" applyFont="1" applyFill="1" applyBorder="1" applyAlignment="1">
      <alignment horizontal="center" vertical="center" wrapText="1"/>
    </xf>
    <xf numFmtId="177" fontId="13" fillId="0" borderId="5" xfId="27" applyNumberFormat="1" applyFont="1" applyFill="1" applyBorder="1" applyAlignment="1">
      <alignment horizontal="center" vertical="center" wrapText="1"/>
    </xf>
    <xf numFmtId="177" fontId="40" fillId="0" borderId="35" xfId="27" applyNumberFormat="1" applyFont="1" applyFill="1" applyBorder="1" applyAlignment="1">
      <alignment horizontal="center" vertical="center" wrapText="1"/>
    </xf>
    <xf numFmtId="177" fontId="40" fillId="0" borderId="17" xfId="27" applyNumberFormat="1" applyFont="1" applyFill="1" applyBorder="1" applyAlignment="1">
      <alignment horizontal="center" vertical="center" wrapText="1"/>
    </xf>
    <xf numFmtId="177" fontId="40" fillId="0" borderId="36" xfId="27" applyNumberFormat="1" applyFont="1" applyFill="1" applyBorder="1" applyAlignment="1">
      <alignment horizontal="center" vertical="center" wrapText="1"/>
    </xf>
    <xf numFmtId="2" fontId="40" fillId="0" borderId="11" xfId="0" applyNumberFormat="1" applyFont="1" applyFill="1" applyBorder="1" applyAlignment="1">
      <alignment horizontal="center" vertical="center" wrapText="1"/>
    </xf>
    <xf numFmtId="1" fontId="14" fillId="2" borderId="2" xfId="36" applyNumberFormat="1" applyFont="1" applyFill="1" applyBorder="1" applyAlignment="1">
      <alignment horizontal="center" vertical="center" wrapText="1"/>
      <protection/>
    </xf>
    <xf numFmtId="177" fontId="14" fillId="2" borderId="2" xfId="36" applyNumberFormat="1" applyFont="1" applyFill="1" applyBorder="1" applyAlignment="1">
      <alignment horizontal="center" vertical="center" wrapText="1"/>
      <protection/>
    </xf>
    <xf numFmtId="0" fontId="1" fillId="3"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23" fillId="5" borderId="2" xfId="0" applyFont="1" applyFill="1" applyBorder="1" applyAlignment="1">
      <alignment horizontal="center" vertical="center"/>
    </xf>
    <xf numFmtId="0" fontId="11" fillId="3" borderId="4" xfId="36" applyFont="1" applyFill="1" applyBorder="1" applyAlignment="1">
      <alignment horizontal="center" vertical="center" wrapText="1"/>
      <protection/>
    </xf>
    <xf numFmtId="0" fontId="1" fillId="3" borderId="4" xfId="0" applyFont="1" applyFill="1" applyBorder="1" applyAlignment="1">
      <alignment horizontal="center" vertical="center" wrapText="1"/>
    </xf>
    <xf numFmtId="10" fontId="5" fillId="6" borderId="2" xfId="0" applyNumberFormat="1" applyFont="1" applyFill="1" applyBorder="1" applyAlignment="1">
      <alignment horizontal="center" vertical="center" wrapText="1"/>
    </xf>
    <xf numFmtId="2" fontId="39" fillId="0" borderId="36" xfId="40" applyNumberFormat="1" applyFont="1" applyFill="1" applyBorder="1" applyAlignment="1">
      <alignment horizontal="center" vertical="center" wrapText="1"/>
    </xf>
    <xf numFmtId="9" fontId="15" fillId="0" borderId="17" xfId="40" applyFont="1" applyFill="1" applyBorder="1" applyAlignment="1">
      <alignment horizontal="center" vertical="center" wrapText="1"/>
    </xf>
    <xf numFmtId="2" fontId="40" fillId="0" borderId="2" xfId="27" applyNumberFormat="1" applyFont="1" applyFill="1" applyBorder="1" applyAlignment="1">
      <alignment horizontal="center" vertical="center" wrapText="1"/>
    </xf>
    <xf numFmtId="2" fontId="13" fillId="0" borderId="9" xfId="0" applyNumberFormat="1" applyFont="1" applyFill="1" applyBorder="1" applyAlignment="1">
      <alignment horizontal="center" vertical="center" wrapText="1"/>
    </xf>
    <xf numFmtId="177" fontId="40" fillId="0" borderId="16" xfId="27" applyNumberFormat="1" applyFont="1" applyFill="1" applyBorder="1" applyAlignment="1">
      <alignment horizontal="center" vertical="center" wrapText="1"/>
    </xf>
    <xf numFmtId="2" fontId="39" fillId="0" borderId="22" xfId="27" applyNumberFormat="1" applyFont="1" applyFill="1" applyBorder="1" applyAlignment="1">
      <alignment horizontal="center" vertical="center" wrapText="1"/>
    </xf>
    <xf numFmtId="168" fontId="0" fillId="0" borderId="9" xfId="57" applyNumberFormat="1" applyFont="1" applyFill="1" applyBorder="1" applyAlignment="1">
      <alignment horizontal="right" vertical="center"/>
    </xf>
    <xf numFmtId="2" fontId="39" fillId="0" borderId="10" xfId="27" applyNumberFormat="1" applyFont="1" applyFill="1" applyBorder="1" applyAlignment="1">
      <alignment horizontal="center" vertical="center" wrapText="1"/>
    </xf>
    <xf numFmtId="2" fontId="40" fillId="0" borderId="8" xfId="0" applyNumberFormat="1" applyFont="1" applyFill="1" applyBorder="1" applyAlignment="1">
      <alignment horizontal="center" vertical="center" wrapText="1"/>
    </xf>
    <xf numFmtId="168" fontId="0" fillId="0" borderId="6" xfId="57" applyNumberFormat="1" applyFont="1" applyFill="1" applyBorder="1" applyAlignment="1">
      <alignment horizontal="right" vertical="center"/>
    </xf>
    <xf numFmtId="186" fontId="40" fillId="0" borderId="9" xfId="59" applyNumberFormat="1" applyFont="1" applyFill="1" applyBorder="1" applyAlignment="1">
      <alignment horizontal="center" vertical="center" wrapText="1"/>
    </xf>
    <xf numFmtId="186" fontId="40" fillId="0" borderId="2" xfId="59" applyNumberFormat="1" applyFont="1" applyFill="1" applyBorder="1" applyAlignment="1">
      <alignment horizontal="center" vertical="center" wrapText="1"/>
    </xf>
    <xf numFmtId="2" fontId="15"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173" fontId="42" fillId="0" borderId="3" xfId="0" applyNumberFormat="1" applyFont="1" applyFill="1" applyBorder="1" applyAlignment="1">
      <alignment horizontal="center" vertical="center"/>
    </xf>
    <xf numFmtId="173" fontId="19" fillId="0" borderId="3" xfId="0" applyNumberFormat="1" applyFont="1" applyFill="1" applyBorder="1" applyAlignment="1">
      <alignment horizontal="center" vertical="center"/>
    </xf>
    <xf numFmtId="173" fontId="42" fillId="0" borderId="5" xfId="0" applyNumberFormat="1" applyFont="1" applyFill="1" applyBorder="1" applyAlignment="1">
      <alignment horizontal="center" vertical="center"/>
    </xf>
    <xf numFmtId="10" fontId="19" fillId="0" borderId="4" xfId="33" applyNumberFormat="1" applyFont="1" applyFill="1" applyBorder="1" applyAlignment="1">
      <alignment horizontal="center" vertical="center" wrapText="1"/>
      <protection/>
    </xf>
    <xf numFmtId="173" fontId="19" fillId="0" borderId="17" xfId="0" applyNumberFormat="1" applyFont="1" applyFill="1" applyBorder="1" applyAlignment="1">
      <alignment horizontal="center" vertical="center"/>
    </xf>
    <xf numFmtId="10" fontId="19" fillId="0" borderId="5" xfId="33" applyNumberFormat="1" applyFont="1" applyFill="1" applyBorder="1" applyAlignment="1">
      <alignment horizontal="center" vertical="center" wrapText="1"/>
      <protection/>
    </xf>
    <xf numFmtId="10" fontId="19" fillId="0" borderId="2" xfId="33" applyNumberFormat="1" applyFont="1" applyFill="1" applyBorder="1" applyAlignment="1">
      <alignment horizontal="center" vertical="center" wrapText="1"/>
      <protection/>
    </xf>
    <xf numFmtId="173" fontId="19" fillId="0" borderId="14" xfId="0" applyNumberFormat="1" applyFont="1" applyFill="1" applyBorder="1" applyAlignment="1">
      <alignment horizontal="center" vertical="center"/>
    </xf>
    <xf numFmtId="173" fontId="19" fillId="0" borderId="36" xfId="0" applyNumberFormat="1" applyFont="1" applyFill="1" applyBorder="1" applyAlignment="1">
      <alignment horizontal="center" vertical="center"/>
    </xf>
    <xf numFmtId="173" fontId="19" fillId="0" borderId="37" xfId="0" applyNumberFormat="1" applyFont="1" applyFill="1" applyBorder="1" applyAlignment="1">
      <alignment horizontal="center" vertical="center"/>
    </xf>
    <xf numFmtId="173" fontId="19" fillId="0" borderId="38" xfId="0" applyNumberFormat="1" applyFont="1" applyFill="1" applyBorder="1" applyAlignment="1">
      <alignment horizontal="center" vertical="center"/>
    </xf>
    <xf numFmtId="10" fontId="19" fillId="0" borderId="3" xfId="0" applyNumberFormat="1" applyFont="1" applyFill="1" applyBorder="1" applyAlignment="1">
      <alignment horizontal="center" vertical="center"/>
    </xf>
    <xf numFmtId="10" fontId="19" fillId="0" borderId="14" xfId="0" applyNumberFormat="1" applyFont="1" applyFill="1" applyBorder="1" applyAlignment="1">
      <alignment horizontal="center" vertical="center"/>
    </xf>
    <xf numFmtId="173" fontId="19" fillId="0" borderId="3" xfId="0" applyNumberFormat="1" applyFont="1" applyBorder="1" applyAlignment="1">
      <alignment vertical="center"/>
    </xf>
    <xf numFmtId="3" fontId="14" fillId="0" borderId="3" xfId="36" applyNumberFormat="1" applyFont="1" applyBorder="1" applyAlignment="1">
      <alignment horizontal="center" vertical="center" wrapText="1"/>
      <protection/>
    </xf>
    <xf numFmtId="4" fontId="14" fillId="0" borderId="3" xfId="36" applyNumberFormat="1" applyFont="1" applyBorder="1" applyAlignment="1">
      <alignment horizontal="center" vertical="center" wrapText="1"/>
      <protection/>
    </xf>
    <xf numFmtId="173" fontId="13" fillId="0" borderId="3" xfId="85" applyNumberFormat="1" applyFont="1" applyBorder="1" applyAlignment="1">
      <alignment horizontal="center" vertical="center" wrapText="1"/>
    </xf>
    <xf numFmtId="173" fontId="19" fillId="0" borderId="2" xfId="0" applyNumberFormat="1" applyFont="1" applyBorder="1" applyAlignment="1">
      <alignment vertical="center"/>
    </xf>
    <xf numFmtId="177" fontId="14" fillId="0" borderId="2" xfId="72" applyNumberFormat="1" applyFont="1" applyBorder="1" applyAlignment="1">
      <alignment horizontal="center" vertical="center" wrapText="1"/>
    </xf>
    <xf numFmtId="177" fontId="14" fillId="0" borderId="2" xfId="36" applyNumberFormat="1" applyFont="1" applyBorder="1" applyAlignment="1">
      <alignment horizontal="center" vertical="center" wrapText="1"/>
      <protection/>
    </xf>
    <xf numFmtId="178" fontId="14" fillId="0" borderId="2" xfId="72" applyNumberFormat="1" applyFont="1" applyBorder="1" applyAlignment="1">
      <alignment horizontal="center" vertical="center"/>
    </xf>
    <xf numFmtId="177" fontId="13" fillId="0" borderId="2" xfId="72" applyNumberFormat="1" applyFont="1" applyBorder="1" applyAlignment="1">
      <alignment horizontal="center" vertical="center" wrapText="1"/>
    </xf>
    <xf numFmtId="37" fontId="14" fillId="0" borderId="2" xfId="0" applyNumberFormat="1" applyFont="1" applyBorder="1" applyAlignment="1">
      <alignment horizontal="center" vertical="center"/>
    </xf>
    <xf numFmtId="3" fontId="14" fillId="0" borderId="2" xfId="36" applyNumberFormat="1" applyFont="1" applyBorder="1" applyAlignment="1">
      <alignment horizontal="center" vertical="center" wrapText="1"/>
      <protection/>
    </xf>
    <xf numFmtId="0" fontId="14" fillId="0" borderId="2" xfId="0" applyFont="1" applyBorder="1" applyAlignment="1">
      <alignment horizontal="center" vertical="center"/>
    </xf>
    <xf numFmtId="3" fontId="13" fillId="0" borderId="2" xfId="36" applyNumberFormat="1" applyFont="1" applyBorder="1" applyAlignment="1">
      <alignment horizontal="center" vertical="center" wrapText="1"/>
      <protection/>
    </xf>
    <xf numFmtId="173" fontId="19" fillId="0" borderId="4" xfId="0" applyNumberFormat="1" applyFont="1" applyBorder="1" applyAlignment="1">
      <alignment vertical="center"/>
    </xf>
    <xf numFmtId="177" fontId="14" fillId="0" borderId="4" xfId="72" applyNumberFormat="1" applyFont="1" applyBorder="1" applyAlignment="1">
      <alignment horizontal="center" vertical="center" wrapText="1"/>
    </xf>
    <xf numFmtId="178" fontId="14" fillId="0" borderId="4" xfId="36" applyNumberFormat="1" applyFont="1" applyBorder="1" applyAlignment="1">
      <alignment horizontal="center" vertical="center" wrapText="1"/>
      <protection/>
    </xf>
    <xf numFmtId="177" fontId="14" fillId="0" borderId="4" xfId="36" applyNumberFormat="1" applyFont="1" applyBorder="1" applyAlignment="1">
      <alignment horizontal="center" vertical="center" wrapText="1"/>
      <protection/>
    </xf>
    <xf numFmtId="171" fontId="13" fillId="0" borderId="4" xfId="36" applyNumberFormat="1" applyFont="1" applyBorder="1" applyAlignment="1">
      <alignment horizontal="center" vertical="center" wrapText="1"/>
      <protection/>
    </xf>
    <xf numFmtId="173" fontId="19" fillId="0" borderId="17" xfId="0" applyNumberFormat="1" applyFont="1" applyBorder="1" applyAlignment="1">
      <alignment vertical="center"/>
    </xf>
    <xf numFmtId="3" fontId="13" fillId="0" borderId="17" xfId="0" applyNumberFormat="1" applyFont="1" applyBorder="1" applyAlignment="1">
      <alignment horizontal="center" vertical="center" wrapText="1"/>
    </xf>
    <xf numFmtId="3" fontId="14" fillId="0" borderId="17" xfId="36" applyNumberFormat="1" applyFont="1" applyBorder="1" applyAlignment="1">
      <alignment horizontal="center" vertical="center" wrapText="1"/>
      <protection/>
    </xf>
    <xf numFmtId="179" fontId="14" fillId="0" borderId="17" xfId="36" applyNumberFormat="1" applyFont="1" applyBorder="1" applyAlignment="1">
      <alignment horizontal="center" vertical="center" wrapText="1"/>
      <protection/>
    </xf>
    <xf numFmtId="173" fontId="13" fillId="0" borderId="17" xfId="85" applyNumberFormat="1" applyFont="1" applyBorder="1" applyAlignment="1">
      <alignment horizontal="center" vertical="center" wrapText="1"/>
    </xf>
    <xf numFmtId="178" fontId="14" fillId="0" borderId="2" xfId="36" applyNumberFormat="1" applyFont="1" applyBorder="1" applyAlignment="1">
      <alignment horizontal="center" vertical="center" wrapText="1"/>
      <protection/>
    </xf>
    <xf numFmtId="171" fontId="13" fillId="0" borderId="2" xfId="36" applyNumberFormat="1" applyFont="1" applyBorder="1" applyAlignment="1">
      <alignment horizontal="center" vertical="center" wrapText="1"/>
      <protection/>
    </xf>
    <xf numFmtId="2" fontId="39" fillId="0" borderId="3" xfId="85" applyNumberFormat="1" applyFont="1" applyBorder="1" applyAlignment="1">
      <alignment horizontal="center" vertical="center" wrapText="1"/>
    </xf>
    <xf numFmtId="1" fontId="14" fillId="0" borderId="2" xfId="36" applyNumberFormat="1" applyFont="1" applyBorder="1" applyAlignment="1">
      <alignment horizontal="center" vertical="center" wrapText="1"/>
      <protection/>
    </xf>
    <xf numFmtId="1" fontId="13" fillId="0" borderId="2" xfId="36" applyNumberFormat="1" applyFont="1" applyBorder="1" applyAlignment="1">
      <alignment horizontal="center" vertical="center" wrapText="1"/>
      <protection/>
    </xf>
    <xf numFmtId="2" fontId="40" fillId="0" borderId="2" xfId="0" applyNumberFormat="1" applyFont="1" applyBorder="1" applyAlignment="1">
      <alignment horizontal="center" vertical="center" wrapText="1"/>
    </xf>
    <xf numFmtId="178" fontId="14" fillId="0" borderId="17" xfId="36" applyNumberFormat="1" applyFont="1" applyBorder="1" applyAlignment="1">
      <alignment horizontal="center" vertical="center" wrapText="1"/>
      <protection/>
    </xf>
    <xf numFmtId="177" fontId="14" fillId="0" borderId="17" xfId="72" applyNumberFormat="1" applyFont="1" applyBorder="1" applyAlignment="1">
      <alignment horizontal="center" vertical="center" wrapText="1"/>
    </xf>
    <xf numFmtId="177" fontId="14" fillId="2" borderId="4" xfId="72" applyNumberFormat="1" applyFont="1" applyFill="1" applyBorder="1" applyAlignment="1">
      <alignment horizontal="center" vertical="center" wrapText="1"/>
    </xf>
    <xf numFmtId="4" fontId="13" fillId="0" borderId="3" xfId="36" applyNumberFormat="1" applyFont="1" applyBorder="1" applyAlignment="1">
      <alignment horizontal="center" vertical="center" wrapText="1"/>
      <protection/>
    </xf>
    <xf numFmtId="179" fontId="13" fillId="0" borderId="3" xfId="36" applyNumberFormat="1" applyFont="1" applyBorder="1" applyAlignment="1">
      <alignment horizontal="center" vertical="center" wrapText="1"/>
      <protection/>
    </xf>
    <xf numFmtId="3" fontId="13" fillId="0" borderId="3" xfId="36" applyNumberFormat="1" applyFont="1" applyBorder="1" applyAlignment="1">
      <alignment horizontal="center" vertical="center" wrapText="1"/>
      <protection/>
    </xf>
    <xf numFmtId="1" fontId="14" fillId="0" borderId="3" xfId="36" applyNumberFormat="1" applyFont="1" applyBorder="1" applyAlignment="1">
      <alignment horizontal="center" vertical="center" wrapText="1"/>
      <protection/>
    </xf>
    <xf numFmtId="178" fontId="13" fillId="0" borderId="2" xfId="72" applyNumberFormat="1" applyFont="1" applyBorder="1" applyAlignment="1">
      <alignment horizontal="center" vertical="center"/>
    </xf>
    <xf numFmtId="178" fontId="14" fillId="0" borderId="2" xfId="72" applyNumberFormat="1" applyFont="1" applyBorder="1" applyAlignment="1">
      <alignment horizontal="center" vertical="center" wrapText="1"/>
    </xf>
    <xf numFmtId="4" fontId="13" fillId="0" borderId="2" xfId="36" applyNumberFormat="1" applyFont="1" applyBorder="1" applyAlignment="1">
      <alignment horizontal="center" vertical="center" wrapText="1"/>
      <protection/>
    </xf>
    <xf numFmtId="0" fontId="13" fillId="0" borderId="2" xfId="0" applyFont="1" applyBorder="1" applyAlignment="1">
      <alignment horizontal="center" vertical="center"/>
    </xf>
    <xf numFmtId="37" fontId="13" fillId="0" borderId="2" xfId="0" applyNumberFormat="1" applyFont="1" applyBorder="1" applyAlignment="1">
      <alignment horizontal="center" vertical="center"/>
    </xf>
    <xf numFmtId="0" fontId="14" fillId="0" borderId="20" xfId="0" applyFont="1" applyBorder="1" applyAlignment="1">
      <alignment horizontal="center" vertical="center"/>
    </xf>
    <xf numFmtId="37" fontId="13" fillId="0" borderId="2" xfId="72" applyNumberFormat="1" applyFont="1" applyBorder="1" applyAlignment="1">
      <alignment horizontal="center" vertical="center"/>
    </xf>
    <xf numFmtId="37" fontId="14" fillId="0" borderId="20" xfId="72" applyNumberFormat="1" applyFont="1" applyBorder="1" applyAlignment="1">
      <alignment horizontal="center" vertical="center"/>
    </xf>
    <xf numFmtId="4" fontId="13" fillId="0" borderId="2" xfId="0" applyNumberFormat="1" applyFont="1" applyBorder="1" applyAlignment="1">
      <alignment horizontal="center" vertical="center" wrapText="1"/>
    </xf>
    <xf numFmtId="179" fontId="13" fillId="0" borderId="2" xfId="36" applyNumberFormat="1" applyFont="1" applyBorder="1" applyAlignment="1">
      <alignment horizontal="center" vertical="center" wrapText="1"/>
      <protection/>
    </xf>
    <xf numFmtId="177" fontId="13" fillId="0" borderId="2" xfId="36" applyNumberFormat="1" applyFont="1" applyBorder="1" applyAlignment="1">
      <alignment horizontal="center" vertical="center" wrapText="1"/>
      <protection/>
    </xf>
    <xf numFmtId="173" fontId="19" fillId="0" borderId="2" xfId="0" applyNumberFormat="1" applyFont="1" applyBorder="1" applyAlignment="1">
      <alignment vertical="center" wrapText="1"/>
    </xf>
    <xf numFmtId="3" fontId="13" fillId="0" borderId="6" xfId="36" applyNumberFormat="1" applyFont="1" applyBorder="1" applyAlignment="1">
      <alignment horizontal="center" vertical="center" wrapText="1"/>
      <protection/>
    </xf>
    <xf numFmtId="178" fontId="13" fillId="0" borderId="2" xfId="36" applyNumberFormat="1" applyFont="1" applyBorder="1" applyAlignment="1">
      <alignment horizontal="center" vertical="center" wrapText="1"/>
      <protection/>
    </xf>
    <xf numFmtId="178" fontId="13" fillId="0" borderId="17" xfId="36" applyNumberFormat="1" applyFont="1" applyBorder="1" applyAlignment="1">
      <alignment horizontal="center" vertical="center" wrapText="1"/>
      <protection/>
    </xf>
    <xf numFmtId="173" fontId="19" fillId="0" borderId="4" xfId="0" applyNumberFormat="1" applyFont="1" applyBorder="1" applyAlignment="1">
      <alignment vertical="center" wrapText="1"/>
    </xf>
    <xf numFmtId="4" fontId="14" fillId="0" borderId="18" xfId="36" applyNumberFormat="1" applyFont="1" applyBorder="1" applyAlignment="1">
      <alignment horizontal="center" vertical="center" wrapText="1"/>
      <protection/>
    </xf>
    <xf numFmtId="178" fontId="14" fillId="0" borderId="18" xfId="36" applyNumberFormat="1" applyFont="1" applyBorder="1" applyAlignment="1">
      <alignment horizontal="center" vertical="center" wrapText="1"/>
      <protection/>
    </xf>
    <xf numFmtId="4" fontId="14" fillId="0" borderId="7" xfId="36" applyNumberFormat="1" applyFont="1" applyBorder="1" applyAlignment="1">
      <alignment horizontal="center" vertical="center" wrapText="1"/>
      <protection/>
    </xf>
    <xf numFmtId="2" fontId="14" fillId="0" borderId="3" xfId="36" applyNumberFormat="1" applyFont="1" applyBorder="1" applyAlignment="1">
      <alignment horizontal="center" vertical="center" wrapText="1"/>
      <protection/>
    </xf>
    <xf numFmtId="2" fontId="40" fillId="0" borderId="3" xfId="36" applyNumberFormat="1" applyFont="1" applyBorder="1" applyAlignment="1">
      <alignment horizontal="center" vertical="center" wrapText="1"/>
      <protection/>
    </xf>
    <xf numFmtId="44" fontId="14" fillId="0" borderId="2" xfId="58" applyFont="1" applyBorder="1" applyAlignment="1">
      <alignment horizontal="center" vertical="center" wrapText="1"/>
    </xf>
    <xf numFmtId="178" fontId="40" fillId="0" borderId="2" xfId="72" applyNumberFormat="1" applyFont="1" applyBorder="1" applyAlignment="1">
      <alignment horizontal="center" vertical="center" wrapText="1"/>
    </xf>
    <xf numFmtId="43" fontId="0" fillId="0" borderId="0" xfId="57" applyFont="1"/>
    <xf numFmtId="2" fontId="39" fillId="7" borderId="3" xfId="85" applyNumberFormat="1" applyFont="1" applyFill="1" applyBorder="1" applyAlignment="1">
      <alignment horizontal="center" vertical="center" wrapText="1"/>
    </xf>
    <xf numFmtId="2" fontId="39" fillId="8" borderId="8" xfId="85" applyNumberFormat="1" applyFont="1" applyFill="1" applyBorder="1" applyAlignment="1">
      <alignment horizontal="center" vertical="center" wrapText="1"/>
    </xf>
    <xf numFmtId="4" fontId="14" fillId="0" borderId="2" xfId="36" applyNumberFormat="1" applyFont="1" applyBorder="1" applyAlignment="1">
      <alignment horizontal="center" vertical="center" wrapText="1"/>
      <protection/>
    </xf>
    <xf numFmtId="2" fontId="14" fillId="0" borderId="2" xfId="36" applyNumberFormat="1" applyFont="1" applyBorder="1" applyAlignment="1">
      <alignment horizontal="center" vertical="center" wrapText="1"/>
      <protection/>
    </xf>
    <xf numFmtId="3" fontId="40" fillId="0" borderId="2" xfId="36" applyNumberFormat="1" applyFont="1" applyBorder="1" applyAlignment="1">
      <alignment horizontal="center" vertical="center" wrapText="1"/>
      <protection/>
    </xf>
    <xf numFmtId="177" fontId="60" fillId="9" borderId="2" xfId="72" applyNumberFormat="1" applyFont="1" applyFill="1" applyBorder="1" applyAlignment="1">
      <alignment horizontal="center" vertical="center" wrapText="1"/>
    </xf>
    <xf numFmtId="177" fontId="40" fillId="7" borderId="2" xfId="72" applyNumberFormat="1" applyFont="1" applyFill="1" applyBorder="1" applyAlignment="1">
      <alignment horizontal="center" vertical="center" wrapText="1"/>
    </xf>
    <xf numFmtId="171" fontId="14" fillId="0" borderId="2" xfId="36" applyNumberFormat="1" applyFont="1" applyBorder="1" applyAlignment="1">
      <alignment horizontal="center" vertical="center" wrapText="1"/>
      <protection/>
    </xf>
    <xf numFmtId="178" fontId="40" fillId="0" borderId="2" xfId="36" applyNumberFormat="1" applyFont="1" applyBorder="1" applyAlignment="1">
      <alignment horizontal="center" vertical="center" wrapText="1"/>
      <protection/>
    </xf>
    <xf numFmtId="2" fontId="40" fillId="0" borderId="2" xfId="36" applyNumberFormat="1" applyFont="1" applyBorder="1" applyAlignment="1">
      <alignment horizontal="center" vertical="center" wrapText="1"/>
      <protection/>
    </xf>
    <xf numFmtId="171" fontId="14" fillId="0" borderId="39" xfId="36" applyNumberFormat="1" applyFont="1" applyFill="1" applyBorder="1" applyAlignment="1">
      <alignment horizontal="center" vertical="center" wrapText="1"/>
      <protection/>
    </xf>
    <xf numFmtId="4" fontId="14" fillId="0" borderId="17" xfId="36" applyNumberFormat="1" applyFont="1" applyBorder="1" applyAlignment="1">
      <alignment horizontal="center" vertical="center" wrapText="1"/>
      <protection/>
    </xf>
    <xf numFmtId="173" fontId="19" fillId="0" borderId="5" xfId="0" applyNumberFormat="1" applyFont="1" applyBorder="1" applyAlignment="1">
      <alignment vertical="center" wrapText="1"/>
    </xf>
    <xf numFmtId="4" fontId="14" fillId="0" borderId="5" xfId="36" applyNumberFormat="1" applyFont="1" applyBorder="1" applyAlignment="1">
      <alignment horizontal="center" vertical="center" wrapText="1"/>
      <protection/>
    </xf>
    <xf numFmtId="178" fontId="14" fillId="0" borderId="39" xfId="36" applyNumberFormat="1" applyFont="1" applyBorder="1" applyAlignment="1">
      <alignment horizontal="center" vertical="center" wrapText="1"/>
      <protection/>
    </xf>
    <xf numFmtId="180" fontId="14" fillId="0" borderId="17" xfId="36" applyNumberFormat="1" applyFont="1" applyBorder="1" applyAlignment="1">
      <alignment horizontal="center" vertical="center" wrapText="1"/>
      <protection/>
    </xf>
    <xf numFmtId="4" fontId="13" fillId="0" borderId="17" xfId="0" applyNumberFormat="1" applyFont="1" applyBorder="1" applyAlignment="1">
      <alignment horizontal="center" vertical="center" wrapText="1"/>
    </xf>
    <xf numFmtId="178" fontId="13" fillId="0" borderId="2" xfId="72" applyNumberFormat="1" applyFont="1" applyBorder="1" applyAlignment="1">
      <alignment horizontal="center" vertical="center" wrapText="1"/>
    </xf>
    <xf numFmtId="178" fontId="13" fillId="0" borderId="17" xfId="72" applyNumberFormat="1" applyFont="1" applyBorder="1" applyAlignment="1">
      <alignment horizontal="center" vertical="center" wrapText="1"/>
    </xf>
    <xf numFmtId="180" fontId="14" fillId="0" borderId="18" xfId="36" applyNumberFormat="1" applyFont="1" applyBorder="1" applyAlignment="1">
      <alignment horizontal="center" vertical="center" wrapText="1"/>
      <protection/>
    </xf>
    <xf numFmtId="178" fontId="13" fillId="0" borderId="18" xfId="72"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2" fontId="40" fillId="0" borderId="14" xfId="0" applyNumberFormat="1" applyFont="1" applyBorder="1" applyAlignment="1">
      <alignment horizontal="center" vertical="center" wrapText="1"/>
    </xf>
    <xf numFmtId="2" fontId="39" fillId="0" borderId="14" xfId="85" applyNumberFormat="1" applyFont="1" applyBorder="1" applyAlignment="1">
      <alignment horizontal="center" vertical="center" wrapText="1"/>
    </xf>
    <xf numFmtId="4" fontId="13" fillId="0" borderId="34" xfId="0" applyNumberFormat="1" applyFont="1" applyBorder="1" applyAlignment="1">
      <alignment horizontal="center" vertical="center" wrapText="1"/>
    </xf>
    <xf numFmtId="177" fontId="40" fillId="0" borderId="2" xfId="72" applyNumberFormat="1" applyFont="1" applyBorder="1" applyAlignment="1">
      <alignment horizontal="center" vertical="center" wrapText="1"/>
    </xf>
    <xf numFmtId="177" fontId="13" fillId="0" borderId="6" xfId="72" applyNumberFormat="1" applyFont="1" applyBorder="1" applyAlignment="1">
      <alignment horizontal="center" vertical="center" wrapText="1"/>
    </xf>
    <xf numFmtId="178" fontId="13" fillId="0" borderId="20" xfId="72" applyNumberFormat="1" applyFont="1" applyBorder="1" applyAlignment="1">
      <alignment horizontal="center" vertical="center" wrapText="1"/>
    </xf>
    <xf numFmtId="3" fontId="13" fillId="0" borderId="2" xfId="72" applyNumberFormat="1" applyFont="1" applyBorder="1" applyAlignment="1">
      <alignment horizontal="center" vertical="center" wrapText="1"/>
    </xf>
    <xf numFmtId="2" fontId="40" fillId="0" borderId="6" xfId="0" applyNumberFormat="1" applyFont="1" applyBorder="1" applyAlignment="1">
      <alignment horizontal="center" vertical="center" wrapText="1"/>
    </xf>
    <xf numFmtId="3" fontId="13" fillId="0" borderId="20" xfId="72" applyNumberFormat="1" applyFont="1" applyBorder="1" applyAlignment="1">
      <alignment horizontal="center" vertical="center" wrapText="1"/>
    </xf>
    <xf numFmtId="178" fontId="13" fillId="0" borderId="2" xfId="36" applyNumberFormat="1" applyFont="1" applyBorder="1" applyAlignment="1">
      <alignment horizontal="center" vertical="center"/>
      <protection/>
    </xf>
    <xf numFmtId="178" fontId="13" fillId="0" borderId="20" xfId="36" applyNumberFormat="1" applyFont="1" applyBorder="1" applyAlignment="1">
      <alignment horizontal="center" vertical="center"/>
      <protection/>
    </xf>
    <xf numFmtId="180" fontId="14" fillId="0" borderId="2" xfId="36" applyNumberFormat="1" applyFont="1" applyBorder="1" applyAlignment="1">
      <alignment horizontal="center" vertical="center" wrapText="1"/>
      <protection/>
    </xf>
    <xf numFmtId="180" fontId="14" fillId="0" borderId="6" xfId="36" applyNumberFormat="1" applyFont="1" applyBorder="1" applyAlignment="1">
      <alignment horizontal="center" vertical="center" wrapText="1"/>
      <protection/>
    </xf>
    <xf numFmtId="4" fontId="13" fillId="0" borderId="20" xfId="0" applyNumberFormat="1" applyFont="1" applyBorder="1" applyAlignment="1">
      <alignment horizontal="center" vertical="center" wrapText="1"/>
    </xf>
    <xf numFmtId="178" fontId="14" fillId="0" borderId="6" xfId="36" applyNumberFormat="1" applyFont="1" applyBorder="1" applyAlignment="1">
      <alignment horizontal="center" vertical="center" wrapText="1"/>
      <protection/>
    </xf>
    <xf numFmtId="178" fontId="14" fillId="0" borderId="36" xfId="36" applyNumberFormat="1" applyFont="1" applyBorder="1" applyAlignment="1">
      <alignment horizontal="center" vertical="center" wrapText="1"/>
      <protection/>
    </xf>
    <xf numFmtId="178" fontId="13" fillId="0" borderId="19" xfId="72" applyNumberFormat="1" applyFont="1" applyBorder="1" applyAlignment="1">
      <alignment horizontal="center" vertical="center" wrapText="1"/>
    </xf>
    <xf numFmtId="178" fontId="14" fillId="0" borderId="7" xfId="36" applyNumberFormat="1" applyFont="1" applyBorder="1" applyAlignment="1">
      <alignment horizontal="center" vertical="center" wrapText="1"/>
      <protection/>
    </xf>
    <xf numFmtId="178" fontId="13" fillId="0" borderId="40" xfId="72" applyNumberFormat="1" applyFont="1" applyBorder="1" applyAlignment="1">
      <alignment horizontal="center" vertical="center" wrapText="1"/>
    </xf>
    <xf numFmtId="39" fontId="14" fillId="0" borderId="2" xfId="0" applyNumberFormat="1" applyFont="1" applyBorder="1" applyAlignment="1">
      <alignment horizontal="center" vertical="center"/>
    </xf>
    <xf numFmtId="37" fontId="13" fillId="0" borderId="2" xfId="36" applyNumberFormat="1" applyFont="1" applyBorder="1" applyAlignment="1">
      <alignment horizontal="center" vertical="center"/>
      <protection/>
    </xf>
    <xf numFmtId="2" fontId="15" fillId="0" borderId="2" xfId="85"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2" fontId="39" fillId="0" borderId="2" xfId="85"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179" fontId="14" fillId="0" borderId="2" xfId="36" applyNumberFormat="1" applyFont="1" applyBorder="1" applyAlignment="1">
      <alignment horizontal="center" vertical="center" wrapText="1"/>
      <protection/>
    </xf>
    <xf numFmtId="2" fontId="14" fillId="0" borderId="2" xfId="72" applyNumberFormat="1" applyFont="1" applyBorder="1" applyAlignment="1">
      <alignment horizontal="center" vertical="center"/>
    </xf>
    <xf numFmtId="178" fontId="14" fillId="0" borderId="39" xfId="72" applyNumberFormat="1" applyFont="1" applyBorder="1" applyAlignment="1">
      <alignment horizontal="center" vertical="center"/>
    </xf>
    <xf numFmtId="4" fontId="14" fillId="0" borderId="14" xfId="36" applyNumberFormat="1" applyFont="1" applyBorder="1" applyAlignment="1">
      <alignment horizontal="center" vertical="center" wrapText="1"/>
      <protection/>
    </xf>
    <xf numFmtId="3" fontId="13" fillId="0" borderId="34" xfId="36" applyNumberFormat="1" applyFont="1" applyBorder="1" applyAlignment="1">
      <alignment horizontal="center" vertical="center" wrapText="1"/>
      <protection/>
    </xf>
    <xf numFmtId="178" fontId="13" fillId="0" borderId="6" xfId="36" applyNumberFormat="1" applyFont="1" applyBorder="1" applyAlignment="1">
      <alignment horizontal="center" vertical="center" wrapText="1"/>
      <protection/>
    </xf>
    <xf numFmtId="178" fontId="13" fillId="0" borderId="20" xfId="36" applyNumberFormat="1" applyFont="1" applyBorder="1" applyAlignment="1">
      <alignment horizontal="center" vertical="center" wrapText="1"/>
      <protection/>
    </xf>
    <xf numFmtId="177" fontId="60" fillId="9" borderId="9" xfId="72" applyNumberFormat="1" applyFont="1" applyFill="1" applyBorder="1" applyAlignment="1">
      <alignment horizontal="center" vertical="center" wrapText="1"/>
    </xf>
    <xf numFmtId="4" fontId="40" fillId="0" borderId="2" xfId="36" applyNumberFormat="1" applyFont="1" applyBorder="1" applyAlignment="1">
      <alignment horizontal="center" vertical="center" wrapText="1"/>
      <protection/>
    </xf>
    <xf numFmtId="4" fontId="14" fillId="0" borderId="2" xfId="0" applyNumberFormat="1" applyFont="1" applyBorder="1" applyAlignment="1">
      <alignment horizontal="center" vertical="center"/>
    </xf>
    <xf numFmtId="4" fontId="40" fillId="0" borderId="6" xfId="36" applyNumberFormat="1" applyFont="1" applyBorder="1" applyAlignment="1">
      <alignment horizontal="center" vertical="center" wrapText="1"/>
      <protection/>
    </xf>
    <xf numFmtId="4" fontId="40" fillId="0" borderId="20" xfId="36" applyNumberFormat="1" applyFont="1" applyBorder="1" applyAlignment="1">
      <alignment horizontal="center" vertical="center" wrapText="1"/>
      <protection/>
    </xf>
    <xf numFmtId="178" fontId="40" fillId="0" borderId="20" xfId="36" applyNumberFormat="1" applyFont="1" applyBorder="1" applyAlignment="1">
      <alignment horizontal="center" vertical="center" wrapText="1"/>
      <protection/>
    </xf>
    <xf numFmtId="3" fontId="13" fillId="0" borderId="20" xfId="36" applyNumberFormat="1" applyFont="1" applyBorder="1" applyAlignment="1">
      <alignment horizontal="center" vertical="center" wrapText="1"/>
      <protection/>
    </xf>
    <xf numFmtId="2" fontId="39" fillId="7" borderId="2" xfId="85" applyNumberFormat="1" applyFont="1" applyFill="1" applyBorder="1" applyAlignment="1">
      <alignment horizontal="center" vertical="center" wrapText="1"/>
    </xf>
    <xf numFmtId="2" fontId="39" fillId="7" borderId="9" xfId="85" applyNumberFormat="1" applyFont="1" applyFill="1" applyBorder="1" applyAlignment="1">
      <alignment horizontal="center" vertical="center" wrapText="1"/>
    </xf>
    <xf numFmtId="178" fontId="14" fillId="0" borderId="2" xfId="0" applyNumberFormat="1" applyFont="1" applyBorder="1" applyAlignment="1">
      <alignment horizontal="center" vertical="center"/>
    </xf>
    <xf numFmtId="177" fontId="40" fillId="7" borderId="5" xfId="72" applyNumberFormat="1" applyFont="1" applyFill="1" applyBorder="1" applyAlignment="1">
      <alignment horizontal="center" vertical="center" wrapText="1"/>
    </xf>
    <xf numFmtId="177" fontId="40" fillId="7" borderId="30" xfId="72" applyNumberFormat="1" applyFont="1" applyFill="1" applyBorder="1" applyAlignment="1">
      <alignment horizontal="center" vertical="center" wrapText="1"/>
    </xf>
    <xf numFmtId="4" fontId="13" fillId="0" borderId="6" xfId="36" applyNumberFormat="1" applyFont="1" applyBorder="1" applyAlignment="1">
      <alignment horizontal="center" vertical="center" wrapText="1"/>
      <protection/>
    </xf>
    <xf numFmtId="173" fontId="19" fillId="0" borderId="2" xfId="0" applyNumberFormat="1" applyFont="1" applyBorder="1" applyAlignment="1">
      <alignment horizontal="left" vertical="center" wrapText="1"/>
    </xf>
    <xf numFmtId="182" fontId="13" fillId="0" borderId="20" xfId="36" applyNumberFormat="1" applyFont="1" applyBorder="1" applyAlignment="1">
      <alignment horizontal="center" vertical="center" wrapText="1"/>
      <protection/>
    </xf>
    <xf numFmtId="9" fontId="0" fillId="0" borderId="0" xfId="41" applyFont="1"/>
    <xf numFmtId="178" fontId="40" fillId="0" borderId="6" xfId="36" applyNumberFormat="1" applyFont="1" applyBorder="1" applyAlignment="1">
      <alignment horizontal="center" vertical="center" wrapText="1"/>
      <protection/>
    </xf>
    <xf numFmtId="181" fontId="13" fillId="0" borderId="20" xfId="36" applyNumberFormat="1" applyFont="1" applyBorder="1" applyAlignment="1">
      <alignment horizontal="center" vertical="center" wrapText="1"/>
      <protection/>
    </xf>
    <xf numFmtId="43" fontId="14" fillId="0" borderId="2" xfId="57" applyFont="1" applyBorder="1" applyAlignment="1">
      <alignment horizontal="center" vertical="center" wrapText="1"/>
    </xf>
    <xf numFmtId="2" fontId="14" fillId="0" borderId="20" xfId="36" applyNumberFormat="1" applyFont="1" applyBorder="1" applyAlignment="1">
      <alignment horizontal="center" vertical="center" wrapText="1"/>
      <protection/>
    </xf>
    <xf numFmtId="43" fontId="14" fillId="0" borderId="4" xfId="57" applyFont="1" applyBorder="1" applyAlignment="1">
      <alignment horizontal="center" vertical="center" wrapText="1"/>
    </xf>
    <xf numFmtId="178" fontId="14" fillId="0" borderId="21" xfId="36" applyNumberFormat="1" applyFont="1" applyBorder="1" applyAlignment="1">
      <alignment horizontal="center" vertical="center" wrapText="1"/>
      <protection/>
    </xf>
    <xf numFmtId="178" fontId="40" fillId="0" borderId="17" xfId="36" applyNumberFormat="1" applyFont="1" applyBorder="1" applyAlignment="1">
      <alignment horizontal="center" vertical="center" wrapText="1"/>
      <protection/>
    </xf>
    <xf numFmtId="3" fontId="0" fillId="0" borderId="0" xfId="0" applyNumberFormat="1"/>
    <xf numFmtId="1" fontId="40" fillId="0" borderId="2" xfId="36" applyNumberFormat="1" applyFont="1" applyBorder="1" applyAlignment="1">
      <alignment horizontal="center" vertical="center" wrapText="1"/>
      <protection/>
    </xf>
    <xf numFmtId="1" fontId="13" fillId="0" borderId="2" xfId="72" applyNumberFormat="1" applyFont="1" applyBorder="1" applyAlignment="1">
      <alignment horizontal="center" vertical="center"/>
    </xf>
    <xf numFmtId="172" fontId="13" fillId="0" borderId="2" xfId="72" applyNumberFormat="1" applyFont="1" applyBorder="1" applyAlignment="1">
      <alignment horizontal="center" vertical="center"/>
    </xf>
    <xf numFmtId="183" fontId="13" fillId="0" borderId="2" xfId="72" applyNumberFormat="1" applyFont="1" applyBorder="1" applyAlignment="1">
      <alignment horizontal="center" vertical="center"/>
    </xf>
    <xf numFmtId="168" fontId="50" fillId="0" borderId="2" xfId="57" applyNumberFormat="1" applyFont="1" applyBorder="1" applyAlignment="1">
      <alignment horizontal="right" vertical="center"/>
    </xf>
    <xf numFmtId="42" fontId="13" fillId="0" borderId="2" xfId="72" applyNumberFormat="1" applyFont="1" applyBorder="1" applyAlignment="1">
      <alignment horizontal="center" vertical="center"/>
    </xf>
    <xf numFmtId="177" fontId="40" fillId="0" borderId="9" xfId="72" applyNumberFormat="1" applyFont="1" applyBorder="1" applyAlignment="1">
      <alignment horizontal="center" vertical="center" wrapText="1"/>
    </xf>
    <xf numFmtId="1" fontId="40" fillId="0" borderId="2" xfId="72" applyNumberFormat="1" applyFont="1" applyBorder="1" applyAlignment="1">
      <alignment horizontal="center" vertical="center"/>
    </xf>
    <xf numFmtId="2" fontId="13" fillId="0" borderId="2" xfId="72" applyNumberFormat="1" applyFont="1" applyBorder="1" applyAlignment="1">
      <alignment horizontal="center" vertical="center"/>
    </xf>
    <xf numFmtId="44" fontId="40" fillId="0" borderId="2" xfId="58" applyFont="1" applyBorder="1" applyAlignment="1">
      <alignment horizontal="center" vertical="center"/>
    </xf>
    <xf numFmtId="178" fontId="40" fillId="0" borderId="2" xfId="72" applyNumberFormat="1" applyFont="1" applyBorder="1" applyAlignment="1">
      <alignment horizontal="center" vertical="center"/>
    </xf>
    <xf numFmtId="2" fontId="40" fillId="0" borderId="17" xfId="72" applyNumberFormat="1" applyFont="1" applyBorder="1" applyAlignment="1">
      <alignment horizontal="center" vertical="center"/>
    </xf>
    <xf numFmtId="2" fontId="13" fillId="0" borderId="17" xfId="72" applyNumberFormat="1" applyFont="1" applyBorder="1" applyAlignment="1">
      <alignment horizontal="center" vertical="center"/>
    </xf>
    <xf numFmtId="178" fontId="40" fillId="0" borderId="39" xfId="72" applyNumberFormat="1" applyFont="1" applyBorder="1" applyAlignment="1">
      <alignment horizontal="center" vertical="center"/>
    </xf>
    <xf numFmtId="178" fontId="13" fillId="0" borderId="39" xfId="72" applyNumberFormat="1" applyFont="1" applyBorder="1" applyAlignment="1">
      <alignment horizontal="center" vertical="center"/>
    </xf>
    <xf numFmtId="9" fontId="13" fillId="0" borderId="3" xfId="85" applyFont="1" applyBorder="1" applyAlignment="1">
      <alignment horizontal="center" vertical="center" wrapText="1"/>
    </xf>
    <xf numFmtId="9" fontId="13" fillId="0" borderId="17" xfId="41" applyFont="1" applyBorder="1" applyAlignment="1">
      <alignment horizontal="center" vertical="center" wrapText="1"/>
    </xf>
    <xf numFmtId="1" fontId="13" fillId="0" borderId="3" xfId="72" applyNumberFormat="1" applyFont="1" applyBorder="1" applyAlignment="1">
      <alignment horizontal="center" vertical="center"/>
    </xf>
    <xf numFmtId="186" fontId="13" fillId="0" borderId="9" xfId="59" applyNumberFormat="1" applyFont="1" applyBorder="1" applyAlignment="1">
      <alignment horizontal="center" vertical="center" wrapText="1"/>
    </xf>
    <xf numFmtId="4" fontId="13" fillId="0" borderId="2" xfId="0" applyNumberFormat="1" applyFont="1" applyBorder="1" applyAlignment="1">
      <alignment horizontal="center" vertical="center"/>
    </xf>
    <xf numFmtId="9" fontId="40" fillId="0" borderId="2" xfId="85" applyFont="1" applyBorder="1" applyAlignment="1">
      <alignment horizontal="center" vertical="center"/>
    </xf>
    <xf numFmtId="2" fontId="40" fillId="0" borderId="2" xfId="85" applyNumberFormat="1" applyFont="1" applyBorder="1" applyAlignment="1">
      <alignment horizontal="center" vertical="center"/>
    </xf>
    <xf numFmtId="0" fontId="40" fillId="0" borderId="2" xfId="72" applyNumberFormat="1" applyFont="1" applyBorder="1" applyAlignment="1">
      <alignment horizontal="center" vertical="center"/>
    </xf>
    <xf numFmtId="2" fontId="40" fillId="0" borderId="2" xfId="72" applyNumberFormat="1" applyFont="1" applyBorder="1" applyAlignment="1">
      <alignment horizontal="center" vertical="center"/>
    </xf>
    <xf numFmtId="178" fontId="40" fillId="0" borderId="4" xfId="72" applyNumberFormat="1" applyFont="1" applyBorder="1" applyAlignment="1">
      <alignment horizontal="center" vertical="center"/>
    </xf>
    <xf numFmtId="178" fontId="13" fillId="0" borderId="4" xfId="72" applyNumberFormat="1" applyFont="1" applyBorder="1" applyAlignment="1">
      <alignment horizontal="center" vertical="center"/>
    </xf>
    <xf numFmtId="0" fontId="16" fillId="3" borderId="41" xfId="36" applyFont="1" applyFill="1" applyBorder="1" applyAlignment="1">
      <alignment horizontal="left" vertical="center" wrapText="1"/>
      <protection/>
    </xf>
    <xf numFmtId="0" fontId="16" fillId="3" borderId="42" xfId="36" applyFont="1" applyFill="1" applyBorder="1" applyAlignment="1">
      <alignment horizontal="left" vertical="center" wrapText="1"/>
      <protection/>
    </xf>
    <xf numFmtId="0" fontId="16" fillId="3" borderId="43" xfId="36" applyFont="1" applyFill="1" applyBorder="1" applyAlignment="1">
      <alignment horizontal="left" vertical="center" wrapText="1"/>
      <protection/>
    </xf>
    <xf numFmtId="0" fontId="24" fillId="2" borderId="0" xfId="33" applyFont="1" applyFill="1" applyProtection="1">
      <alignment/>
      <protection locked="0"/>
    </xf>
    <xf numFmtId="0" fontId="26" fillId="2" borderId="0" xfId="33" applyFont="1" applyFill="1" applyProtection="1">
      <alignment/>
      <protection locked="0"/>
    </xf>
    <xf numFmtId="0" fontId="25" fillId="2" borderId="0" xfId="33" applyFont="1" applyFill="1" applyAlignment="1" applyProtection="1">
      <alignment horizontal="center"/>
      <protection locked="0"/>
    </xf>
    <xf numFmtId="0" fontId="0" fillId="0" borderId="2" xfId="0" applyBorder="1" applyAlignment="1">
      <alignment horizontal="center" vertical="center"/>
    </xf>
    <xf numFmtId="10" fontId="5" fillId="6" borderId="44" xfId="0" applyNumberFormat="1" applyFont="1" applyFill="1" applyBorder="1" applyAlignment="1">
      <alignment horizontal="center" vertical="center" wrapText="1"/>
    </xf>
    <xf numFmtId="10" fontId="5" fillId="6" borderId="17" xfId="0" applyNumberFormat="1" applyFont="1" applyFill="1" applyBorder="1" applyAlignment="1">
      <alignment horizontal="center" vertical="center" wrapText="1"/>
    </xf>
    <xf numFmtId="10" fontId="36" fillId="6" borderId="6" xfId="0" applyNumberFormat="1" applyFont="1" applyFill="1" applyBorder="1" applyAlignment="1">
      <alignment horizontal="center" vertical="center" wrapText="1"/>
    </xf>
    <xf numFmtId="10" fontId="5" fillId="6"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0" fontId="36" fillId="6" borderId="2" xfId="0" applyNumberFormat="1"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7" xfId="0" applyFont="1" applyFill="1" applyBorder="1" applyAlignment="1">
      <alignment horizontal="center" vertical="center" wrapText="1"/>
    </xf>
    <xf numFmtId="10" fontId="5" fillId="2" borderId="2"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9" fontId="5" fillId="2" borderId="17" xfId="0" applyNumberFormat="1" applyFont="1" applyFill="1" applyBorder="1" applyAlignment="1">
      <alignment horizontal="center" vertical="center" wrapText="1"/>
    </xf>
    <xf numFmtId="0" fontId="34" fillId="5" borderId="2" xfId="0" applyFont="1" applyFill="1" applyBorder="1" applyAlignment="1">
      <alignment horizontal="center" vertical="center" wrapText="1"/>
    </xf>
    <xf numFmtId="0" fontId="18" fillId="0" borderId="2" xfId="0" applyFont="1" applyFill="1" applyBorder="1" applyAlignment="1">
      <alignment horizontal="left"/>
    </xf>
    <xf numFmtId="0" fontId="0" fillId="0" borderId="26" xfId="0" applyFill="1" applyBorder="1" applyAlignment="1">
      <alignment horizontal="center"/>
    </xf>
    <xf numFmtId="0" fontId="0" fillId="0" borderId="0" xfId="0"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34" fillId="5" borderId="2" xfId="0" applyFont="1" applyFill="1" applyBorder="1" applyAlignment="1">
      <alignment horizontal="center" vertical="center"/>
    </xf>
    <xf numFmtId="0" fontId="18" fillId="0" borderId="2"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30" fillId="0" borderId="8"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48" xfId="0" applyFont="1" applyFill="1" applyBorder="1" applyAlignment="1">
      <alignment horizontal="left" vertical="center" wrapText="1"/>
    </xf>
    <xf numFmtId="0" fontId="28" fillId="2" borderId="21"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8" fillId="3" borderId="49"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50"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29" fillId="0" borderId="23" xfId="0" applyFont="1" applyFill="1" applyBorder="1" applyAlignment="1">
      <alignment horizontal="center"/>
    </xf>
    <xf numFmtId="0" fontId="29" fillId="0" borderId="24" xfId="0" applyFont="1" applyFill="1" applyBorder="1" applyAlignment="1">
      <alignment horizontal="center"/>
    </xf>
    <xf numFmtId="0" fontId="29" fillId="0" borderId="51" xfId="0" applyFont="1" applyFill="1" applyBorder="1" applyAlignment="1">
      <alignment horizontal="center"/>
    </xf>
    <xf numFmtId="0" fontId="29" fillId="0" borderId="26" xfId="0" applyFont="1" applyFill="1" applyBorder="1" applyAlignment="1">
      <alignment horizontal="center"/>
    </xf>
    <xf numFmtId="0" fontId="29" fillId="0" borderId="0" xfId="0" applyFont="1" applyFill="1" applyBorder="1" applyAlignment="1">
      <alignment horizontal="center"/>
    </xf>
    <xf numFmtId="0" fontId="29" fillId="0" borderId="52" xfId="0" applyFont="1" applyFill="1" applyBorder="1" applyAlignment="1">
      <alignment horizontal="center"/>
    </xf>
    <xf numFmtId="0" fontId="29" fillId="0" borderId="27" xfId="0" applyFont="1" applyFill="1" applyBorder="1" applyAlignment="1">
      <alignment horizontal="center"/>
    </xf>
    <xf numFmtId="0" fontId="29" fillId="0" borderId="28" xfId="0" applyFont="1" applyFill="1" applyBorder="1" applyAlignment="1">
      <alignment horizontal="center"/>
    </xf>
    <xf numFmtId="0" fontId="29" fillId="0" borderId="40" xfId="0" applyFont="1" applyFill="1" applyBorder="1" applyAlignment="1">
      <alignment horizontal="center"/>
    </xf>
    <xf numFmtId="0" fontId="35" fillId="0" borderId="9"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5" fillId="3" borderId="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1" fillId="3" borderId="9"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20"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4"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7" fillId="0" borderId="14"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7"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2" borderId="49" xfId="0" applyFont="1" applyFill="1" applyBorder="1" applyAlignment="1">
      <alignment horizontal="justify" vertical="center" wrapText="1"/>
    </xf>
    <xf numFmtId="0" fontId="1" fillId="2" borderId="50" xfId="0" applyFont="1" applyFill="1" applyBorder="1" applyAlignment="1">
      <alignment horizontal="justify" vertical="center" wrapText="1"/>
    </xf>
    <xf numFmtId="0" fontId="1" fillId="2" borderId="53" xfId="0" applyFont="1" applyFill="1" applyBorder="1" applyAlignment="1">
      <alignment horizontal="justify"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44"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44"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 fillId="3" borderId="2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176" fontId="40" fillId="3" borderId="3" xfId="0" applyNumberFormat="1" applyFont="1" applyFill="1" applyBorder="1" applyAlignment="1">
      <alignment horizontal="center" wrapText="1"/>
    </xf>
    <xf numFmtId="176" fontId="40" fillId="3" borderId="14" xfId="0" applyNumberFormat="1" applyFont="1" applyFill="1" applyBorder="1" applyAlignment="1">
      <alignment horizontal="center" wrapText="1"/>
    </xf>
    <xf numFmtId="176" fontId="40" fillId="3" borderId="2" xfId="0" applyNumberFormat="1" applyFont="1" applyFill="1" applyBorder="1" applyAlignment="1">
      <alignment horizontal="center" wrapText="1"/>
    </xf>
    <xf numFmtId="176" fontId="40" fillId="3" borderId="6" xfId="0" applyNumberFormat="1" applyFont="1" applyFill="1" applyBorder="1" applyAlignment="1">
      <alignment horizontal="center" wrapText="1"/>
    </xf>
    <xf numFmtId="176" fontId="40" fillId="3" borderId="4" xfId="0" applyNumberFormat="1" applyFont="1" applyFill="1" applyBorder="1" applyAlignment="1">
      <alignment horizontal="center" wrapText="1"/>
    </xf>
    <xf numFmtId="176" fontId="40" fillId="3" borderId="13" xfId="0" applyNumberFormat="1" applyFont="1" applyFill="1" applyBorder="1" applyAlignment="1">
      <alignment horizontal="center" wrapText="1"/>
    </xf>
    <xf numFmtId="0" fontId="52" fillId="3" borderId="8" xfId="0" applyFont="1" applyFill="1" applyBorder="1" applyAlignment="1">
      <alignment horizontal="center" vertical="center" wrapText="1"/>
    </xf>
    <xf numFmtId="0" fontId="52" fillId="3" borderId="45" xfId="0" applyFont="1" applyFill="1" applyBorder="1" applyAlignment="1">
      <alignment horizontal="center" vertical="center" wrapText="1"/>
    </xf>
    <xf numFmtId="0" fontId="52" fillId="3" borderId="24" xfId="0" applyFont="1" applyFill="1" applyBorder="1" applyAlignment="1">
      <alignment horizontal="center" vertical="center" wrapText="1"/>
    </xf>
    <xf numFmtId="0" fontId="37" fillId="0" borderId="54" xfId="0" applyFont="1" applyFill="1" applyBorder="1" applyAlignment="1">
      <alignment horizontal="justify" vertical="center" wrapText="1"/>
    </xf>
    <xf numFmtId="37" fontId="1" fillId="0" borderId="34" xfId="0" applyNumberFormat="1" applyFont="1" applyFill="1" applyBorder="1" applyAlignment="1">
      <alignment horizontal="left" vertical="center" wrapText="1"/>
    </xf>
    <xf numFmtId="0" fontId="37" fillId="2" borderId="3"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10" borderId="3"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7" fillId="10" borderId="5" xfId="0" applyFont="1" applyFill="1" applyBorder="1" applyAlignment="1">
      <alignment horizontal="center" vertical="center" wrapText="1"/>
    </xf>
    <xf numFmtId="0" fontId="37" fillId="10" borderId="14" xfId="0" applyFont="1" applyFill="1" applyBorder="1" applyAlignment="1">
      <alignment horizontal="center" vertical="center" wrapText="1"/>
    </xf>
    <xf numFmtId="0" fontId="37" fillId="10" borderId="6" xfId="0" applyFont="1" applyFill="1" applyBorder="1" applyAlignment="1">
      <alignment horizontal="center" vertical="center" wrapText="1"/>
    </xf>
    <xf numFmtId="0" fontId="37" fillId="10" borderId="16"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37" fillId="0" borderId="3" xfId="0" applyFont="1" applyFill="1" applyBorder="1" applyAlignment="1">
      <alignment horizontal="justify" vertical="center" wrapText="1"/>
    </xf>
    <xf numFmtId="0" fontId="37" fillId="0" borderId="2"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52" fillId="3" borderId="22"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3" borderId="11"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52" fillId="3" borderId="46"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52" fillId="3" borderId="6"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5" xfId="0" applyFont="1" applyFill="1" applyBorder="1" applyAlignment="1">
      <alignment horizontal="left" vertical="top" wrapText="1"/>
    </xf>
    <xf numFmtId="0" fontId="52" fillId="3" borderId="3" xfId="0" applyFont="1" applyFill="1" applyBorder="1" applyAlignment="1">
      <alignment horizontal="center" vertical="center"/>
    </xf>
    <xf numFmtId="0" fontId="52" fillId="3" borderId="2" xfId="0" applyFont="1" applyFill="1" applyBorder="1" applyAlignment="1">
      <alignment horizontal="center" vertical="center"/>
    </xf>
    <xf numFmtId="0" fontId="52" fillId="3" borderId="5" xfId="0" applyFont="1" applyFill="1" applyBorder="1" applyAlignment="1">
      <alignment horizontal="center" vertical="center"/>
    </xf>
    <xf numFmtId="0" fontId="52" fillId="3" borderId="5" xfId="0" applyFont="1"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51" xfId="0" applyFill="1" applyBorder="1" applyAlignment="1">
      <alignment horizontal="center" wrapText="1"/>
    </xf>
    <xf numFmtId="0" fontId="0" fillId="0" borderId="26" xfId="0" applyFill="1" applyBorder="1" applyAlignment="1">
      <alignment horizontal="center" wrapText="1"/>
    </xf>
    <xf numFmtId="0" fontId="0" fillId="0" borderId="0" xfId="0" applyFill="1" applyBorder="1" applyAlignment="1">
      <alignment horizontal="center" wrapText="1"/>
    </xf>
    <xf numFmtId="0" fontId="0" fillId="0" borderId="52"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40" xfId="0" applyFill="1" applyBorder="1" applyAlignment="1">
      <alignment horizontal="center" wrapText="1"/>
    </xf>
    <xf numFmtId="0" fontId="8" fillId="3" borderId="55"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53" xfId="0" applyFont="1" applyFill="1" applyBorder="1" applyAlignment="1">
      <alignment horizontal="left" vertical="center" wrapText="1"/>
    </xf>
    <xf numFmtId="0" fontId="8" fillId="3" borderId="48"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61" fillId="2" borderId="12" xfId="0" applyFont="1" applyFill="1" applyBorder="1" applyAlignment="1">
      <alignment horizontal="left" vertical="center" wrapText="1"/>
    </xf>
    <xf numFmtId="0" fontId="61" fillId="2" borderId="48" xfId="0" applyFont="1" applyFill="1" applyBorder="1" applyAlignment="1">
      <alignment horizontal="left" vertical="center" wrapText="1"/>
    </xf>
    <xf numFmtId="0" fontId="61" fillId="0" borderId="8" xfId="0" applyFont="1" applyFill="1" applyBorder="1" applyAlignment="1">
      <alignment horizontal="center" vertical="center" wrapText="1"/>
    </xf>
    <xf numFmtId="0" fontId="61" fillId="0" borderId="45" xfId="0" applyFont="1" applyFill="1" applyBorder="1" applyAlignment="1">
      <alignment horizontal="center" vertical="center" wrapText="1"/>
    </xf>
    <xf numFmtId="0" fontId="61" fillId="2" borderId="21"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62" fillId="2" borderId="9" xfId="0" applyFont="1" applyFill="1" applyBorder="1" applyAlignment="1">
      <alignment horizontal="center" vertical="center" wrapText="1"/>
    </xf>
    <xf numFmtId="0" fontId="62" fillId="2" borderId="46" xfId="0" applyFont="1" applyFill="1" applyBorder="1" applyAlignment="1">
      <alignment horizontal="center" vertical="center" wrapText="1"/>
    </xf>
    <xf numFmtId="0" fontId="19" fillId="0" borderId="32" xfId="33" applyFont="1" applyFill="1" applyBorder="1" applyAlignment="1">
      <alignment horizontal="left" vertical="center" wrapText="1"/>
      <protection/>
    </xf>
    <xf numFmtId="0" fontId="19" fillId="0" borderId="29" xfId="33" applyFont="1" applyFill="1" applyBorder="1" applyAlignment="1">
      <alignment horizontal="left" vertical="center" wrapText="1"/>
      <protection/>
    </xf>
    <xf numFmtId="0" fontId="19" fillId="0" borderId="25" xfId="33" applyFont="1" applyFill="1" applyBorder="1" applyAlignment="1">
      <alignment horizontal="left" vertical="center" wrapText="1"/>
      <protection/>
    </xf>
    <xf numFmtId="0" fontId="19" fillId="0" borderId="37" xfId="33" applyFont="1" applyFill="1" applyBorder="1" applyAlignment="1">
      <alignment horizontal="left" vertical="center" wrapText="1"/>
      <protection/>
    </xf>
    <xf numFmtId="0" fontId="19" fillId="0" borderId="6" xfId="33" applyFont="1" applyFill="1" applyBorder="1" applyAlignment="1">
      <alignment horizontal="left" vertical="center" wrapText="1"/>
      <protection/>
    </xf>
    <xf numFmtId="0" fontId="19" fillId="0" borderId="13" xfId="33" applyFont="1" applyFill="1" applyBorder="1" applyAlignment="1">
      <alignment horizontal="left" vertical="center" wrapText="1"/>
      <protection/>
    </xf>
    <xf numFmtId="10" fontId="31" fillId="0" borderId="58" xfId="0" applyNumberFormat="1" applyFont="1" applyFill="1" applyBorder="1" applyAlignment="1" applyProtection="1">
      <alignment horizontal="center" vertical="center" wrapText="1"/>
      <protection/>
    </xf>
    <xf numFmtId="10" fontId="31" fillId="0" borderId="55" xfId="0" applyNumberFormat="1" applyFont="1" applyFill="1" applyBorder="1" applyAlignment="1" applyProtection="1">
      <alignment horizontal="center" vertical="center" wrapText="1"/>
      <protection/>
    </xf>
    <xf numFmtId="0" fontId="19" fillId="0" borderId="16" xfId="33" applyFont="1" applyFill="1" applyBorder="1" applyAlignment="1">
      <alignment horizontal="left" vertical="center" wrapText="1"/>
      <protection/>
    </xf>
    <xf numFmtId="0" fontId="19" fillId="0" borderId="36" xfId="33" applyFont="1" applyFill="1" applyBorder="1" applyAlignment="1">
      <alignment horizontal="left" vertical="center" wrapText="1"/>
      <protection/>
    </xf>
    <xf numFmtId="0" fontId="19" fillId="0" borderId="6" xfId="33" applyFont="1" applyFill="1" applyBorder="1" applyAlignment="1">
      <alignment vertical="center" wrapText="1"/>
      <protection/>
    </xf>
    <xf numFmtId="0" fontId="19" fillId="0" borderId="16" xfId="33" applyFont="1" applyFill="1" applyBorder="1" applyAlignment="1">
      <alignment vertical="center" wrapText="1"/>
      <protection/>
    </xf>
    <xf numFmtId="10" fontId="31" fillId="0" borderId="59" xfId="27" applyNumberFormat="1" applyFont="1" applyFill="1" applyBorder="1" applyAlignment="1" applyProtection="1">
      <alignment horizontal="center" vertical="center" wrapText="1"/>
      <protection/>
    </xf>
    <xf numFmtId="10" fontId="31" fillId="0" borderId="35" xfId="27" applyNumberFormat="1" applyFont="1" applyFill="1" applyBorder="1" applyAlignment="1" applyProtection="1">
      <alignment horizontal="center" vertical="center" wrapText="1"/>
      <protection/>
    </xf>
    <xf numFmtId="0" fontId="19" fillId="0" borderId="1" xfId="33" applyFont="1" applyFill="1" applyBorder="1" applyAlignment="1">
      <alignment vertical="center" wrapText="1"/>
      <protection/>
    </xf>
    <xf numFmtId="0" fontId="19" fillId="0" borderId="37" xfId="33" applyFont="1" applyFill="1" applyBorder="1" applyAlignment="1">
      <alignment vertical="center" wrapText="1"/>
      <protection/>
    </xf>
    <xf numFmtId="0" fontId="19" fillId="0" borderId="32" xfId="33" applyFont="1" applyFill="1" applyBorder="1" applyAlignment="1">
      <alignment vertical="center" wrapText="1"/>
      <protection/>
    </xf>
    <xf numFmtId="10" fontId="31" fillId="0" borderId="31" xfId="0" applyNumberFormat="1" applyFont="1" applyFill="1" applyBorder="1" applyAlignment="1" applyProtection="1">
      <alignment horizontal="center" vertical="center" wrapText="1"/>
      <protection/>
    </xf>
    <xf numFmtId="10" fontId="31" fillId="0" borderId="60" xfId="0" applyNumberFormat="1" applyFont="1" applyFill="1" applyBorder="1" applyAlignment="1" applyProtection="1">
      <alignment horizontal="center" vertical="center" wrapText="1"/>
      <protection/>
    </xf>
    <xf numFmtId="10" fontId="31" fillId="0" borderId="35" xfId="0" applyNumberFormat="1" applyFont="1" applyFill="1" applyBorder="1" applyAlignment="1" applyProtection="1">
      <alignment horizontal="center" vertical="center" wrapText="1"/>
      <protection/>
    </xf>
    <xf numFmtId="0" fontId="19" fillId="0" borderId="15" xfId="33" applyFont="1" applyFill="1" applyBorder="1" applyAlignment="1">
      <alignment horizontal="left" vertical="center" wrapText="1"/>
      <protection/>
    </xf>
    <xf numFmtId="184" fontId="31" fillId="0" borderId="22" xfId="0" applyNumberFormat="1" applyFont="1" applyFill="1" applyBorder="1" applyAlignment="1" applyProtection="1">
      <alignment horizontal="center" vertical="center" wrapText="1"/>
      <protection/>
    </xf>
    <xf numFmtId="184" fontId="31" fillId="0" borderId="10" xfId="0" applyNumberFormat="1" applyFont="1" applyFill="1" applyBorder="1" applyAlignment="1" applyProtection="1">
      <alignment horizontal="center" vertical="center" wrapText="1"/>
      <protection/>
    </xf>
    <xf numFmtId="0" fontId="19" fillId="0" borderId="14" xfId="33" applyFont="1" applyFill="1" applyBorder="1" applyAlignment="1">
      <alignment horizontal="left" vertical="center" wrapText="1"/>
      <protection/>
    </xf>
    <xf numFmtId="10" fontId="31" fillId="0" borderId="59" xfId="0" applyNumberFormat="1" applyFont="1" applyFill="1" applyBorder="1" applyAlignment="1" applyProtection="1">
      <alignment horizontal="center" vertical="center" wrapText="1"/>
      <protection/>
    </xf>
    <xf numFmtId="10" fontId="31" fillId="0" borderId="61" xfId="0" applyNumberFormat="1" applyFont="1" applyFill="1" applyBorder="1" applyAlignment="1" applyProtection="1">
      <alignment horizontal="center" vertical="center" wrapText="1"/>
      <protection/>
    </xf>
    <xf numFmtId="0" fontId="19" fillId="0" borderId="54" xfId="33" applyFont="1" applyFill="1" applyBorder="1" applyAlignment="1">
      <alignment horizontal="left" vertical="center" wrapText="1"/>
      <protection/>
    </xf>
    <xf numFmtId="10" fontId="31" fillId="0" borderId="10" xfId="0" applyNumberFormat="1" applyFont="1" applyFill="1" applyBorder="1" applyAlignment="1" applyProtection="1">
      <alignment horizontal="center" vertical="center" wrapText="1"/>
      <protection/>
    </xf>
    <xf numFmtId="10" fontId="31" fillId="0" borderId="11" xfId="0" applyNumberFormat="1" applyFont="1" applyFill="1" applyBorder="1" applyAlignment="1" applyProtection="1">
      <alignment horizontal="center" vertical="center" wrapText="1"/>
      <protection/>
    </xf>
    <xf numFmtId="0" fontId="19" fillId="0" borderId="62" xfId="33" applyFont="1" applyFill="1" applyBorder="1" applyAlignment="1">
      <alignment horizontal="left" vertical="center" wrapText="1"/>
      <protection/>
    </xf>
    <xf numFmtId="0" fontId="19" fillId="0" borderId="7" xfId="33" applyFont="1" applyFill="1" applyBorder="1" applyAlignment="1">
      <alignment horizontal="left" vertical="center" wrapText="1"/>
      <protection/>
    </xf>
    <xf numFmtId="0" fontId="19" fillId="0" borderId="63" xfId="33" applyFont="1" applyFill="1" applyBorder="1" applyAlignment="1">
      <alignment horizontal="center" vertical="center" wrapText="1"/>
      <protection/>
    </xf>
    <xf numFmtId="10" fontId="31" fillId="2" borderId="23" xfId="0" applyNumberFormat="1" applyFont="1" applyFill="1" applyBorder="1" applyAlignment="1" applyProtection="1">
      <alignment horizontal="center" vertical="center" wrapText="1"/>
      <protection/>
    </xf>
    <xf numFmtId="10" fontId="31" fillId="2" borderId="27" xfId="0" applyNumberFormat="1" applyFont="1" applyFill="1" applyBorder="1" applyAlignment="1" applyProtection="1">
      <alignment horizontal="center" vertical="center" wrapText="1"/>
      <protection/>
    </xf>
    <xf numFmtId="0" fontId="19" fillId="0" borderId="64" xfId="33" applyFont="1" applyFill="1" applyBorder="1" applyAlignment="1">
      <alignment horizontal="center" vertical="center" wrapText="1"/>
      <protection/>
    </xf>
    <xf numFmtId="0" fontId="19" fillId="0" borderId="65" xfId="33" applyFont="1" applyFill="1" applyBorder="1" applyAlignment="1">
      <alignment horizontal="center" vertical="center" wrapText="1"/>
      <protection/>
    </xf>
    <xf numFmtId="0" fontId="56" fillId="0" borderId="61" xfId="0" applyFont="1" applyFill="1" applyBorder="1" applyAlignment="1">
      <alignment horizontal="left" vertical="center" wrapText="1"/>
    </xf>
    <xf numFmtId="0" fontId="56" fillId="0" borderId="60" xfId="0" applyFont="1" applyFill="1" applyBorder="1" applyAlignment="1">
      <alignment horizontal="left" vertical="center" wrapText="1"/>
    </xf>
    <xf numFmtId="10" fontId="31" fillId="0" borderId="31" xfId="27" applyNumberFormat="1" applyFont="1" applyFill="1" applyBorder="1" applyAlignment="1" applyProtection="1">
      <alignment horizontal="center" vertical="center" wrapText="1"/>
      <protection/>
    </xf>
    <xf numFmtId="0" fontId="31" fillId="0" borderId="44"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173" fontId="31" fillId="2" borderId="66" xfId="0" applyNumberFormat="1" applyFont="1" applyFill="1" applyBorder="1" applyAlignment="1" applyProtection="1">
      <alignment horizontal="center" vertical="center" wrapText="1"/>
      <protection locked="0"/>
    </xf>
    <xf numFmtId="173" fontId="31" fillId="2" borderId="67" xfId="0" applyNumberFormat="1" applyFont="1" applyFill="1" applyBorder="1" applyAlignment="1" applyProtection="1">
      <alignment horizontal="center" vertical="center" wrapText="1"/>
      <protection locked="0"/>
    </xf>
    <xf numFmtId="173" fontId="31" fillId="0" borderId="49" xfId="0" applyNumberFormat="1" applyFont="1" applyFill="1" applyBorder="1" applyAlignment="1" applyProtection="1">
      <alignment horizontal="center" vertical="center" wrapText="1"/>
      <protection locked="0"/>
    </xf>
    <xf numFmtId="173" fontId="31" fillId="0" borderId="53" xfId="0" applyNumberFormat="1" applyFont="1" applyFill="1" applyBorder="1" applyAlignment="1" applyProtection="1">
      <alignment horizontal="center" vertical="center" wrapText="1"/>
      <protection locked="0"/>
    </xf>
    <xf numFmtId="0" fontId="19" fillId="0" borderId="14" xfId="33" applyFont="1" applyFill="1" applyBorder="1" applyAlignment="1">
      <alignment vertical="center" wrapText="1"/>
      <protection/>
    </xf>
    <xf numFmtId="0" fontId="19" fillId="0" borderId="13" xfId="33" applyFont="1" applyFill="1" applyBorder="1" applyAlignment="1">
      <alignment vertical="center" wrapText="1"/>
      <protection/>
    </xf>
    <xf numFmtId="0" fontId="56" fillId="0" borderId="10" xfId="33" applyFont="1" applyFill="1" applyBorder="1" applyAlignment="1">
      <alignment horizontal="left" vertical="center" wrapText="1"/>
      <protection/>
    </xf>
    <xf numFmtId="0" fontId="56" fillId="0" borderId="11" xfId="33" applyFont="1" applyFill="1" applyBorder="1" applyAlignment="1">
      <alignment horizontal="left" vertical="center" wrapText="1"/>
      <protection/>
    </xf>
    <xf numFmtId="0" fontId="31" fillId="0" borderId="2"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56" fillId="0" borderId="35" xfId="33" applyFont="1" applyFill="1" applyBorder="1" applyAlignment="1">
      <alignment horizontal="left" vertical="center" wrapText="1"/>
      <protection/>
    </xf>
    <xf numFmtId="0" fontId="56" fillId="0" borderId="31" xfId="33" applyFont="1" applyFill="1" applyBorder="1" applyAlignment="1">
      <alignment horizontal="left" vertical="center" wrapText="1"/>
      <protection/>
    </xf>
    <xf numFmtId="0" fontId="31" fillId="0" borderId="39" xfId="0" applyFont="1" applyFill="1" applyBorder="1" applyAlignment="1" applyProtection="1">
      <alignment horizontal="center" vertical="center" wrapText="1"/>
      <protection locked="0"/>
    </xf>
    <xf numFmtId="0" fontId="19" fillId="0" borderId="68" xfId="0" applyFont="1" applyFill="1" applyBorder="1" applyAlignment="1">
      <alignment horizontal="center"/>
    </xf>
    <xf numFmtId="10" fontId="31" fillId="2" borderId="41" xfId="0" applyNumberFormat="1" applyFont="1" applyFill="1" applyBorder="1" applyAlignment="1" applyProtection="1">
      <alignment horizontal="center" vertical="center" wrapText="1"/>
      <protection/>
    </xf>
    <xf numFmtId="10" fontId="31" fillId="2" borderId="42" xfId="0" applyNumberFormat="1" applyFont="1" applyFill="1" applyBorder="1" applyAlignment="1" applyProtection="1">
      <alignment horizontal="center" vertical="center" wrapText="1"/>
      <protection/>
    </xf>
    <xf numFmtId="10" fontId="31" fillId="2" borderId="69" xfId="0" applyNumberFormat="1" applyFont="1" applyFill="1" applyBorder="1" applyAlignment="1" applyProtection="1">
      <alignment horizontal="center" vertical="center" wrapText="1"/>
      <protection/>
    </xf>
    <xf numFmtId="0" fontId="31" fillId="2" borderId="5"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10" fontId="31" fillId="2" borderId="64" xfId="0" applyNumberFormat="1" applyFont="1" applyFill="1" applyBorder="1" applyAlignment="1" applyProtection="1">
      <alignment horizontal="center" vertical="center" wrapText="1"/>
      <protection/>
    </xf>
    <xf numFmtId="10" fontId="31" fillId="2" borderId="63" xfId="0" applyNumberFormat="1" applyFont="1" applyFill="1" applyBorder="1" applyAlignment="1" applyProtection="1">
      <alignment horizontal="center" vertical="center" wrapText="1"/>
      <protection/>
    </xf>
    <xf numFmtId="10" fontId="31" fillId="2" borderId="65" xfId="0" applyNumberFormat="1"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wrapText="1"/>
      <protection locked="0"/>
    </xf>
    <xf numFmtId="0" fontId="3" fillId="3" borderId="60" xfId="33" applyFont="1" applyFill="1" applyBorder="1" applyAlignment="1">
      <alignment horizontal="center" vertical="center" wrapText="1"/>
      <protection/>
    </xf>
    <xf numFmtId="0" fontId="3" fillId="3" borderId="18" xfId="33" applyFont="1" applyFill="1" applyBorder="1" applyAlignment="1">
      <alignment horizontal="center" vertical="center" wrapText="1"/>
      <protection/>
    </xf>
    <xf numFmtId="0" fontId="31" fillId="0" borderId="66"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10" fontId="31" fillId="0" borderId="22" xfId="0" applyNumberFormat="1" applyFont="1" applyFill="1" applyBorder="1" applyAlignment="1" applyProtection="1">
      <alignment horizontal="center" vertical="center" wrapText="1"/>
      <protection/>
    </xf>
    <xf numFmtId="0" fontId="19" fillId="0" borderId="26" xfId="33" applyFont="1" applyFill="1" applyBorder="1" applyAlignment="1">
      <alignment horizontal="center" vertical="center" wrapText="1"/>
      <protection/>
    </xf>
    <xf numFmtId="0" fontId="56" fillId="0" borderId="35" xfId="33" applyFont="1" applyFill="1" applyBorder="1" applyAlignment="1">
      <alignment vertical="top" wrapText="1"/>
      <protection/>
    </xf>
    <xf numFmtId="0" fontId="56" fillId="0" borderId="10" xfId="33" applyFont="1" applyFill="1" applyBorder="1" applyAlignment="1">
      <alignment vertical="top" wrapText="1"/>
      <protection/>
    </xf>
    <xf numFmtId="0" fontId="31" fillId="0" borderId="68"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center" vertical="center" wrapText="1"/>
      <protection locked="0"/>
    </xf>
    <xf numFmtId="10" fontId="43" fillId="2" borderId="63" xfId="0" applyNumberFormat="1" applyFont="1" applyFill="1" applyBorder="1" applyAlignment="1" applyProtection="1">
      <alignment horizontal="center" vertical="center" wrapText="1"/>
      <protection/>
    </xf>
    <xf numFmtId="10" fontId="31" fillId="0" borderId="26" xfId="0" applyNumberFormat="1"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locked="0"/>
    </xf>
    <xf numFmtId="10" fontId="31" fillId="0" borderId="50" xfId="0" applyNumberFormat="1" applyFont="1" applyFill="1" applyBorder="1" applyAlignment="1" applyProtection="1">
      <alignment horizontal="center" vertical="center" wrapText="1"/>
      <protection/>
    </xf>
    <xf numFmtId="0" fontId="56" fillId="0" borderId="31" xfId="33" applyFont="1" applyFill="1" applyBorder="1" applyAlignment="1">
      <alignment horizontal="left" vertical="top" wrapText="1"/>
      <protection/>
    </xf>
    <xf numFmtId="0" fontId="56" fillId="0" borderId="35" xfId="33" applyFont="1" applyFill="1" applyBorder="1" applyAlignment="1">
      <alignment horizontal="left" vertical="top" wrapText="1"/>
      <protection/>
    </xf>
    <xf numFmtId="0" fontId="31" fillId="0" borderId="5" xfId="0" applyFont="1" applyFill="1" applyBorder="1" applyAlignment="1" applyProtection="1">
      <alignment horizontal="center" vertical="center" wrapText="1"/>
      <protection locked="0"/>
    </xf>
    <xf numFmtId="0" fontId="31" fillId="0" borderId="30" xfId="0" applyFont="1" applyFill="1" applyBorder="1" applyAlignment="1" applyProtection="1">
      <alignment horizontal="center" vertical="center" wrapText="1"/>
      <protection locked="0"/>
    </xf>
    <xf numFmtId="10" fontId="31" fillId="2" borderId="26" xfId="0" applyNumberFormat="1" applyFont="1" applyFill="1" applyBorder="1" applyAlignment="1" applyProtection="1">
      <alignment horizontal="center" vertical="center" wrapText="1"/>
      <protection/>
    </xf>
    <xf numFmtId="0" fontId="56" fillId="0" borderId="59" xfId="33" applyFont="1" applyFill="1" applyBorder="1" applyAlignment="1">
      <alignment horizontal="left" vertical="center" wrapText="1"/>
      <protection/>
    </xf>
    <xf numFmtId="0" fontId="56" fillId="0" borderId="61" xfId="33" applyFont="1" applyFill="1" applyBorder="1" applyAlignment="1">
      <alignment horizontal="left" vertical="top" wrapText="1"/>
      <protection/>
    </xf>
    <xf numFmtId="0" fontId="28" fillId="2" borderId="53" xfId="0" applyFont="1" applyFill="1" applyBorder="1" applyAlignment="1">
      <alignment horizontal="left" vertical="center" wrapText="1"/>
    </xf>
    <xf numFmtId="0" fontId="0" fillId="0" borderId="2" xfId="0" applyFill="1" applyBorder="1" applyAlignment="1">
      <alignment horizontal="left" vertical="center"/>
    </xf>
    <xf numFmtId="0" fontId="23" fillId="5" borderId="2" xfId="0" applyFont="1" applyFill="1" applyBorder="1" applyAlignment="1">
      <alignment horizontal="center" vertical="center"/>
    </xf>
    <xf numFmtId="0" fontId="23" fillId="5" borderId="2" xfId="0" applyFont="1" applyFill="1" applyBorder="1" applyAlignment="1">
      <alignment horizontal="center" vertical="center" wrapText="1"/>
    </xf>
    <xf numFmtId="0" fontId="3" fillId="3" borderId="3" xfId="33" applyFont="1" applyFill="1" applyBorder="1" applyAlignment="1">
      <alignment horizontal="center" vertical="center" wrapText="1"/>
      <protection/>
    </xf>
    <xf numFmtId="0" fontId="15" fillId="3" borderId="14" xfId="33" applyFont="1" applyFill="1" applyBorder="1" applyAlignment="1">
      <alignment horizontal="center" vertical="center" wrapText="1"/>
      <protection/>
    </xf>
    <xf numFmtId="0" fontId="15" fillId="3" borderId="13" xfId="33" applyFont="1" applyFill="1" applyBorder="1" applyAlignment="1">
      <alignment horizontal="center" vertical="center" wrapText="1"/>
      <protection/>
    </xf>
    <xf numFmtId="0" fontId="0" fillId="0" borderId="23" xfId="0" applyFill="1" applyBorder="1" applyAlignment="1">
      <alignment horizontal="center"/>
    </xf>
    <xf numFmtId="0" fontId="0" fillId="0" borderId="24"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28" fillId="0" borderId="2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6" xfId="0" applyFont="1" applyFill="1" applyBorder="1" applyAlignment="1">
      <alignment horizontal="center" vertical="center" wrapText="1"/>
    </xf>
    <xf numFmtId="0" fontId="3" fillId="3" borderId="44" xfId="33" applyFont="1" applyFill="1" applyBorder="1" applyAlignment="1">
      <alignment horizontal="center" vertical="center" wrapText="1"/>
      <protection/>
    </xf>
    <xf numFmtId="0" fontId="11" fillId="3" borderId="8" xfId="33" applyFont="1" applyFill="1" applyBorder="1" applyAlignment="1">
      <alignment horizontal="center" vertical="center" wrapText="1"/>
      <protection/>
    </xf>
    <xf numFmtId="0" fontId="11" fillId="3" borderId="34" xfId="33" applyFont="1" applyFill="1" applyBorder="1" applyAlignment="1">
      <alignment horizontal="center" vertical="center" wrapText="1"/>
      <protection/>
    </xf>
    <xf numFmtId="0" fontId="3" fillId="3" borderId="53"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56" fillId="0" borderId="61" xfId="33" applyFont="1" applyFill="1" applyBorder="1" applyAlignment="1">
      <alignment horizontal="left" vertical="center" wrapText="1"/>
      <protection/>
    </xf>
    <xf numFmtId="0" fontId="3" fillId="3" borderId="23" xfId="33" applyFont="1" applyFill="1" applyBorder="1" applyAlignment="1">
      <alignment horizontal="center" vertical="center" wrapText="1"/>
      <protection/>
    </xf>
    <xf numFmtId="0" fontId="3" fillId="3" borderId="27" xfId="33" applyFont="1" applyFill="1" applyBorder="1" applyAlignment="1">
      <alignment horizontal="center" vertical="center" wrapText="1"/>
      <protection/>
    </xf>
    <xf numFmtId="0" fontId="3" fillId="3" borderId="4" xfId="33" applyFont="1" applyFill="1" applyBorder="1" applyAlignment="1">
      <alignment horizontal="center" vertical="center" wrapText="1"/>
      <protection/>
    </xf>
    <xf numFmtId="0" fontId="19" fillId="0" borderId="27" xfId="33" applyFont="1" applyFill="1" applyBorder="1" applyAlignment="1">
      <alignment horizontal="center" vertical="center" wrapText="1"/>
      <protection/>
    </xf>
    <xf numFmtId="0" fontId="56" fillId="0" borderId="10" xfId="33" applyFont="1" applyFill="1" applyBorder="1" applyAlignment="1">
      <alignment horizontal="left" vertical="top" wrapText="1"/>
      <protection/>
    </xf>
    <xf numFmtId="0" fontId="56" fillId="0" borderId="11" xfId="33" applyFont="1" applyFill="1" applyBorder="1" applyAlignment="1">
      <alignment horizontal="left" vertical="top" wrapText="1"/>
      <protection/>
    </xf>
    <xf numFmtId="0" fontId="56" fillId="0" borderId="22" xfId="33" applyFont="1" applyFill="1" applyBorder="1" applyAlignment="1">
      <alignment horizontal="left" vertical="center" wrapText="1"/>
      <protection/>
    </xf>
    <xf numFmtId="0" fontId="31" fillId="2" borderId="2" xfId="0" applyFont="1" applyFill="1" applyBorder="1" applyAlignment="1" applyProtection="1">
      <alignment horizontal="center" vertical="center" wrapText="1"/>
      <protection locked="0"/>
    </xf>
    <xf numFmtId="0" fontId="33" fillId="3" borderId="53" xfId="36" applyFont="1" applyFill="1" applyBorder="1" applyAlignment="1">
      <alignment horizontal="right" vertical="center" wrapText="1"/>
      <protection/>
    </xf>
    <xf numFmtId="0" fontId="33" fillId="3" borderId="48" xfId="36" applyFont="1" applyFill="1" applyBorder="1" applyAlignment="1">
      <alignment horizontal="right" vertical="center" wrapText="1"/>
      <protection/>
    </xf>
    <xf numFmtId="0" fontId="33" fillId="3" borderId="21" xfId="36" applyFont="1" applyFill="1" applyBorder="1" applyAlignment="1">
      <alignment horizontal="right" vertical="center" wrapText="1"/>
      <protection/>
    </xf>
    <xf numFmtId="0" fontId="32" fillId="2" borderId="12" xfId="36" applyFont="1" applyFill="1" applyBorder="1" applyAlignment="1">
      <alignment vertical="center" wrapText="1"/>
      <protection/>
    </xf>
    <xf numFmtId="0" fontId="32" fillId="2" borderId="48" xfId="36" applyFont="1" applyFill="1" applyBorder="1" applyAlignment="1">
      <alignment vertical="center" wrapText="1"/>
      <protection/>
    </xf>
    <xf numFmtId="0" fontId="32" fillId="2" borderId="15" xfId="36" applyFont="1" applyFill="1" applyBorder="1" applyAlignment="1">
      <alignment vertical="center" wrapText="1"/>
      <protection/>
    </xf>
    <xf numFmtId="0" fontId="11" fillId="3" borderId="8" xfId="36" applyFont="1" applyFill="1" applyBorder="1" applyAlignment="1">
      <alignment horizontal="center" vertical="center" wrapText="1"/>
      <protection/>
    </xf>
    <xf numFmtId="0" fontId="11" fillId="3" borderId="45" xfId="36" applyFont="1" applyFill="1" applyBorder="1" applyAlignment="1">
      <alignment horizontal="center" vertical="center" wrapText="1"/>
      <protection/>
    </xf>
    <xf numFmtId="0" fontId="11" fillId="3" borderId="3" xfId="36" applyFont="1" applyFill="1" applyBorder="1" applyAlignment="1">
      <alignment horizontal="center" vertical="center" wrapText="1"/>
      <protection/>
    </xf>
    <xf numFmtId="176" fontId="9" fillId="0" borderId="3" xfId="23" applyNumberFormat="1" applyFont="1" applyBorder="1" applyAlignment="1">
      <alignment horizontal="center" vertical="center" wrapText="1"/>
    </xf>
    <xf numFmtId="176" fontId="9" fillId="0" borderId="2" xfId="23" applyNumberFormat="1" applyFont="1" applyBorder="1" applyAlignment="1">
      <alignment horizontal="center" vertical="center" wrapText="1"/>
    </xf>
    <xf numFmtId="176" fontId="9" fillId="0" borderId="4" xfId="23" applyNumberFormat="1"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47" fillId="0" borderId="2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4" xfId="0" applyFont="1" applyBorder="1" applyAlignment="1">
      <alignment horizontal="center" vertical="center" wrapText="1"/>
    </xf>
    <xf numFmtId="0" fontId="48" fillId="2" borderId="10"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49" fillId="2" borderId="11" xfId="0" applyFont="1" applyFill="1" applyBorder="1" applyAlignment="1">
      <alignment horizontal="left" vertical="center" wrapText="1"/>
    </xf>
    <xf numFmtId="0" fontId="49" fillId="2" borderId="4" xfId="0" applyFont="1" applyFill="1" applyBorder="1" applyAlignment="1">
      <alignment horizontal="left" vertical="center" wrapText="1"/>
    </xf>
    <xf numFmtId="0" fontId="47" fillId="2" borderId="4"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33" fillId="3" borderId="49" xfId="36" applyFont="1" applyFill="1" applyBorder="1" applyAlignment="1">
      <alignment horizontal="right" vertical="center" wrapText="1"/>
      <protection/>
    </xf>
    <xf numFmtId="0" fontId="33" fillId="3" borderId="45" xfId="36" applyFont="1" applyFill="1" applyBorder="1" applyAlignment="1">
      <alignment horizontal="right" vertical="center" wrapText="1"/>
      <protection/>
    </xf>
    <xf numFmtId="0" fontId="33" fillId="3" borderId="34" xfId="36" applyFont="1" applyFill="1" applyBorder="1" applyAlignment="1">
      <alignment horizontal="right" vertical="center" wrapText="1"/>
      <protection/>
    </xf>
    <xf numFmtId="0" fontId="32" fillId="2" borderId="57" xfId="36" applyFont="1" applyFill="1" applyBorder="1" applyAlignment="1">
      <alignment vertical="center" wrapText="1"/>
      <protection/>
    </xf>
    <xf numFmtId="0" fontId="32" fillId="2" borderId="56" xfId="36" applyFont="1" applyFill="1" applyBorder="1" applyAlignment="1">
      <alignment vertical="center" wrapText="1"/>
      <protection/>
    </xf>
    <xf numFmtId="0" fontId="32" fillId="2" borderId="37" xfId="36" applyFont="1" applyFill="1" applyBorder="1" applyAlignment="1">
      <alignment vertical="center" wrapText="1"/>
      <protection/>
    </xf>
    <xf numFmtId="0" fontId="11" fillId="3" borderId="22" xfId="36" applyFont="1" applyFill="1" applyBorder="1" applyAlignment="1">
      <alignment horizontal="center" vertical="center" wrapText="1"/>
      <protection/>
    </xf>
    <xf numFmtId="0" fontId="11" fillId="3" borderId="11" xfId="36" applyFont="1" applyFill="1" applyBorder="1" applyAlignment="1">
      <alignment horizontal="center" vertical="center" wrapText="1"/>
      <protection/>
    </xf>
    <xf numFmtId="0" fontId="11" fillId="3" borderId="4" xfId="36" applyFont="1" applyFill="1" applyBorder="1" applyAlignment="1">
      <alignment horizontal="center" vertical="center" wrapText="1"/>
      <protection/>
    </xf>
    <xf numFmtId="3" fontId="9" fillId="0" borderId="14" xfId="23" applyNumberFormat="1" applyFont="1" applyBorder="1" applyAlignment="1">
      <alignment horizontal="center" vertical="center" wrapText="1"/>
    </xf>
    <xf numFmtId="3" fontId="9" fillId="0" borderId="6" xfId="23" applyNumberFormat="1" applyFont="1" applyBorder="1" applyAlignment="1">
      <alignment horizontal="center" vertical="center" wrapText="1"/>
    </xf>
    <xf numFmtId="3" fontId="9" fillId="0" borderId="13" xfId="23" applyNumberFormat="1" applyFont="1" applyBorder="1" applyAlignment="1">
      <alignment horizontal="center" vertical="center" wrapText="1"/>
    </xf>
    <xf numFmtId="0" fontId="17" fillId="0" borderId="22" xfId="36" applyFont="1" applyBorder="1" applyAlignment="1">
      <alignment horizontal="center" vertical="center" wrapText="1"/>
      <protection/>
    </xf>
    <xf numFmtId="0" fontId="17" fillId="0" borderId="10" xfId="36" applyFont="1" applyBorder="1" applyAlignment="1">
      <alignment horizontal="center" vertical="center" wrapText="1"/>
      <protection/>
    </xf>
    <xf numFmtId="0" fontId="17" fillId="0" borderId="11" xfId="36" applyFont="1" applyBorder="1" applyAlignment="1">
      <alignment horizontal="center" vertical="center" wrapText="1"/>
      <protection/>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1" fontId="21" fillId="0" borderId="3"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1" fontId="21" fillId="0" borderId="4" xfId="0" applyNumberFormat="1" applyFont="1" applyBorder="1" applyAlignment="1">
      <alignment horizontal="center" vertical="center" wrapText="1"/>
    </xf>
    <xf numFmtId="0" fontId="11" fillId="3" borderId="14" xfId="36" applyFont="1" applyFill="1" applyBorder="1" applyAlignment="1">
      <alignment horizontal="center" vertical="center" wrapText="1"/>
      <protection/>
    </xf>
    <xf numFmtId="0" fontId="17" fillId="0" borderId="61" xfId="36" applyFont="1" applyBorder="1" applyAlignment="1">
      <alignment horizontal="center" vertical="center" wrapText="1"/>
      <protection/>
    </xf>
    <xf numFmtId="0" fontId="17" fillId="0" borderId="59" xfId="36" applyFont="1" applyBorder="1" applyAlignment="1">
      <alignment horizontal="center" vertical="center" wrapText="1"/>
      <protection/>
    </xf>
    <xf numFmtId="0" fontId="17" fillId="0" borderId="60" xfId="36" applyFont="1" applyBorder="1" applyAlignment="1">
      <alignment horizontal="center" vertical="center" wrapText="1"/>
      <protection/>
    </xf>
    <xf numFmtId="0" fontId="17" fillId="0" borderId="66" xfId="36" applyFont="1" applyBorder="1" applyAlignment="1">
      <alignment horizontal="center" vertical="center" wrapText="1"/>
      <protection/>
    </xf>
    <xf numFmtId="0" fontId="17" fillId="0" borderId="68" xfId="36" applyFont="1" applyBorder="1" applyAlignment="1">
      <alignment horizontal="center" vertical="center" wrapText="1"/>
      <protection/>
    </xf>
    <xf numFmtId="0" fontId="17" fillId="0" borderId="39" xfId="36" applyFont="1" applyBorder="1" applyAlignment="1">
      <alignment horizontal="center" vertical="center" wrapText="1"/>
      <protection/>
    </xf>
    <xf numFmtId="0" fontId="17" fillId="0" borderId="18" xfId="36" applyFont="1" applyBorder="1" applyAlignment="1">
      <alignment horizontal="center" vertical="center" wrapText="1"/>
      <protection/>
    </xf>
    <xf numFmtId="176" fontId="9" fillId="0" borderId="17" xfId="23" applyNumberFormat="1" applyFont="1" applyBorder="1" applyAlignment="1">
      <alignment horizontal="center" vertical="center" wrapText="1"/>
    </xf>
    <xf numFmtId="0" fontId="21" fillId="0" borderId="5"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18" xfId="0" applyFont="1" applyBorder="1" applyAlignment="1">
      <alignment horizontal="center" vertical="center" wrapText="1"/>
    </xf>
    <xf numFmtId="1" fontId="21" fillId="0" borderId="17" xfId="0" applyNumberFormat="1" applyFont="1" applyBorder="1" applyAlignment="1">
      <alignment horizontal="center" vertical="center" wrapText="1"/>
    </xf>
    <xf numFmtId="3" fontId="9" fillId="0" borderId="36"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46" fillId="0" borderId="2" xfId="36" applyFont="1" applyBorder="1" applyAlignment="1">
      <alignment horizontal="center" vertical="center" wrapText="1"/>
      <protection/>
    </xf>
    <xf numFmtId="0" fontId="46" fillId="0" borderId="4" xfId="36" applyFont="1" applyBorder="1" applyAlignment="1">
      <alignment horizontal="center" vertical="center" wrapText="1"/>
      <protection/>
    </xf>
    <xf numFmtId="0" fontId="17" fillId="0" borderId="17" xfId="36" applyFont="1" applyBorder="1" applyAlignment="1">
      <alignment horizontal="center" vertical="center" wrapText="1"/>
      <protection/>
    </xf>
    <xf numFmtId="0" fontId="17" fillId="0" borderId="2" xfId="36" applyFont="1" applyBorder="1" applyAlignment="1">
      <alignment horizontal="center" vertical="center" wrapText="1"/>
      <protection/>
    </xf>
    <xf numFmtId="0" fontId="21" fillId="0" borderId="17" xfId="0" applyFont="1" applyBorder="1" applyAlignment="1">
      <alignment horizontal="center" vertical="center" wrapText="1"/>
    </xf>
    <xf numFmtId="3" fontId="21" fillId="0" borderId="16" xfId="0" applyNumberFormat="1" applyFont="1" applyBorder="1" applyAlignment="1">
      <alignment horizontal="center" vertical="center" wrapText="1"/>
    </xf>
    <xf numFmtId="3" fontId="21" fillId="0" borderId="54" xfId="0" applyNumberFormat="1" applyFont="1" applyBorder="1" applyAlignment="1">
      <alignment horizontal="center" vertical="center" wrapText="1"/>
    </xf>
    <xf numFmtId="3" fontId="21" fillId="0" borderId="7" xfId="0" applyNumberFormat="1" applyFont="1" applyBorder="1" applyAlignment="1">
      <alignment horizontal="center" vertical="center" wrapText="1"/>
    </xf>
    <xf numFmtId="0" fontId="17" fillId="0" borderId="44" xfId="36" applyFont="1" applyBorder="1" applyAlignment="1">
      <alignment horizontal="center" vertical="center" wrapText="1"/>
      <protection/>
    </xf>
    <xf numFmtId="0" fontId="17" fillId="0" borderId="3" xfId="36" applyFont="1" applyBorder="1" applyAlignment="1">
      <alignment horizontal="center" vertical="center" wrapText="1"/>
      <protection/>
    </xf>
    <xf numFmtId="3" fontId="9" fillId="0" borderId="14" xfId="0" applyNumberFormat="1" applyFont="1" applyBorder="1" applyAlignment="1">
      <alignment horizontal="center" vertical="center" wrapText="1"/>
    </xf>
    <xf numFmtId="0" fontId="17" fillId="0" borderId="5" xfId="36" applyFont="1" applyBorder="1" applyAlignment="1">
      <alignment horizontal="center" vertical="center" wrapText="1"/>
      <protection/>
    </xf>
    <xf numFmtId="176" fontId="21" fillId="0" borderId="3" xfId="23" applyNumberFormat="1" applyFont="1" applyBorder="1" applyAlignment="1">
      <alignment horizontal="center" vertical="center" wrapText="1"/>
    </xf>
    <xf numFmtId="176" fontId="21" fillId="0" borderId="2" xfId="23" applyNumberFormat="1" applyFont="1" applyBorder="1" applyAlignment="1">
      <alignment horizontal="center" vertical="center" wrapText="1"/>
    </xf>
    <xf numFmtId="0" fontId="17" fillId="0" borderId="4" xfId="36" applyFont="1" applyBorder="1" applyAlignment="1">
      <alignment horizontal="center" vertical="center" wrapText="1"/>
      <protection/>
    </xf>
    <xf numFmtId="3" fontId="21" fillId="0" borderId="14" xfId="23" applyNumberFormat="1" applyFont="1" applyBorder="1" applyAlignment="1">
      <alignment horizontal="center" vertical="center" wrapText="1"/>
    </xf>
    <xf numFmtId="3" fontId="21" fillId="0" borderId="6" xfId="23"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1" fontId="9" fillId="0" borderId="3"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0" fontId="17" fillId="0" borderId="23" xfId="36" applyFont="1" applyBorder="1" applyAlignment="1">
      <alignment horizontal="center" vertical="center" wrapText="1"/>
      <protection/>
    </xf>
    <xf numFmtId="0" fontId="17" fillId="0" borderId="26" xfId="36" applyFont="1" applyBorder="1" applyAlignment="1">
      <alignment horizontal="center" vertical="center" wrapText="1"/>
      <protection/>
    </xf>
    <xf numFmtId="0" fontId="17" fillId="0" borderId="27" xfId="36" applyFont="1" applyBorder="1" applyAlignment="1">
      <alignment horizontal="center" vertical="center" wrapText="1"/>
      <protection/>
    </xf>
    <xf numFmtId="3" fontId="9" fillId="0" borderId="3"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57" fillId="0" borderId="3" xfId="36" applyFont="1" applyBorder="1" applyAlignment="1">
      <alignment horizontal="center" vertical="center" wrapText="1"/>
      <protection/>
    </xf>
    <xf numFmtId="0" fontId="57" fillId="0" borderId="2" xfId="36" applyFont="1" applyBorder="1" applyAlignment="1">
      <alignment horizontal="center" vertical="center" wrapText="1"/>
      <protection/>
    </xf>
    <xf numFmtId="0" fontId="58" fillId="0" borderId="2" xfId="36" applyFont="1" applyBorder="1" applyAlignment="1">
      <alignment horizontal="center" vertical="center" wrapText="1"/>
      <protection/>
    </xf>
    <xf numFmtId="0" fontId="9" fillId="0" borderId="3" xfId="36" applyFont="1" applyBorder="1" applyAlignment="1">
      <alignment horizontal="center" vertical="center" wrapText="1"/>
      <protection/>
    </xf>
    <xf numFmtId="0" fontId="9" fillId="0" borderId="2" xfId="36" applyFont="1" applyBorder="1" applyAlignment="1">
      <alignment horizontal="center" vertical="center" wrapText="1"/>
      <protection/>
    </xf>
    <xf numFmtId="0" fontId="9" fillId="0" borderId="4" xfId="36" applyFont="1" applyBorder="1" applyAlignment="1">
      <alignment horizontal="center" vertical="center" wrapText="1"/>
      <protection/>
    </xf>
    <xf numFmtId="0" fontId="9" fillId="0" borderId="3" xfId="0" applyFont="1" applyBorder="1" applyAlignment="1">
      <alignment horizontal="justify" vertical="center" wrapText="1"/>
    </xf>
    <xf numFmtId="0" fontId="9" fillId="0" borderId="2" xfId="0" applyFont="1" applyBorder="1" applyAlignment="1">
      <alignment horizontal="justify" vertical="center" wrapText="1"/>
    </xf>
    <xf numFmtId="1" fontId="9" fillId="0" borderId="2" xfId="0" applyNumberFormat="1" applyFont="1" applyBorder="1" applyAlignment="1">
      <alignment horizontal="justify" vertical="center" wrapText="1"/>
    </xf>
    <xf numFmtId="1" fontId="9" fillId="0" borderId="3" xfId="0" applyNumberFormat="1" applyFont="1" applyBorder="1" applyAlignment="1">
      <alignment horizontal="justify" vertical="center" wrapText="1"/>
    </xf>
    <xf numFmtId="0" fontId="9" fillId="0" borderId="17" xfId="36" applyFont="1" applyBorder="1" applyAlignment="1">
      <alignment horizontal="center" vertical="center" wrapText="1"/>
      <protection/>
    </xf>
    <xf numFmtId="176" fontId="21" fillId="0" borderId="17" xfId="23" applyNumberFormat="1" applyFont="1" applyBorder="1" applyAlignment="1">
      <alignment vertical="center" wrapText="1"/>
    </xf>
    <xf numFmtId="176" fontId="21" fillId="0" borderId="2" xfId="23" applyNumberFormat="1" applyFont="1" applyBorder="1" applyAlignment="1">
      <alignment vertical="center" wrapText="1"/>
    </xf>
    <xf numFmtId="176" fontId="21" fillId="0" borderId="17" xfId="23" applyNumberFormat="1" applyFont="1" applyBorder="1" applyAlignment="1">
      <alignment horizontal="center" vertical="center" wrapText="1"/>
    </xf>
    <xf numFmtId="3" fontId="21" fillId="0" borderId="36" xfId="23" applyNumberFormat="1" applyFont="1" applyBorder="1" applyAlignment="1">
      <alignment horizontal="center" vertical="center" wrapText="1"/>
    </xf>
    <xf numFmtId="0" fontId="11" fillId="3" borderId="26" xfId="36" applyFont="1" applyFill="1" applyBorder="1" applyAlignment="1">
      <alignment horizontal="center" vertical="center" wrapText="1"/>
      <protection/>
    </xf>
    <xf numFmtId="0" fontId="11" fillId="3" borderId="0" xfId="36" applyFont="1" applyFill="1" applyAlignment="1">
      <alignment horizontal="center" vertical="center" wrapText="1"/>
      <protection/>
    </xf>
    <xf numFmtId="0" fontId="11" fillId="3" borderId="1" xfId="36" applyFont="1" applyFill="1" applyBorder="1" applyAlignment="1">
      <alignment horizontal="center" vertical="center" wrapText="1"/>
      <protection/>
    </xf>
    <xf numFmtId="0" fontId="11" fillId="3" borderId="27" xfId="36" applyFont="1" applyFill="1" applyBorder="1" applyAlignment="1">
      <alignment horizontal="center" vertical="center" wrapText="1"/>
      <protection/>
    </xf>
    <xf numFmtId="0" fontId="11" fillId="3" borderId="28" xfId="36" applyFont="1" applyFill="1" applyBorder="1" applyAlignment="1">
      <alignment horizontal="center" vertical="center" wrapText="1"/>
      <protection/>
    </xf>
    <xf numFmtId="0" fontId="11" fillId="3" borderId="29" xfId="36" applyFont="1" applyFill="1" applyBorder="1" applyAlignment="1">
      <alignment horizontal="center" vertical="center" wrapText="1"/>
      <protection/>
    </xf>
    <xf numFmtId="0" fontId="3" fillId="3" borderId="6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0" fillId="0" borderId="2" xfId="0" applyBorder="1" applyAlignment="1">
      <alignment horizontal="center" vertical="center"/>
    </xf>
    <xf numFmtId="10" fontId="36" fillId="6" borderId="44" xfId="0" applyNumberFormat="1" applyFont="1" applyFill="1" applyBorder="1" applyAlignment="1">
      <alignment horizontal="center" vertical="center" wrapText="1"/>
    </xf>
    <xf numFmtId="10" fontId="36" fillId="6" borderId="17" xfId="0" applyNumberFormat="1" applyFont="1" applyFill="1" applyBorder="1" applyAlignment="1">
      <alignment horizontal="center" vertical="center" wrapText="1"/>
    </xf>
  </cellXfs>
  <cellStyles count="73">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3" xfId="44"/>
    <cellStyle name="Millares 3 3" xfId="45"/>
    <cellStyle name="Moneda 3 2" xfId="46"/>
    <cellStyle name="Millares 2 3 2" xfId="47"/>
    <cellStyle name="Millares 3 3 2" xfId="48"/>
    <cellStyle name="Moneda 3 2 2" xfId="49"/>
    <cellStyle name="Millares 2 3 3" xfId="50"/>
    <cellStyle name="Millares 3 3 3" xfId="51"/>
    <cellStyle name="Moneda 3 2 3" xfId="52"/>
    <cellStyle name="Millares 2 3 2 2" xfId="53"/>
    <cellStyle name="Millares 3 3 2 2" xfId="54"/>
    <cellStyle name="Moneda 3 2 2 2" xfId="55"/>
    <cellStyle name="Porcentaje" xfId="56"/>
    <cellStyle name="Millares" xfId="57"/>
    <cellStyle name="Moneda" xfId="58"/>
    <cellStyle name="Millares [0]" xfId="59"/>
    <cellStyle name="Millares [0] 10" xfId="60"/>
    <cellStyle name="Millares [0] 12" xfId="61"/>
    <cellStyle name="Millares 10" xfId="62"/>
    <cellStyle name="Millares 2 2 2" xfId="63"/>
    <cellStyle name="Millares 2 5 2 10 2 3" xfId="64"/>
    <cellStyle name="Millares 2 7" xfId="65"/>
    <cellStyle name="Millares 3_Hoja1" xfId="66"/>
    <cellStyle name="Millares 6" xfId="67"/>
    <cellStyle name="Moneda [0] 2" xfId="68"/>
    <cellStyle name="Moneda [0] 2 10" xfId="69"/>
    <cellStyle name="Moneda [0] 5" xfId="70"/>
    <cellStyle name="Moneda 2_Hoja1" xfId="71"/>
    <cellStyle name="Moneda 2 4" xfId="72"/>
    <cellStyle name="Normal 10 2" xfId="73"/>
    <cellStyle name="Normal 17" xfId="74"/>
    <cellStyle name="Normal 18" xfId="75"/>
    <cellStyle name="Normal 18 3" xfId="76"/>
    <cellStyle name="Normal 2 10 2" xfId="77"/>
    <cellStyle name="Normal 2 3" xfId="78"/>
    <cellStyle name="Normal 3_Hoja1" xfId="79"/>
    <cellStyle name="Normal 3 2 2" xfId="80"/>
    <cellStyle name="Normal 5" xfId="81"/>
    <cellStyle name="Normal 6 2" xfId="82"/>
    <cellStyle name="Normal 9" xfId="83"/>
    <cellStyle name="Porcentaje 10" xfId="84"/>
    <cellStyle name="Porcentaje 2 2" xfId="85"/>
    <cellStyle name="Porcentaje 5 2"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2</xdr:row>
      <xdr:rowOff>85725</xdr:rowOff>
    </xdr:from>
    <xdr:to>
      <xdr:col>4</xdr:col>
      <xdr:colOff>9525</xdr:colOff>
      <xdr:row>3</xdr:row>
      <xdr:rowOff>190500</xdr:rowOff>
    </xdr:to>
    <xdr:pic>
      <xdr:nvPicPr>
        <xdr:cNvPr id="4" name="Imagen 3"/>
        <xdr:cNvPicPr preferRelativeResize="1">
          <a:picLocks noChangeAspect="1"/>
        </xdr:cNvPicPr>
      </xdr:nvPicPr>
      <xdr:blipFill>
        <a:blip r:embed="rId1"/>
        <a:stretch>
          <a:fillRect/>
        </a:stretch>
      </xdr:blipFill>
      <xdr:spPr>
        <a:xfrm>
          <a:off x="200025" y="609600"/>
          <a:ext cx="3429000" cy="1123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3</xdr:col>
      <xdr:colOff>123825</xdr:colOff>
      <xdr:row>2</xdr:row>
      <xdr:rowOff>152400</xdr:rowOff>
    </xdr:to>
    <xdr:pic>
      <xdr:nvPicPr>
        <xdr:cNvPr id="2" name="Imagen 1"/>
        <xdr:cNvPicPr preferRelativeResize="1">
          <a:picLocks noChangeAspect="1"/>
        </xdr:cNvPicPr>
      </xdr:nvPicPr>
      <xdr:blipFill>
        <a:blip r:embed="rId1"/>
        <a:stretch>
          <a:fillRect/>
        </a:stretch>
      </xdr:blipFill>
      <xdr:spPr>
        <a:xfrm>
          <a:off x="104775" y="200025"/>
          <a:ext cx="2609850" cy="11525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219075</xdr:rowOff>
    </xdr:from>
    <xdr:to>
      <xdr:col>1</xdr:col>
      <xdr:colOff>1047750</xdr:colOff>
      <xdr:row>2</xdr:row>
      <xdr:rowOff>152400</xdr:rowOff>
    </xdr:to>
    <xdr:pic>
      <xdr:nvPicPr>
        <xdr:cNvPr id="2" name="Imagen 1"/>
        <xdr:cNvPicPr preferRelativeResize="1">
          <a:picLocks noChangeAspect="1"/>
        </xdr:cNvPicPr>
      </xdr:nvPicPr>
      <xdr:blipFill>
        <a:blip r:embed="rId1"/>
        <a:stretch>
          <a:fillRect/>
        </a:stretch>
      </xdr:blipFill>
      <xdr:spPr>
        <a:xfrm>
          <a:off x="133350" y="219075"/>
          <a:ext cx="2038350" cy="9239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114300</xdr:rowOff>
    </xdr:from>
    <xdr:to>
      <xdr:col>2</xdr:col>
      <xdr:colOff>933450</xdr:colOff>
      <xdr:row>2</xdr:row>
      <xdr:rowOff>85725</xdr:rowOff>
    </xdr:to>
    <xdr:pic>
      <xdr:nvPicPr>
        <xdr:cNvPr id="2" name="Imagen 1"/>
        <xdr:cNvPicPr preferRelativeResize="1">
          <a:picLocks noChangeAspect="1"/>
        </xdr:cNvPicPr>
      </xdr:nvPicPr>
      <xdr:blipFill>
        <a:blip r:embed="rId1"/>
        <a:stretch>
          <a:fillRect/>
        </a:stretch>
      </xdr:blipFill>
      <xdr:spPr>
        <a:xfrm>
          <a:off x="409575" y="114300"/>
          <a:ext cx="2047875" cy="5619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ÓN"/>
      <sheetName val="285"/>
      <sheetName val="Meta 11"/>
      <sheetName val="Meta12"/>
      <sheetName val="Variables"/>
    </sheetNames>
    <sheetDataSet>
      <sheetData sheetId="0" refreshError="1"/>
      <sheetData sheetId="1"/>
      <sheetData sheetId="2">
        <row r="1">
          <cell r="A1" t="str">
            <v>GRUPO ETAREO</v>
          </cell>
        </row>
      </sheetData>
      <sheetData sheetId="3">
        <row r="1">
          <cell r="A1" t="str">
            <v>GRUPO ETAREO</v>
          </cell>
        </row>
      </sheetData>
      <sheetData sheetId="4" refreshError="1">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8"/>
  <sheetViews>
    <sheetView zoomScale="50" zoomScaleNormal="50" workbookViewId="0" topLeftCell="AM11">
      <selection activeCell="AS16" sqref="AS16"/>
    </sheetView>
  </sheetViews>
  <sheetFormatPr defaultColWidth="11.421875" defaultRowHeight="15"/>
  <cols>
    <col min="1" max="1" width="11.8515625" style="1" customWidth="1"/>
    <col min="2" max="2" width="11.421875" style="1" customWidth="1"/>
    <col min="3" max="3" width="19.57421875" style="1" customWidth="1"/>
    <col min="4" max="4" width="11.421875" style="1" customWidth="1"/>
    <col min="5" max="5" width="24.00390625" style="1" customWidth="1"/>
    <col min="6" max="6" width="8.28125" style="1" customWidth="1"/>
    <col min="7" max="7" width="20.28125" style="1" customWidth="1"/>
    <col min="8" max="8" width="27.140625" style="1" customWidth="1"/>
    <col min="9" max="9" width="13.140625" style="1" customWidth="1"/>
    <col min="10" max="10" width="9.140625" style="6" customWidth="1"/>
    <col min="11" max="11" width="12.7109375" style="9" customWidth="1"/>
    <col min="12" max="12" width="12.7109375" style="8" customWidth="1"/>
    <col min="13" max="13" width="11.28125" style="6" customWidth="1"/>
    <col min="14" max="14" width="10.00390625" style="9" customWidth="1"/>
    <col min="15" max="15" width="14.7109375" style="9" customWidth="1"/>
    <col min="16" max="16" width="12.7109375" style="8" customWidth="1"/>
    <col min="17" max="17" width="14.28125" style="8" customWidth="1"/>
    <col min="18" max="19" width="12.7109375" style="8" customWidth="1"/>
    <col min="20" max="21" width="12.7109375" style="9" customWidth="1"/>
    <col min="22" max="22" width="17.7109375" style="8" customWidth="1"/>
    <col min="23" max="25" width="12.7109375" style="8" customWidth="1"/>
    <col min="26" max="27" width="12.7109375" style="9" customWidth="1"/>
    <col min="28" max="29" width="12.7109375" style="8" customWidth="1"/>
    <col min="30" max="30" width="8.7109375" style="8" customWidth="1"/>
    <col min="31" max="31" width="12.7109375" style="8" customWidth="1"/>
    <col min="32" max="32" width="14.8515625" style="9" customWidth="1"/>
    <col min="33" max="33" width="12.7109375" style="9" customWidth="1"/>
    <col min="34" max="36" width="20.421875" style="9" customWidth="1"/>
    <col min="37" max="37" width="16.8515625" style="9" customWidth="1"/>
    <col min="38" max="39" width="16.8515625" style="1" customWidth="1"/>
    <col min="40" max="40" width="10.00390625" style="1" customWidth="1"/>
    <col min="41" max="41" width="11.57421875" style="1" customWidth="1"/>
    <col min="42" max="42" width="14.57421875" style="1" customWidth="1"/>
    <col min="43" max="43" width="14.421875" style="1" customWidth="1"/>
    <col min="44" max="44" width="97.7109375" style="1" customWidth="1"/>
    <col min="45" max="45" width="55.28125" style="1" customWidth="1"/>
    <col min="46" max="46" width="57.421875" style="1" customWidth="1"/>
    <col min="47" max="47" width="44.00390625" style="1" customWidth="1"/>
    <col min="48" max="48" width="26.57421875" style="1" customWidth="1"/>
    <col min="49" max="49" width="11.421875" style="1" customWidth="1"/>
    <col min="50" max="50" width="56.57421875" style="1" customWidth="1"/>
    <col min="51" max="16384" width="11.421875" style="1" customWidth="1"/>
  </cols>
  <sheetData>
    <row r="1" spans="2:48" ht="14.25" customHeight="1" thickBot="1">
      <c r="B1" s="4"/>
      <c r="C1" s="4"/>
      <c r="D1" s="4"/>
      <c r="E1" s="4"/>
      <c r="F1" s="4"/>
      <c r="G1" s="4"/>
      <c r="H1" s="4"/>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4"/>
      <c r="AM1" s="4"/>
      <c r="AN1" s="4"/>
      <c r="AO1" s="4"/>
      <c r="AP1" s="4"/>
      <c r="AQ1" s="4"/>
      <c r="AR1" s="4"/>
      <c r="AS1" s="4"/>
      <c r="AT1" s="4"/>
      <c r="AU1" s="4"/>
      <c r="AV1" s="4"/>
    </row>
    <row r="2" spans="1:48" s="14" customFormat="1" ht="27" customHeight="1">
      <c r="A2" s="508"/>
      <c r="B2" s="509"/>
      <c r="C2" s="509"/>
      <c r="D2" s="509"/>
      <c r="E2" s="509"/>
      <c r="F2" s="509"/>
      <c r="G2" s="510"/>
      <c r="H2" s="489" t="s">
        <v>132</v>
      </c>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1"/>
    </row>
    <row r="3" spans="1:48" s="14" customFormat="1" ht="80.25" customHeight="1">
      <c r="A3" s="511"/>
      <c r="B3" s="512"/>
      <c r="C3" s="512"/>
      <c r="D3" s="512"/>
      <c r="E3" s="512"/>
      <c r="F3" s="512"/>
      <c r="G3" s="513"/>
      <c r="H3" s="517" t="s">
        <v>128</v>
      </c>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9"/>
    </row>
    <row r="4" spans="1:48" s="13" customFormat="1" ht="53.25" customHeight="1" thickBot="1">
      <c r="A4" s="514"/>
      <c r="B4" s="515"/>
      <c r="C4" s="515"/>
      <c r="D4" s="515"/>
      <c r="E4" s="515"/>
      <c r="F4" s="515"/>
      <c r="G4" s="516"/>
      <c r="H4" s="498" t="s">
        <v>283</v>
      </c>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500"/>
      <c r="AL4" s="498" t="s">
        <v>122</v>
      </c>
      <c r="AM4" s="499"/>
      <c r="AN4" s="499"/>
      <c r="AO4" s="499"/>
      <c r="AP4" s="499"/>
      <c r="AQ4" s="499"/>
      <c r="AR4" s="499"/>
      <c r="AS4" s="499"/>
      <c r="AT4" s="499"/>
      <c r="AU4" s="499"/>
      <c r="AV4" s="501"/>
    </row>
    <row r="5" spans="1:48" ht="32.25" customHeight="1">
      <c r="A5" s="502" t="s">
        <v>0</v>
      </c>
      <c r="B5" s="503"/>
      <c r="C5" s="503"/>
      <c r="D5" s="503"/>
      <c r="E5" s="503"/>
      <c r="F5" s="503"/>
      <c r="G5" s="503"/>
      <c r="H5" s="503"/>
      <c r="I5" s="503"/>
      <c r="J5" s="503"/>
      <c r="K5" s="503"/>
      <c r="L5" s="503"/>
      <c r="M5" s="503"/>
      <c r="N5" s="503"/>
      <c r="O5" s="503"/>
      <c r="P5" s="503"/>
      <c r="Q5" s="503"/>
      <c r="R5" s="504"/>
      <c r="S5" s="492" t="s">
        <v>134</v>
      </c>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4"/>
    </row>
    <row r="6" spans="1:48" ht="26.25" customHeight="1">
      <c r="A6" s="505" t="s">
        <v>2</v>
      </c>
      <c r="B6" s="506"/>
      <c r="C6" s="506"/>
      <c r="D6" s="506"/>
      <c r="E6" s="506"/>
      <c r="F6" s="506"/>
      <c r="G6" s="506"/>
      <c r="H6" s="506"/>
      <c r="I6" s="506"/>
      <c r="J6" s="506"/>
      <c r="K6" s="506"/>
      <c r="L6" s="506"/>
      <c r="M6" s="506"/>
      <c r="N6" s="506"/>
      <c r="O6" s="506"/>
      <c r="P6" s="506"/>
      <c r="Q6" s="506"/>
      <c r="R6" s="507"/>
      <c r="S6" s="495" t="s">
        <v>228</v>
      </c>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7"/>
    </row>
    <row r="7" spans="1:48" ht="30" customHeight="1">
      <c r="A7" s="487" t="s">
        <v>3</v>
      </c>
      <c r="B7" s="488"/>
      <c r="C7" s="488"/>
      <c r="D7" s="488"/>
      <c r="E7" s="488"/>
      <c r="F7" s="488"/>
      <c r="G7" s="488"/>
      <c r="H7" s="488"/>
      <c r="I7" s="488"/>
      <c r="J7" s="488"/>
      <c r="K7" s="488"/>
      <c r="L7" s="488"/>
      <c r="M7" s="488"/>
      <c r="N7" s="488"/>
      <c r="O7" s="488"/>
      <c r="P7" s="488"/>
      <c r="Q7" s="488"/>
      <c r="R7" s="488"/>
      <c r="S7" s="495" t="s">
        <v>135</v>
      </c>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7"/>
    </row>
    <row r="8" spans="1:48" ht="30" customHeight="1">
      <c r="A8" s="487" t="s">
        <v>1</v>
      </c>
      <c r="B8" s="488"/>
      <c r="C8" s="488"/>
      <c r="D8" s="488"/>
      <c r="E8" s="488"/>
      <c r="F8" s="488"/>
      <c r="G8" s="488"/>
      <c r="H8" s="488"/>
      <c r="I8" s="488"/>
      <c r="J8" s="488"/>
      <c r="K8" s="488"/>
      <c r="L8" s="488"/>
      <c r="M8" s="488"/>
      <c r="N8" s="488"/>
      <c r="O8" s="488"/>
      <c r="P8" s="488"/>
      <c r="Q8" s="488"/>
      <c r="R8" s="488"/>
      <c r="S8" s="495" t="s">
        <v>136</v>
      </c>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7"/>
    </row>
    <row r="9" spans="1:48" ht="36" customHeight="1" thickBot="1">
      <c r="A9" s="471"/>
      <c r="B9" s="472"/>
      <c r="C9" s="472"/>
      <c r="D9" s="472"/>
      <c r="E9" s="472"/>
      <c r="F9" s="472"/>
      <c r="G9" s="472"/>
      <c r="H9" s="472"/>
      <c r="I9" s="472"/>
      <c r="J9" s="472"/>
      <c r="K9" s="472"/>
      <c r="L9" s="472"/>
      <c r="M9" s="472"/>
      <c r="N9" s="472"/>
      <c r="O9" s="472"/>
      <c r="P9" s="472"/>
      <c r="Q9" s="472"/>
      <c r="R9" s="10"/>
      <c r="S9" s="10"/>
      <c r="T9" s="10"/>
      <c r="U9" s="10"/>
      <c r="V9" s="10"/>
      <c r="W9" s="10"/>
      <c r="X9" s="10"/>
      <c r="Y9" s="10"/>
      <c r="Z9" s="10">
        <v>1</v>
      </c>
      <c r="AA9" s="10"/>
      <c r="AB9" s="10"/>
      <c r="AC9" s="10"/>
      <c r="AD9" s="10"/>
      <c r="AE9" s="10"/>
      <c r="AF9" s="10"/>
      <c r="AG9" s="10"/>
      <c r="AH9" s="10"/>
      <c r="AI9" s="10"/>
      <c r="AJ9" s="10"/>
      <c r="AK9" s="10"/>
      <c r="AL9" s="11"/>
      <c r="AM9" s="11"/>
      <c r="AN9" s="11"/>
      <c r="AO9" s="11"/>
      <c r="AP9" s="11"/>
      <c r="AQ9" s="11"/>
      <c r="AR9" s="11"/>
      <c r="AS9" s="11"/>
      <c r="AT9" s="11"/>
      <c r="AU9" s="11"/>
      <c r="AV9" s="12"/>
    </row>
    <row r="10" spans="1:48" s="2" customFormat="1" ht="70.5" customHeight="1">
      <c r="A10" s="475" t="s">
        <v>111</v>
      </c>
      <c r="B10" s="476"/>
      <c r="C10" s="476"/>
      <c r="D10" s="476" t="s">
        <v>83</v>
      </c>
      <c r="E10" s="476"/>
      <c r="F10" s="476" t="s">
        <v>85</v>
      </c>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t="s">
        <v>93</v>
      </c>
      <c r="AQ10" s="476" t="s">
        <v>94</v>
      </c>
      <c r="AR10" s="520" t="s">
        <v>95</v>
      </c>
      <c r="AS10" s="520" t="s">
        <v>96</v>
      </c>
      <c r="AT10" s="520" t="s">
        <v>97</v>
      </c>
      <c r="AU10" s="520" t="s">
        <v>98</v>
      </c>
      <c r="AV10" s="523" t="s">
        <v>99</v>
      </c>
    </row>
    <row r="11" spans="1:48" s="176" customFormat="1" ht="46.5" customHeight="1">
      <c r="A11" s="473" t="s">
        <v>110</v>
      </c>
      <c r="B11" s="479" t="s">
        <v>82</v>
      </c>
      <c r="C11" s="477" t="s">
        <v>112</v>
      </c>
      <c r="D11" s="477" t="s">
        <v>67</v>
      </c>
      <c r="E11" s="477" t="s">
        <v>84</v>
      </c>
      <c r="F11" s="477" t="s">
        <v>86</v>
      </c>
      <c r="G11" s="477" t="s">
        <v>87</v>
      </c>
      <c r="H11" s="477" t="s">
        <v>88</v>
      </c>
      <c r="I11" s="477" t="s">
        <v>89</v>
      </c>
      <c r="J11" s="477" t="s">
        <v>90</v>
      </c>
      <c r="K11" s="175"/>
      <c r="L11" s="526" t="s">
        <v>91</v>
      </c>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8"/>
      <c r="AL11" s="531" t="s">
        <v>92</v>
      </c>
      <c r="AM11" s="531"/>
      <c r="AN11" s="531"/>
      <c r="AO11" s="531"/>
      <c r="AP11" s="529"/>
      <c r="AQ11" s="529"/>
      <c r="AR11" s="521"/>
      <c r="AS11" s="521"/>
      <c r="AT11" s="521"/>
      <c r="AU11" s="521"/>
      <c r="AV11" s="524"/>
    </row>
    <row r="12" spans="1:48" s="176" customFormat="1" ht="46.5" customHeight="1">
      <c r="A12" s="473"/>
      <c r="B12" s="479"/>
      <c r="C12" s="477"/>
      <c r="D12" s="477"/>
      <c r="E12" s="477"/>
      <c r="F12" s="477"/>
      <c r="G12" s="477"/>
      <c r="H12" s="477"/>
      <c r="I12" s="477"/>
      <c r="J12" s="477"/>
      <c r="K12" s="177"/>
      <c r="L12" s="531">
        <v>2016</v>
      </c>
      <c r="M12" s="531"/>
      <c r="N12" s="531"/>
      <c r="O12" s="526">
        <v>2017</v>
      </c>
      <c r="P12" s="527"/>
      <c r="Q12" s="527"/>
      <c r="R12" s="527"/>
      <c r="S12" s="527"/>
      <c r="T12" s="528"/>
      <c r="U12" s="526">
        <v>2018</v>
      </c>
      <c r="V12" s="527"/>
      <c r="W12" s="527"/>
      <c r="X12" s="527"/>
      <c r="Y12" s="527"/>
      <c r="Z12" s="528"/>
      <c r="AA12" s="526">
        <v>2019</v>
      </c>
      <c r="AB12" s="527"/>
      <c r="AC12" s="527"/>
      <c r="AD12" s="527"/>
      <c r="AE12" s="527"/>
      <c r="AF12" s="528"/>
      <c r="AG12" s="526">
        <v>2020</v>
      </c>
      <c r="AH12" s="527"/>
      <c r="AI12" s="527"/>
      <c r="AJ12" s="527"/>
      <c r="AK12" s="528"/>
      <c r="AL12" s="477" t="s">
        <v>266</v>
      </c>
      <c r="AM12" s="477" t="s">
        <v>276</v>
      </c>
      <c r="AN12" s="477" t="s">
        <v>281</v>
      </c>
      <c r="AO12" s="477" t="s">
        <v>5</v>
      </c>
      <c r="AP12" s="529"/>
      <c r="AQ12" s="529"/>
      <c r="AR12" s="521"/>
      <c r="AS12" s="521"/>
      <c r="AT12" s="521"/>
      <c r="AU12" s="521"/>
      <c r="AV12" s="524"/>
    </row>
    <row r="13" spans="1:48" s="176" customFormat="1" ht="46.5" customHeight="1" thickBot="1">
      <c r="A13" s="474"/>
      <c r="B13" s="480"/>
      <c r="C13" s="478"/>
      <c r="D13" s="478"/>
      <c r="E13" s="478"/>
      <c r="F13" s="478"/>
      <c r="G13" s="478"/>
      <c r="H13" s="478"/>
      <c r="I13" s="478"/>
      <c r="J13" s="478"/>
      <c r="K13" s="179" t="s">
        <v>113</v>
      </c>
      <c r="L13" s="179" t="s">
        <v>117</v>
      </c>
      <c r="M13" s="179" t="s">
        <v>121</v>
      </c>
      <c r="N13" s="179" t="s">
        <v>29</v>
      </c>
      <c r="O13" s="178" t="s">
        <v>116</v>
      </c>
      <c r="P13" s="178" t="s">
        <v>119</v>
      </c>
      <c r="Q13" s="178" t="s">
        <v>120</v>
      </c>
      <c r="R13" s="178" t="s">
        <v>117</v>
      </c>
      <c r="S13" s="178" t="s">
        <v>121</v>
      </c>
      <c r="T13" s="178" t="s">
        <v>29</v>
      </c>
      <c r="U13" s="178" t="s">
        <v>116</v>
      </c>
      <c r="V13" s="178" t="s">
        <v>119</v>
      </c>
      <c r="W13" s="178" t="s">
        <v>120</v>
      </c>
      <c r="X13" s="178" t="s">
        <v>117</v>
      </c>
      <c r="Y13" s="178" t="s">
        <v>121</v>
      </c>
      <c r="Z13" s="178" t="s">
        <v>29</v>
      </c>
      <c r="AA13" s="178" t="s">
        <v>116</v>
      </c>
      <c r="AB13" s="178" t="s">
        <v>119</v>
      </c>
      <c r="AC13" s="178" t="s">
        <v>120</v>
      </c>
      <c r="AD13" s="178" t="s">
        <v>117</v>
      </c>
      <c r="AE13" s="178" t="s">
        <v>121</v>
      </c>
      <c r="AF13" s="178" t="s">
        <v>29</v>
      </c>
      <c r="AG13" s="178" t="s">
        <v>116</v>
      </c>
      <c r="AH13" s="248" t="s">
        <v>261</v>
      </c>
      <c r="AI13" s="253" t="s">
        <v>277</v>
      </c>
      <c r="AJ13" s="253" t="s">
        <v>362</v>
      </c>
      <c r="AK13" s="178" t="s">
        <v>29</v>
      </c>
      <c r="AL13" s="478"/>
      <c r="AM13" s="478"/>
      <c r="AN13" s="478"/>
      <c r="AO13" s="478"/>
      <c r="AP13" s="530"/>
      <c r="AQ13" s="530"/>
      <c r="AR13" s="522"/>
      <c r="AS13" s="522"/>
      <c r="AT13" s="522"/>
      <c r="AU13" s="522"/>
      <c r="AV13" s="525"/>
    </row>
    <row r="14" spans="1:48" s="3" customFormat="1" ht="105" customHeight="1">
      <c r="A14" s="483">
        <v>39</v>
      </c>
      <c r="B14" s="484">
        <v>179</v>
      </c>
      <c r="C14" s="485" t="s">
        <v>137</v>
      </c>
      <c r="D14" s="466">
        <v>466</v>
      </c>
      <c r="E14" s="466" t="s">
        <v>138</v>
      </c>
      <c r="F14" s="466">
        <v>365</v>
      </c>
      <c r="G14" s="466" t="s">
        <v>139</v>
      </c>
      <c r="H14" s="466" t="s">
        <v>140</v>
      </c>
      <c r="I14" s="464" t="s">
        <v>141</v>
      </c>
      <c r="J14" s="465">
        <v>0.4</v>
      </c>
      <c r="K14" s="467">
        <v>0.05</v>
      </c>
      <c r="L14" s="465">
        <v>0.05</v>
      </c>
      <c r="M14" s="463">
        <v>0.035</v>
      </c>
      <c r="N14" s="463">
        <v>0.0389</v>
      </c>
      <c r="O14" s="463">
        <v>0.0389</v>
      </c>
      <c r="P14" s="894"/>
      <c r="Q14" s="894"/>
      <c r="R14" s="460"/>
      <c r="S14" s="458"/>
      <c r="T14" s="458"/>
      <c r="U14" s="458"/>
      <c r="V14" s="458"/>
      <c r="W14" s="455"/>
      <c r="X14" s="459"/>
      <c r="Y14" s="459"/>
      <c r="Z14" s="459"/>
      <c r="AA14" s="459">
        <v>0</v>
      </c>
      <c r="AB14" s="459"/>
      <c r="AC14" s="461"/>
      <c r="AD14" s="459"/>
      <c r="AE14" s="459"/>
      <c r="AF14" s="459"/>
      <c r="AG14" s="459"/>
      <c r="AH14" s="459"/>
      <c r="AI14" s="459"/>
      <c r="AJ14" s="459"/>
      <c r="AK14" s="459"/>
      <c r="AL14" s="459"/>
      <c r="AM14" s="459"/>
      <c r="AN14" s="460"/>
      <c r="AO14" s="455"/>
      <c r="AP14" s="455"/>
      <c r="AQ14" s="458"/>
      <c r="AR14" s="460" t="s">
        <v>142</v>
      </c>
      <c r="AS14" s="460"/>
      <c r="AT14" s="460"/>
      <c r="AU14" s="460"/>
      <c r="AV14" s="457"/>
    </row>
    <row r="15" spans="1:48" s="7" customFormat="1" ht="97.5" customHeight="1">
      <c r="A15" s="483"/>
      <c r="B15" s="484"/>
      <c r="C15" s="486"/>
      <c r="D15" s="466"/>
      <c r="E15" s="466"/>
      <c r="F15" s="466"/>
      <c r="G15" s="466"/>
      <c r="H15" s="466"/>
      <c r="I15" s="464"/>
      <c r="J15" s="466"/>
      <c r="K15" s="468"/>
      <c r="L15" s="466"/>
      <c r="M15" s="463"/>
      <c r="N15" s="463"/>
      <c r="O15" s="463"/>
      <c r="P15" s="895"/>
      <c r="Q15" s="895"/>
      <c r="R15" s="460"/>
      <c r="S15" s="458"/>
      <c r="T15" s="458"/>
      <c r="U15" s="458"/>
      <c r="V15" s="458"/>
      <c r="W15" s="456"/>
      <c r="X15" s="459"/>
      <c r="Y15" s="459"/>
      <c r="Z15" s="459"/>
      <c r="AA15" s="459"/>
      <c r="AB15" s="459"/>
      <c r="AC15" s="462"/>
      <c r="AD15" s="459"/>
      <c r="AE15" s="459"/>
      <c r="AF15" s="459"/>
      <c r="AG15" s="459"/>
      <c r="AH15" s="459"/>
      <c r="AI15" s="459"/>
      <c r="AJ15" s="459"/>
      <c r="AK15" s="459"/>
      <c r="AL15" s="459"/>
      <c r="AM15" s="459"/>
      <c r="AN15" s="460"/>
      <c r="AO15" s="456"/>
      <c r="AP15" s="456"/>
      <c r="AQ15" s="459"/>
      <c r="AR15" s="460"/>
      <c r="AS15" s="460"/>
      <c r="AT15" s="460"/>
      <c r="AU15" s="460"/>
      <c r="AV15" s="457"/>
    </row>
    <row r="16" spans="1:49" ht="408.75" customHeight="1">
      <c r="A16" s="268">
        <v>39</v>
      </c>
      <c r="B16" s="269">
        <v>180</v>
      </c>
      <c r="C16" s="26" t="s">
        <v>143</v>
      </c>
      <c r="D16" s="26">
        <v>535</v>
      </c>
      <c r="E16" s="26" t="s">
        <v>138</v>
      </c>
      <c r="F16" s="26">
        <v>543</v>
      </c>
      <c r="G16" s="26" t="s">
        <v>144</v>
      </c>
      <c r="H16" s="26" t="s">
        <v>140</v>
      </c>
      <c r="I16" s="26" t="s">
        <v>141</v>
      </c>
      <c r="J16" s="27">
        <v>0.4</v>
      </c>
      <c r="K16" s="28">
        <v>0</v>
      </c>
      <c r="L16" s="128"/>
      <c r="M16" s="129"/>
      <c r="N16" s="129"/>
      <c r="O16" s="254"/>
      <c r="P16" s="29">
        <v>0.15</v>
      </c>
      <c r="Q16" s="30">
        <v>0.15</v>
      </c>
      <c r="R16" s="30">
        <v>0.1</v>
      </c>
      <c r="S16" s="29">
        <v>0.1</v>
      </c>
      <c r="T16" s="29">
        <v>0.0911</v>
      </c>
      <c r="U16" s="29">
        <v>0.25</v>
      </c>
      <c r="V16" s="29">
        <v>0.25</v>
      </c>
      <c r="W16" s="29">
        <v>0.25</v>
      </c>
      <c r="X16" s="29">
        <v>0.25</v>
      </c>
      <c r="Y16" s="29">
        <v>0.25</v>
      </c>
      <c r="Z16" s="29">
        <v>0.1895</v>
      </c>
      <c r="AA16" s="29">
        <v>0.35</v>
      </c>
      <c r="AB16" s="26">
        <v>35</v>
      </c>
      <c r="AC16" s="26">
        <v>35</v>
      </c>
      <c r="AD16" s="26">
        <v>35</v>
      </c>
      <c r="AE16" s="26">
        <v>32.95</v>
      </c>
      <c r="AF16" s="127">
        <v>0.3295</v>
      </c>
      <c r="AG16" s="29">
        <v>0.4</v>
      </c>
      <c r="AH16" s="29">
        <v>0.4</v>
      </c>
      <c r="AI16" s="29">
        <v>0.4</v>
      </c>
      <c r="AJ16" s="29">
        <v>0.4</v>
      </c>
      <c r="AK16" s="78">
        <v>0.3653</v>
      </c>
      <c r="AL16" s="26">
        <v>32.96</v>
      </c>
      <c r="AM16" s="78">
        <v>0.3297</v>
      </c>
      <c r="AN16" s="78">
        <v>0.3653</v>
      </c>
      <c r="AO16" s="78"/>
      <c r="AP16" s="78">
        <f>AN16/J16</f>
        <v>0.91325</v>
      </c>
      <c r="AQ16" s="127">
        <f>AN16/J16</f>
        <v>0.91325</v>
      </c>
      <c r="AR16" s="249" t="s">
        <v>339</v>
      </c>
      <c r="AS16" s="249" t="s">
        <v>301</v>
      </c>
      <c r="AT16" s="249" t="s">
        <v>340</v>
      </c>
      <c r="AU16" s="249" t="s">
        <v>260</v>
      </c>
      <c r="AV16" s="31" t="s">
        <v>258</v>
      </c>
      <c r="AW16" s="7"/>
    </row>
    <row r="17" spans="1:48" ht="26.25" customHeight="1">
      <c r="A17" s="4"/>
      <c r="B17" s="4"/>
      <c r="C17" s="4"/>
      <c r="D17" s="4"/>
      <c r="E17" s="4"/>
      <c r="F17" s="4"/>
      <c r="G17" s="4"/>
      <c r="H17" s="4"/>
      <c r="I17" s="4"/>
      <c r="J17" s="5"/>
      <c r="K17" s="5"/>
      <c r="L17" s="5"/>
      <c r="M17" s="5"/>
      <c r="P17" s="9"/>
      <c r="Q17" s="102"/>
      <c r="R17" s="102"/>
      <c r="S17" s="102"/>
      <c r="T17" s="102"/>
      <c r="U17" s="102"/>
      <c r="V17" s="9"/>
      <c r="W17" s="9"/>
      <c r="X17" s="9"/>
      <c r="Y17" s="102"/>
      <c r="Z17" s="102"/>
      <c r="AA17" s="102"/>
      <c r="AB17" s="102"/>
      <c r="AC17" s="102"/>
      <c r="AD17" s="9"/>
      <c r="AE17" s="9"/>
      <c r="AG17" s="102"/>
      <c r="AH17" s="102"/>
      <c r="AI17" s="102"/>
      <c r="AJ17" s="102"/>
      <c r="AK17" s="102"/>
      <c r="AL17" s="102"/>
      <c r="AM17" s="102"/>
      <c r="AN17" s="9"/>
      <c r="AO17" s="9"/>
      <c r="AP17" s="9"/>
      <c r="AQ17" s="102"/>
      <c r="AR17" s="102"/>
      <c r="AS17" s="102"/>
      <c r="AT17" s="102"/>
      <c r="AU17" s="102"/>
      <c r="AV17" s="9"/>
    </row>
    <row r="18" spans="1:48" ht="26.25" customHeight="1">
      <c r="A18" s="25" t="s">
        <v>123</v>
      </c>
      <c r="B18" s="4"/>
      <c r="C18" s="4"/>
      <c r="D18" s="4"/>
      <c r="E18" s="4"/>
      <c r="F18" s="4"/>
      <c r="G18" s="4"/>
      <c r="H18" s="4"/>
      <c r="I18" s="4"/>
      <c r="J18" s="5"/>
      <c r="K18" s="5"/>
      <c r="L18" s="5"/>
      <c r="M18" s="5"/>
      <c r="P18" s="9"/>
      <c r="Q18" s="102"/>
      <c r="R18" s="102"/>
      <c r="S18" s="102"/>
      <c r="T18" s="102"/>
      <c r="U18" s="102"/>
      <c r="V18" s="9"/>
      <c r="W18" s="9"/>
      <c r="X18" s="9"/>
      <c r="Y18" s="102"/>
      <c r="Z18" s="102"/>
      <c r="AA18" s="102"/>
      <c r="AB18" s="102"/>
      <c r="AC18" s="102"/>
      <c r="AD18" s="9"/>
      <c r="AE18" s="9"/>
      <c r="AG18" s="102"/>
      <c r="AH18" s="102"/>
      <c r="AI18" s="102"/>
      <c r="AJ18" s="102"/>
      <c r="AK18" s="102"/>
      <c r="AL18" s="102"/>
      <c r="AM18" s="102"/>
      <c r="AN18" s="9"/>
      <c r="AO18" s="9"/>
      <c r="AP18" s="9"/>
      <c r="AQ18" s="102"/>
      <c r="AR18" s="102"/>
      <c r="AS18" s="102"/>
      <c r="AT18" s="102"/>
      <c r="AU18" s="102"/>
      <c r="AV18" s="9"/>
    </row>
    <row r="19" spans="1:48" ht="26.25" customHeight="1">
      <c r="A19" s="23" t="s">
        <v>124</v>
      </c>
      <c r="B19" s="481" t="s">
        <v>125</v>
      </c>
      <c r="C19" s="481"/>
      <c r="D19" s="481"/>
      <c r="E19" s="481"/>
      <c r="F19" s="481"/>
      <c r="G19" s="481"/>
      <c r="H19" s="469" t="s">
        <v>126</v>
      </c>
      <c r="I19" s="469"/>
      <c r="J19" s="469"/>
      <c r="K19" s="469"/>
      <c r="L19" s="5"/>
      <c r="M19" s="5"/>
      <c r="P19" s="9"/>
      <c r="Q19" s="102"/>
      <c r="R19" s="102"/>
      <c r="S19" s="102"/>
      <c r="T19" s="102"/>
      <c r="U19" s="102"/>
      <c r="V19" s="9"/>
      <c r="W19" s="9"/>
      <c r="X19" s="9"/>
      <c r="Y19" s="102"/>
      <c r="Z19" s="102"/>
      <c r="AA19" s="102"/>
      <c r="AB19" s="102"/>
      <c r="AC19" s="102"/>
      <c r="AD19" s="9"/>
      <c r="AE19" s="9"/>
      <c r="AG19" s="102"/>
      <c r="AH19" s="102"/>
      <c r="AI19" s="102"/>
      <c r="AJ19" s="102"/>
      <c r="AK19" s="102"/>
      <c r="AL19" s="102"/>
      <c r="AM19" s="102"/>
      <c r="AN19" s="9"/>
      <c r="AO19" s="9"/>
      <c r="AP19" s="9"/>
      <c r="AQ19" s="102"/>
      <c r="AR19" s="102"/>
      <c r="AS19" s="102"/>
      <c r="AT19" s="102"/>
      <c r="AU19" s="102"/>
      <c r="AV19" s="9"/>
    </row>
    <row r="20" spans="1:48" ht="26.25" customHeight="1">
      <c r="A20" s="24">
        <v>11</v>
      </c>
      <c r="B20" s="482" t="s">
        <v>127</v>
      </c>
      <c r="C20" s="482"/>
      <c r="D20" s="482"/>
      <c r="E20" s="482"/>
      <c r="F20" s="482"/>
      <c r="G20" s="482"/>
      <c r="H20" s="470" t="s">
        <v>129</v>
      </c>
      <c r="I20" s="470"/>
      <c r="J20" s="470"/>
      <c r="K20" s="470"/>
      <c r="L20" s="5"/>
      <c r="M20" s="5"/>
      <c r="P20" s="9"/>
      <c r="Q20" s="102"/>
      <c r="R20" s="102"/>
      <c r="S20" s="102"/>
      <c r="T20" s="102"/>
      <c r="U20" s="102"/>
      <c r="V20" s="9"/>
      <c r="W20" s="9"/>
      <c r="X20" s="9"/>
      <c r="Y20" s="102"/>
      <c r="Z20" s="102"/>
      <c r="AA20" s="102"/>
      <c r="AB20" s="102"/>
      <c r="AC20" s="102"/>
      <c r="AD20" s="9"/>
      <c r="AE20" s="9"/>
      <c r="AG20" s="102"/>
      <c r="AH20" s="102"/>
      <c r="AI20" s="102"/>
      <c r="AJ20" s="102"/>
      <c r="AK20" s="102"/>
      <c r="AL20" s="102"/>
      <c r="AM20" s="102"/>
      <c r="AN20" s="9"/>
      <c r="AO20" s="9"/>
      <c r="AP20" s="9"/>
      <c r="AQ20" s="102"/>
      <c r="AR20" s="102"/>
      <c r="AS20" s="102"/>
      <c r="AT20" s="102"/>
      <c r="AU20" s="102"/>
      <c r="AV20" s="9"/>
    </row>
    <row r="21" spans="16:48" ht="26.25" customHeight="1">
      <c r="P21" s="9"/>
      <c r="Q21" s="102"/>
      <c r="R21" s="102"/>
      <c r="S21" s="102"/>
      <c r="T21" s="102"/>
      <c r="U21" s="102"/>
      <c r="V21" s="9"/>
      <c r="W21" s="9"/>
      <c r="X21" s="9"/>
      <c r="Y21" s="102"/>
      <c r="Z21" s="102"/>
      <c r="AA21" s="102"/>
      <c r="AB21" s="102"/>
      <c r="AC21" s="102"/>
      <c r="AD21" s="9"/>
      <c r="AE21" s="9"/>
      <c r="AG21" s="102"/>
      <c r="AH21" s="102"/>
      <c r="AI21" s="102"/>
      <c r="AJ21" s="102"/>
      <c r="AK21" s="102"/>
      <c r="AL21" s="102"/>
      <c r="AM21" s="102"/>
      <c r="AN21" s="9"/>
      <c r="AO21" s="9"/>
      <c r="AP21" s="9"/>
      <c r="AQ21" s="102"/>
      <c r="AR21" s="102"/>
      <c r="AS21" s="102"/>
      <c r="AT21" s="102"/>
      <c r="AU21" s="102"/>
      <c r="AV21" s="9"/>
    </row>
    <row r="22" spans="16:48" ht="26.25" customHeight="1">
      <c r="P22" s="9"/>
      <c r="Q22" s="102"/>
      <c r="R22" s="102"/>
      <c r="S22" s="102"/>
      <c r="T22" s="102"/>
      <c r="U22" s="102"/>
      <c r="V22" s="9"/>
      <c r="W22" s="9"/>
      <c r="X22" s="9"/>
      <c r="Y22" s="102"/>
      <c r="Z22" s="102"/>
      <c r="AA22" s="102"/>
      <c r="AB22" s="102"/>
      <c r="AC22" s="102"/>
      <c r="AD22" s="9"/>
      <c r="AE22" s="9"/>
      <c r="AG22" s="102"/>
      <c r="AH22" s="102"/>
      <c r="AI22" s="102"/>
      <c r="AJ22" s="102"/>
      <c r="AK22" s="102"/>
      <c r="AL22" s="102"/>
      <c r="AM22" s="102"/>
      <c r="AN22" s="9"/>
      <c r="AO22" s="9"/>
      <c r="AP22" s="9"/>
      <c r="AQ22" s="102"/>
      <c r="AR22" s="102"/>
      <c r="AS22" s="102"/>
      <c r="AT22" s="102"/>
      <c r="AU22" s="102"/>
      <c r="AV22" s="9"/>
    </row>
    <row r="23" spans="16:48" ht="26.25" customHeight="1">
      <c r="P23" s="9"/>
      <c r="Q23" s="102"/>
      <c r="R23" s="102"/>
      <c r="S23" s="102"/>
      <c r="T23" s="102"/>
      <c r="U23" s="102"/>
      <c r="V23" s="9"/>
      <c r="W23" s="9"/>
      <c r="X23" s="9"/>
      <c r="Y23" s="102"/>
      <c r="Z23" s="102"/>
      <c r="AA23" s="102"/>
      <c r="AB23" s="102"/>
      <c r="AC23" s="102"/>
      <c r="AD23" s="9"/>
      <c r="AE23" s="9"/>
      <c r="AG23" s="102"/>
      <c r="AH23" s="102"/>
      <c r="AI23" s="102"/>
      <c r="AJ23" s="102"/>
      <c r="AK23" s="102"/>
      <c r="AL23" s="102"/>
      <c r="AM23" s="102"/>
      <c r="AN23" s="9"/>
      <c r="AO23" s="9"/>
      <c r="AP23" s="9"/>
      <c r="AQ23" s="102"/>
      <c r="AR23" s="102"/>
      <c r="AS23" s="102"/>
      <c r="AT23" s="102"/>
      <c r="AU23" s="102"/>
      <c r="AV23" s="9"/>
    </row>
    <row r="24" spans="34:44" ht="26.25" customHeight="1">
      <c r="AH24" s="123"/>
      <c r="AI24" s="123"/>
      <c r="AJ24" s="123"/>
      <c r="AR24" s="102"/>
    </row>
    <row r="25" ht="26.25" customHeight="1">
      <c r="AR25" s="102"/>
    </row>
    <row r="26" ht="26.25" customHeight="1">
      <c r="AR26" s="102"/>
    </row>
    <row r="27" ht="26.25" customHeight="1">
      <c r="AR27" s="102"/>
    </row>
    <row r="28" ht="26.25" customHeight="1">
      <c r="AR28" s="102"/>
    </row>
    <row r="29" ht="26.25" customHeight="1"/>
    <row r="30" ht="26.25" customHeight="1"/>
    <row r="31" ht="26.25" customHeight="1"/>
    <row r="32" ht="26.25" customHeight="1"/>
    <row r="33" ht="26.25" customHeight="1"/>
    <row r="34" ht="26.25" customHeight="1"/>
    <row r="35" ht="26.25" customHeight="1"/>
    <row r="36" ht="26.25" customHeight="1"/>
    <row r="37" ht="26.25" customHeight="1"/>
  </sheetData>
  <mergeCells count="97">
    <mergeCell ref="AT10:AT13"/>
    <mergeCell ref="L12:N12"/>
    <mergeCell ref="AL11:AO11"/>
    <mergeCell ref="O12:T12"/>
    <mergeCell ref="U12:Z12"/>
    <mergeCell ref="AA12:AF12"/>
    <mergeCell ref="AG12:AK12"/>
    <mergeCell ref="AU10:AU13"/>
    <mergeCell ref="AV10:AV13"/>
    <mergeCell ref="G11:G13"/>
    <mergeCell ref="H11:H13"/>
    <mergeCell ref="AS10:AS13"/>
    <mergeCell ref="L11:AK11"/>
    <mergeCell ref="AL12:AL13"/>
    <mergeCell ref="AM12:AM13"/>
    <mergeCell ref="F10:AO10"/>
    <mergeCell ref="AR10:AR13"/>
    <mergeCell ref="I11:I13"/>
    <mergeCell ref="AN12:AN13"/>
    <mergeCell ref="AO12:AO13"/>
    <mergeCell ref="AP10:AP13"/>
    <mergeCell ref="AQ10:AQ13"/>
    <mergeCell ref="F11:F13"/>
    <mergeCell ref="A7:R7"/>
    <mergeCell ref="A8:R8"/>
    <mergeCell ref="H2:AV2"/>
    <mergeCell ref="S5:AV5"/>
    <mergeCell ref="S7:AV7"/>
    <mergeCell ref="S8:AV8"/>
    <mergeCell ref="S6:AV6"/>
    <mergeCell ref="H4:AK4"/>
    <mergeCell ref="AL4:AV4"/>
    <mergeCell ref="A5:R5"/>
    <mergeCell ref="A6:R6"/>
    <mergeCell ref="A2:G4"/>
    <mergeCell ref="H3:AV3"/>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K14:AK15"/>
    <mergeCell ref="AL14:AL15"/>
    <mergeCell ref="AM14:AM15"/>
    <mergeCell ref="AN14:AN15"/>
    <mergeCell ref="AI14:AI15"/>
    <mergeCell ref="AJ14:AJ15"/>
    <mergeCell ref="AO14:AO15"/>
    <mergeCell ref="AP14:AP15"/>
    <mergeCell ref="AV14:AV15"/>
    <mergeCell ref="AQ14:AQ15"/>
    <mergeCell ref="AR14:AR15"/>
    <mergeCell ref="AS14:AS15"/>
    <mergeCell ref="AT14:AT15"/>
    <mergeCell ref="AU14:AU15"/>
  </mergeCells>
  <dataValidations count="1" disablePrompts="1">
    <dataValidation type="list" allowBlank="1" showInputMessage="1" showErrorMessage="1" sqref="I14:I16">
      <formula1>#REF!</formula1>
    </dataValidation>
  </dataValidations>
  <printOptions horizontalCentered="1" verticalCentered="1"/>
  <pageMargins left="0" right="0" top="0.35433070866141736" bottom="0.3937007874015748" header="0.31496062992125984" footer="0.31496062992125984"/>
  <pageSetup fitToWidth="0"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69"/>
  <sheetViews>
    <sheetView zoomScale="48" zoomScaleNormal="48" workbookViewId="0" topLeftCell="AB3">
      <selection activeCell="AI11" sqref="AI11:AI66"/>
    </sheetView>
  </sheetViews>
  <sheetFormatPr defaultColWidth="11.421875" defaultRowHeight="47.25" customHeight="1"/>
  <cols>
    <col min="1" max="1" width="7.28125" style="34" customWidth="1"/>
    <col min="2" max="2" width="7.57421875" style="34" customWidth="1"/>
    <col min="3" max="3" width="24.00390625" style="34" customWidth="1"/>
    <col min="4" max="4" width="9.421875" style="45" customWidth="1"/>
    <col min="5" max="5" width="14.7109375" style="45" customWidth="1"/>
    <col min="6" max="6" width="16.421875" style="45" customWidth="1"/>
    <col min="7" max="7" width="12.421875" style="46" customWidth="1"/>
    <col min="8" max="8" width="20.140625" style="47" customWidth="1"/>
    <col min="9" max="9" width="19.28125" style="47" customWidth="1"/>
    <col min="10" max="10" width="19.421875" style="47" customWidth="1"/>
    <col min="11" max="11" width="18.00390625" style="47" customWidth="1"/>
    <col min="12" max="12" width="18.140625" style="47" customWidth="1"/>
    <col min="13" max="13" width="18.28125" style="47" customWidth="1"/>
    <col min="14" max="14" width="21.00390625" style="47" customWidth="1"/>
    <col min="15" max="15" width="17.421875" style="47" customWidth="1"/>
    <col min="16" max="16" width="17.8515625" style="47" customWidth="1"/>
    <col min="17" max="17" width="18.00390625" style="47" customWidth="1"/>
    <col min="18" max="18" width="17.57421875" style="47" customWidth="1"/>
    <col min="19" max="19" width="18.28125" style="47" customWidth="1"/>
    <col min="20" max="20" width="19.140625" style="47" customWidth="1"/>
    <col min="21" max="21" width="18.7109375" style="47" customWidth="1"/>
    <col min="22" max="22" width="18.140625" style="47" customWidth="1"/>
    <col min="23" max="23" width="18.00390625" style="47" customWidth="1"/>
    <col min="24" max="24" width="20.7109375" style="47" customWidth="1"/>
    <col min="25" max="25" width="18.28125" style="47" customWidth="1"/>
    <col min="26" max="26" width="17.57421875" style="47" customWidth="1"/>
    <col min="27" max="28" width="19.00390625" style="47" customWidth="1"/>
    <col min="29" max="29" width="21.421875" style="47" customWidth="1"/>
    <col min="30" max="30" width="21.28125" style="47" customWidth="1"/>
    <col min="31" max="31" width="21.7109375" style="47" customWidth="1"/>
    <col min="32" max="32" width="18.7109375" style="47" customWidth="1"/>
    <col min="33" max="33" width="18.8515625" style="47" customWidth="1"/>
    <col min="34" max="34" width="21.140625" style="47" customWidth="1"/>
    <col min="35" max="35" width="19.140625" style="47" customWidth="1"/>
    <col min="36" max="36" width="23.00390625" style="47" customWidth="1"/>
    <col min="37" max="38" width="20.57421875" style="34" customWidth="1"/>
    <col min="39" max="39" width="20.57421875" style="48" customWidth="1"/>
    <col min="40" max="40" width="17.140625" style="48" hidden="1" customWidth="1"/>
    <col min="41" max="41" width="10.28125" style="34" customWidth="1"/>
    <col min="42" max="42" width="10.8515625" style="34" customWidth="1"/>
    <col min="43" max="43" width="55.00390625" style="34" customWidth="1"/>
    <col min="44" max="44" width="26.140625" style="34" customWidth="1"/>
    <col min="45" max="46" width="42.00390625" style="34" customWidth="1"/>
    <col min="47" max="47" width="44.140625" style="34" customWidth="1"/>
    <col min="48" max="48" width="11.421875" style="34" customWidth="1"/>
    <col min="49" max="49" width="14.28125" style="34" bestFit="1" customWidth="1"/>
    <col min="50" max="16384" width="11.421875" style="34" customWidth="1"/>
  </cols>
  <sheetData>
    <row r="1" spans="1:47" s="32" customFormat="1" ht="47.25" customHeight="1">
      <c r="A1" s="625"/>
      <c r="B1" s="626"/>
      <c r="C1" s="626"/>
      <c r="D1" s="626"/>
      <c r="E1" s="627"/>
      <c r="F1" s="642" t="s">
        <v>132</v>
      </c>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row>
    <row r="2" spans="1:47" s="32" customFormat="1" ht="47.25" customHeight="1">
      <c r="A2" s="628"/>
      <c r="B2" s="629"/>
      <c r="C2" s="629"/>
      <c r="D2" s="629"/>
      <c r="E2" s="630"/>
      <c r="F2" s="651" t="s">
        <v>130</v>
      </c>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row>
    <row r="3" spans="1:47" s="33" customFormat="1" ht="47.25" customHeight="1" thickBot="1">
      <c r="A3" s="631"/>
      <c r="B3" s="632"/>
      <c r="C3" s="632"/>
      <c r="D3" s="632"/>
      <c r="E3" s="633"/>
      <c r="F3" s="640" t="s">
        <v>283</v>
      </c>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4"/>
      <c r="AM3" s="640" t="s">
        <v>122</v>
      </c>
      <c r="AN3" s="641"/>
      <c r="AO3" s="641"/>
      <c r="AP3" s="641"/>
      <c r="AQ3" s="641"/>
      <c r="AR3" s="641"/>
      <c r="AS3" s="641"/>
      <c r="AT3" s="641"/>
      <c r="AU3" s="641"/>
    </row>
    <row r="4" spans="1:47" ht="37.5" customHeight="1">
      <c r="A4" s="634" t="s">
        <v>0</v>
      </c>
      <c r="B4" s="635"/>
      <c r="C4" s="635"/>
      <c r="D4" s="635"/>
      <c r="E4" s="635"/>
      <c r="F4" s="635"/>
      <c r="G4" s="635"/>
      <c r="H4" s="635"/>
      <c r="I4" s="635"/>
      <c r="J4" s="635"/>
      <c r="K4" s="635"/>
      <c r="L4" s="635"/>
      <c r="M4" s="635"/>
      <c r="N4" s="635"/>
      <c r="O4" s="635"/>
      <c r="P4" s="636"/>
      <c r="Q4" s="645" t="s">
        <v>145</v>
      </c>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7"/>
    </row>
    <row r="5" spans="1:47" ht="36.75" customHeight="1" thickBot="1">
      <c r="A5" s="637" t="s">
        <v>2</v>
      </c>
      <c r="B5" s="638"/>
      <c r="C5" s="638"/>
      <c r="D5" s="638"/>
      <c r="E5" s="638"/>
      <c r="F5" s="638"/>
      <c r="G5" s="638"/>
      <c r="H5" s="638"/>
      <c r="I5" s="638"/>
      <c r="J5" s="638"/>
      <c r="K5" s="638"/>
      <c r="L5" s="638"/>
      <c r="M5" s="638"/>
      <c r="N5" s="638"/>
      <c r="O5" s="638"/>
      <c r="P5" s="639"/>
      <c r="Q5" s="648" t="s">
        <v>228</v>
      </c>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50"/>
    </row>
    <row r="6" spans="1:47" ht="30.75" customHeight="1" thickBot="1">
      <c r="A6" s="35"/>
      <c r="B6" s="35"/>
      <c r="C6" s="35"/>
      <c r="D6" s="36"/>
      <c r="E6" s="36"/>
      <c r="F6" s="36"/>
      <c r="G6" s="37"/>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5"/>
      <c r="AL6" s="35"/>
      <c r="AM6" s="39"/>
      <c r="AN6" s="40"/>
      <c r="AO6" s="35"/>
      <c r="AP6" s="35"/>
      <c r="AQ6" s="35"/>
      <c r="AR6" s="35"/>
      <c r="AS6" s="35"/>
      <c r="AT6" s="35"/>
      <c r="AU6" s="35"/>
    </row>
    <row r="7" spans="1:47" s="161" customFormat="1" ht="47.25" customHeight="1">
      <c r="A7" s="605" t="s">
        <v>56</v>
      </c>
      <c r="B7" s="608" t="s">
        <v>66</v>
      </c>
      <c r="C7" s="608"/>
      <c r="D7" s="608"/>
      <c r="E7" s="608" t="s">
        <v>70</v>
      </c>
      <c r="F7" s="608" t="s">
        <v>109</v>
      </c>
      <c r="G7" s="608" t="s">
        <v>71</v>
      </c>
      <c r="H7" s="608" t="s">
        <v>114</v>
      </c>
      <c r="I7" s="581" t="s">
        <v>72</v>
      </c>
      <c r="J7" s="582"/>
      <c r="K7" s="582"/>
      <c r="L7" s="582"/>
      <c r="M7" s="582"/>
      <c r="N7" s="582"/>
      <c r="O7" s="582"/>
      <c r="P7" s="582"/>
      <c r="Q7" s="582"/>
      <c r="R7" s="582"/>
      <c r="S7" s="582"/>
      <c r="T7" s="582"/>
      <c r="U7" s="582"/>
      <c r="V7" s="582"/>
      <c r="W7" s="582"/>
      <c r="X7" s="582"/>
      <c r="Y7" s="582"/>
      <c r="Z7" s="582"/>
      <c r="AA7" s="582"/>
      <c r="AB7" s="582"/>
      <c r="AC7" s="582"/>
      <c r="AD7" s="582"/>
      <c r="AE7" s="583"/>
      <c r="AF7" s="583"/>
      <c r="AG7" s="583"/>
      <c r="AH7" s="583"/>
      <c r="AI7" s="583"/>
      <c r="AJ7" s="583"/>
      <c r="AK7" s="605" t="s">
        <v>73</v>
      </c>
      <c r="AL7" s="608"/>
      <c r="AM7" s="608"/>
      <c r="AN7" s="581"/>
      <c r="AO7" s="609" t="s">
        <v>75</v>
      </c>
      <c r="AP7" s="609" t="s">
        <v>76</v>
      </c>
      <c r="AQ7" s="621" t="s">
        <v>77</v>
      </c>
      <c r="AR7" s="608" t="s">
        <v>78</v>
      </c>
      <c r="AS7" s="608" t="s">
        <v>79</v>
      </c>
      <c r="AT7" s="608" t="s">
        <v>80</v>
      </c>
      <c r="AU7" s="614" t="s">
        <v>81</v>
      </c>
    </row>
    <row r="8" spans="1:47" s="161" customFormat="1" ht="47.25" customHeight="1">
      <c r="A8" s="606"/>
      <c r="B8" s="609"/>
      <c r="C8" s="609"/>
      <c r="D8" s="609"/>
      <c r="E8" s="609"/>
      <c r="F8" s="609"/>
      <c r="G8" s="609"/>
      <c r="H8" s="609"/>
      <c r="I8" s="611">
        <v>2016</v>
      </c>
      <c r="J8" s="612"/>
      <c r="K8" s="612"/>
      <c r="L8" s="613"/>
      <c r="M8" s="611">
        <v>2017</v>
      </c>
      <c r="N8" s="612"/>
      <c r="O8" s="612"/>
      <c r="P8" s="612"/>
      <c r="Q8" s="612"/>
      <c r="R8" s="613"/>
      <c r="S8" s="611">
        <v>2018</v>
      </c>
      <c r="T8" s="612"/>
      <c r="U8" s="612"/>
      <c r="V8" s="612"/>
      <c r="W8" s="612"/>
      <c r="X8" s="613"/>
      <c r="Y8" s="611">
        <v>2019</v>
      </c>
      <c r="Z8" s="612"/>
      <c r="AA8" s="612"/>
      <c r="AB8" s="612"/>
      <c r="AC8" s="612"/>
      <c r="AD8" s="612"/>
      <c r="AE8" s="609">
        <v>2020</v>
      </c>
      <c r="AF8" s="609"/>
      <c r="AG8" s="609"/>
      <c r="AH8" s="609"/>
      <c r="AI8" s="609"/>
      <c r="AJ8" s="609"/>
      <c r="AK8" s="613" t="s">
        <v>74</v>
      </c>
      <c r="AL8" s="609"/>
      <c r="AM8" s="609"/>
      <c r="AN8" s="611"/>
      <c r="AO8" s="609"/>
      <c r="AP8" s="609"/>
      <c r="AQ8" s="622"/>
      <c r="AR8" s="609"/>
      <c r="AS8" s="609"/>
      <c r="AT8" s="609"/>
      <c r="AU8" s="615"/>
    </row>
    <row r="9" spans="1:47" s="161" customFormat="1" ht="47.25" customHeight="1" thickBot="1">
      <c r="A9" s="607"/>
      <c r="B9" s="162" t="s">
        <v>67</v>
      </c>
      <c r="C9" s="162" t="s">
        <v>68</v>
      </c>
      <c r="D9" s="162" t="s">
        <v>69</v>
      </c>
      <c r="E9" s="610"/>
      <c r="F9" s="610"/>
      <c r="G9" s="610"/>
      <c r="H9" s="624"/>
      <c r="I9" s="162" t="s">
        <v>115</v>
      </c>
      <c r="J9" s="162" t="s">
        <v>117</v>
      </c>
      <c r="K9" s="162" t="s">
        <v>118</v>
      </c>
      <c r="L9" s="162" t="s">
        <v>29</v>
      </c>
      <c r="M9" s="162" t="s">
        <v>116</v>
      </c>
      <c r="N9" s="162" t="s">
        <v>119</v>
      </c>
      <c r="O9" s="162" t="s">
        <v>120</v>
      </c>
      <c r="P9" s="162" t="s">
        <v>117</v>
      </c>
      <c r="Q9" s="162" t="s">
        <v>121</v>
      </c>
      <c r="R9" s="162" t="s">
        <v>29</v>
      </c>
      <c r="S9" s="162" t="s">
        <v>116</v>
      </c>
      <c r="T9" s="162" t="s">
        <v>119</v>
      </c>
      <c r="U9" s="162" t="s">
        <v>120</v>
      </c>
      <c r="V9" s="162" t="s">
        <v>117</v>
      </c>
      <c r="W9" s="162" t="s">
        <v>121</v>
      </c>
      <c r="X9" s="162" t="s">
        <v>29</v>
      </c>
      <c r="Y9" s="162" t="s">
        <v>116</v>
      </c>
      <c r="Z9" s="162" t="s">
        <v>119</v>
      </c>
      <c r="AA9" s="162" t="s">
        <v>120</v>
      </c>
      <c r="AB9" s="162" t="s">
        <v>117</v>
      </c>
      <c r="AC9" s="162" t="s">
        <v>121</v>
      </c>
      <c r="AD9" s="168" t="s">
        <v>29</v>
      </c>
      <c r="AE9" s="250" t="s">
        <v>116</v>
      </c>
      <c r="AF9" s="250" t="s">
        <v>261</v>
      </c>
      <c r="AG9" s="250" t="s">
        <v>277</v>
      </c>
      <c r="AH9" s="250" t="s">
        <v>282</v>
      </c>
      <c r="AI9" s="250" t="s">
        <v>121</v>
      </c>
      <c r="AJ9" s="250" t="s">
        <v>29</v>
      </c>
      <c r="AK9" s="212" t="s">
        <v>4</v>
      </c>
      <c r="AL9" s="162" t="s">
        <v>276</v>
      </c>
      <c r="AM9" s="191" t="s">
        <v>281</v>
      </c>
      <c r="AN9" s="168" t="s">
        <v>5</v>
      </c>
      <c r="AO9" s="609"/>
      <c r="AP9" s="609"/>
      <c r="AQ9" s="623"/>
      <c r="AR9" s="610"/>
      <c r="AS9" s="610"/>
      <c r="AT9" s="610"/>
      <c r="AU9" s="616"/>
    </row>
    <row r="10" spans="1:60" s="42" customFormat="1" ht="47.25" customHeight="1">
      <c r="A10" s="532" t="s">
        <v>146</v>
      </c>
      <c r="B10" s="557">
        <v>1</v>
      </c>
      <c r="C10" s="560" t="s">
        <v>147</v>
      </c>
      <c r="D10" s="541" t="s">
        <v>141</v>
      </c>
      <c r="E10" s="541">
        <v>535</v>
      </c>
      <c r="F10" s="541">
        <v>180</v>
      </c>
      <c r="G10" s="157" t="s">
        <v>6</v>
      </c>
      <c r="H10" s="79">
        <v>100</v>
      </c>
      <c r="I10" s="79">
        <v>20</v>
      </c>
      <c r="J10" s="79">
        <v>20</v>
      </c>
      <c r="K10" s="79">
        <v>20</v>
      </c>
      <c r="L10" s="59">
        <v>20</v>
      </c>
      <c r="M10" s="59">
        <v>50</v>
      </c>
      <c r="N10" s="59">
        <v>0.5</v>
      </c>
      <c r="O10" s="59">
        <v>0.5</v>
      </c>
      <c r="P10" s="59">
        <v>0.5</v>
      </c>
      <c r="Q10" s="59">
        <v>50</v>
      </c>
      <c r="R10" s="59">
        <v>42</v>
      </c>
      <c r="S10" s="59">
        <v>70</v>
      </c>
      <c r="T10" s="59">
        <v>70</v>
      </c>
      <c r="U10" s="59">
        <v>70</v>
      </c>
      <c r="V10" s="59">
        <v>70</v>
      </c>
      <c r="W10" s="59">
        <v>70</v>
      </c>
      <c r="X10" s="59">
        <v>70</v>
      </c>
      <c r="Y10" s="59">
        <v>95</v>
      </c>
      <c r="Z10" s="59">
        <v>95</v>
      </c>
      <c r="AA10" s="59">
        <v>95</v>
      </c>
      <c r="AB10" s="59">
        <v>95</v>
      </c>
      <c r="AC10" s="59">
        <v>95</v>
      </c>
      <c r="AD10" s="65">
        <v>95</v>
      </c>
      <c r="AE10" s="219">
        <v>100</v>
      </c>
      <c r="AF10" s="220">
        <v>100</v>
      </c>
      <c r="AG10" s="220">
        <v>100</v>
      </c>
      <c r="AH10" s="220">
        <v>100</v>
      </c>
      <c r="AI10" s="220"/>
      <c r="AJ10" s="255">
        <v>95</v>
      </c>
      <c r="AK10" s="213">
        <v>95</v>
      </c>
      <c r="AL10" s="59">
        <v>95</v>
      </c>
      <c r="AM10" s="59">
        <f>+AJ10</f>
        <v>95</v>
      </c>
      <c r="AN10" s="80"/>
      <c r="AO10" s="192">
        <f>+AM10/H10</f>
        <v>0.95</v>
      </c>
      <c r="AP10" s="256">
        <f>+AM10/H10</f>
        <v>0.95</v>
      </c>
      <c r="AQ10" s="617" t="s">
        <v>315</v>
      </c>
      <c r="AR10" s="541" t="s">
        <v>322</v>
      </c>
      <c r="AS10" s="541" t="s">
        <v>341</v>
      </c>
      <c r="AT10" s="541" t="s">
        <v>148</v>
      </c>
      <c r="AU10" s="551" t="s">
        <v>267</v>
      </c>
      <c r="AV10" s="56"/>
      <c r="AW10" s="41"/>
      <c r="AX10" s="41"/>
      <c r="AY10" s="41"/>
      <c r="AZ10" s="41"/>
      <c r="BA10" s="41"/>
      <c r="BB10" s="41"/>
      <c r="BC10" s="41"/>
      <c r="BD10" s="41"/>
      <c r="BE10" s="41"/>
      <c r="BF10" s="41"/>
      <c r="BG10" s="41"/>
      <c r="BH10" s="41"/>
    </row>
    <row r="11" spans="1:60" s="42" customFormat="1" ht="47.25" customHeight="1">
      <c r="A11" s="533"/>
      <c r="B11" s="558"/>
      <c r="C11" s="561"/>
      <c r="D11" s="542"/>
      <c r="E11" s="542"/>
      <c r="F11" s="542"/>
      <c r="G11" s="158" t="s">
        <v>7</v>
      </c>
      <c r="H11" s="60">
        <f>+L11+R11+X11+AD11+AH11</f>
        <v>667093685</v>
      </c>
      <c r="I11" s="60">
        <v>181587528</v>
      </c>
      <c r="J11" s="60">
        <v>181587528</v>
      </c>
      <c r="K11" s="60">
        <v>181587528</v>
      </c>
      <c r="L11" s="60">
        <v>163460185</v>
      </c>
      <c r="M11" s="60">
        <v>110296389</v>
      </c>
      <c r="N11" s="60">
        <v>110296389</v>
      </c>
      <c r="O11" s="60">
        <v>110296389</v>
      </c>
      <c r="P11" s="60">
        <v>87196389</v>
      </c>
      <c r="Q11" s="60">
        <v>120283000</v>
      </c>
      <c r="R11" s="60">
        <v>120283000</v>
      </c>
      <c r="S11" s="60">
        <v>91225000</v>
      </c>
      <c r="T11" s="60">
        <v>91225000</v>
      </c>
      <c r="U11" s="60">
        <v>97757500</v>
      </c>
      <c r="V11" s="60">
        <v>97757500</v>
      </c>
      <c r="W11" s="60">
        <v>97757500</v>
      </c>
      <c r="X11" s="60">
        <v>80090000</v>
      </c>
      <c r="Y11" s="60">
        <v>162018000</v>
      </c>
      <c r="Z11" s="60">
        <v>162018000</v>
      </c>
      <c r="AA11" s="60">
        <v>162018000</v>
      </c>
      <c r="AB11" s="60">
        <v>159576500</v>
      </c>
      <c r="AC11" s="60">
        <v>188086500</v>
      </c>
      <c r="AD11" s="66">
        <v>166811500</v>
      </c>
      <c r="AE11" s="131">
        <v>185460000</v>
      </c>
      <c r="AF11" s="60">
        <v>185460000</v>
      </c>
      <c r="AG11" s="60">
        <v>185460000</v>
      </c>
      <c r="AH11" s="60">
        <v>136449000</v>
      </c>
      <c r="AI11" s="60"/>
      <c r="AJ11" s="89">
        <v>29518000</v>
      </c>
      <c r="AK11" s="214">
        <v>14984000</v>
      </c>
      <c r="AL11" s="60">
        <v>14984000</v>
      </c>
      <c r="AM11" s="60">
        <v>29518000</v>
      </c>
      <c r="AN11" s="67"/>
      <c r="AO11" s="192">
        <f>+AM11/AH11</f>
        <v>0.2163299108091668</v>
      </c>
      <c r="AP11" s="256">
        <f>+(L11+R11+X11+AD11+AM11)/H11</f>
        <v>0.8397061726045271</v>
      </c>
      <c r="AQ11" s="618"/>
      <c r="AR11" s="542"/>
      <c r="AS11" s="542"/>
      <c r="AT11" s="542"/>
      <c r="AU11" s="552"/>
      <c r="AV11" s="56"/>
      <c r="AW11" s="41"/>
      <c r="AX11" s="41"/>
      <c r="AY11" s="41"/>
      <c r="AZ11" s="41"/>
      <c r="BA11" s="41"/>
      <c r="BB11" s="41"/>
      <c r="BC11" s="41"/>
      <c r="BD11" s="41"/>
      <c r="BE11" s="41"/>
      <c r="BF11" s="41"/>
      <c r="BG11" s="41"/>
      <c r="BH11" s="41"/>
    </row>
    <row r="12" spans="1:60" s="42" customFormat="1" ht="54.75" customHeight="1">
      <c r="A12" s="533"/>
      <c r="B12" s="558"/>
      <c r="C12" s="561"/>
      <c r="D12" s="542"/>
      <c r="E12" s="542"/>
      <c r="F12" s="542"/>
      <c r="G12" s="159" t="s">
        <v>8</v>
      </c>
      <c r="H12" s="61"/>
      <c r="I12" s="61"/>
      <c r="J12" s="61"/>
      <c r="K12" s="61"/>
      <c r="L12" s="61"/>
      <c r="M12" s="61"/>
      <c r="N12" s="61"/>
      <c r="O12" s="61"/>
      <c r="P12" s="61"/>
      <c r="Q12" s="61"/>
      <c r="R12" s="61"/>
      <c r="S12" s="257"/>
      <c r="T12" s="61"/>
      <c r="U12" s="61"/>
      <c r="V12" s="61"/>
      <c r="W12" s="61"/>
      <c r="X12" s="61"/>
      <c r="Y12" s="61"/>
      <c r="Z12" s="61"/>
      <c r="AA12" s="61"/>
      <c r="AB12" s="61"/>
      <c r="AC12" s="61"/>
      <c r="AD12" s="68"/>
      <c r="AE12" s="124"/>
      <c r="AF12" s="61"/>
      <c r="AG12" s="61"/>
      <c r="AH12" s="61"/>
      <c r="AI12" s="61"/>
      <c r="AJ12" s="188">
        <v>0</v>
      </c>
      <c r="AK12" s="215">
        <v>0</v>
      </c>
      <c r="AL12" s="62">
        <v>0</v>
      </c>
      <c r="AM12" s="62">
        <f>+AJ12</f>
        <v>0</v>
      </c>
      <c r="AN12" s="70"/>
      <c r="AO12" s="258"/>
      <c r="AP12" s="69"/>
      <c r="AQ12" s="619"/>
      <c r="AR12" s="542"/>
      <c r="AS12" s="542"/>
      <c r="AT12" s="542"/>
      <c r="AU12" s="552"/>
      <c r="AV12" s="56"/>
      <c r="AW12" s="41"/>
      <c r="AX12" s="41"/>
      <c r="AY12" s="41"/>
      <c r="AZ12" s="41"/>
      <c r="BA12" s="41"/>
      <c r="BB12" s="41"/>
      <c r="BC12" s="41"/>
      <c r="BD12" s="41"/>
      <c r="BE12" s="41"/>
      <c r="BF12" s="41"/>
      <c r="BG12" s="41"/>
      <c r="BH12" s="41"/>
    </row>
    <row r="13" spans="1:60" s="42" customFormat="1" ht="57" customHeight="1">
      <c r="A13" s="533"/>
      <c r="B13" s="558"/>
      <c r="C13" s="561"/>
      <c r="D13" s="542"/>
      <c r="E13" s="542"/>
      <c r="F13" s="542"/>
      <c r="G13" s="158" t="s">
        <v>9</v>
      </c>
      <c r="H13" s="60">
        <f>+L13+R13+X13+AD13+AH13</f>
        <v>243272425</v>
      </c>
      <c r="I13" s="60"/>
      <c r="J13" s="60"/>
      <c r="K13" s="60"/>
      <c r="L13" s="60"/>
      <c r="M13" s="60">
        <v>130710202</v>
      </c>
      <c r="N13" s="60">
        <v>130710202</v>
      </c>
      <c r="O13" s="60">
        <v>130710202</v>
      </c>
      <c r="P13" s="60">
        <v>130710202</v>
      </c>
      <c r="Q13" s="60">
        <v>130710202</v>
      </c>
      <c r="R13" s="60">
        <v>130710202</v>
      </c>
      <c r="S13" s="60">
        <v>48599000</v>
      </c>
      <c r="T13" s="60">
        <v>48599000</v>
      </c>
      <c r="U13" s="60">
        <v>48599000</v>
      </c>
      <c r="V13" s="60">
        <v>48599000</v>
      </c>
      <c r="W13" s="60">
        <v>45312300</v>
      </c>
      <c r="X13" s="60">
        <v>45312300</v>
      </c>
      <c r="Y13" s="60">
        <v>30192400</v>
      </c>
      <c r="Z13" s="60">
        <v>30192400</v>
      </c>
      <c r="AA13" s="60">
        <v>30192400</v>
      </c>
      <c r="AB13" s="60">
        <v>30192400</v>
      </c>
      <c r="AC13" s="60">
        <v>30192400</v>
      </c>
      <c r="AD13" s="66">
        <v>28558090</v>
      </c>
      <c r="AE13" s="131">
        <v>38691833</v>
      </c>
      <c r="AF13" s="60">
        <v>38691833</v>
      </c>
      <c r="AG13" s="60">
        <v>38691833</v>
      </c>
      <c r="AH13" s="60">
        <v>38691833</v>
      </c>
      <c r="AI13" s="60"/>
      <c r="AJ13" s="89">
        <v>24208000</v>
      </c>
      <c r="AK13" s="211">
        <v>16544000</v>
      </c>
      <c r="AL13" s="60">
        <v>24208000</v>
      </c>
      <c r="AM13" s="60">
        <v>24208000</v>
      </c>
      <c r="AN13" s="67"/>
      <c r="AO13" s="192">
        <f>+AM13/AH13</f>
        <v>0.6256617514088826</v>
      </c>
      <c r="AP13" s="256">
        <f>+(L13+R13+X13+AD13+AM13)/H13</f>
        <v>0.9404624959035123</v>
      </c>
      <c r="AQ13" s="618"/>
      <c r="AR13" s="542"/>
      <c r="AS13" s="542"/>
      <c r="AT13" s="542"/>
      <c r="AU13" s="552"/>
      <c r="AV13" s="56"/>
      <c r="AW13" s="41"/>
      <c r="AX13" s="41"/>
      <c r="AY13" s="41"/>
      <c r="AZ13" s="41"/>
      <c r="BA13" s="41"/>
      <c r="BB13" s="41"/>
      <c r="BC13" s="41"/>
      <c r="BD13" s="41"/>
      <c r="BE13" s="41"/>
      <c r="BF13" s="41"/>
      <c r="BG13" s="41"/>
      <c r="BH13" s="41"/>
    </row>
    <row r="14" spans="1:60" s="42" customFormat="1" ht="54" customHeight="1">
      <c r="A14" s="533"/>
      <c r="B14" s="558"/>
      <c r="C14" s="561"/>
      <c r="D14" s="542"/>
      <c r="E14" s="542"/>
      <c r="F14" s="542"/>
      <c r="G14" s="159" t="s">
        <v>10</v>
      </c>
      <c r="H14" s="81">
        <f>+H10+H12</f>
        <v>100</v>
      </c>
      <c r="I14" s="81">
        <f>+I10+I12</f>
        <v>20</v>
      </c>
      <c r="J14" s="81">
        <f>+J10+J12</f>
        <v>20</v>
      </c>
      <c r="K14" s="81">
        <v>20</v>
      </c>
      <c r="L14" s="62">
        <v>0.2</v>
      </c>
      <c r="M14" s="62">
        <v>0.5</v>
      </c>
      <c r="N14" s="62">
        <v>0.5</v>
      </c>
      <c r="O14" s="62">
        <v>0.5</v>
      </c>
      <c r="P14" s="62">
        <v>0.5</v>
      </c>
      <c r="Q14" s="62">
        <v>0.5</v>
      </c>
      <c r="R14" s="62">
        <v>0.42</v>
      </c>
      <c r="S14" s="62">
        <f>+S10</f>
        <v>70</v>
      </c>
      <c r="T14" s="62">
        <v>70</v>
      </c>
      <c r="U14" s="62">
        <v>70</v>
      </c>
      <c r="V14" s="62">
        <v>70</v>
      </c>
      <c r="W14" s="62">
        <v>70</v>
      </c>
      <c r="X14" s="62">
        <v>70</v>
      </c>
      <c r="Y14" s="62">
        <v>95</v>
      </c>
      <c r="Z14" s="62">
        <v>95</v>
      </c>
      <c r="AA14" s="62">
        <v>95</v>
      </c>
      <c r="AB14" s="62">
        <v>95</v>
      </c>
      <c r="AC14" s="62"/>
      <c r="AD14" s="72">
        <f>+AD10</f>
        <v>95</v>
      </c>
      <c r="AE14" s="71">
        <f>+AE10</f>
        <v>100</v>
      </c>
      <c r="AF14" s="62">
        <f>+AF10</f>
        <v>100</v>
      </c>
      <c r="AG14" s="62">
        <f>+AG10</f>
        <v>100</v>
      </c>
      <c r="AH14" s="85">
        <v>100</v>
      </c>
      <c r="AI14" s="210"/>
      <c r="AJ14" s="188">
        <f>AJ10</f>
        <v>95</v>
      </c>
      <c r="AK14" s="216">
        <v>95</v>
      </c>
      <c r="AL14" s="62">
        <f aca="true" t="shared" si="0" ref="AL14:AL33">AJ14</f>
        <v>95</v>
      </c>
      <c r="AM14" s="62">
        <f aca="true" t="shared" si="1" ref="AM14:AM15">+AJ14</f>
        <v>95</v>
      </c>
      <c r="AN14" s="73"/>
      <c r="AO14" s="192">
        <f>+AM14/H14</f>
        <v>0.95</v>
      </c>
      <c r="AP14" s="256">
        <f>+AM14/H14</f>
        <v>0.95</v>
      </c>
      <c r="AQ14" s="618"/>
      <c r="AR14" s="542"/>
      <c r="AS14" s="542"/>
      <c r="AT14" s="542"/>
      <c r="AU14" s="552"/>
      <c r="AV14" s="56"/>
      <c r="AW14" s="41"/>
      <c r="AX14" s="41"/>
      <c r="AY14" s="41"/>
      <c r="AZ14" s="41"/>
      <c r="BA14" s="41"/>
      <c r="BB14" s="41"/>
      <c r="BC14" s="41"/>
      <c r="BD14" s="41"/>
      <c r="BE14" s="41"/>
      <c r="BF14" s="41"/>
      <c r="BG14" s="41"/>
      <c r="BH14" s="41"/>
    </row>
    <row r="15" spans="1:60" s="42" customFormat="1" ht="65.25" customHeight="1" thickBot="1">
      <c r="A15" s="533"/>
      <c r="B15" s="559"/>
      <c r="C15" s="562"/>
      <c r="D15" s="544"/>
      <c r="E15" s="544"/>
      <c r="F15" s="544"/>
      <c r="G15" s="160" t="s">
        <v>11</v>
      </c>
      <c r="H15" s="87">
        <f>H11+H13</f>
        <v>910366110</v>
      </c>
      <c r="I15" s="87">
        <f>I11+I13</f>
        <v>181587528</v>
      </c>
      <c r="J15" s="87">
        <f>J11+J13</f>
        <v>181587528</v>
      </c>
      <c r="K15" s="87">
        <v>181587528</v>
      </c>
      <c r="L15" s="87">
        <f>L11+L13</f>
        <v>163460185</v>
      </c>
      <c r="M15" s="87">
        <v>241006591</v>
      </c>
      <c r="N15" s="87">
        <v>241006591</v>
      </c>
      <c r="O15" s="87">
        <v>241006591</v>
      </c>
      <c r="P15" s="87">
        <v>217906591</v>
      </c>
      <c r="Q15" s="87">
        <v>250993202</v>
      </c>
      <c r="R15" s="87">
        <f>+R11+R13</f>
        <v>250993202</v>
      </c>
      <c r="S15" s="87">
        <f>+S11+S13</f>
        <v>139824000</v>
      </c>
      <c r="T15" s="87">
        <v>139824000</v>
      </c>
      <c r="U15" s="87">
        <v>139824000</v>
      </c>
      <c r="V15" s="87">
        <v>139824000</v>
      </c>
      <c r="W15" s="87">
        <v>139824000</v>
      </c>
      <c r="X15" s="87">
        <f>+X11+X13</f>
        <v>125402300</v>
      </c>
      <c r="Y15" s="87">
        <v>162018000</v>
      </c>
      <c r="Z15" s="87">
        <f>Z11+Z13</f>
        <v>192210400</v>
      </c>
      <c r="AA15" s="87">
        <f>AA11+AA13</f>
        <v>192210400</v>
      </c>
      <c r="AB15" s="87">
        <f>AB11+AB13</f>
        <v>189768900</v>
      </c>
      <c r="AC15" s="87">
        <f>AC11+AC13</f>
        <v>218278900</v>
      </c>
      <c r="AD15" s="169">
        <f>+AD11+AD13</f>
        <v>195369590</v>
      </c>
      <c r="AE15" s="171">
        <f aca="true" t="shared" si="2" ref="AE15:AJ15">AE11+AE13</f>
        <v>224151833</v>
      </c>
      <c r="AF15" s="87">
        <f t="shared" si="2"/>
        <v>224151833</v>
      </c>
      <c r="AG15" s="87">
        <f aca="true" t="shared" si="3" ref="AG15">AG11+AG13</f>
        <v>224151833</v>
      </c>
      <c r="AH15" s="87">
        <f t="shared" si="2"/>
        <v>175140833</v>
      </c>
      <c r="AI15" s="87"/>
      <c r="AJ15" s="259">
        <f t="shared" si="2"/>
        <v>53726000</v>
      </c>
      <c r="AK15" s="217">
        <v>31528000</v>
      </c>
      <c r="AL15" s="87">
        <f t="shared" si="0"/>
        <v>53726000</v>
      </c>
      <c r="AM15" s="87">
        <f t="shared" si="1"/>
        <v>53726000</v>
      </c>
      <c r="AN15" s="173"/>
      <c r="AO15" s="192">
        <f>+AM15/AH15</f>
        <v>0.3067588470359736</v>
      </c>
      <c r="AP15" s="256">
        <f>+(L15+R15+X15+AD15+AM15)/H15</f>
        <v>0.8666307635287522</v>
      </c>
      <c r="AQ15" s="620"/>
      <c r="AR15" s="544"/>
      <c r="AS15" s="544"/>
      <c r="AT15" s="544"/>
      <c r="AU15" s="553"/>
      <c r="AV15" s="56"/>
      <c r="AW15" s="41"/>
      <c r="AX15" s="41"/>
      <c r="AY15" s="41"/>
      <c r="AZ15" s="41"/>
      <c r="BA15" s="41"/>
      <c r="BB15" s="41"/>
      <c r="BC15" s="41"/>
      <c r="BD15" s="41"/>
      <c r="BE15" s="41"/>
      <c r="BF15" s="41"/>
      <c r="BG15" s="41"/>
      <c r="BH15" s="41"/>
    </row>
    <row r="16" spans="1:60" s="42" customFormat="1" ht="61.5" customHeight="1">
      <c r="A16" s="533"/>
      <c r="B16" s="557">
        <v>2</v>
      </c>
      <c r="C16" s="560" t="s">
        <v>149</v>
      </c>
      <c r="D16" s="541" t="s">
        <v>150</v>
      </c>
      <c r="E16" s="541">
        <v>535</v>
      </c>
      <c r="F16" s="541">
        <v>180</v>
      </c>
      <c r="G16" s="16" t="s">
        <v>6</v>
      </c>
      <c r="H16" s="79">
        <v>25</v>
      </c>
      <c r="I16" s="79">
        <v>0</v>
      </c>
      <c r="J16" s="79">
        <v>0</v>
      </c>
      <c r="K16" s="79">
        <v>0</v>
      </c>
      <c r="L16" s="79">
        <v>0</v>
      </c>
      <c r="M16" s="79">
        <v>10</v>
      </c>
      <c r="N16" s="79">
        <v>10</v>
      </c>
      <c r="O16" s="79">
        <v>10</v>
      </c>
      <c r="P16" s="79">
        <v>0</v>
      </c>
      <c r="Q16" s="79">
        <v>0</v>
      </c>
      <c r="R16" s="79">
        <v>0</v>
      </c>
      <c r="S16" s="79">
        <v>10</v>
      </c>
      <c r="T16" s="79">
        <v>10</v>
      </c>
      <c r="U16" s="79">
        <v>10</v>
      </c>
      <c r="V16" s="79">
        <v>10</v>
      </c>
      <c r="W16" s="79">
        <v>10</v>
      </c>
      <c r="X16" s="79">
        <v>0</v>
      </c>
      <c r="Y16" s="59">
        <v>25</v>
      </c>
      <c r="Z16" s="79">
        <v>25</v>
      </c>
      <c r="AA16" s="79">
        <v>25</v>
      </c>
      <c r="AB16" s="79">
        <v>25</v>
      </c>
      <c r="AC16" s="59">
        <v>25</v>
      </c>
      <c r="AD16" s="65">
        <f>+AN16</f>
        <v>0</v>
      </c>
      <c r="AE16" s="130">
        <v>0</v>
      </c>
      <c r="AF16" s="59">
        <v>0</v>
      </c>
      <c r="AG16" s="59">
        <v>0</v>
      </c>
      <c r="AH16" s="59">
        <v>25</v>
      </c>
      <c r="AI16" s="59"/>
      <c r="AJ16" s="187">
        <v>0</v>
      </c>
      <c r="AK16" s="213">
        <v>0</v>
      </c>
      <c r="AL16" s="59">
        <f t="shared" si="0"/>
        <v>0</v>
      </c>
      <c r="AM16" s="59">
        <f>+AJ16</f>
        <v>0</v>
      </c>
      <c r="AN16" s="80"/>
      <c r="AO16" s="192">
        <f aca="true" t="shared" si="4" ref="AO16:AO66">+AM16/AH16</f>
        <v>0</v>
      </c>
      <c r="AP16" s="256">
        <f aca="true" t="shared" si="5" ref="AP16:AP27">+(L16+R16+X16+AD16+AM16)/H16</f>
        <v>0</v>
      </c>
      <c r="AQ16" s="538" t="s">
        <v>314</v>
      </c>
      <c r="AR16" s="541" t="s">
        <v>285</v>
      </c>
      <c r="AS16" s="541" t="s">
        <v>340</v>
      </c>
      <c r="AT16" s="541" t="s">
        <v>240</v>
      </c>
      <c r="AU16" s="551" t="s">
        <v>286</v>
      </c>
      <c r="AV16" s="56"/>
      <c r="AW16" s="41"/>
      <c r="AX16" s="41"/>
      <c r="AY16" s="41"/>
      <c r="AZ16" s="41"/>
      <c r="BA16" s="41"/>
      <c r="BB16" s="41"/>
      <c r="BC16" s="41"/>
      <c r="BD16" s="41"/>
      <c r="BE16" s="41"/>
      <c r="BF16" s="41"/>
      <c r="BG16" s="41"/>
      <c r="BH16" s="41"/>
    </row>
    <row r="17" spans="1:60" s="42" customFormat="1" ht="47.25" customHeight="1">
      <c r="A17" s="533"/>
      <c r="B17" s="558"/>
      <c r="C17" s="561"/>
      <c r="D17" s="542"/>
      <c r="E17" s="542"/>
      <c r="F17" s="542"/>
      <c r="G17" s="18" t="s">
        <v>7</v>
      </c>
      <c r="H17" s="60">
        <f>+L17+R17+X17+AD17+AH17</f>
        <v>1018984735</v>
      </c>
      <c r="I17" s="60">
        <v>0</v>
      </c>
      <c r="J17" s="60">
        <v>0</v>
      </c>
      <c r="K17" s="60">
        <v>0</v>
      </c>
      <c r="L17" s="60">
        <v>0</v>
      </c>
      <c r="M17" s="60">
        <v>1080000000</v>
      </c>
      <c r="N17" s="60">
        <v>1080000000</v>
      </c>
      <c r="O17" s="60">
        <v>1080000000</v>
      </c>
      <c r="P17" s="60">
        <v>80000000</v>
      </c>
      <c r="Q17" s="60">
        <v>80000000</v>
      </c>
      <c r="R17" s="60">
        <v>79301543</v>
      </c>
      <c r="S17" s="60">
        <v>1000000000</v>
      </c>
      <c r="T17" s="60">
        <v>1000000000</v>
      </c>
      <c r="U17" s="60">
        <v>1000000000</v>
      </c>
      <c r="V17" s="60">
        <v>1000000000</v>
      </c>
      <c r="W17" s="60">
        <v>1000000000</v>
      </c>
      <c r="X17" s="60">
        <v>0</v>
      </c>
      <c r="Y17" s="60">
        <v>4195000000</v>
      </c>
      <c r="Z17" s="60">
        <v>4195000000</v>
      </c>
      <c r="AA17" s="60">
        <v>4195000000</v>
      </c>
      <c r="AB17" s="60">
        <v>4195000000</v>
      </c>
      <c r="AC17" s="60">
        <v>4195000000</v>
      </c>
      <c r="AD17" s="66">
        <v>939683192</v>
      </c>
      <c r="AE17" s="131">
        <v>0</v>
      </c>
      <c r="AF17" s="211">
        <v>0</v>
      </c>
      <c r="AG17" s="60">
        <v>0</v>
      </c>
      <c r="AH17" s="60">
        <v>0</v>
      </c>
      <c r="AI17" s="60"/>
      <c r="AJ17" s="89">
        <v>0</v>
      </c>
      <c r="AK17" s="211">
        <v>0</v>
      </c>
      <c r="AL17" s="62">
        <f t="shared" si="0"/>
        <v>0</v>
      </c>
      <c r="AM17" s="62">
        <f>+AJ17</f>
        <v>0</v>
      </c>
      <c r="AN17" s="67"/>
      <c r="AO17" s="192" t="e">
        <f t="shared" si="4"/>
        <v>#DIV/0!</v>
      </c>
      <c r="AP17" s="256">
        <f t="shared" si="5"/>
        <v>1</v>
      </c>
      <c r="AQ17" s="539"/>
      <c r="AR17" s="542"/>
      <c r="AS17" s="542"/>
      <c r="AT17" s="542"/>
      <c r="AU17" s="552"/>
      <c r="AV17" s="56"/>
      <c r="AW17" s="41"/>
      <c r="AX17" s="41"/>
      <c r="AY17" s="41"/>
      <c r="AZ17" s="41"/>
      <c r="BA17" s="41"/>
      <c r="BB17" s="41"/>
      <c r="BC17" s="41"/>
      <c r="BD17" s="41"/>
      <c r="BE17" s="41"/>
      <c r="BF17" s="41"/>
      <c r="BG17" s="41"/>
      <c r="BH17" s="41"/>
    </row>
    <row r="18" spans="1:60" s="42" customFormat="1" ht="47.25" customHeight="1">
      <c r="A18" s="533"/>
      <c r="B18" s="558"/>
      <c r="C18" s="561"/>
      <c r="D18" s="542"/>
      <c r="E18" s="542"/>
      <c r="F18" s="542"/>
      <c r="G18" s="15" t="s">
        <v>8</v>
      </c>
      <c r="H18" s="61"/>
      <c r="I18" s="61"/>
      <c r="J18" s="61"/>
      <c r="K18" s="61"/>
      <c r="L18" s="61"/>
      <c r="M18" s="61"/>
      <c r="N18" s="61"/>
      <c r="O18" s="61"/>
      <c r="P18" s="61"/>
      <c r="Q18" s="61"/>
      <c r="R18" s="61"/>
      <c r="S18" s="61"/>
      <c r="T18" s="61"/>
      <c r="U18" s="61"/>
      <c r="V18" s="61"/>
      <c r="W18" s="61"/>
      <c r="X18" s="61"/>
      <c r="Y18" s="61"/>
      <c r="Z18" s="61"/>
      <c r="AA18" s="61"/>
      <c r="AB18" s="61"/>
      <c r="AC18" s="61"/>
      <c r="AD18" s="68"/>
      <c r="AE18" s="124"/>
      <c r="AF18" s="61"/>
      <c r="AG18" s="61"/>
      <c r="AH18" s="61"/>
      <c r="AI18" s="61"/>
      <c r="AJ18" s="188">
        <v>0</v>
      </c>
      <c r="AK18" s="218">
        <v>0</v>
      </c>
      <c r="AL18" s="62">
        <f t="shared" si="0"/>
        <v>0</v>
      </c>
      <c r="AM18" s="62">
        <f aca="true" t="shared" si="6" ref="AM18:AM21">+AJ18</f>
        <v>0</v>
      </c>
      <c r="AN18" s="70"/>
      <c r="AO18" s="192" t="e">
        <f t="shared" si="4"/>
        <v>#DIV/0!</v>
      </c>
      <c r="AP18" s="256" t="e">
        <f t="shared" si="5"/>
        <v>#DIV/0!</v>
      </c>
      <c r="AQ18" s="539"/>
      <c r="AR18" s="542"/>
      <c r="AS18" s="542"/>
      <c r="AT18" s="542"/>
      <c r="AU18" s="552"/>
      <c r="AV18" s="56"/>
      <c r="AW18" s="41"/>
      <c r="AX18" s="41"/>
      <c r="AY18" s="41"/>
      <c r="AZ18" s="41"/>
      <c r="BA18" s="41"/>
      <c r="BB18" s="41"/>
      <c r="BC18" s="41"/>
      <c r="BD18" s="41"/>
      <c r="BE18" s="41"/>
      <c r="BF18" s="41"/>
      <c r="BG18" s="41"/>
      <c r="BH18" s="41"/>
    </row>
    <row r="19" spans="1:60" s="42" customFormat="1" ht="47.25" customHeight="1">
      <c r="A19" s="533"/>
      <c r="B19" s="558"/>
      <c r="C19" s="561"/>
      <c r="D19" s="542"/>
      <c r="E19" s="542"/>
      <c r="F19" s="542"/>
      <c r="G19" s="18" t="s">
        <v>9</v>
      </c>
      <c r="H19" s="60">
        <f>+L19+R19+X19+AD19+AH19</f>
        <v>1010582554</v>
      </c>
      <c r="I19" s="82"/>
      <c r="J19" s="82"/>
      <c r="K19" s="82"/>
      <c r="L19" s="82"/>
      <c r="M19" s="82"/>
      <c r="N19" s="82"/>
      <c r="O19" s="82"/>
      <c r="P19" s="82"/>
      <c r="Q19" s="82"/>
      <c r="R19" s="82">
        <v>0</v>
      </c>
      <c r="S19" s="60">
        <v>79301543</v>
      </c>
      <c r="T19" s="82">
        <v>79301543</v>
      </c>
      <c r="U19" s="82">
        <v>70899362</v>
      </c>
      <c r="V19" s="82">
        <v>70899362</v>
      </c>
      <c r="W19" s="82">
        <v>70899362</v>
      </c>
      <c r="X19" s="82">
        <v>70899362</v>
      </c>
      <c r="Y19" s="82">
        <v>0</v>
      </c>
      <c r="Z19" s="82">
        <v>0</v>
      </c>
      <c r="AA19" s="82">
        <v>0</v>
      </c>
      <c r="AB19" s="82">
        <v>0</v>
      </c>
      <c r="AC19" s="60">
        <v>0</v>
      </c>
      <c r="AD19" s="170">
        <f>+AN19</f>
        <v>0</v>
      </c>
      <c r="AE19" s="131">
        <v>939683192</v>
      </c>
      <c r="AF19" s="60">
        <v>939683192</v>
      </c>
      <c r="AG19" s="60">
        <v>939683192</v>
      </c>
      <c r="AH19" s="60">
        <v>939683192</v>
      </c>
      <c r="AI19" s="60"/>
      <c r="AJ19" s="89">
        <v>0</v>
      </c>
      <c r="AK19" s="214">
        <v>0</v>
      </c>
      <c r="AL19" s="204">
        <f t="shared" si="0"/>
        <v>0</v>
      </c>
      <c r="AM19" s="204">
        <f t="shared" si="6"/>
        <v>0</v>
      </c>
      <c r="AN19" s="67"/>
      <c r="AO19" s="192">
        <f t="shared" si="4"/>
        <v>0</v>
      </c>
      <c r="AP19" s="256">
        <f t="shared" si="5"/>
        <v>0.07015692257834089</v>
      </c>
      <c r="AQ19" s="539"/>
      <c r="AR19" s="542"/>
      <c r="AS19" s="542"/>
      <c r="AT19" s="542"/>
      <c r="AU19" s="552"/>
      <c r="AV19" s="56"/>
      <c r="AW19" s="41"/>
      <c r="AX19" s="41"/>
      <c r="AY19" s="41"/>
      <c r="AZ19" s="41"/>
      <c r="BA19" s="41"/>
      <c r="BB19" s="41"/>
      <c r="BC19" s="41"/>
      <c r="BD19" s="41"/>
      <c r="BE19" s="41"/>
      <c r="BF19" s="41"/>
      <c r="BG19" s="41"/>
      <c r="BH19" s="41"/>
    </row>
    <row r="20" spans="1:60" s="42" customFormat="1" ht="47.25" customHeight="1">
      <c r="A20" s="533"/>
      <c r="B20" s="558"/>
      <c r="C20" s="561"/>
      <c r="D20" s="542"/>
      <c r="E20" s="542"/>
      <c r="F20" s="542"/>
      <c r="G20" s="15" t="s">
        <v>10</v>
      </c>
      <c r="H20" s="85">
        <f>+H16+H18</f>
        <v>25</v>
      </c>
      <c r="I20" s="81">
        <f>+I16</f>
        <v>0</v>
      </c>
      <c r="J20" s="81">
        <f>+J16</f>
        <v>0</v>
      </c>
      <c r="K20" s="81">
        <v>10</v>
      </c>
      <c r="L20" s="81">
        <v>0</v>
      </c>
      <c r="M20" s="81">
        <v>10</v>
      </c>
      <c r="N20" s="81">
        <v>10</v>
      </c>
      <c r="O20" s="81">
        <v>10</v>
      </c>
      <c r="P20" s="81">
        <v>0</v>
      </c>
      <c r="Q20" s="81">
        <v>0</v>
      </c>
      <c r="R20" s="81">
        <v>0</v>
      </c>
      <c r="S20" s="81">
        <f>+S16</f>
        <v>10</v>
      </c>
      <c r="T20" s="81">
        <v>10</v>
      </c>
      <c r="U20" s="81">
        <v>10</v>
      </c>
      <c r="V20" s="81">
        <v>10</v>
      </c>
      <c r="W20" s="81">
        <v>10</v>
      </c>
      <c r="X20" s="81">
        <v>0</v>
      </c>
      <c r="Y20" s="81">
        <v>25</v>
      </c>
      <c r="Z20" s="81">
        <v>25</v>
      </c>
      <c r="AA20" s="81">
        <v>25</v>
      </c>
      <c r="AB20" s="81">
        <v>25</v>
      </c>
      <c r="AC20" s="62">
        <f>+AC19+AC16</f>
        <v>25</v>
      </c>
      <c r="AD20" s="72">
        <f>+AN20</f>
        <v>0</v>
      </c>
      <c r="AE20" s="71">
        <v>25</v>
      </c>
      <c r="AF20" s="62">
        <v>25</v>
      </c>
      <c r="AG20" s="62">
        <v>25</v>
      </c>
      <c r="AH20" s="62">
        <v>25</v>
      </c>
      <c r="AI20" s="210"/>
      <c r="AJ20" s="235">
        <f>+AJ18+AJ16</f>
        <v>0</v>
      </c>
      <c r="AK20" s="218">
        <f>+AK18+AK16</f>
        <v>0</v>
      </c>
      <c r="AL20" s="62">
        <f>+AL18+AL16</f>
        <v>0</v>
      </c>
      <c r="AM20" s="62">
        <f t="shared" si="6"/>
        <v>0</v>
      </c>
      <c r="AN20" s="77"/>
      <c r="AO20" s="192">
        <f t="shared" si="4"/>
        <v>0</v>
      </c>
      <c r="AP20" s="256">
        <f t="shared" si="5"/>
        <v>0</v>
      </c>
      <c r="AQ20" s="539"/>
      <c r="AR20" s="542"/>
      <c r="AS20" s="542"/>
      <c r="AT20" s="542"/>
      <c r="AU20" s="552"/>
      <c r="AV20" s="56"/>
      <c r="AW20" s="41"/>
      <c r="AX20" s="41"/>
      <c r="AY20" s="41"/>
      <c r="AZ20" s="41"/>
      <c r="BA20" s="41"/>
      <c r="BB20" s="41"/>
      <c r="BC20" s="41"/>
      <c r="BD20" s="41"/>
      <c r="BE20" s="41"/>
      <c r="BF20" s="41"/>
      <c r="BG20" s="41"/>
      <c r="BH20" s="41"/>
    </row>
    <row r="21" spans="1:60" s="42" customFormat="1" ht="47.25" customHeight="1" thickBot="1">
      <c r="A21" s="533"/>
      <c r="B21" s="559"/>
      <c r="C21" s="562"/>
      <c r="D21" s="544"/>
      <c r="E21" s="544"/>
      <c r="F21" s="544"/>
      <c r="G21" s="19" t="s">
        <v>11</v>
      </c>
      <c r="H21" s="87">
        <f>H17+H19</f>
        <v>2029567289</v>
      </c>
      <c r="I21" s="87">
        <f>+I19+I17</f>
        <v>0</v>
      </c>
      <c r="J21" s="87">
        <f>+J19+J17</f>
        <v>0</v>
      </c>
      <c r="K21" s="87">
        <v>1080000000</v>
      </c>
      <c r="L21" s="87">
        <v>1080000000</v>
      </c>
      <c r="M21" s="87">
        <v>1080000000</v>
      </c>
      <c r="N21" s="87">
        <v>1080000000</v>
      </c>
      <c r="O21" s="87">
        <v>1080000000</v>
      </c>
      <c r="P21" s="87">
        <v>80000000</v>
      </c>
      <c r="Q21" s="87">
        <v>80000000</v>
      </c>
      <c r="R21" s="87">
        <v>79301543</v>
      </c>
      <c r="S21" s="87">
        <f>+S19+S17</f>
        <v>1079301543</v>
      </c>
      <c r="T21" s="87">
        <v>1079301543</v>
      </c>
      <c r="U21" s="87">
        <v>1079301543</v>
      </c>
      <c r="V21" s="87">
        <v>1079301543</v>
      </c>
      <c r="W21" s="87">
        <v>1079301543</v>
      </c>
      <c r="X21" s="87">
        <v>70899362</v>
      </c>
      <c r="Y21" s="87">
        <v>4195000000</v>
      </c>
      <c r="Z21" s="87">
        <v>4195000000</v>
      </c>
      <c r="AA21" s="87">
        <v>4195000000</v>
      </c>
      <c r="AB21" s="87">
        <v>4195000000</v>
      </c>
      <c r="AC21" s="87">
        <f>AC17+AC19</f>
        <v>4195000000</v>
      </c>
      <c r="AD21" s="169">
        <f>+AN21</f>
        <v>0</v>
      </c>
      <c r="AE21" s="74">
        <f>+AE19+AE17</f>
        <v>939683192</v>
      </c>
      <c r="AF21" s="63">
        <f>AF17+AF19</f>
        <v>939683192</v>
      </c>
      <c r="AG21" s="63">
        <f>AG17+AG19</f>
        <v>939683192</v>
      </c>
      <c r="AH21" s="63">
        <f>AH17+AH19</f>
        <v>939683192</v>
      </c>
      <c r="AI21" s="63"/>
      <c r="AJ21" s="76">
        <f>AJ17+AJ19</f>
        <v>0</v>
      </c>
      <c r="AK21" s="217">
        <v>0</v>
      </c>
      <c r="AL21" s="87">
        <f>AL17+AL19</f>
        <v>0</v>
      </c>
      <c r="AM21" s="87">
        <f t="shared" si="6"/>
        <v>0</v>
      </c>
      <c r="AN21" s="173"/>
      <c r="AO21" s="192">
        <f t="shared" si="4"/>
        <v>0</v>
      </c>
      <c r="AP21" s="256">
        <f t="shared" si="5"/>
        <v>0.6061395015910704</v>
      </c>
      <c r="AQ21" s="540"/>
      <c r="AR21" s="544"/>
      <c r="AS21" s="544"/>
      <c r="AT21" s="544"/>
      <c r="AU21" s="553"/>
      <c r="AV21" s="56"/>
      <c r="AW21" s="41"/>
      <c r="AX21" s="41"/>
      <c r="AY21" s="41"/>
      <c r="AZ21" s="41"/>
      <c r="BA21" s="41"/>
      <c r="BB21" s="41"/>
      <c r="BC21" s="41"/>
      <c r="BD21" s="41"/>
      <c r="BE21" s="41"/>
      <c r="BF21" s="41"/>
      <c r="BG21" s="41"/>
      <c r="BH21" s="41"/>
    </row>
    <row r="22" spans="1:60" s="42" customFormat="1" ht="51" customHeight="1">
      <c r="A22" s="533"/>
      <c r="B22" s="557">
        <v>3</v>
      </c>
      <c r="C22" s="560" t="s">
        <v>151</v>
      </c>
      <c r="D22" s="541" t="s">
        <v>150</v>
      </c>
      <c r="E22" s="541">
        <v>535</v>
      </c>
      <c r="F22" s="541">
        <v>180</v>
      </c>
      <c r="G22" s="16" t="s">
        <v>6</v>
      </c>
      <c r="H22" s="232">
        <f>0.16+1.2+1.64+1</f>
        <v>4</v>
      </c>
      <c r="I22" s="260">
        <v>0.16</v>
      </c>
      <c r="J22" s="83">
        <v>0.16</v>
      </c>
      <c r="K22" s="83">
        <v>0.16</v>
      </c>
      <c r="L22" s="223">
        <v>0.16</v>
      </c>
      <c r="M22" s="227">
        <v>1.2</v>
      </c>
      <c r="N22" s="79">
        <v>1.2</v>
      </c>
      <c r="O22" s="79">
        <v>1.2</v>
      </c>
      <c r="P22" s="79">
        <v>1.2</v>
      </c>
      <c r="Q22" s="79">
        <v>1.2</v>
      </c>
      <c r="R22" s="228">
        <v>0</v>
      </c>
      <c r="S22" s="227">
        <v>1.64</v>
      </c>
      <c r="T22" s="79">
        <v>1.64</v>
      </c>
      <c r="U22" s="79">
        <v>1.64</v>
      </c>
      <c r="V22" s="79">
        <v>1.64</v>
      </c>
      <c r="W22" s="79">
        <v>1.64</v>
      </c>
      <c r="X22" s="228">
        <v>0</v>
      </c>
      <c r="Y22" s="221">
        <v>0.86</v>
      </c>
      <c r="Z22" s="84">
        <v>0.86</v>
      </c>
      <c r="AA22" s="84">
        <v>0.86</v>
      </c>
      <c r="AB22" s="79">
        <v>0.86</v>
      </c>
      <c r="AC22" s="59">
        <v>0.86</v>
      </c>
      <c r="AD22" s="65">
        <f>+AN22</f>
        <v>0</v>
      </c>
      <c r="AE22" s="130">
        <v>0.14</v>
      </c>
      <c r="AF22" s="59">
        <v>0.14</v>
      </c>
      <c r="AG22" s="59">
        <v>0.14</v>
      </c>
      <c r="AH22" s="59">
        <v>0.14</v>
      </c>
      <c r="AI22" s="59"/>
      <c r="AJ22" s="65">
        <v>0</v>
      </c>
      <c r="AK22" s="130">
        <v>0</v>
      </c>
      <c r="AL22" s="59">
        <v>0</v>
      </c>
      <c r="AM22" s="59">
        <v>0</v>
      </c>
      <c r="AN22" s="80"/>
      <c r="AO22" s="192">
        <f t="shared" si="4"/>
        <v>0</v>
      </c>
      <c r="AP22" s="256">
        <f>+(AJ22+AD22+X22+R22+L22)/H22</f>
        <v>0.04</v>
      </c>
      <c r="AQ22" s="538" t="s">
        <v>318</v>
      </c>
      <c r="AR22" s="566" t="s">
        <v>311</v>
      </c>
      <c r="AS22" s="566" t="s">
        <v>340</v>
      </c>
      <c r="AT22" s="566" t="s">
        <v>312</v>
      </c>
      <c r="AU22" s="535" t="s">
        <v>287</v>
      </c>
      <c r="AV22" s="56"/>
      <c r="AW22" s="41"/>
      <c r="AX22" s="41"/>
      <c r="AY22" s="41"/>
      <c r="AZ22" s="41"/>
      <c r="BA22" s="41"/>
      <c r="BB22" s="41"/>
      <c r="BC22" s="41"/>
      <c r="BD22" s="41"/>
      <c r="BE22" s="41"/>
      <c r="BF22" s="41"/>
      <c r="BG22" s="41"/>
      <c r="BH22" s="41"/>
    </row>
    <row r="23" spans="1:60" s="42" customFormat="1" ht="54" customHeight="1">
      <c r="A23" s="533"/>
      <c r="B23" s="558"/>
      <c r="C23" s="561"/>
      <c r="D23" s="542"/>
      <c r="E23" s="542"/>
      <c r="F23" s="542"/>
      <c r="G23" s="18" t="s">
        <v>7</v>
      </c>
      <c r="H23" s="60">
        <f>+L23+R23+X23+AD23+AH23</f>
        <v>7358899635</v>
      </c>
      <c r="I23" s="131">
        <v>211877645</v>
      </c>
      <c r="J23" s="60">
        <v>211877645</v>
      </c>
      <c r="K23" s="60">
        <v>107547645</v>
      </c>
      <c r="L23" s="89">
        <v>65502409</v>
      </c>
      <c r="M23" s="131">
        <v>3979227588</v>
      </c>
      <c r="N23" s="60">
        <v>3979227588</v>
      </c>
      <c r="O23" s="60">
        <v>3979227588</v>
      </c>
      <c r="P23" s="60">
        <v>3845387588</v>
      </c>
      <c r="Q23" s="60">
        <v>3845387588</v>
      </c>
      <c r="R23" s="89">
        <v>3812245288</v>
      </c>
      <c r="S23" s="131">
        <v>3027021000</v>
      </c>
      <c r="T23" s="60">
        <v>3027021000</v>
      </c>
      <c r="U23" s="60">
        <v>2942453515</v>
      </c>
      <c r="V23" s="60">
        <v>2826802238</v>
      </c>
      <c r="W23" s="60">
        <v>2855281738</v>
      </c>
      <c r="X23" s="89">
        <v>2850281738</v>
      </c>
      <c r="Y23" s="211">
        <v>1683873000</v>
      </c>
      <c r="Z23" s="60">
        <v>1683873000</v>
      </c>
      <c r="AA23" s="60">
        <v>1683873000</v>
      </c>
      <c r="AB23" s="60">
        <v>1390035575</v>
      </c>
      <c r="AC23" s="60">
        <v>1389316034</v>
      </c>
      <c r="AD23" s="66">
        <v>272633200</v>
      </c>
      <c r="AE23" s="131">
        <v>1178820000</v>
      </c>
      <c r="AF23" s="60">
        <v>1178820000</v>
      </c>
      <c r="AG23" s="60">
        <v>1178820000</v>
      </c>
      <c r="AH23" s="60">
        <v>358237000</v>
      </c>
      <c r="AI23" s="60"/>
      <c r="AJ23" s="261">
        <v>70032000</v>
      </c>
      <c r="AK23" s="203">
        <v>32290000</v>
      </c>
      <c r="AL23" s="204">
        <v>60310000</v>
      </c>
      <c r="AM23" s="204">
        <v>70032000</v>
      </c>
      <c r="AN23" s="67"/>
      <c r="AO23" s="192">
        <f t="shared" si="4"/>
        <v>0.1954906947076935</v>
      </c>
      <c r="AP23" s="256">
        <f t="shared" si="5"/>
        <v>0.9608358566776404</v>
      </c>
      <c r="AQ23" s="539"/>
      <c r="AR23" s="567"/>
      <c r="AS23" s="567"/>
      <c r="AT23" s="567"/>
      <c r="AU23" s="536"/>
      <c r="AV23" s="56"/>
      <c r="AW23" s="41"/>
      <c r="AX23" s="41"/>
      <c r="AY23" s="41"/>
      <c r="AZ23" s="41"/>
      <c r="BA23" s="41"/>
      <c r="BB23" s="41"/>
      <c r="BC23" s="41"/>
      <c r="BD23" s="41"/>
      <c r="BE23" s="41"/>
      <c r="BF23" s="41"/>
      <c r="BG23" s="41"/>
      <c r="BH23" s="41"/>
    </row>
    <row r="24" spans="1:60" s="42" customFormat="1" ht="51.75" customHeight="1">
      <c r="A24" s="533"/>
      <c r="B24" s="558"/>
      <c r="C24" s="561"/>
      <c r="D24" s="542"/>
      <c r="E24" s="542"/>
      <c r="F24" s="542"/>
      <c r="G24" s="15" t="s">
        <v>8</v>
      </c>
      <c r="H24" s="61"/>
      <c r="I24" s="124"/>
      <c r="J24" s="61"/>
      <c r="K24" s="61"/>
      <c r="L24" s="188"/>
      <c r="M24" s="124"/>
      <c r="N24" s="61"/>
      <c r="O24" s="61"/>
      <c r="P24" s="61"/>
      <c r="Q24" s="61"/>
      <c r="R24" s="188"/>
      <c r="S24" s="124">
        <v>1.2</v>
      </c>
      <c r="T24" s="61">
        <v>1.2</v>
      </c>
      <c r="U24" s="61">
        <v>1.2</v>
      </c>
      <c r="V24" s="61">
        <v>1.2</v>
      </c>
      <c r="W24" s="61">
        <v>1.2</v>
      </c>
      <c r="X24" s="188">
        <v>0</v>
      </c>
      <c r="Y24" s="215">
        <v>2.84</v>
      </c>
      <c r="Z24" s="61">
        <v>2.84</v>
      </c>
      <c r="AA24" s="61">
        <v>2.84</v>
      </c>
      <c r="AB24" s="61">
        <v>2.84</v>
      </c>
      <c r="AC24" s="61">
        <v>2.84</v>
      </c>
      <c r="AD24" s="68">
        <f>+AN24</f>
        <v>0</v>
      </c>
      <c r="AE24" s="124">
        <f>+AC22+AC24</f>
        <v>3.6999999999999997</v>
      </c>
      <c r="AF24" s="61">
        <v>3.7</v>
      </c>
      <c r="AG24" s="61">
        <v>3.7</v>
      </c>
      <c r="AH24" s="61">
        <v>3.7</v>
      </c>
      <c r="AI24" s="61"/>
      <c r="AJ24" s="68">
        <v>0.39</v>
      </c>
      <c r="AK24" s="124">
        <v>0.39</v>
      </c>
      <c r="AL24" s="62">
        <v>0</v>
      </c>
      <c r="AM24" s="62">
        <f aca="true" t="shared" si="7" ref="AM24:AM27">AJ24</f>
        <v>0.39</v>
      </c>
      <c r="AN24" s="70"/>
      <c r="AO24" s="192">
        <f t="shared" si="4"/>
        <v>0.1054054054054054</v>
      </c>
      <c r="AP24" s="256" t="e">
        <f t="shared" si="5"/>
        <v>#DIV/0!</v>
      </c>
      <c r="AQ24" s="539"/>
      <c r="AR24" s="567"/>
      <c r="AS24" s="567"/>
      <c r="AT24" s="567"/>
      <c r="AU24" s="536"/>
      <c r="AV24" s="56"/>
      <c r="AW24" s="41"/>
      <c r="AX24" s="41"/>
      <c r="AY24" s="41"/>
      <c r="AZ24" s="41"/>
      <c r="BA24" s="41"/>
      <c r="BB24" s="41"/>
      <c r="BC24" s="41"/>
      <c r="BD24" s="41"/>
      <c r="BE24" s="41"/>
      <c r="BF24" s="41"/>
      <c r="BG24" s="41"/>
      <c r="BH24" s="41"/>
    </row>
    <row r="25" spans="1:60" s="42" customFormat="1" ht="54" customHeight="1">
      <c r="A25" s="533"/>
      <c r="B25" s="558"/>
      <c r="C25" s="561"/>
      <c r="D25" s="542"/>
      <c r="E25" s="542"/>
      <c r="F25" s="542"/>
      <c r="G25" s="18" t="s">
        <v>9</v>
      </c>
      <c r="H25" s="60">
        <f>+L25+R25+X25+AD25+AH25</f>
        <v>5637105672</v>
      </c>
      <c r="I25" s="229"/>
      <c r="J25" s="82"/>
      <c r="K25" s="82"/>
      <c r="L25" s="224"/>
      <c r="M25" s="229">
        <v>65502409</v>
      </c>
      <c r="N25" s="82">
        <v>65502409</v>
      </c>
      <c r="O25" s="82">
        <v>65502409</v>
      </c>
      <c r="P25" s="82">
        <v>65502409</v>
      </c>
      <c r="Q25" s="82">
        <v>65502409</v>
      </c>
      <c r="R25" s="224">
        <v>65502409</v>
      </c>
      <c r="S25" s="229">
        <v>3655716488</v>
      </c>
      <c r="T25" s="82">
        <v>3655716488</v>
      </c>
      <c r="U25" s="82">
        <v>3655716488</v>
      </c>
      <c r="V25" s="82">
        <v>3655716488</v>
      </c>
      <c r="W25" s="82">
        <v>3655716488</v>
      </c>
      <c r="X25" s="224">
        <v>2820500935</v>
      </c>
      <c r="Y25" s="222">
        <v>2672413971</v>
      </c>
      <c r="Z25" s="82">
        <v>2672413971</v>
      </c>
      <c r="AA25" s="82">
        <v>2672413971</v>
      </c>
      <c r="AB25" s="82">
        <v>2672413971</v>
      </c>
      <c r="AC25" s="60">
        <v>2672413971</v>
      </c>
      <c r="AD25" s="66">
        <v>2672413971</v>
      </c>
      <c r="AE25" s="131">
        <v>78688357</v>
      </c>
      <c r="AF25" s="60">
        <v>78688357</v>
      </c>
      <c r="AG25" s="60">
        <v>78688357</v>
      </c>
      <c r="AH25" s="60">
        <v>78688357</v>
      </c>
      <c r="AI25" s="60"/>
      <c r="AJ25" s="261">
        <v>66946400</v>
      </c>
      <c r="AK25" s="203">
        <v>64446400</v>
      </c>
      <c r="AL25" s="204">
        <v>64446400</v>
      </c>
      <c r="AM25" s="204">
        <v>66946400</v>
      </c>
      <c r="AN25" s="67"/>
      <c r="AO25" s="192">
        <f t="shared" si="4"/>
        <v>0.8507789786486456</v>
      </c>
      <c r="AP25" s="256">
        <f t="shared" si="5"/>
        <v>0.9979170237914249</v>
      </c>
      <c r="AQ25" s="539"/>
      <c r="AR25" s="567"/>
      <c r="AS25" s="567"/>
      <c r="AT25" s="567"/>
      <c r="AU25" s="536"/>
      <c r="AV25" s="56"/>
      <c r="AW25" s="41"/>
      <c r="AX25" s="41"/>
      <c r="AY25" s="41"/>
      <c r="AZ25" s="41"/>
      <c r="BA25" s="41"/>
      <c r="BB25" s="41"/>
      <c r="BC25" s="41"/>
      <c r="BD25" s="41"/>
      <c r="BE25" s="41"/>
      <c r="BF25" s="41"/>
      <c r="BG25" s="41"/>
      <c r="BH25" s="41"/>
    </row>
    <row r="26" spans="1:60" s="42" customFormat="1" ht="49.5" customHeight="1">
      <c r="A26" s="533"/>
      <c r="B26" s="558"/>
      <c r="C26" s="561"/>
      <c r="D26" s="542"/>
      <c r="E26" s="542"/>
      <c r="F26" s="542"/>
      <c r="G26" s="15" t="s">
        <v>10</v>
      </c>
      <c r="H26" s="233">
        <f>+H22+H24</f>
        <v>4</v>
      </c>
      <c r="I26" s="262">
        <f>+I22+I24</f>
        <v>0.16</v>
      </c>
      <c r="J26" s="81">
        <f>+J22+J24</f>
        <v>0.16</v>
      </c>
      <c r="K26" s="81">
        <v>0.16</v>
      </c>
      <c r="L26" s="225">
        <f>+L22+L24</f>
        <v>0.16</v>
      </c>
      <c r="M26" s="230">
        <v>1.2</v>
      </c>
      <c r="N26" s="85">
        <v>1.2</v>
      </c>
      <c r="O26" s="85">
        <v>1.2</v>
      </c>
      <c r="P26" s="85">
        <v>1.2</v>
      </c>
      <c r="Q26" s="85">
        <v>1.2</v>
      </c>
      <c r="R26" s="231">
        <v>0</v>
      </c>
      <c r="S26" s="230">
        <f>+S24+S22</f>
        <v>2.84</v>
      </c>
      <c r="T26" s="85">
        <v>2.84</v>
      </c>
      <c r="U26" s="85">
        <v>2.84</v>
      </c>
      <c r="V26" s="85">
        <v>2.84</v>
      </c>
      <c r="W26" s="85">
        <v>2.84</v>
      </c>
      <c r="X26" s="231">
        <v>0</v>
      </c>
      <c r="Y26" s="226">
        <v>3.6999999999999997</v>
      </c>
      <c r="Z26" s="86">
        <v>3.6999999999999997</v>
      </c>
      <c r="AA26" s="86">
        <v>3.7</v>
      </c>
      <c r="AB26" s="85">
        <v>3.6999999999999997</v>
      </c>
      <c r="AC26" s="62">
        <v>3.6999999999999997</v>
      </c>
      <c r="AD26" s="72">
        <f>+AN26</f>
        <v>0</v>
      </c>
      <c r="AE26" s="71">
        <f>+AE22+AE24</f>
        <v>3.84</v>
      </c>
      <c r="AF26" s="62">
        <f>+AF22+AF24</f>
        <v>3.8400000000000003</v>
      </c>
      <c r="AG26" s="62">
        <f>+AG22+AG24</f>
        <v>3.8400000000000003</v>
      </c>
      <c r="AH26" s="62">
        <f>+AH22+AH24</f>
        <v>3.8400000000000003</v>
      </c>
      <c r="AI26" s="62"/>
      <c r="AJ26" s="72">
        <f>+AJ24+AJ22</f>
        <v>0.39</v>
      </c>
      <c r="AK26" s="71">
        <v>0</v>
      </c>
      <c r="AL26" s="62">
        <v>0</v>
      </c>
      <c r="AM26" s="62">
        <f t="shared" si="7"/>
        <v>0.39</v>
      </c>
      <c r="AN26" s="73"/>
      <c r="AO26" s="192">
        <f t="shared" si="4"/>
        <v>0.1015625</v>
      </c>
      <c r="AP26" s="256">
        <f t="shared" si="5"/>
        <v>0.1375</v>
      </c>
      <c r="AQ26" s="539"/>
      <c r="AR26" s="567"/>
      <c r="AS26" s="567"/>
      <c r="AT26" s="567"/>
      <c r="AU26" s="536"/>
      <c r="AV26" s="56"/>
      <c r="AW26" s="41"/>
      <c r="AX26" s="41"/>
      <c r="AY26" s="41"/>
      <c r="AZ26" s="41"/>
      <c r="BA26" s="41"/>
      <c r="BB26" s="41"/>
      <c r="BC26" s="41"/>
      <c r="BD26" s="41"/>
      <c r="BE26" s="41"/>
      <c r="BF26" s="41"/>
      <c r="BG26" s="41"/>
      <c r="BH26" s="41"/>
    </row>
    <row r="27" spans="1:60" s="42" customFormat="1" ht="62.25" customHeight="1" thickBot="1">
      <c r="A27" s="533"/>
      <c r="B27" s="559"/>
      <c r="C27" s="562"/>
      <c r="D27" s="544"/>
      <c r="E27" s="544"/>
      <c r="F27" s="544"/>
      <c r="G27" s="19" t="s">
        <v>11</v>
      </c>
      <c r="H27" s="169">
        <f>H23+H25</f>
        <v>12996005307</v>
      </c>
      <c r="I27" s="74">
        <f>+I23</f>
        <v>211877645</v>
      </c>
      <c r="J27" s="63">
        <f>+J23</f>
        <v>211877645</v>
      </c>
      <c r="K27" s="63">
        <v>107547645</v>
      </c>
      <c r="L27" s="76">
        <f>+L23</f>
        <v>65502409</v>
      </c>
      <c r="M27" s="74">
        <v>4044729997</v>
      </c>
      <c r="N27" s="63">
        <v>4044729997</v>
      </c>
      <c r="O27" s="63">
        <v>4044729997</v>
      </c>
      <c r="P27" s="63">
        <v>3910889997</v>
      </c>
      <c r="Q27" s="63">
        <v>3845387588</v>
      </c>
      <c r="R27" s="76">
        <v>3877747697</v>
      </c>
      <c r="S27" s="74">
        <f>+S25+S23</f>
        <v>6682737488</v>
      </c>
      <c r="T27" s="63">
        <v>6682737488</v>
      </c>
      <c r="U27" s="63">
        <v>6682737488</v>
      </c>
      <c r="V27" s="63">
        <v>6682737488</v>
      </c>
      <c r="W27" s="63">
        <v>6682737488</v>
      </c>
      <c r="X27" s="76">
        <v>5670782673</v>
      </c>
      <c r="Y27" s="217">
        <v>1683873000</v>
      </c>
      <c r="Z27" s="87">
        <f>Z23+Z25</f>
        <v>4356286971</v>
      </c>
      <c r="AA27" s="87">
        <f>AA23+AA25</f>
        <v>4356286971</v>
      </c>
      <c r="AB27" s="87">
        <f>AB23+AB25</f>
        <v>4062449546</v>
      </c>
      <c r="AC27" s="87">
        <v>4062449546</v>
      </c>
      <c r="AD27" s="169">
        <f>+AN27</f>
        <v>0</v>
      </c>
      <c r="AE27" s="171">
        <f>+AE23</f>
        <v>1178820000</v>
      </c>
      <c r="AF27" s="87">
        <f>AF23+AF25</f>
        <v>1257508357</v>
      </c>
      <c r="AG27" s="87">
        <f>AG23+AG25</f>
        <v>1257508357</v>
      </c>
      <c r="AH27" s="87">
        <f>AH23+AH25</f>
        <v>436925357</v>
      </c>
      <c r="AI27" s="87"/>
      <c r="AJ27" s="169">
        <f>AJ23+AJ25</f>
        <v>136978400</v>
      </c>
      <c r="AK27" s="171">
        <v>96736400</v>
      </c>
      <c r="AL27" s="205">
        <v>124756400</v>
      </c>
      <c r="AM27" s="205">
        <f t="shared" si="7"/>
        <v>136978400</v>
      </c>
      <c r="AN27" s="173"/>
      <c r="AO27" s="192">
        <f t="shared" si="4"/>
        <v>0.31350526538563883</v>
      </c>
      <c r="AP27" s="256">
        <f t="shared" si="5"/>
        <v>0.7503083408059122</v>
      </c>
      <c r="AQ27" s="540"/>
      <c r="AR27" s="568"/>
      <c r="AS27" s="568"/>
      <c r="AT27" s="568"/>
      <c r="AU27" s="537"/>
      <c r="AV27" s="56"/>
      <c r="AW27" s="41"/>
      <c r="AX27" s="41"/>
      <c r="AY27" s="41"/>
      <c r="AZ27" s="41"/>
      <c r="BA27" s="41"/>
      <c r="BB27" s="41"/>
      <c r="BC27" s="41"/>
      <c r="BD27" s="41"/>
      <c r="BE27" s="41"/>
      <c r="BF27" s="41"/>
      <c r="BG27" s="41"/>
      <c r="BH27" s="41"/>
    </row>
    <row r="28" spans="1:60" ht="47.25" customHeight="1">
      <c r="A28" s="533"/>
      <c r="B28" s="557">
        <v>4</v>
      </c>
      <c r="C28" s="560" t="s">
        <v>152</v>
      </c>
      <c r="D28" s="541" t="s">
        <v>141</v>
      </c>
      <c r="E28" s="541">
        <v>535</v>
      </c>
      <c r="F28" s="541">
        <v>180</v>
      </c>
      <c r="G28" s="16" t="s">
        <v>6</v>
      </c>
      <c r="H28" s="232">
        <v>5</v>
      </c>
      <c r="I28" s="227">
        <v>0</v>
      </c>
      <c r="J28" s="79">
        <v>0</v>
      </c>
      <c r="K28" s="79">
        <v>0</v>
      </c>
      <c r="L28" s="228">
        <v>0</v>
      </c>
      <c r="M28" s="227">
        <v>1</v>
      </c>
      <c r="N28" s="79">
        <v>1</v>
      </c>
      <c r="O28" s="79">
        <v>1</v>
      </c>
      <c r="P28" s="79">
        <v>1</v>
      </c>
      <c r="Q28" s="79">
        <v>1</v>
      </c>
      <c r="R28" s="228">
        <v>0</v>
      </c>
      <c r="S28" s="227">
        <v>3</v>
      </c>
      <c r="T28" s="79">
        <v>3</v>
      </c>
      <c r="U28" s="79">
        <v>3</v>
      </c>
      <c r="V28" s="79">
        <v>3</v>
      </c>
      <c r="W28" s="79">
        <v>3</v>
      </c>
      <c r="X28" s="228">
        <v>0</v>
      </c>
      <c r="Y28" s="227">
        <v>5</v>
      </c>
      <c r="Z28" s="79">
        <v>5</v>
      </c>
      <c r="AA28" s="79">
        <v>5</v>
      </c>
      <c r="AB28" s="79">
        <v>5</v>
      </c>
      <c r="AC28" s="59">
        <v>5</v>
      </c>
      <c r="AD28" s="187">
        <v>3</v>
      </c>
      <c r="AE28" s="130">
        <v>5</v>
      </c>
      <c r="AF28" s="59">
        <v>5</v>
      </c>
      <c r="AG28" s="59">
        <v>5</v>
      </c>
      <c r="AH28" s="59">
        <v>5</v>
      </c>
      <c r="AI28" s="59"/>
      <c r="AJ28" s="187">
        <v>3</v>
      </c>
      <c r="AK28" s="130">
        <v>0</v>
      </c>
      <c r="AL28" s="59">
        <v>0</v>
      </c>
      <c r="AM28" s="59">
        <f>+AJ28</f>
        <v>3</v>
      </c>
      <c r="AN28" s="80"/>
      <c r="AO28" s="192">
        <f>+AM28/H28</f>
        <v>0.6</v>
      </c>
      <c r="AP28" s="256">
        <f>+AM28/H28</f>
        <v>0.6</v>
      </c>
      <c r="AQ28" s="538" t="s">
        <v>323</v>
      </c>
      <c r="AR28" s="541" t="s">
        <v>324</v>
      </c>
      <c r="AS28" s="541" t="s">
        <v>340</v>
      </c>
      <c r="AT28" s="541" t="s">
        <v>325</v>
      </c>
      <c r="AU28" s="535" t="s">
        <v>268</v>
      </c>
      <c r="AV28" s="41"/>
      <c r="AW28" s="41"/>
      <c r="AX28" s="41"/>
      <c r="AY28" s="41"/>
      <c r="AZ28" s="41"/>
      <c r="BA28" s="41"/>
      <c r="BB28" s="41"/>
      <c r="BC28" s="41"/>
      <c r="BD28" s="41"/>
      <c r="BE28" s="41"/>
      <c r="BF28" s="41"/>
      <c r="BG28" s="41"/>
      <c r="BH28" s="41"/>
    </row>
    <row r="29" spans="1:60" ht="47.25" customHeight="1">
      <c r="A29" s="533"/>
      <c r="B29" s="558"/>
      <c r="C29" s="561"/>
      <c r="D29" s="542"/>
      <c r="E29" s="542"/>
      <c r="F29" s="542"/>
      <c r="G29" s="18" t="s">
        <v>7</v>
      </c>
      <c r="H29" s="60">
        <f>+L29+R29+X29+AD29+AH29</f>
        <v>468596985</v>
      </c>
      <c r="I29" s="131">
        <v>0</v>
      </c>
      <c r="J29" s="60">
        <v>0</v>
      </c>
      <c r="K29" s="60">
        <v>0</v>
      </c>
      <c r="L29" s="89">
        <v>0</v>
      </c>
      <c r="M29" s="131">
        <v>97000000</v>
      </c>
      <c r="N29" s="60">
        <v>97000000</v>
      </c>
      <c r="O29" s="60">
        <v>97000000</v>
      </c>
      <c r="P29" s="60">
        <v>90000000</v>
      </c>
      <c r="Q29" s="60">
        <v>90000000</v>
      </c>
      <c r="R29" s="89">
        <v>90000000</v>
      </c>
      <c r="S29" s="131">
        <v>126560000</v>
      </c>
      <c r="T29" s="60">
        <v>126560000</v>
      </c>
      <c r="U29" s="60">
        <v>184661985</v>
      </c>
      <c r="V29" s="60">
        <v>184661985</v>
      </c>
      <c r="W29" s="60">
        <v>184661985</v>
      </c>
      <c r="X29" s="89">
        <v>184661985</v>
      </c>
      <c r="Y29" s="131">
        <v>193935000</v>
      </c>
      <c r="Z29" s="60">
        <v>193935000</v>
      </c>
      <c r="AA29" s="60">
        <v>193935000</v>
      </c>
      <c r="AB29" s="60">
        <v>193935000</v>
      </c>
      <c r="AC29" s="60">
        <v>193935000</v>
      </c>
      <c r="AD29" s="89">
        <v>193935000</v>
      </c>
      <c r="AE29" s="131">
        <v>0</v>
      </c>
      <c r="AF29" s="60">
        <v>0</v>
      </c>
      <c r="AG29" s="60">
        <v>0</v>
      </c>
      <c r="AH29" s="60">
        <v>0</v>
      </c>
      <c r="AI29" s="60"/>
      <c r="AJ29" s="89">
        <v>0</v>
      </c>
      <c r="AK29" s="203">
        <v>0</v>
      </c>
      <c r="AL29" s="62">
        <f t="shared" si="0"/>
        <v>0</v>
      </c>
      <c r="AM29" s="62">
        <f>+AJ29</f>
        <v>0</v>
      </c>
      <c r="AN29" s="67"/>
      <c r="AO29" s="192" t="e">
        <f>+AM29/AH29</f>
        <v>#DIV/0!</v>
      </c>
      <c r="AP29" s="256">
        <f>+(L29+R29+X29+AD29+AM29)/H29</f>
        <v>1</v>
      </c>
      <c r="AQ29" s="539"/>
      <c r="AR29" s="542"/>
      <c r="AS29" s="542"/>
      <c r="AT29" s="542"/>
      <c r="AU29" s="536"/>
      <c r="AV29" s="41"/>
      <c r="AW29" s="41"/>
      <c r="AX29" s="41"/>
      <c r="AY29" s="41"/>
      <c r="AZ29" s="41"/>
      <c r="BA29" s="41"/>
      <c r="BB29" s="41"/>
      <c r="BC29" s="41"/>
      <c r="BD29" s="41"/>
      <c r="BE29" s="41"/>
      <c r="BF29" s="41"/>
      <c r="BG29" s="41"/>
      <c r="BH29" s="41"/>
    </row>
    <row r="30" spans="1:60" ht="47.25" customHeight="1">
      <c r="A30" s="533"/>
      <c r="B30" s="558"/>
      <c r="C30" s="561"/>
      <c r="D30" s="542"/>
      <c r="E30" s="542"/>
      <c r="F30" s="542"/>
      <c r="G30" s="15" t="s">
        <v>8</v>
      </c>
      <c r="H30" s="61"/>
      <c r="I30" s="124"/>
      <c r="J30" s="61"/>
      <c r="K30" s="61"/>
      <c r="L30" s="188"/>
      <c r="M30" s="124"/>
      <c r="N30" s="61"/>
      <c r="O30" s="61"/>
      <c r="P30" s="61"/>
      <c r="Q30" s="61"/>
      <c r="R30" s="188"/>
      <c r="S30" s="124"/>
      <c r="T30" s="61"/>
      <c r="U30" s="61"/>
      <c r="V30" s="61"/>
      <c r="W30" s="61"/>
      <c r="X30" s="188"/>
      <c r="Y30" s="124"/>
      <c r="Z30" s="61"/>
      <c r="AA30" s="61"/>
      <c r="AB30" s="61"/>
      <c r="AC30" s="61"/>
      <c r="AD30" s="188"/>
      <c r="AE30" s="124"/>
      <c r="AF30" s="61"/>
      <c r="AG30" s="61"/>
      <c r="AH30" s="61"/>
      <c r="AI30" s="61"/>
      <c r="AJ30" s="188"/>
      <c r="AK30" s="124"/>
      <c r="AL30" s="62"/>
      <c r="AM30" s="62"/>
      <c r="AN30" s="70"/>
      <c r="AO30" s="258"/>
      <c r="AP30" s="69"/>
      <c r="AQ30" s="539"/>
      <c r="AR30" s="542"/>
      <c r="AS30" s="542"/>
      <c r="AT30" s="542"/>
      <c r="AU30" s="536"/>
      <c r="AV30" s="41"/>
      <c r="AW30" s="41"/>
      <c r="AX30" s="41"/>
      <c r="AY30" s="41"/>
      <c r="AZ30" s="41"/>
      <c r="BA30" s="41"/>
      <c r="BB30" s="41"/>
      <c r="BC30" s="41"/>
      <c r="BD30" s="41"/>
      <c r="BE30" s="41"/>
      <c r="BF30" s="41"/>
      <c r="BG30" s="41"/>
      <c r="BH30" s="41"/>
    </row>
    <row r="31" spans="1:60" ht="47.25" customHeight="1">
      <c r="A31" s="533"/>
      <c r="B31" s="558"/>
      <c r="C31" s="561"/>
      <c r="D31" s="542"/>
      <c r="E31" s="542"/>
      <c r="F31" s="542"/>
      <c r="G31" s="18" t="s">
        <v>9</v>
      </c>
      <c r="H31" s="60">
        <f>+L31+R31+X31+AD31+AH31</f>
        <v>274661985</v>
      </c>
      <c r="I31" s="229"/>
      <c r="J31" s="82"/>
      <c r="K31" s="82"/>
      <c r="L31" s="224"/>
      <c r="M31" s="229"/>
      <c r="N31" s="82"/>
      <c r="O31" s="82"/>
      <c r="P31" s="82"/>
      <c r="Q31" s="82"/>
      <c r="R31" s="224"/>
      <c r="S31" s="229">
        <v>90000000</v>
      </c>
      <c r="T31" s="82">
        <v>90000000</v>
      </c>
      <c r="U31" s="82">
        <v>90000000</v>
      </c>
      <c r="V31" s="82">
        <v>90000000</v>
      </c>
      <c r="W31" s="82">
        <v>90000000</v>
      </c>
      <c r="X31" s="224">
        <v>90000000</v>
      </c>
      <c r="Y31" s="229">
        <v>184661985</v>
      </c>
      <c r="Z31" s="82">
        <v>184661985</v>
      </c>
      <c r="AA31" s="82">
        <v>184661985</v>
      </c>
      <c r="AB31" s="82">
        <v>184661985</v>
      </c>
      <c r="AC31" s="60">
        <v>184661985</v>
      </c>
      <c r="AD31" s="234">
        <v>184661985</v>
      </c>
      <c r="AE31" s="131">
        <v>0</v>
      </c>
      <c r="AF31" s="60">
        <v>0</v>
      </c>
      <c r="AG31" s="60">
        <v>0</v>
      </c>
      <c r="AH31" s="60">
        <v>0</v>
      </c>
      <c r="AI31" s="60"/>
      <c r="AJ31" s="235">
        <v>0</v>
      </c>
      <c r="AK31" s="174">
        <v>0</v>
      </c>
      <c r="AL31" s="62">
        <f t="shared" si="0"/>
        <v>0</v>
      </c>
      <c r="AM31" s="62">
        <f aca="true" t="shared" si="8" ref="AM31:AM33">+AJ31</f>
        <v>0</v>
      </c>
      <c r="AN31" s="67"/>
      <c r="AO31" s="192" t="e">
        <f>+AM31/AH31</f>
        <v>#DIV/0!</v>
      </c>
      <c r="AP31" s="256">
        <f>+(L31+R31+X31+AD31+AM31)/H31</f>
        <v>1</v>
      </c>
      <c r="AQ31" s="539"/>
      <c r="AR31" s="542"/>
      <c r="AS31" s="542"/>
      <c r="AT31" s="542"/>
      <c r="AU31" s="536"/>
      <c r="AV31" s="41"/>
      <c r="AW31" s="41"/>
      <c r="AX31" s="41"/>
      <c r="AY31" s="41"/>
      <c r="AZ31" s="41"/>
      <c r="BA31" s="41"/>
      <c r="BB31" s="41"/>
      <c r="BC31" s="41"/>
      <c r="BD31" s="41"/>
      <c r="BE31" s="41"/>
      <c r="BF31" s="41"/>
      <c r="BG31" s="41"/>
      <c r="BH31" s="41"/>
    </row>
    <row r="32" spans="1:60" ht="47.25" customHeight="1">
      <c r="A32" s="533"/>
      <c r="B32" s="558"/>
      <c r="C32" s="561"/>
      <c r="D32" s="542"/>
      <c r="E32" s="542"/>
      <c r="F32" s="542"/>
      <c r="G32" s="15" t="s">
        <v>10</v>
      </c>
      <c r="H32" s="233">
        <v>5</v>
      </c>
      <c r="I32" s="230">
        <f>+I28</f>
        <v>0</v>
      </c>
      <c r="J32" s="85">
        <f>+J28</f>
        <v>0</v>
      </c>
      <c r="K32" s="85">
        <f>+K28</f>
        <v>0</v>
      </c>
      <c r="L32" s="231">
        <f>+L28</f>
        <v>0</v>
      </c>
      <c r="M32" s="230">
        <v>1</v>
      </c>
      <c r="N32" s="85">
        <v>1</v>
      </c>
      <c r="O32" s="85">
        <v>1</v>
      </c>
      <c r="P32" s="85">
        <v>1</v>
      </c>
      <c r="Q32" s="85">
        <v>1</v>
      </c>
      <c r="R32" s="231">
        <v>0</v>
      </c>
      <c r="S32" s="230">
        <f>+S30+S28</f>
        <v>3</v>
      </c>
      <c r="T32" s="85">
        <v>3</v>
      </c>
      <c r="U32" s="85">
        <v>3</v>
      </c>
      <c r="V32" s="85">
        <v>3</v>
      </c>
      <c r="W32" s="85">
        <v>3</v>
      </c>
      <c r="X32" s="231">
        <v>0</v>
      </c>
      <c r="Y32" s="230">
        <v>5</v>
      </c>
      <c r="Z32" s="85">
        <v>5</v>
      </c>
      <c r="AA32" s="85">
        <v>5</v>
      </c>
      <c r="AB32" s="85">
        <v>5</v>
      </c>
      <c r="AC32" s="62">
        <v>5</v>
      </c>
      <c r="AD32" s="235">
        <f>+AN32</f>
        <v>0</v>
      </c>
      <c r="AE32" s="71">
        <f>+AE28+AE30</f>
        <v>5</v>
      </c>
      <c r="AF32" s="62">
        <f>+AF31+AF28</f>
        <v>5</v>
      </c>
      <c r="AG32" s="62">
        <f>+AG31+AG28</f>
        <v>5</v>
      </c>
      <c r="AH32" s="62">
        <f>+AH31+AH28</f>
        <v>5</v>
      </c>
      <c r="AI32" s="62"/>
      <c r="AJ32" s="235">
        <f>+AJ31+AJ28</f>
        <v>3</v>
      </c>
      <c r="AK32" s="71">
        <v>0</v>
      </c>
      <c r="AL32" s="62">
        <v>0</v>
      </c>
      <c r="AM32" s="62">
        <f t="shared" si="8"/>
        <v>3</v>
      </c>
      <c r="AN32" s="73"/>
      <c r="AO32" s="192">
        <f>+AM32/H32</f>
        <v>0.6</v>
      </c>
      <c r="AP32" s="256">
        <f>+AM32/H32</f>
        <v>0.6</v>
      </c>
      <c r="AQ32" s="539"/>
      <c r="AR32" s="542"/>
      <c r="AS32" s="542"/>
      <c r="AT32" s="542"/>
      <c r="AU32" s="536"/>
      <c r="AV32" s="41"/>
      <c r="AW32" s="41"/>
      <c r="AX32" s="41"/>
      <c r="AY32" s="41"/>
      <c r="AZ32" s="41"/>
      <c r="BA32" s="41"/>
      <c r="BB32" s="41"/>
      <c r="BC32" s="41"/>
      <c r="BD32" s="41"/>
      <c r="BE32" s="41"/>
      <c r="BF32" s="41"/>
      <c r="BG32" s="41"/>
      <c r="BH32" s="41"/>
    </row>
    <row r="33" spans="1:60" ht="47.25" customHeight="1" thickBot="1">
      <c r="A33" s="534"/>
      <c r="B33" s="559"/>
      <c r="C33" s="562"/>
      <c r="D33" s="544"/>
      <c r="E33" s="544"/>
      <c r="F33" s="544"/>
      <c r="G33" s="19" t="s">
        <v>11</v>
      </c>
      <c r="H33" s="169">
        <f>H29+H31</f>
        <v>743258970</v>
      </c>
      <c r="I33" s="74">
        <f>+I31+I29</f>
        <v>0</v>
      </c>
      <c r="J33" s="63">
        <f>+J31+J29</f>
        <v>0</v>
      </c>
      <c r="K33" s="63">
        <f>+K31+K29</f>
        <v>0</v>
      </c>
      <c r="L33" s="76">
        <f>+L31+L29</f>
        <v>0</v>
      </c>
      <c r="M33" s="74">
        <v>97000000</v>
      </c>
      <c r="N33" s="63">
        <v>97000000</v>
      </c>
      <c r="O33" s="63">
        <v>97000000</v>
      </c>
      <c r="P33" s="63">
        <v>90000000</v>
      </c>
      <c r="Q33" s="63">
        <v>90000000</v>
      </c>
      <c r="R33" s="76">
        <v>90000000</v>
      </c>
      <c r="S33" s="74">
        <f>+S31+S29</f>
        <v>216560000</v>
      </c>
      <c r="T33" s="63">
        <v>216560000</v>
      </c>
      <c r="U33" s="63">
        <f>+U31+U29</f>
        <v>274661985</v>
      </c>
      <c r="V33" s="63">
        <v>274661985</v>
      </c>
      <c r="W33" s="63">
        <v>274661985</v>
      </c>
      <c r="X33" s="76">
        <v>274661985</v>
      </c>
      <c r="Y33" s="74">
        <v>193935000</v>
      </c>
      <c r="Z33" s="63">
        <f>Z29+Z31</f>
        <v>378596985</v>
      </c>
      <c r="AA33" s="63">
        <f>AA29+AA31</f>
        <v>378596985</v>
      </c>
      <c r="AB33" s="63">
        <f>AB29+AB31</f>
        <v>378596985</v>
      </c>
      <c r="AC33" s="63">
        <v>378596985</v>
      </c>
      <c r="AD33" s="76">
        <f>+AN33</f>
        <v>0</v>
      </c>
      <c r="AE33" s="74">
        <f aca="true" t="shared" si="9" ref="AE33:AJ33">AE29+AE31</f>
        <v>0</v>
      </c>
      <c r="AF33" s="63">
        <f t="shared" si="9"/>
        <v>0</v>
      </c>
      <c r="AG33" s="63">
        <f aca="true" t="shared" si="10" ref="AG33">AG29+AG31</f>
        <v>0</v>
      </c>
      <c r="AH33" s="63">
        <f t="shared" si="9"/>
        <v>0</v>
      </c>
      <c r="AI33" s="63"/>
      <c r="AJ33" s="76">
        <f t="shared" si="9"/>
        <v>0</v>
      </c>
      <c r="AK33" s="171">
        <v>0</v>
      </c>
      <c r="AL33" s="206">
        <f t="shared" si="0"/>
        <v>0</v>
      </c>
      <c r="AM33" s="206">
        <f t="shared" si="8"/>
        <v>0</v>
      </c>
      <c r="AN33" s="173"/>
      <c r="AO33" s="192" t="e">
        <f>+AM33/AH33</f>
        <v>#DIV/0!</v>
      </c>
      <c r="AP33" s="256">
        <f>+(L33+R33+X33+AD33+AM33)/H33</f>
        <v>0.4906257438103976</v>
      </c>
      <c r="AQ33" s="540"/>
      <c r="AR33" s="543"/>
      <c r="AS33" s="544"/>
      <c r="AT33" s="543"/>
      <c r="AU33" s="537"/>
      <c r="AV33" s="41"/>
      <c r="AW33" s="41"/>
      <c r="AX33" s="41"/>
      <c r="AY33" s="41"/>
      <c r="AZ33" s="41"/>
      <c r="BA33" s="41"/>
      <c r="BB33" s="41"/>
      <c r="BC33" s="41"/>
      <c r="BD33" s="41"/>
      <c r="BE33" s="41"/>
      <c r="BF33" s="41"/>
      <c r="BG33" s="41"/>
      <c r="BH33" s="41"/>
    </row>
    <row r="34" spans="1:60" ht="48.75" customHeight="1">
      <c r="A34" s="554" t="s">
        <v>153</v>
      </c>
      <c r="B34" s="557">
        <v>5</v>
      </c>
      <c r="C34" s="560" t="s">
        <v>154</v>
      </c>
      <c r="D34" s="541" t="s">
        <v>150</v>
      </c>
      <c r="E34" s="541">
        <v>535</v>
      </c>
      <c r="F34" s="541">
        <v>180</v>
      </c>
      <c r="G34" s="16" t="s">
        <v>6</v>
      </c>
      <c r="H34" s="263">
        <v>10</v>
      </c>
      <c r="I34" s="260">
        <v>1</v>
      </c>
      <c r="J34" s="83">
        <v>1</v>
      </c>
      <c r="K34" s="83">
        <v>1</v>
      </c>
      <c r="L34" s="223">
        <v>0.5</v>
      </c>
      <c r="M34" s="227">
        <v>2</v>
      </c>
      <c r="N34" s="79">
        <v>2</v>
      </c>
      <c r="O34" s="79">
        <v>2</v>
      </c>
      <c r="P34" s="79">
        <v>2</v>
      </c>
      <c r="Q34" s="79">
        <v>2</v>
      </c>
      <c r="R34" s="228">
        <v>2</v>
      </c>
      <c r="S34" s="227">
        <v>1</v>
      </c>
      <c r="T34" s="79">
        <v>1</v>
      </c>
      <c r="U34" s="79">
        <v>1</v>
      </c>
      <c r="V34" s="79">
        <v>1</v>
      </c>
      <c r="W34" s="79">
        <v>1</v>
      </c>
      <c r="X34" s="228">
        <v>1</v>
      </c>
      <c r="Y34" s="221">
        <v>3</v>
      </c>
      <c r="Z34" s="84">
        <v>3</v>
      </c>
      <c r="AA34" s="84">
        <v>3</v>
      </c>
      <c r="AB34" s="79">
        <v>3</v>
      </c>
      <c r="AC34" s="59">
        <v>3</v>
      </c>
      <c r="AD34" s="65">
        <v>3</v>
      </c>
      <c r="AE34" s="130">
        <v>3</v>
      </c>
      <c r="AF34" s="59">
        <v>3</v>
      </c>
      <c r="AG34" s="59">
        <v>3</v>
      </c>
      <c r="AH34" s="59">
        <v>3</v>
      </c>
      <c r="AI34" s="59"/>
      <c r="AJ34" s="65">
        <v>0</v>
      </c>
      <c r="AK34" s="130">
        <v>0</v>
      </c>
      <c r="AL34" s="59">
        <v>0</v>
      </c>
      <c r="AM34" s="59">
        <f>AJ34</f>
        <v>0</v>
      </c>
      <c r="AN34" s="80"/>
      <c r="AO34" s="192">
        <f aca="true" t="shared" si="11" ref="AO34:AO39">+AM34/AH34</f>
        <v>0</v>
      </c>
      <c r="AP34" s="256">
        <f>+(L34+R34+X34+AD34+AM34)/H34</f>
        <v>0.65</v>
      </c>
      <c r="AQ34" s="563" t="s">
        <v>307</v>
      </c>
      <c r="AR34" s="566" t="s">
        <v>306</v>
      </c>
      <c r="AS34" s="566" t="s">
        <v>340</v>
      </c>
      <c r="AT34" s="541" t="s">
        <v>155</v>
      </c>
      <c r="AU34" s="551" t="s">
        <v>262</v>
      </c>
      <c r="AV34" s="56"/>
      <c r="AW34" s="41"/>
      <c r="AX34" s="41"/>
      <c r="AY34" s="41"/>
      <c r="AZ34" s="41"/>
      <c r="BA34" s="41"/>
      <c r="BB34" s="41"/>
      <c r="BC34" s="41"/>
      <c r="BD34" s="41"/>
      <c r="BE34" s="41"/>
      <c r="BF34" s="41"/>
      <c r="BG34" s="41"/>
      <c r="BH34" s="41"/>
    </row>
    <row r="35" spans="1:60" ht="47.25" customHeight="1">
      <c r="A35" s="555"/>
      <c r="B35" s="558"/>
      <c r="C35" s="561"/>
      <c r="D35" s="542"/>
      <c r="E35" s="542"/>
      <c r="F35" s="542"/>
      <c r="G35" s="18" t="s">
        <v>7</v>
      </c>
      <c r="H35" s="60">
        <f>+L35+R35+X35+AD35+AH35</f>
        <v>1176586973</v>
      </c>
      <c r="I35" s="131">
        <v>97471587</v>
      </c>
      <c r="J35" s="60">
        <v>97471587</v>
      </c>
      <c r="K35" s="60">
        <v>48971587</v>
      </c>
      <c r="L35" s="89">
        <v>25436478</v>
      </c>
      <c r="M35" s="131">
        <v>449112690</v>
      </c>
      <c r="N35" s="60">
        <v>449112690</v>
      </c>
      <c r="O35" s="60">
        <v>449112690</v>
      </c>
      <c r="P35" s="60">
        <v>581166481</v>
      </c>
      <c r="Q35" s="60">
        <v>581166481</v>
      </c>
      <c r="R35" s="89">
        <v>406254896</v>
      </c>
      <c r="S35" s="131">
        <v>254125000</v>
      </c>
      <c r="T35" s="60">
        <v>254125000</v>
      </c>
      <c r="U35" s="60">
        <v>298166500</v>
      </c>
      <c r="V35" s="60">
        <v>298166500</v>
      </c>
      <c r="W35" s="60">
        <v>264946500</v>
      </c>
      <c r="X35" s="89">
        <v>217788325</v>
      </c>
      <c r="Y35" s="211">
        <v>239525000</v>
      </c>
      <c r="Z35" s="60">
        <v>239525000</v>
      </c>
      <c r="AA35" s="60">
        <v>239525000</v>
      </c>
      <c r="AB35" s="60">
        <v>244244000</v>
      </c>
      <c r="AC35" s="60">
        <v>232260274</v>
      </c>
      <c r="AD35" s="66">
        <v>232030274</v>
      </c>
      <c r="AE35" s="131">
        <v>358340000</v>
      </c>
      <c r="AF35" s="60">
        <v>358340000</v>
      </c>
      <c r="AG35" s="60">
        <v>358340000</v>
      </c>
      <c r="AH35" s="60">
        <v>295077000</v>
      </c>
      <c r="AI35" s="60"/>
      <c r="AJ35" s="66">
        <v>32951000</v>
      </c>
      <c r="AK35" s="131">
        <v>24305000</v>
      </c>
      <c r="AL35" s="60">
        <v>24305000</v>
      </c>
      <c r="AM35" s="60">
        <v>32951000</v>
      </c>
      <c r="AN35" s="67"/>
      <c r="AO35" s="192">
        <f t="shared" si="11"/>
        <v>0.11166915754192973</v>
      </c>
      <c r="AP35" s="256">
        <f aca="true" t="shared" si="12" ref="AP35:AP66">+(L35+R35+X35+AD35+AM35)/H35</f>
        <v>0.7772149394688225</v>
      </c>
      <c r="AQ35" s="564"/>
      <c r="AR35" s="567"/>
      <c r="AS35" s="567"/>
      <c r="AT35" s="542"/>
      <c r="AU35" s="552"/>
      <c r="AV35" s="56"/>
      <c r="AW35" s="41"/>
      <c r="AX35" s="41"/>
      <c r="AY35" s="41"/>
      <c r="AZ35" s="41"/>
      <c r="BA35" s="41"/>
      <c r="BB35" s="41"/>
      <c r="BC35" s="41"/>
      <c r="BD35" s="41"/>
      <c r="BE35" s="41"/>
      <c r="BF35" s="41"/>
      <c r="BG35" s="41"/>
      <c r="BH35" s="41"/>
    </row>
    <row r="36" spans="1:60" ht="54" customHeight="1">
      <c r="A36" s="555"/>
      <c r="B36" s="558"/>
      <c r="C36" s="561"/>
      <c r="D36" s="542"/>
      <c r="E36" s="542"/>
      <c r="F36" s="542"/>
      <c r="G36" s="15" t="s">
        <v>8</v>
      </c>
      <c r="H36" s="61"/>
      <c r="I36" s="124"/>
      <c r="J36" s="61"/>
      <c r="K36" s="61"/>
      <c r="L36" s="188"/>
      <c r="M36" s="124">
        <v>0.5</v>
      </c>
      <c r="N36" s="61">
        <v>0.5</v>
      </c>
      <c r="O36" s="61">
        <v>0.5</v>
      </c>
      <c r="P36" s="61">
        <v>0.5</v>
      </c>
      <c r="Q36" s="61">
        <v>0.5</v>
      </c>
      <c r="R36" s="188">
        <v>0.5</v>
      </c>
      <c r="S36" s="124">
        <v>0</v>
      </c>
      <c r="T36" s="61">
        <v>0</v>
      </c>
      <c r="U36" s="61">
        <v>0</v>
      </c>
      <c r="V36" s="61">
        <v>0</v>
      </c>
      <c r="W36" s="61">
        <v>0</v>
      </c>
      <c r="X36" s="188">
        <v>0</v>
      </c>
      <c r="Y36" s="215">
        <v>0</v>
      </c>
      <c r="Z36" s="61">
        <v>0</v>
      </c>
      <c r="AA36" s="61">
        <v>0</v>
      </c>
      <c r="AB36" s="61">
        <v>0</v>
      </c>
      <c r="AC36" s="61">
        <v>0</v>
      </c>
      <c r="AD36" s="68">
        <f>+AN36</f>
        <v>0</v>
      </c>
      <c r="AE36" s="124">
        <v>0</v>
      </c>
      <c r="AF36" s="61">
        <v>0</v>
      </c>
      <c r="AG36" s="61">
        <v>0</v>
      </c>
      <c r="AH36" s="61">
        <v>0</v>
      </c>
      <c r="AI36" s="61"/>
      <c r="AJ36" s="68">
        <v>0</v>
      </c>
      <c r="AK36" s="124">
        <v>0</v>
      </c>
      <c r="AL36" s="62">
        <v>0</v>
      </c>
      <c r="AM36" s="62">
        <f aca="true" t="shared" si="13" ref="AM36:AM39">+AJ36</f>
        <v>0</v>
      </c>
      <c r="AN36" s="70"/>
      <c r="AO36" s="192" t="e">
        <f t="shared" si="11"/>
        <v>#DIV/0!</v>
      </c>
      <c r="AP36" s="256" t="e">
        <f t="shared" si="12"/>
        <v>#DIV/0!</v>
      </c>
      <c r="AQ36" s="564"/>
      <c r="AR36" s="567"/>
      <c r="AS36" s="567"/>
      <c r="AT36" s="542"/>
      <c r="AU36" s="552"/>
      <c r="AV36" s="56"/>
      <c r="AW36" s="41"/>
      <c r="AX36" s="41"/>
      <c r="AY36" s="41"/>
      <c r="AZ36" s="41"/>
      <c r="BA36" s="41"/>
      <c r="BB36" s="41"/>
      <c r="BC36" s="41"/>
      <c r="BD36" s="41"/>
      <c r="BE36" s="41"/>
      <c r="BF36" s="41"/>
      <c r="BG36" s="41"/>
      <c r="BH36" s="41"/>
    </row>
    <row r="37" spans="1:60" ht="56.25" customHeight="1">
      <c r="A37" s="555"/>
      <c r="B37" s="558"/>
      <c r="C37" s="561"/>
      <c r="D37" s="542"/>
      <c r="E37" s="542"/>
      <c r="F37" s="542"/>
      <c r="G37" s="18" t="s">
        <v>9</v>
      </c>
      <c r="H37" s="60">
        <f>+L37+R37+X37+AD37+AH37</f>
        <v>320691835</v>
      </c>
      <c r="I37" s="131"/>
      <c r="J37" s="60"/>
      <c r="K37" s="60"/>
      <c r="L37" s="89"/>
      <c r="M37" s="131">
        <v>15008539</v>
      </c>
      <c r="N37" s="60">
        <v>15008539</v>
      </c>
      <c r="O37" s="60">
        <v>15008539</v>
      </c>
      <c r="P37" s="60">
        <v>15008539</v>
      </c>
      <c r="Q37" s="60">
        <v>15008539</v>
      </c>
      <c r="R37" s="89">
        <v>15008539</v>
      </c>
      <c r="S37" s="131">
        <v>190281230</v>
      </c>
      <c r="T37" s="60">
        <v>190281230</v>
      </c>
      <c r="U37" s="60">
        <v>190281230</v>
      </c>
      <c r="V37" s="60">
        <v>190281230</v>
      </c>
      <c r="W37" s="60">
        <v>190281230</v>
      </c>
      <c r="X37" s="89">
        <v>190281230</v>
      </c>
      <c r="Y37" s="211">
        <v>43785825</v>
      </c>
      <c r="Z37" s="60">
        <v>43785825</v>
      </c>
      <c r="AA37" s="60">
        <v>43785825</v>
      </c>
      <c r="AB37" s="60">
        <v>43785825</v>
      </c>
      <c r="AC37" s="60">
        <v>43785825</v>
      </c>
      <c r="AD37" s="170">
        <v>43785825</v>
      </c>
      <c r="AE37" s="131">
        <v>71616241</v>
      </c>
      <c r="AF37" s="60">
        <v>71616241</v>
      </c>
      <c r="AG37" s="60">
        <v>71616241</v>
      </c>
      <c r="AH37" s="60">
        <v>71616241</v>
      </c>
      <c r="AI37" s="60"/>
      <c r="AJ37" s="66">
        <v>21599967</v>
      </c>
      <c r="AK37" s="131">
        <v>21599967</v>
      </c>
      <c r="AL37" s="60">
        <v>21599967</v>
      </c>
      <c r="AM37" s="60">
        <v>21599967</v>
      </c>
      <c r="AN37" s="67"/>
      <c r="AO37" s="192">
        <f t="shared" si="11"/>
        <v>0.3016071033384732</v>
      </c>
      <c r="AP37" s="256">
        <f t="shared" si="12"/>
        <v>0.8440363347573224</v>
      </c>
      <c r="AQ37" s="564"/>
      <c r="AR37" s="567"/>
      <c r="AS37" s="567"/>
      <c r="AT37" s="542"/>
      <c r="AU37" s="552"/>
      <c r="AV37" s="56"/>
      <c r="AW37" s="41"/>
      <c r="AX37" s="41"/>
      <c r="AY37" s="41"/>
      <c r="AZ37" s="41"/>
      <c r="BA37" s="41"/>
      <c r="BB37" s="41"/>
      <c r="BC37" s="41"/>
      <c r="BD37" s="41"/>
      <c r="BE37" s="41"/>
      <c r="BF37" s="41"/>
      <c r="BG37" s="41"/>
      <c r="BH37" s="41"/>
    </row>
    <row r="38" spans="1:60" ht="52.5" customHeight="1">
      <c r="A38" s="555"/>
      <c r="B38" s="558"/>
      <c r="C38" s="561"/>
      <c r="D38" s="542"/>
      <c r="E38" s="542"/>
      <c r="F38" s="542"/>
      <c r="G38" s="15" t="s">
        <v>10</v>
      </c>
      <c r="H38" s="233">
        <v>10</v>
      </c>
      <c r="I38" s="262">
        <v>1</v>
      </c>
      <c r="J38" s="81">
        <v>1</v>
      </c>
      <c r="K38" s="81">
        <v>1</v>
      </c>
      <c r="L38" s="225">
        <f>+L34</f>
        <v>0.5</v>
      </c>
      <c r="M38" s="230">
        <v>2.5</v>
      </c>
      <c r="N38" s="85">
        <v>2.5</v>
      </c>
      <c r="O38" s="85">
        <v>2.5</v>
      </c>
      <c r="P38" s="85">
        <v>2.5</v>
      </c>
      <c r="Q38" s="85">
        <v>2.5</v>
      </c>
      <c r="R38" s="231">
        <v>2.5</v>
      </c>
      <c r="S38" s="230">
        <f>+S36+S34</f>
        <v>1</v>
      </c>
      <c r="T38" s="85">
        <v>1</v>
      </c>
      <c r="U38" s="85">
        <v>1</v>
      </c>
      <c r="V38" s="85">
        <v>1</v>
      </c>
      <c r="W38" s="85">
        <v>1</v>
      </c>
      <c r="X38" s="231">
        <v>1</v>
      </c>
      <c r="Y38" s="226">
        <v>0</v>
      </c>
      <c r="Z38" s="86">
        <v>0</v>
      </c>
      <c r="AA38" s="86">
        <v>0</v>
      </c>
      <c r="AB38" s="85">
        <v>0</v>
      </c>
      <c r="AC38" s="62">
        <f>+AC36+AC34</f>
        <v>3</v>
      </c>
      <c r="AD38" s="72">
        <f>+AD34+AD36</f>
        <v>3</v>
      </c>
      <c r="AE38" s="71">
        <f>+AE34+AE36</f>
        <v>3</v>
      </c>
      <c r="AF38" s="62">
        <f>+AF34+AF36</f>
        <v>3</v>
      </c>
      <c r="AG38" s="62">
        <f>+AG34+AG36</f>
        <v>3</v>
      </c>
      <c r="AH38" s="62">
        <f>+AH34+AH36</f>
        <v>3</v>
      </c>
      <c r="AI38" s="62"/>
      <c r="AJ38" s="72">
        <f>+AJ34+AJ36</f>
        <v>0</v>
      </c>
      <c r="AK38" s="71">
        <v>0</v>
      </c>
      <c r="AL38" s="62">
        <v>0</v>
      </c>
      <c r="AM38" s="62">
        <f t="shared" si="13"/>
        <v>0</v>
      </c>
      <c r="AN38" s="73"/>
      <c r="AO38" s="192">
        <f t="shared" si="11"/>
        <v>0</v>
      </c>
      <c r="AP38" s="256">
        <f t="shared" si="12"/>
        <v>0.7</v>
      </c>
      <c r="AQ38" s="564"/>
      <c r="AR38" s="567"/>
      <c r="AS38" s="567"/>
      <c r="AT38" s="542"/>
      <c r="AU38" s="552"/>
      <c r="AV38" s="56"/>
      <c r="AW38" s="41"/>
      <c r="AX38" s="41"/>
      <c r="AY38" s="41"/>
      <c r="AZ38" s="41"/>
      <c r="BA38" s="41"/>
      <c r="BB38" s="41"/>
      <c r="BC38" s="41"/>
      <c r="BD38" s="41"/>
      <c r="BE38" s="41"/>
      <c r="BF38" s="41"/>
      <c r="BG38" s="41"/>
      <c r="BH38" s="41"/>
    </row>
    <row r="39" spans="1:60" ht="62.25" customHeight="1" thickBot="1">
      <c r="A39" s="556"/>
      <c r="B39" s="559"/>
      <c r="C39" s="562"/>
      <c r="D39" s="544"/>
      <c r="E39" s="544"/>
      <c r="F39" s="544"/>
      <c r="G39" s="19" t="s">
        <v>11</v>
      </c>
      <c r="H39" s="169">
        <f>H35+H37</f>
        <v>1497278808</v>
      </c>
      <c r="I39" s="74">
        <f>I35+I37</f>
        <v>97471587</v>
      </c>
      <c r="J39" s="63">
        <f>J35+J37</f>
        <v>97471587</v>
      </c>
      <c r="K39" s="63">
        <v>48971587</v>
      </c>
      <c r="L39" s="76">
        <f>L35+L37</f>
        <v>25436478</v>
      </c>
      <c r="M39" s="74">
        <v>464121229</v>
      </c>
      <c r="N39" s="63">
        <v>464121229</v>
      </c>
      <c r="O39" s="63">
        <v>464121229</v>
      </c>
      <c r="P39" s="63">
        <v>596175020</v>
      </c>
      <c r="Q39" s="63">
        <v>596175020</v>
      </c>
      <c r="R39" s="76">
        <v>421263435</v>
      </c>
      <c r="S39" s="74">
        <f>+S37+S35</f>
        <v>444406230</v>
      </c>
      <c r="T39" s="63">
        <v>444406230</v>
      </c>
      <c r="U39" s="63">
        <v>444406230</v>
      </c>
      <c r="V39" s="63">
        <v>444406230</v>
      </c>
      <c r="W39" s="63">
        <v>444406230</v>
      </c>
      <c r="X39" s="76">
        <v>408069555</v>
      </c>
      <c r="Y39" s="217">
        <v>239525000</v>
      </c>
      <c r="Z39" s="87">
        <f>Z35+Z37</f>
        <v>283310825</v>
      </c>
      <c r="AA39" s="87">
        <f>AA35+AA37</f>
        <v>283310825</v>
      </c>
      <c r="AB39" s="87">
        <f>AB35+AB37</f>
        <v>288029825</v>
      </c>
      <c r="AC39" s="87">
        <v>288029825</v>
      </c>
      <c r="AD39" s="169">
        <f>+AD35+AD37</f>
        <v>275816099</v>
      </c>
      <c r="AE39" s="171">
        <f>+AE35+AE37</f>
        <v>429956241</v>
      </c>
      <c r="AF39" s="87">
        <f aca="true" t="shared" si="14" ref="AF39:AJ39">AF35+AF37</f>
        <v>429956241</v>
      </c>
      <c r="AG39" s="87">
        <f aca="true" t="shared" si="15" ref="AG39">AG35+AG37</f>
        <v>429956241</v>
      </c>
      <c r="AH39" s="87">
        <f t="shared" si="14"/>
        <v>366693241</v>
      </c>
      <c r="AI39" s="87"/>
      <c r="AJ39" s="169">
        <f t="shared" si="14"/>
        <v>54550967</v>
      </c>
      <c r="AK39" s="171">
        <v>45904967</v>
      </c>
      <c r="AL39" s="205">
        <v>45904967</v>
      </c>
      <c r="AM39" s="205">
        <f t="shared" si="13"/>
        <v>54550967</v>
      </c>
      <c r="AN39" s="173"/>
      <c r="AO39" s="192">
        <f t="shared" si="11"/>
        <v>0.14876458276469842</v>
      </c>
      <c r="AP39" s="256">
        <f t="shared" si="12"/>
        <v>0.7915269538764487</v>
      </c>
      <c r="AQ39" s="565"/>
      <c r="AR39" s="568"/>
      <c r="AS39" s="568"/>
      <c r="AT39" s="544"/>
      <c r="AU39" s="553"/>
      <c r="AV39" s="56"/>
      <c r="AW39" s="41"/>
      <c r="AX39" s="41"/>
      <c r="AY39" s="41"/>
      <c r="AZ39" s="41"/>
      <c r="BA39" s="41"/>
      <c r="BB39" s="41"/>
      <c r="BC39" s="41"/>
      <c r="BD39" s="41"/>
      <c r="BE39" s="41"/>
      <c r="BF39" s="41"/>
      <c r="BG39" s="41"/>
      <c r="BH39" s="41"/>
    </row>
    <row r="40" spans="1:60" ht="61.5" customHeight="1">
      <c r="A40" s="532" t="s">
        <v>156</v>
      </c>
      <c r="B40" s="557">
        <v>6</v>
      </c>
      <c r="C40" s="560" t="s">
        <v>157</v>
      </c>
      <c r="D40" s="541" t="s">
        <v>150</v>
      </c>
      <c r="E40" s="541">
        <v>535</v>
      </c>
      <c r="F40" s="541">
        <v>180</v>
      </c>
      <c r="G40" s="16" t="s">
        <v>6</v>
      </c>
      <c r="H40" s="232">
        <v>80</v>
      </c>
      <c r="I40" s="260">
        <v>1</v>
      </c>
      <c r="J40" s="83">
        <v>1</v>
      </c>
      <c r="K40" s="83">
        <v>1</v>
      </c>
      <c r="L40" s="223">
        <v>0.6</v>
      </c>
      <c r="M40" s="227">
        <v>9</v>
      </c>
      <c r="N40" s="79">
        <v>9</v>
      </c>
      <c r="O40" s="79">
        <v>9</v>
      </c>
      <c r="P40" s="79">
        <v>9</v>
      </c>
      <c r="Q40" s="79">
        <v>9</v>
      </c>
      <c r="R40" s="228">
        <v>0</v>
      </c>
      <c r="S40" s="227">
        <v>40</v>
      </c>
      <c r="T40" s="79">
        <v>40</v>
      </c>
      <c r="U40" s="79">
        <v>40</v>
      </c>
      <c r="V40" s="79">
        <v>40</v>
      </c>
      <c r="W40" s="79">
        <v>40</v>
      </c>
      <c r="X40" s="228">
        <v>0</v>
      </c>
      <c r="Y40" s="227">
        <v>20</v>
      </c>
      <c r="Z40" s="84">
        <v>20</v>
      </c>
      <c r="AA40" s="84">
        <v>20</v>
      </c>
      <c r="AB40" s="79">
        <v>20</v>
      </c>
      <c r="AC40" s="59">
        <v>20</v>
      </c>
      <c r="AD40" s="187">
        <v>0.46</v>
      </c>
      <c r="AE40" s="130">
        <v>9.4</v>
      </c>
      <c r="AF40" s="59">
        <v>9.4</v>
      </c>
      <c r="AG40" s="59">
        <v>9.4</v>
      </c>
      <c r="AH40" s="65">
        <v>9.4</v>
      </c>
      <c r="AI40" s="59"/>
      <c r="AJ40" s="65">
        <v>0</v>
      </c>
      <c r="AK40" s="207">
        <v>0</v>
      </c>
      <c r="AL40" s="59">
        <v>0</v>
      </c>
      <c r="AM40" s="59">
        <f>+AJ40</f>
        <v>0</v>
      </c>
      <c r="AN40" s="80"/>
      <c r="AO40" s="192">
        <f t="shared" si="4"/>
        <v>0</v>
      </c>
      <c r="AP40" s="256">
        <f t="shared" si="12"/>
        <v>0.013250000000000001</v>
      </c>
      <c r="AQ40" s="545" t="s">
        <v>326</v>
      </c>
      <c r="AR40" s="541" t="s">
        <v>327</v>
      </c>
      <c r="AS40" s="541" t="s">
        <v>342</v>
      </c>
      <c r="AT40" s="541" t="s">
        <v>328</v>
      </c>
      <c r="AU40" s="548" t="s">
        <v>158</v>
      </c>
      <c r="AV40" s="56"/>
      <c r="AW40" s="41"/>
      <c r="AX40" s="41"/>
      <c r="AY40" s="41"/>
      <c r="AZ40" s="41"/>
      <c r="BA40" s="41"/>
      <c r="BB40" s="41"/>
      <c r="BC40" s="41"/>
      <c r="BD40" s="41"/>
      <c r="BE40" s="41"/>
      <c r="BF40" s="41"/>
      <c r="BG40" s="41"/>
      <c r="BH40" s="41"/>
    </row>
    <row r="41" spans="1:60" ht="48.75" customHeight="1">
      <c r="A41" s="533"/>
      <c r="B41" s="558"/>
      <c r="C41" s="561"/>
      <c r="D41" s="542"/>
      <c r="E41" s="542"/>
      <c r="F41" s="542"/>
      <c r="G41" s="18" t="s">
        <v>7</v>
      </c>
      <c r="H41" s="60">
        <f>+L41+R41+X41+AD41+AH41</f>
        <v>5461306384</v>
      </c>
      <c r="I41" s="131">
        <v>176451330</v>
      </c>
      <c r="J41" s="60">
        <v>176451330</v>
      </c>
      <c r="K41" s="60">
        <v>136451330</v>
      </c>
      <c r="L41" s="89">
        <v>117519395</v>
      </c>
      <c r="M41" s="131">
        <v>1194445933</v>
      </c>
      <c r="N41" s="60">
        <v>1194445933</v>
      </c>
      <c r="O41" s="60">
        <v>1194445933</v>
      </c>
      <c r="P41" s="60">
        <v>1180445933</v>
      </c>
      <c r="Q41" s="60">
        <v>1083458667</v>
      </c>
      <c r="R41" s="89">
        <v>942912412</v>
      </c>
      <c r="S41" s="131">
        <v>1912006000</v>
      </c>
      <c r="T41" s="60">
        <v>1912006000</v>
      </c>
      <c r="U41" s="60">
        <v>1925388000</v>
      </c>
      <c r="V41" s="60">
        <v>2041039277</v>
      </c>
      <c r="W41" s="60">
        <v>2046301277</v>
      </c>
      <c r="X41" s="89">
        <v>2046301277</v>
      </c>
      <c r="Y41" s="131">
        <v>1539316000</v>
      </c>
      <c r="Z41" s="60">
        <v>1539316000</v>
      </c>
      <c r="AA41" s="60">
        <v>1539316000</v>
      </c>
      <c r="AB41" s="60">
        <v>1355559500</v>
      </c>
      <c r="AC41" s="60">
        <v>1360978500</v>
      </c>
      <c r="AD41" s="89">
        <v>1360008500</v>
      </c>
      <c r="AE41" s="131">
        <v>1063627000</v>
      </c>
      <c r="AF41" s="60">
        <v>1063627000</v>
      </c>
      <c r="AG41" s="60">
        <v>1063627000</v>
      </c>
      <c r="AH41" s="60">
        <v>994564800</v>
      </c>
      <c r="AI41" s="60"/>
      <c r="AJ41" s="66">
        <v>75083000</v>
      </c>
      <c r="AK41" s="203">
        <v>44000000</v>
      </c>
      <c r="AL41" s="60">
        <v>75083000</v>
      </c>
      <c r="AM41" s="60">
        <v>75083000</v>
      </c>
      <c r="AN41" s="67"/>
      <c r="AO41" s="192">
        <f t="shared" si="4"/>
        <v>0.07549332129992938</v>
      </c>
      <c r="AP41" s="256">
        <f t="shared" si="12"/>
        <v>0.8316370232049592</v>
      </c>
      <c r="AQ41" s="546"/>
      <c r="AR41" s="542"/>
      <c r="AS41" s="542"/>
      <c r="AT41" s="542"/>
      <c r="AU41" s="549"/>
      <c r="AV41" s="56"/>
      <c r="AW41" s="41"/>
      <c r="AX41" s="41"/>
      <c r="AY41" s="41"/>
      <c r="AZ41" s="41"/>
      <c r="BA41" s="41"/>
      <c r="BB41" s="41"/>
      <c r="BC41" s="41"/>
      <c r="BD41" s="41"/>
      <c r="BE41" s="41"/>
      <c r="BF41" s="41"/>
      <c r="BG41" s="41"/>
      <c r="BH41" s="41"/>
    </row>
    <row r="42" spans="1:60" ht="51" customHeight="1">
      <c r="A42" s="533"/>
      <c r="B42" s="558"/>
      <c r="C42" s="561"/>
      <c r="D42" s="542"/>
      <c r="E42" s="542"/>
      <c r="F42" s="542"/>
      <c r="G42" s="15" t="s">
        <v>8</v>
      </c>
      <c r="H42" s="61"/>
      <c r="I42" s="124"/>
      <c r="J42" s="61"/>
      <c r="K42" s="61"/>
      <c r="L42" s="188"/>
      <c r="M42" s="124">
        <v>0.4</v>
      </c>
      <c r="N42" s="61">
        <v>0.4</v>
      </c>
      <c r="O42" s="61">
        <v>0.4</v>
      </c>
      <c r="P42" s="61">
        <v>0.4</v>
      </c>
      <c r="Q42" s="61">
        <v>0.4</v>
      </c>
      <c r="R42" s="188">
        <v>0</v>
      </c>
      <c r="S42" s="124">
        <v>9.4</v>
      </c>
      <c r="T42" s="61">
        <v>9.4</v>
      </c>
      <c r="U42" s="61">
        <v>9.4</v>
      </c>
      <c r="V42" s="61">
        <v>9.4</v>
      </c>
      <c r="W42" s="61">
        <v>9.4</v>
      </c>
      <c r="X42" s="188">
        <v>0</v>
      </c>
      <c r="Y42" s="124">
        <v>49.4</v>
      </c>
      <c r="Z42" s="61">
        <v>49.4</v>
      </c>
      <c r="AA42" s="61">
        <v>49.4</v>
      </c>
      <c r="AB42" s="61">
        <v>50</v>
      </c>
      <c r="AC42" s="61">
        <v>50</v>
      </c>
      <c r="AD42" s="188">
        <v>50</v>
      </c>
      <c r="AE42" s="124">
        <v>19.54</v>
      </c>
      <c r="AF42" s="61">
        <v>19.54</v>
      </c>
      <c r="AG42" s="61">
        <v>19.54</v>
      </c>
      <c r="AH42" s="68">
        <v>19.54</v>
      </c>
      <c r="AI42" s="61"/>
      <c r="AJ42" s="68">
        <v>12.5</v>
      </c>
      <c r="AK42" s="124">
        <v>0</v>
      </c>
      <c r="AL42" s="62">
        <v>0</v>
      </c>
      <c r="AM42" s="62">
        <f aca="true" t="shared" si="16" ref="AM42:AM45">+AJ42</f>
        <v>12.5</v>
      </c>
      <c r="AN42" s="70"/>
      <c r="AO42" s="192">
        <f t="shared" si="4"/>
        <v>0.6397134083930399</v>
      </c>
      <c r="AP42" s="256" t="e">
        <f t="shared" si="12"/>
        <v>#DIV/0!</v>
      </c>
      <c r="AQ42" s="546"/>
      <c r="AR42" s="542"/>
      <c r="AS42" s="542"/>
      <c r="AT42" s="542"/>
      <c r="AU42" s="549"/>
      <c r="AV42" s="56"/>
      <c r="AW42" s="41"/>
      <c r="AX42" s="41"/>
      <c r="AY42" s="41"/>
      <c r="AZ42" s="41"/>
      <c r="BA42" s="41"/>
      <c r="BB42" s="41"/>
      <c r="BC42" s="41"/>
      <c r="BD42" s="41"/>
      <c r="BE42" s="41"/>
      <c r="BF42" s="41"/>
      <c r="BG42" s="41"/>
      <c r="BH42" s="41"/>
    </row>
    <row r="43" spans="1:60" ht="58.5" customHeight="1">
      <c r="A43" s="533"/>
      <c r="B43" s="558"/>
      <c r="C43" s="561"/>
      <c r="D43" s="542"/>
      <c r="E43" s="542"/>
      <c r="F43" s="542"/>
      <c r="G43" s="18" t="s">
        <v>9</v>
      </c>
      <c r="H43" s="60">
        <f>+L43+R43+X43+AD43+AH43</f>
        <v>2583509135</v>
      </c>
      <c r="I43" s="131"/>
      <c r="J43" s="60"/>
      <c r="K43" s="60"/>
      <c r="L43" s="89"/>
      <c r="M43" s="131">
        <v>69871194</v>
      </c>
      <c r="N43" s="60">
        <v>69871194</v>
      </c>
      <c r="O43" s="60">
        <v>69871193</v>
      </c>
      <c r="P43" s="60">
        <v>69871193</v>
      </c>
      <c r="Q43" s="60">
        <v>69871193</v>
      </c>
      <c r="R43" s="89">
        <v>69871193</v>
      </c>
      <c r="S43" s="131">
        <v>827947812</v>
      </c>
      <c r="T43" s="60">
        <v>827947812</v>
      </c>
      <c r="U43" s="60">
        <v>827947812</v>
      </c>
      <c r="V43" s="60">
        <v>827947812</v>
      </c>
      <c r="W43" s="60">
        <v>827947812</v>
      </c>
      <c r="X43" s="89">
        <v>613761865</v>
      </c>
      <c r="Y43" s="131">
        <v>1853482344</v>
      </c>
      <c r="Z43" s="60">
        <v>1853482344</v>
      </c>
      <c r="AA43" s="60">
        <v>1853482344</v>
      </c>
      <c r="AB43" s="60">
        <v>1853482344</v>
      </c>
      <c r="AC43" s="60">
        <v>1853482344</v>
      </c>
      <c r="AD43" s="89">
        <v>1853482344</v>
      </c>
      <c r="AE43" s="131">
        <v>46393733</v>
      </c>
      <c r="AF43" s="60">
        <v>46393733</v>
      </c>
      <c r="AG43" s="60">
        <v>46393733</v>
      </c>
      <c r="AH43" s="60">
        <v>46393733</v>
      </c>
      <c r="AI43" s="60"/>
      <c r="AJ43" s="66">
        <v>41832833</v>
      </c>
      <c r="AK43" s="208">
        <v>41832833</v>
      </c>
      <c r="AL43" s="60">
        <v>41832833</v>
      </c>
      <c r="AM43" s="60">
        <v>41832833</v>
      </c>
      <c r="AN43" s="67"/>
      <c r="AO43" s="192">
        <f t="shared" si="4"/>
        <v>0.90169146337071</v>
      </c>
      <c r="AP43" s="256">
        <f t="shared" si="12"/>
        <v>0.9982346104613251</v>
      </c>
      <c r="AQ43" s="546"/>
      <c r="AR43" s="542"/>
      <c r="AS43" s="542"/>
      <c r="AT43" s="542"/>
      <c r="AU43" s="549"/>
      <c r="AV43" s="56"/>
      <c r="AW43" s="41"/>
      <c r="AX43" s="41"/>
      <c r="AY43" s="41"/>
      <c r="AZ43" s="41"/>
      <c r="BA43" s="41"/>
      <c r="BB43" s="41"/>
      <c r="BC43" s="41"/>
      <c r="BD43" s="41"/>
      <c r="BE43" s="41"/>
      <c r="BF43" s="41"/>
      <c r="BG43" s="41"/>
      <c r="BH43" s="41"/>
    </row>
    <row r="44" spans="1:60" ht="47.25" customHeight="1">
      <c r="A44" s="533"/>
      <c r="B44" s="558"/>
      <c r="C44" s="561"/>
      <c r="D44" s="542"/>
      <c r="E44" s="542"/>
      <c r="F44" s="542"/>
      <c r="G44" s="15" t="s">
        <v>10</v>
      </c>
      <c r="H44" s="233">
        <f>+H40+H42</f>
        <v>80</v>
      </c>
      <c r="I44" s="262">
        <f>+I40+I42</f>
        <v>1</v>
      </c>
      <c r="J44" s="81">
        <f>+J40+J42</f>
        <v>1</v>
      </c>
      <c r="K44" s="81">
        <v>1</v>
      </c>
      <c r="L44" s="225">
        <f>+L40+L42</f>
        <v>0.6</v>
      </c>
      <c r="M44" s="230">
        <v>9.4</v>
      </c>
      <c r="N44" s="85">
        <v>9.4</v>
      </c>
      <c r="O44" s="85">
        <v>9.4</v>
      </c>
      <c r="P44" s="85">
        <v>9.4</v>
      </c>
      <c r="Q44" s="85">
        <v>9.4</v>
      </c>
      <c r="R44" s="231">
        <v>0</v>
      </c>
      <c r="S44" s="230">
        <f>+S42+S40</f>
        <v>49.4</v>
      </c>
      <c r="T44" s="85">
        <v>49.4</v>
      </c>
      <c r="U44" s="85">
        <v>49.4</v>
      </c>
      <c r="V44" s="85">
        <v>49.4</v>
      </c>
      <c r="W44" s="85">
        <v>49.4</v>
      </c>
      <c r="X44" s="231">
        <v>0</v>
      </c>
      <c r="Y44" s="230">
        <v>69.4</v>
      </c>
      <c r="Z44" s="85">
        <v>69.4</v>
      </c>
      <c r="AA44" s="86">
        <v>69.4</v>
      </c>
      <c r="AB44" s="85">
        <f>+AB42+AB40</f>
        <v>70</v>
      </c>
      <c r="AC44" s="62">
        <v>70</v>
      </c>
      <c r="AD44" s="235">
        <f>+AD40+AD42</f>
        <v>50.46</v>
      </c>
      <c r="AE44" s="71">
        <f>AE42+AE40</f>
        <v>28.939999999999998</v>
      </c>
      <c r="AF44" s="62">
        <v>28.94</v>
      </c>
      <c r="AG44" s="62">
        <v>28.94</v>
      </c>
      <c r="AH44" s="62">
        <v>28.94</v>
      </c>
      <c r="AI44" s="62"/>
      <c r="AJ44" s="72">
        <f>+AJ40+AJ42</f>
        <v>12.5</v>
      </c>
      <c r="AK44" s="71">
        <v>0</v>
      </c>
      <c r="AL44" s="62">
        <v>0</v>
      </c>
      <c r="AM44" s="62">
        <f t="shared" si="16"/>
        <v>12.5</v>
      </c>
      <c r="AN44" s="73"/>
      <c r="AO44" s="192">
        <f t="shared" si="4"/>
        <v>0.43192812715964063</v>
      </c>
      <c r="AP44" s="256">
        <f t="shared" si="12"/>
        <v>0.7945</v>
      </c>
      <c r="AQ44" s="546"/>
      <c r="AR44" s="542"/>
      <c r="AS44" s="542"/>
      <c r="AT44" s="542"/>
      <c r="AU44" s="549"/>
      <c r="AV44" s="56"/>
      <c r="AW44" s="41"/>
      <c r="AX44" s="41"/>
      <c r="AY44" s="41"/>
      <c r="AZ44" s="41"/>
      <c r="BA44" s="41"/>
      <c r="BB44" s="41"/>
      <c r="BC44" s="41"/>
      <c r="BD44" s="41"/>
      <c r="BE44" s="41"/>
      <c r="BF44" s="41"/>
      <c r="BG44" s="41"/>
      <c r="BH44" s="41"/>
    </row>
    <row r="45" spans="1:60" ht="58.5" customHeight="1" thickBot="1">
      <c r="A45" s="533"/>
      <c r="B45" s="559"/>
      <c r="C45" s="562"/>
      <c r="D45" s="544"/>
      <c r="E45" s="544"/>
      <c r="F45" s="544"/>
      <c r="G45" s="19" t="s">
        <v>11</v>
      </c>
      <c r="H45" s="169">
        <f>H41+H43</f>
        <v>8044815519</v>
      </c>
      <c r="I45" s="74">
        <f>I41+I43</f>
        <v>176451330</v>
      </c>
      <c r="J45" s="63">
        <f>J41+J43</f>
        <v>176451330</v>
      </c>
      <c r="K45" s="63">
        <v>136451330</v>
      </c>
      <c r="L45" s="76">
        <f>L41+L43</f>
        <v>117519395</v>
      </c>
      <c r="M45" s="74">
        <v>1264317127</v>
      </c>
      <c r="N45" s="63">
        <v>1264317127</v>
      </c>
      <c r="O45" s="63">
        <v>1264317126</v>
      </c>
      <c r="P45" s="63">
        <v>1250317126</v>
      </c>
      <c r="Q45" s="63">
        <v>1153329860</v>
      </c>
      <c r="R45" s="76">
        <v>1012783605</v>
      </c>
      <c r="S45" s="74">
        <f>+S43+S41</f>
        <v>2739953812</v>
      </c>
      <c r="T45" s="63">
        <v>2739953812</v>
      </c>
      <c r="U45" s="63">
        <v>2739953812</v>
      </c>
      <c r="V45" s="63">
        <v>2739953812</v>
      </c>
      <c r="W45" s="63">
        <v>2739953812</v>
      </c>
      <c r="X45" s="76">
        <v>2660063142</v>
      </c>
      <c r="Y45" s="74">
        <v>1539316000</v>
      </c>
      <c r="Z45" s="63">
        <f>Z41+Z43</f>
        <v>3392798344</v>
      </c>
      <c r="AA45" s="63">
        <f>AA41+AA43</f>
        <v>3392798344</v>
      </c>
      <c r="AB45" s="63">
        <f>AB41+AB43</f>
        <v>3209041844</v>
      </c>
      <c r="AC45" s="63">
        <v>3209041844</v>
      </c>
      <c r="AD45" s="76">
        <f>+AN45</f>
        <v>0</v>
      </c>
      <c r="AE45" s="171">
        <f aca="true" t="shared" si="17" ref="AE45:AJ45">AE41+AE43</f>
        <v>1110020733</v>
      </c>
      <c r="AF45" s="87">
        <f t="shared" si="17"/>
        <v>1110020733</v>
      </c>
      <c r="AG45" s="87">
        <f aca="true" t="shared" si="18" ref="AG45">AG41+AG43</f>
        <v>1110020733</v>
      </c>
      <c r="AH45" s="87">
        <f t="shared" si="17"/>
        <v>1040958533</v>
      </c>
      <c r="AI45" s="87"/>
      <c r="AJ45" s="169">
        <f t="shared" si="17"/>
        <v>116915833</v>
      </c>
      <c r="AK45" s="74">
        <v>85832833</v>
      </c>
      <c r="AL45" s="237">
        <v>116915833</v>
      </c>
      <c r="AM45" s="237">
        <f t="shared" si="16"/>
        <v>116915833</v>
      </c>
      <c r="AN45" s="238"/>
      <c r="AO45" s="192">
        <f t="shared" si="4"/>
        <v>0.11231555272720936</v>
      </c>
      <c r="AP45" s="256">
        <f t="shared" si="12"/>
        <v>0.4856894438128383</v>
      </c>
      <c r="AQ45" s="547"/>
      <c r="AR45" s="543"/>
      <c r="AS45" s="543"/>
      <c r="AT45" s="543"/>
      <c r="AU45" s="550"/>
      <c r="AV45" s="56"/>
      <c r="AW45" s="41"/>
      <c r="AX45" s="41"/>
      <c r="AY45" s="41"/>
      <c r="AZ45" s="41"/>
      <c r="BA45" s="41"/>
      <c r="BB45" s="41"/>
      <c r="BC45" s="41"/>
      <c r="BD45" s="41"/>
      <c r="BE45" s="41"/>
      <c r="BF45" s="41"/>
      <c r="BG45" s="41"/>
      <c r="BH45" s="41"/>
    </row>
    <row r="46" spans="1:60" ht="47.25" customHeight="1">
      <c r="A46" s="533"/>
      <c r="B46" s="557">
        <v>7</v>
      </c>
      <c r="C46" s="560" t="s">
        <v>163</v>
      </c>
      <c r="D46" s="541" t="s">
        <v>150</v>
      </c>
      <c r="E46" s="541">
        <v>535</v>
      </c>
      <c r="F46" s="541">
        <v>180</v>
      </c>
      <c r="G46" s="16" t="s">
        <v>6</v>
      </c>
      <c r="H46" s="232">
        <v>89</v>
      </c>
      <c r="I46" s="260">
        <v>30</v>
      </c>
      <c r="J46" s="83">
        <v>30</v>
      </c>
      <c r="K46" s="83">
        <v>30</v>
      </c>
      <c r="L46" s="223">
        <v>1</v>
      </c>
      <c r="M46" s="227">
        <v>20</v>
      </c>
      <c r="N46" s="79">
        <v>20</v>
      </c>
      <c r="O46" s="79">
        <v>20</v>
      </c>
      <c r="P46" s="79">
        <v>30</v>
      </c>
      <c r="Q46" s="79">
        <f>30</f>
        <v>30</v>
      </c>
      <c r="R46" s="228">
        <f>17.13</f>
        <v>17.13</v>
      </c>
      <c r="S46" s="227">
        <v>8</v>
      </c>
      <c r="T46" s="79">
        <f>S48-S46</f>
        <v>4.870000000000001</v>
      </c>
      <c r="U46" s="79">
        <v>8</v>
      </c>
      <c r="V46" s="79">
        <v>8</v>
      </c>
      <c r="W46" s="79">
        <v>8</v>
      </c>
      <c r="X46" s="228">
        <v>1.1</v>
      </c>
      <c r="Y46" s="227">
        <v>2.25</v>
      </c>
      <c r="Z46" s="79">
        <v>2.2</v>
      </c>
      <c r="AA46" s="79">
        <f>2.25+6</f>
        <v>8.25</v>
      </c>
      <c r="AB46" s="79">
        <f>2.25+6</f>
        <v>8.25</v>
      </c>
      <c r="AC46" s="59">
        <v>8.25</v>
      </c>
      <c r="AD46" s="187">
        <v>1.12</v>
      </c>
      <c r="AE46" s="130">
        <v>3</v>
      </c>
      <c r="AF46" s="59">
        <v>3</v>
      </c>
      <c r="AG46" s="59">
        <v>3</v>
      </c>
      <c r="AH46" s="59">
        <v>3</v>
      </c>
      <c r="AI46" s="59"/>
      <c r="AJ46" s="65">
        <v>0</v>
      </c>
      <c r="AK46" s="207">
        <v>0</v>
      </c>
      <c r="AL46" s="59">
        <v>0</v>
      </c>
      <c r="AM46" s="59">
        <v>0</v>
      </c>
      <c r="AN46" s="80"/>
      <c r="AO46" s="192">
        <f t="shared" si="4"/>
        <v>0</v>
      </c>
      <c r="AP46" s="256">
        <f t="shared" si="12"/>
        <v>0.22865168539325845</v>
      </c>
      <c r="AQ46" s="599" t="s">
        <v>344</v>
      </c>
      <c r="AR46" s="541" t="s">
        <v>303</v>
      </c>
      <c r="AS46" s="541" t="s">
        <v>340</v>
      </c>
      <c r="AT46" s="602" t="s">
        <v>259</v>
      </c>
      <c r="AU46" s="548" t="s">
        <v>279</v>
      </c>
      <c r="AV46" s="56"/>
      <c r="AW46" s="41"/>
      <c r="AX46" s="41"/>
      <c r="AY46" s="41"/>
      <c r="AZ46" s="41"/>
      <c r="BA46" s="41"/>
      <c r="BB46" s="41"/>
      <c r="BC46" s="41"/>
      <c r="BD46" s="41"/>
      <c r="BE46" s="41"/>
      <c r="BF46" s="41"/>
      <c r="BG46" s="41"/>
      <c r="BH46" s="41"/>
    </row>
    <row r="47" spans="1:60" ht="47.25" customHeight="1">
      <c r="A47" s="533"/>
      <c r="B47" s="558"/>
      <c r="C47" s="561"/>
      <c r="D47" s="542"/>
      <c r="E47" s="542"/>
      <c r="F47" s="542"/>
      <c r="G47" s="18" t="s">
        <v>7</v>
      </c>
      <c r="H47" s="60">
        <f>+L47+R47+X47+AD47+AH47</f>
        <v>3760249916</v>
      </c>
      <c r="I47" s="131">
        <v>526558414</v>
      </c>
      <c r="J47" s="60">
        <v>526558414</v>
      </c>
      <c r="K47" s="60">
        <v>509388414</v>
      </c>
      <c r="L47" s="89">
        <v>438170282</v>
      </c>
      <c r="M47" s="131">
        <v>1705086345</v>
      </c>
      <c r="N47" s="60">
        <v>1705086345</v>
      </c>
      <c r="O47" s="60">
        <v>1705086345</v>
      </c>
      <c r="P47" s="60">
        <v>1705086345</v>
      </c>
      <c r="Q47" s="60">
        <v>1722248000</v>
      </c>
      <c r="R47" s="89">
        <v>1719388647</v>
      </c>
      <c r="S47" s="131">
        <v>837143000</v>
      </c>
      <c r="T47" s="60">
        <v>837143000</v>
      </c>
      <c r="U47" s="60">
        <v>792939500</v>
      </c>
      <c r="V47" s="60">
        <v>792939500</v>
      </c>
      <c r="W47" s="60">
        <v>792939500</v>
      </c>
      <c r="X47" s="89">
        <v>785309500</v>
      </c>
      <c r="Y47" s="131">
        <v>617596000</v>
      </c>
      <c r="Z47" s="60">
        <v>617596000</v>
      </c>
      <c r="AA47" s="60">
        <v>617596000</v>
      </c>
      <c r="AB47" s="60">
        <v>617596000</v>
      </c>
      <c r="AC47" s="60">
        <v>417262000</v>
      </c>
      <c r="AD47" s="89">
        <v>414017487</v>
      </c>
      <c r="AE47" s="131">
        <v>421148000</v>
      </c>
      <c r="AF47" s="60">
        <v>421148000</v>
      </c>
      <c r="AG47" s="60">
        <v>421148000</v>
      </c>
      <c r="AH47" s="60">
        <v>403364000</v>
      </c>
      <c r="AI47" s="60"/>
      <c r="AJ47" s="66">
        <v>47150000</v>
      </c>
      <c r="AK47" s="203">
        <v>0</v>
      </c>
      <c r="AL47" s="60">
        <v>16500000</v>
      </c>
      <c r="AM47" s="60">
        <v>47150000</v>
      </c>
      <c r="AN47" s="67"/>
      <c r="AO47" s="192">
        <f t="shared" si="4"/>
        <v>0.11689193879473626</v>
      </c>
      <c r="AP47" s="256">
        <f t="shared" si="12"/>
        <v>0.905268530561148</v>
      </c>
      <c r="AQ47" s="600"/>
      <c r="AR47" s="542"/>
      <c r="AS47" s="542"/>
      <c r="AT47" s="603"/>
      <c r="AU47" s="549"/>
      <c r="AV47" s="56"/>
      <c r="AW47" s="41"/>
      <c r="AX47" s="41"/>
      <c r="AY47" s="41"/>
      <c r="AZ47" s="41"/>
      <c r="BA47" s="41"/>
      <c r="BB47" s="41"/>
      <c r="BC47" s="41"/>
      <c r="BD47" s="41"/>
      <c r="BE47" s="41"/>
      <c r="BF47" s="41"/>
      <c r="BG47" s="41"/>
      <c r="BH47" s="41"/>
    </row>
    <row r="48" spans="1:60" ht="47.25" customHeight="1">
      <c r="A48" s="533"/>
      <c r="B48" s="558"/>
      <c r="C48" s="561"/>
      <c r="D48" s="542"/>
      <c r="E48" s="542"/>
      <c r="F48" s="542"/>
      <c r="G48" s="15" t="s">
        <v>8</v>
      </c>
      <c r="H48" s="61"/>
      <c r="I48" s="124"/>
      <c r="J48" s="61"/>
      <c r="K48" s="61"/>
      <c r="L48" s="188"/>
      <c r="M48" s="124">
        <v>29</v>
      </c>
      <c r="N48" s="61">
        <v>29</v>
      </c>
      <c r="O48" s="61">
        <v>29</v>
      </c>
      <c r="P48" s="61">
        <v>29</v>
      </c>
      <c r="Q48" s="61">
        <v>29</v>
      </c>
      <c r="R48" s="188">
        <v>43.62</v>
      </c>
      <c r="S48" s="124">
        <f>Q46-R46</f>
        <v>12.870000000000001</v>
      </c>
      <c r="T48" s="61">
        <v>8</v>
      </c>
      <c r="U48" s="61">
        <v>8</v>
      </c>
      <c r="V48" s="61">
        <v>8</v>
      </c>
      <c r="W48" s="61">
        <v>8</v>
      </c>
      <c r="X48" s="70">
        <v>8</v>
      </c>
      <c r="Y48" s="124">
        <v>6.9</v>
      </c>
      <c r="Z48" s="61">
        <v>6.9</v>
      </c>
      <c r="AA48" s="61">
        <v>6.9</v>
      </c>
      <c r="AB48" s="61">
        <v>6.9</v>
      </c>
      <c r="AC48" s="61">
        <v>6.9</v>
      </c>
      <c r="AD48" s="188">
        <v>6.9</v>
      </c>
      <c r="AE48" s="124">
        <v>7.13</v>
      </c>
      <c r="AF48" s="61">
        <v>7.13</v>
      </c>
      <c r="AG48" s="61">
        <v>7.13</v>
      </c>
      <c r="AH48" s="61">
        <v>7.13</v>
      </c>
      <c r="AI48" s="61"/>
      <c r="AJ48" s="68">
        <v>2.88</v>
      </c>
      <c r="AK48" s="124">
        <v>2.88</v>
      </c>
      <c r="AL48" s="62">
        <v>0</v>
      </c>
      <c r="AM48" s="62">
        <v>2.88</v>
      </c>
      <c r="AN48" s="67"/>
      <c r="AO48" s="192">
        <f t="shared" si="4"/>
        <v>0.40392706872370265</v>
      </c>
      <c r="AP48" s="256" t="e">
        <f t="shared" si="12"/>
        <v>#DIV/0!</v>
      </c>
      <c r="AQ48" s="600"/>
      <c r="AR48" s="542"/>
      <c r="AS48" s="542"/>
      <c r="AT48" s="603"/>
      <c r="AU48" s="549"/>
      <c r="AV48" s="56"/>
      <c r="AW48" s="41"/>
      <c r="AX48" s="41"/>
      <c r="AY48" s="41"/>
      <c r="AZ48" s="41"/>
      <c r="BA48" s="41"/>
      <c r="BB48" s="41"/>
      <c r="BC48" s="41"/>
      <c r="BD48" s="41"/>
      <c r="BE48" s="41"/>
      <c r="BF48" s="41"/>
      <c r="BG48" s="41"/>
      <c r="BH48" s="41"/>
    </row>
    <row r="49" spans="1:60" ht="47.25" customHeight="1">
      <c r="A49" s="533"/>
      <c r="B49" s="558"/>
      <c r="C49" s="561"/>
      <c r="D49" s="542"/>
      <c r="E49" s="542"/>
      <c r="F49" s="542"/>
      <c r="G49" s="18" t="s">
        <v>9</v>
      </c>
      <c r="H49" s="60">
        <f>+L49+R49+X49+AD49+AH49</f>
        <v>1695519238</v>
      </c>
      <c r="I49" s="131"/>
      <c r="J49" s="60"/>
      <c r="K49" s="60"/>
      <c r="L49" s="89"/>
      <c r="M49" s="131">
        <v>431339501</v>
      </c>
      <c r="N49" s="60">
        <v>431339501</v>
      </c>
      <c r="O49" s="60">
        <v>431339501</v>
      </c>
      <c r="P49" s="60">
        <v>431339501</v>
      </c>
      <c r="Q49" s="60">
        <v>431339501</v>
      </c>
      <c r="R49" s="89">
        <v>431339501</v>
      </c>
      <c r="S49" s="131">
        <v>853553076</v>
      </c>
      <c r="T49" s="60">
        <v>853553076</v>
      </c>
      <c r="U49" s="60">
        <v>853553076</v>
      </c>
      <c r="V49" s="60">
        <v>853553076</v>
      </c>
      <c r="W49" s="60">
        <v>853553076</v>
      </c>
      <c r="X49" s="89">
        <v>661790932</v>
      </c>
      <c r="Y49" s="131">
        <v>648697927</v>
      </c>
      <c r="Z49" s="60">
        <v>648697927</v>
      </c>
      <c r="AA49" s="60">
        <v>648697927</v>
      </c>
      <c r="AB49" s="60">
        <f>648697927-11856</f>
        <v>648686071</v>
      </c>
      <c r="AC49" s="60">
        <v>648686071</v>
      </c>
      <c r="AD49" s="89">
        <v>549302071</v>
      </c>
      <c r="AE49" s="131">
        <v>53086734</v>
      </c>
      <c r="AF49" s="60">
        <v>53086734</v>
      </c>
      <c r="AG49" s="60">
        <v>53086734</v>
      </c>
      <c r="AH49" s="60">
        <v>53086734</v>
      </c>
      <c r="AI49" s="60"/>
      <c r="AJ49" s="66">
        <v>26750850</v>
      </c>
      <c r="AK49" s="131">
        <v>12179300</v>
      </c>
      <c r="AL49" s="60">
        <v>26750850</v>
      </c>
      <c r="AM49" s="60">
        <v>26750850</v>
      </c>
      <c r="AN49" s="67"/>
      <c r="AO49" s="192">
        <f t="shared" si="4"/>
        <v>0.5039083775618971</v>
      </c>
      <c r="AP49" s="256">
        <f t="shared" si="12"/>
        <v>0.98446736350154</v>
      </c>
      <c r="AQ49" s="600"/>
      <c r="AR49" s="542"/>
      <c r="AS49" s="542"/>
      <c r="AT49" s="603"/>
      <c r="AU49" s="549"/>
      <c r="AV49" s="56"/>
      <c r="AW49" s="41"/>
      <c r="AX49" s="41"/>
      <c r="AY49" s="41"/>
      <c r="AZ49" s="41"/>
      <c r="BA49" s="41"/>
      <c r="BB49" s="41"/>
      <c r="BC49" s="41"/>
      <c r="BD49" s="41"/>
      <c r="BE49" s="41"/>
      <c r="BF49" s="41"/>
      <c r="BG49" s="41"/>
      <c r="BH49" s="41"/>
    </row>
    <row r="50" spans="1:60" ht="53.25" customHeight="1">
      <c r="A50" s="533"/>
      <c r="B50" s="558"/>
      <c r="C50" s="561"/>
      <c r="D50" s="542"/>
      <c r="E50" s="542"/>
      <c r="F50" s="542"/>
      <c r="G50" s="15" t="s">
        <v>10</v>
      </c>
      <c r="H50" s="233">
        <f>+H46+H48</f>
        <v>89</v>
      </c>
      <c r="I50" s="262">
        <f>+I46+I48</f>
        <v>30</v>
      </c>
      <c r="J50" s="81">
        <f>+J46+J48</f>
        <v>30</v>
      </c>
      <c r="K50" s="81">
        <v>30</v>
      </c>
      <c r="L50" s="225">
        <f>+L46+L48</f>
        <v>1</v>
      </c>
      <c r="M50" s="230">
        <v>49</v>
      </c>
      <c r="N50" s="85">
        <v>49</v>
      </c>
      <c r="O50" s="85">
        <v>49</v>
      </c>
      <c r="P50" s="85">
        <v>59</v>
      </c>
      <c r="Q50" s="85">
        <f>+Q48+Q46</f>
        <v>59</v>
      </c>
      <c r="R50" s="231">
        <f aca="true" t="shared" si="19" ref="R50:AC50">+R48+R46</f>
        <v>60.75</v>
      </c>
      <c r="S50" s="230">
        <f t="shared" si="19"/>
        <v>20.87</v>
      </c>
      <c r="T50" s="85">
        <f t="shared" si="19"/>
        <v>12.870000000000001</v>
      </c>
      <c r="U50" s="85">
        <f t="shared" si="19"/>
        <v>16</v>
      </c>
      <c r="V50" s="85">
        <f t="shared" si="19"/>
        <v>16</v>
      </c>
      <c r="W50" s="85">
        <f t="shared" si="19"/>
        <v>16</v>
      </c>
      <c r="X50" s="231">
        <f t="shared" si="19"/>
        <v>9.1</v>
      </c>
      <c r="Y50" s="230">
        <f t="shared" si="19"/>
        <v>9.15</v>
      </c>
      <c r="Z50" s="85">
        <f t="shared" si="19"/>
        <v>9.100000000000001</v>
      </c>
      <c r="AA50" s="85">
        <f t="shared" si="19"/>
        <v>15.15</v>
      </c>
      <c r="AB50" s="85">
        <f t="shared" si="19"/>
        <v>15.15</v>
      </c>
      <c r="AC50" s="85">
        <f t="shared" si="19"/>
        <v>15.15</v>
      </c>
      <c r="AD50" s="235">
        <f>+AD48+AD46</f>
        <v>8.02</v>
      </c>
      <c r="AE50" s="71">
        <f>+AE46+AE48</f>
        <v>10.129999999999999</v>
      </c>
      <c r="AF50" s="62">
        <f>+AF46+AF48</f>
        <v>10.129999999999999</v>
      </c>
      <c r="AG50" s="62">
        <f>+AG46+AG48</f>
        <v>10.129999999999999</v>
      </c>
      <c r="AH50" s="62">
        <f aca="true" t="shared" si="20" ref="AH50:AI50">+AH46+AH48</f>
        <v>10.129999999999999</v>
      </c>
      <c r="AI50" s="62"/>
      <c r="AJ50" s="72">
        <v>2.88</v>
      </c>
      <c r="AK50" s="71">
        <v>2.88</v>
      </c>
      <c r="AL50" s="62">
        <v>0</v>
      </c>
      <c r="AM50" s="62">
        <f aca="true" t="shared" si="21" ref="AM50:AM51">+AJ50</f>
        <v>2.88</v>
      </c>
      <c r="AN50" s="73"/>
      <c r="AO50" s="192">
        <f t="shared" si="4"/>
        <v>0.28430404738400794</v>
      </c>
      <c r="AP50" s="256">
        <f t="shared" si="12"/>
        <v>0.9185393258426965</v>
      </c>
      <c r="AQ50" s="600"/>
      <c r="AR50" s="542"/>
      <c r="AS50" s="542"/>
      <c r="AT50" s="603"/>
      <c r="AU50" s="549"/>
      <c r="AV50" s="56"/>
      <c r="AW50" s="41"/>
      <c r="AX50" s="41"/>
      <c r="AY50" s="41"/>
      <c r="AZ50" s="41"/>
      <c r="BA50" s="41"/>
      <c r="BB50" s="41"/>
      <c r="BC50" s="41"/>
      <c r="BD50" s="41"/>
      <c r="BE50" s="41"/>
      <c r="BF50" s="41"/>
      <c r="BG50" s="41"/>
      <c r="BH50" s="41"/>
    </row>
    <row r="51" spans="1:60" ht="57.75" customHeight="1" thickBot="1">
      <c r="A51" s="533"/>
      <c r="B51" s="559"/>
      <c r="C51" s="562"/>
      <c r="D51" s="544"/>
      <c r="E51" s="544"/>
      <c r="F51" s="544"/>
      <c r="G51" s="19" t="s">
        <v>11</v>
      </c>
      <c r="H51" s="169">
        <f>H47+H49</f>
        <v>5455769154</v>
      </c>
      <c r="I51" s="74">
        <f>I47+I49</f>
        <v>526558414</v>
      </c>
      <c r="J51" s="63">
        <f>J47+J49</f>
        <v>526558414</v>
      </c>
      <c r="K51" s="63">
        <v>509388414</v>
      </c>
      <c r="L51" s="76">
        <f>L47+L49</f>
        <v>438170282</v>
      </c>
      <c r="M51" s="74">
        <v>2136425846</v>
      </c>
      <c r="N51" s="63">
        <v>2136425846</v>
      </c>
      <c r="O51" s="63">
        <v>2136425846</v>
      </c>
      <c r="P51" s="63">
        <v>2136425846</v>
      </c>
      <c r="Q51" s="63">
        <v>2153587501</v>
      </c>
      <c r="R51" s="76">
        <v>2150728147.66667</v>
      </c>
      <c r="S51" s="74">
        <f>+S49+S47</f>
        <v>1690696076</v>
      </c>
      <c r="T51" s="63">
        <v>1690696076</v>
      </c>
      <c r="U51" s="63">
        <v>1690696076</v>
      </c>
      <c r="V51" s="63">
        <v>1690696076</v>
      </c>
      <c r="W51" s="63">
        <v>1690696076</v>
      </c>
      <c r="X51" s="76">
        <v>1447100432</v>
      </c>
      <c r="Y51" s="74">
        <f>+Y49+Y47</f>
        <v>1266293927</v>
      </c>
      <c r="Z51" s="63">
        <f aca="true" t="shared" si="22" ref="Z51:AB51">Z47+Z49</f>
        <v>1266293927</v>
      </c>
      <c r="AA51" s="63">
        <f t="shared" si="22"/>
        <v>1266293927</v>
      </c>
      <c r="AB51" s="63">
        <f t="shared" si="22"/>
        <v>1266282071</v>
      </c>
      <c r="AC51" s="63">
        <v>1266282071</v>
      </c>
      <c r="AD51" s="76">
        <f>+AN51</f>
        <v>0</v>
      </c>
      <c r="AE51" s="171">
        <f aca="true" t="shared" si="23" ref="AE51:AJ51">AE47+AE49</f>
        <v>474234734</v>
      </c>
      <c r="AF51" s="87">
        <f t="shared" si="23"/>
        <v>474234734</v>
      </c>
      <c r="AG51" s="87">
        <f aca="true" t="shared" si="24" ref="AG51">AG47+AG49</f>
        <v>474234734</v>
      </c>
      <c r="AH51" s="87">
        <f t="shared" si="23"/>
        <v>456450734</v>
      </c>
      <c r="AI51" s="87"/>
      <c r="AJ51" s="169">
        <f t="shared" si="23"/>
        <v>73900850</v>
      </c>
      <c r="AK51" s="74">
        <v>12179300</v>
      </c>
      <c r="AL51" s="239">
        <v>43250850</v>
      </c>
      <c r="AM51" s="63">
        <f t="shared" si="21"/>
        <v>73900850</v>
      </c>
      <c r="AN51" s="238"/>
      <c r="AO51" s="192">
        <f t="shared" si="4"/>
        <v>0.1619032340081635</v>
      </c>
      <c r="AP51" s="256">
        <f t="shared" si="12"/>
        <v>0.7533126119629566</v>
      </c>
      <c r="AQ51" s="601"/>
      <c r="AR51" s="544"/>
      <c r="AS51" s="543"/>
      <c r="AT51" s="604"/>
      <c r="AU51" s="550"/>
      <c r="AV51" s="56"/>
      <c r="AW51" s="41"/>
      <c r="AX51" s="41"/>
      <c r="AY51" s="41"/>
      <c r="AZ51" s="41"/>
      <c r="BA51" s="41"/>
      <c r="BB51" s="41"/>
      <c r="BC51" s="41"/>
      <c r="BD51" s="41"/>
      <c r="BE51" s="41"/>
      <c r="BF51" s="41"/>
      <c r="BG51" s="41"/>
      <c r="BH51" s="41"/>
    </row>
    <row r="52" spans="1:60" ht="55.5" customHeight="1">
      <c r="A52" s="533"/>
      <c r="B52" s="557">
        <v>8</v>
      </c>
      <c r="C52" s="560" t="s">
        <v>159</v>
      </c>
      <c r="D52" s="541" t="s">
        <v>150</v>
      </c>
      <c r="E52" s="541">
        <v>535</v>
      </c>
      <c r="F52" s="541">
        <v>180</v>
      </c>
      <c r="G52" s="16" t="s">
        <v>6</v>
      </c>
      <c r="H52" s="232">
        <f>2+8+15+10+5</f>
        <v>40</v>
      </c>
      <c r="I52" s="260">
        <v>2</v>
      </c>
      <c r="J52" s="83">
        <v>2</v>
      </c>
      <c r="K52" s="83">
        <v>2</v>
      </c>
      <c r="L52" s="223">
        <v>2</v>
      </c>
      <c r="M52" s="227">
        <v>8</v>
      </c>
      <c r="N52" s="79">
        <v>8</v>
      </c>
      <c r="O52" s="79">
        <v>8</v>
      </c>
      <c r="P52" s="79">
        <v>8</v>
      </c>
      <c r="Q52" s="79">
        <v>8</v>
      </c>
      <c r="R52" s="228">
        <v>0</v>
      </c>
      <c r="S52" s="227">
        <v>15</v>
      </c>
      <c r="T52" s="79">
        <v>15</v>
      </c>
      <c r="U52" s="79">
        <v>15</v>
      </c>
      <c r="V52" s="79">
        <v>15</v>
      </c>
      <c r="W52" s="79">
        <v>15</v>
      </c>
      <c r="X52" s="228">
        <v>0</v>
      </c>
      <c r="Y52" s="227">
        <v>10</v>
      </c>
      <c r="Z52" s="79">
        <v>10</v>
      </c>
      <c r="AA52" s="79">
        <v>10</v>
      </c>
      <c r="AB52" s="79">
        <v>10</v>
      </c>
      <c r="AC52" s="59">
        <v>10</v>
      </c>
      <c r="AD52" s="187">
        <v>1</v>
      </c>
      <c r="AE52" s="130">
        <v>5</v>
      </c>
      <c r="AF52" s="59">
        <v>5</v>
      </c>
      <c r="AG52" s="59">
        <v>5</v>
      </c>
      <c r="AH52" s="59">
        <v>5</v>
      </c>
      <c r="AI52" s="59"/>
      <c r="AJ52" s="187">
        <v>1</v>
      </c>
      <c r="AK52" s="130">
        <v>1</v>
      </c>
      <c r="AL52" s="59">
        <v>0</v>
      </c>
      <c r="AM52" s="59">
        <v>1</v>
      </c>
      <c r="AN52" s="240"/>
      <c r="AO52" s="192">
        <f t="shared" si="4"/>
        <v>0.2</v>
      </c>
      <c r="AP52" s="256">
        <f t="shared" si="12"/>
        <v>0.1</v>
      </c>
      <c r="AQ52" s="585" t="s">
        <v>329</v>
      </c>
      <c r="AR52" s="541" t="s">
        <v>316</v>
      </c>
      <c r="AS52" s="595" t="s">
        <v>340</v>
      </c>
      <c r="AT52" s="596" t="s">
        <v>317</v>
      </c>
      <c r="AU52" s="584" t="s">
        <v>330</v>
      </c>
      <c r="AV52" s="56"/>
      <c r="AW52" s="41"/>
      <c r="AX52" s="41"/>
      <c r="AY52" s="41"/>
      <c r="AZ52" s="41"/>
      <c r="BA52" s="41"/>
      <c r="BB52" s="41"/>
      <c r="BC52" s="41"/>
      <c r="BD52" s="41"/>
      <c r="BE52" s="41"/>
      <c r="BF52" s="41"/>
      <c r="BG52" s="41"/>
      <c r="BH52" s="41"/>
    </row>
    <row r="53" spans="1:60" ht="56.25" customHeight="1">
      <c r="A53" s="533"/>
      <c r="B53" s="558"/>
      <c r="C53" s="561"/>
      <c r="D53" s="542"/>
      <c r="E53" s="542"/>
      <c r="F53" s="542"/>
      <c r="G53" s="18" t="s">
        <v>7</v>
      </c>
      <c r="H53" s="60">
        <f>+L53+R53+X53+AD53+AH53</f>
        <v>865762570</v>
      </c>
      <c r="I53" s="131">
        <v>67600549</v>
      </c>
      <c r="J53" s="60">
        <v>67600549</v>
      </c>
      <c r="K53" s="60">
        <v>67600549</v>
      </c>
      <c r="L53" s="89">
        <v>57654260</v>
      </c>
      <c r="M53" s="131">
        <v>180131055</v>
      </c>
      <c r="N53" s="60">
        <v>180131055</v>
      </c>
      <c r="O53" s="60">
        <v>180131055</v>
      </c>
      <c r="P53" s="60">
        <v>143137264</v>
      </c>
      <c r="Q53" s="60">
        <v>189876264</v>
      </c>
      <c r="R53" s="89">
        <v>185776243</v>
      </c>
      <c r="S53" s="131">
        <v>220809000</v>
      </c>
      <c r="T53" s="60">
        <v>220809000</v>
      </c>
      <c r="U53" s="60">
        <v>227522000</v>
      </c>
      <c r="V53" s="60">
        <v>227522000</v>
      </c>
      <c r="W53" s="60">
        <v>227000500</v>
      </c>
      <c r="X53" s="89">
        <v>227000500</v>
      </c>
      <c r="Y53" s="131">
        <v>201788000</v>
      </c>
      <c r="Z53" s="60">
        <v>201788000</v>
      </c>
      <c r="AA53" s="60">
        <v>201788000</v>
      </c>
      <c r="AB53" s="60">
        <v>204873300</v>
      </c>
      <c r="AC53" s="60">
        <v>192451567</v>
      </c>
      <c r="AD53" s="89">
        <v>192341567</v>
      </c>
      <c r="AE53" s="131">
        <v>255475000</v>
      </c>
      <c r="AF53" s="60">
        <v>255475000</v>
      </c>
      <c r="AG53" s="60">
        <v>255475000</v>
      </c>
      <c r="AH53" s="60">
        <v>202990000</v>
      </c>
      <c r="AI53" s="60"/>
      <c r="AJ53" s="264">
        <v>23180000</v>
      </c>
      <c r="AK53" s="203">
        <v>0</v>
      </c>
      <c r="AL53" s="204">
        <v>8646000</v>
      </c>
      <c r="AM53" s="204">
        <v>23180000</v>
      </c>
      <c r="AN53" s="114"/>
      <c r="AO53" s="192">
        <f t="shared" si="4"/>
        <v>0.11419281738016651</v>
      </c>
      <c r="AP53" s="256">
        <f t="shared" si="12"/>
        <v>0.7923102635402683</v>
      </c>
      <c r="AQ53" s="546"/>
      <c r="AR53" s="542"/>
      <c r="AS53" s="595"/>
      <c r="AT53" s="597"/>
      <c r="AU53" s="584"/>
      <c r="AV53" s="56"/>
      <c r="AW53" s="41"/>
      <c r="AX53" s="41"/>
      <c r="AY53" s="41"/>
      <c r="AZ53" s="41"/>
      <c r="BA53" s="41"/>
      <c r="BB53" s="41"/>
      <c r="BC53" s="41"/>
      <c r="BD53" s="41"/>
      <c r="BE53" s="41"/>
      <c r="BF53" s="41"/>
      <c r="BG53" s="41"/>
      <c r="BH53" s="41"/>
    </row>
    <row r="54" spans="1:60" ht="63.75" customHeight="1">
      <c r="A54" s="533"/>
      <c r="B54" s="558"/>
      <c r="C54" s="561"/>
      <c r="D54" s="542"/>
      <c r="E54" s="542"/>
      <c r="F54" s="542"/>
      <c r="G54" s="15" t="s">
        <v>8</v>
      </c>
      <c r="H54" s="61"/>
      <c r="I54" s="124"/>
      <c r="J54" s="61"/>
      <c r="K54" s="61"/>
      <c r="L54" s="188"/>
      <c r="M54" s="124"/>
      <c r="N54" s="61"/>
      <c r="O54" s="61"/>
      <c r="P54" s="61"/>
      <c r="Q54" s="61"/>
      <c r="R54" s="188"/>
      <c r="S54" s="124">
        <v>8</v>
      </c>
      <c r="T54" s="61">
        <v>8</v>
      </c>
      <c r="U54" s="61">
        <v>8</v>
      </c>
      <c r="V54" s="61">
        <v>8</v>
      </c>
      <c r="W54" s="61">
        <v>8</v>
      </c>
      <c r="X54" s="188">
        <v>8</v>
      </c>
      <c r="Y54" s="124">
        <v>15</v>
      </c>
      <c r="Z54" s="61">
        <v>15</v>
      </c>
      <c r="AA54" s="61">
        <v>15</v>
      </c>
      <c r="AB54" s="61">
        <v>15</v>
      </c>
      <c r="AC54" s="61">
        <v>15</v>
      </c>
      <c r="AD54" s="188">
        <v>15</v>
      </c>
      <c r="AE54" s="124">
        <v>9</v>
      </c>
      <c r="AF54" s="61">
        <v>9</v>
      </c>
      <c r="AG54" s="61">
        <v>9</v>
      </c>
      <c r="AH54" s="61">
        <v>9</v>
      </c>
      <c r="AI54" s="61"/>
      <c r="AJ54" s="188">
        <v>9</v>
      </c>
      <c r="AK54" s="124">
        <v>9</v>
      </c>
      <c r="AL54" s="62">
        <v>0</v>
      </c>
      <c r="AM54" s="62">
        <v>9</v>
      </c>
      <c r="AN54" s="69"/>
      <c r="AO54" s="192">
        <f t="shared" si="4"/>
        <v>1</v>
      </c>
      <c r="AP54" s="256" t="e">
        <f t="shared" si="12"/>
        <v>#DIV/0!</v>
      </c>
      <c r="AQ54" s="546"/>
      <c r="AR54" s="542"/>
      <c r="AS54" s="595"/>
      <c r="AT54" s="597"/>
      <c r="AU54" s="584"/>
      <c r="AV54" s="56"/>
      <c r="AW54" s="41"/>
      <c r="AX54" s="41"/>
      <c r="AY54" s="41"/>
      <c r="AZ54" s="41"/>
      <c r="BA54" s="41"/>
      <c r="BB54" s="41"/>
      <c r="BC54" s="41"/>
      <c r="BD54" s="41"/>
      <c r="BE54" s="41"/>
      <c r="BF54" s="41"/>
      <c r="BG54" s="41"/>
      <c r="BH54" s="41"/>
    </row>
    <row r="55" spans="1:60" ht="52.5" customHeight="1">
      <c r="A55" s="533"/>
      <c r="B55" s="558"/>
      <c r="C55" s="561"/>
      <c r="D55" s="542"/>
      <c r="E55" s="542"/>
      <c r="F55" s="542"/>
      <c r="G55" s="18" t="s">
        <v>9</v>
      </c>
      <c r="H55" s="60">
        <f>+L55+R55+X55+AD55+AH55</f>
        <v>253134116</v>
      </c>
      <c r="I55" s="131"/>
      <c r="J55" s="60"/>
      <c r="K55" s="60"/>
      <c r="L55" s="89"/>
      <c r="M55" s="131">
        <v>17781040</v>
      </c>
      <c r="N55" s="60">
        <v>17781040</v>
      </c>
      <c r="O55" s="60">
        <v>17781040</v>
      </c>
      <c r="P55" s="60">
        <v>17781040</v>
      </c>
      <c r="Q55" s="60">
        <v>17781040</v>
      </c>
      <c r="R55" s="89">
        <v>17781040</v>
      </c>
      <c r="S55" s="131">
        <v>108425443</v>
      </c>
      <c r="T55" s="60">
        <v>108425443</v>
      </c>
      <c r="U55" s="60">
        <v>108425443</v>
      </c>
      <c r="V55" s="60">
        <v>108425443</v>
      </c>
      <c r="W55" s="60">
        <v>108425443</v>
      </c>
      <c r="X55" s="89">
        <v>108425443</v>
      </c>
      <c r="Y55" s="131">
        <v>105762633</v>
      </c>
      <c r="Z55" s="60">
        <v>105762633</v>
      </c>
      <c r="AA55" s="60">
        <v>105762633</v>
      </c>
      <c r="AB55" s="60">
        <v>105762633</v>
      </c>
      <c r="AC55" s="60">
        <v>105762633</v>
      </c>
      <c r="AD55" s="89">
        <v>105762633</v>
      </c>
      <c r="AE55" s="131">
        <v>21165000</v>
      </c>
      <c r="AF55" s="60">
        <v>21165000</v>
      </c>
      <c r="AG55" s="60">
        <v>21165000</v>
      </c>
      <c r="AH55" s="60">
        <v>21165000</v>
      </c>
      <c r="AI55" s="60"/>
      <c r="AJ55" s="89">
        <v>21165000</v>
      </c>
      <c r="AK55" s="131">
        <v>21165000</v>
      </c>
      <c r="AL55" s="62">
        <v>21165000</v>
      </c>
      <c r="AM55" s="60">
        <v>21165000</v>
      </c>
      <c r="AN55" s="114"/>
      <c r="AO55" s="192">
        <f t="shared" si="4"/>
        <v>1</v>
      </c>
      <c r="AP55" s="256">
        <f t="shared" si="12"/>
        <v>1</v>
      </c>
      <c r="AQ55" s="546"/>
      <c r="AR55" s="542"/>
      <c r="AS55" s="595"/>
      <c r="AT55" s="597"/>
      <c r="AU55" s="584"/>
      <c r="AV55" s="56"/>
      <c r="AW55" s="41"/>
      <c r="AX55" s="41"/>
      <c r="AY55" s="41"/>
      <c r="AZ55" s="41"/>
      <c r="BA55" s="41"/>
      <c r="BB55" s="41"/>
      <c r="BC55" s="41"/>
      <c r="BD55" s="41"/>
      <c r="BE55" s="41"/>
      <c r="BF55" s="41"/>
      <c r="BG55" s="41"/>
      <c r="BH55" s="41"/>
    </row>
    <row r="56" spans="1:60" ht="65.25" customHeight="1">
      <c r="A56" s="533"/>
      <c r="B56" s="558"/>
      <c r="C56" s="561"/>
      <c r="D56" s="542"/>
      <c r="E56" s="542"/>
      <c r="F56" s="542"/>
      <c r="G56" s="15" t="s">
        <v>10</v>
      </c>
      <c r="H56" s="233">
        <f>+H52+H54</f>
        <v>40</v>
      </c>
      <c r="I56" s="262">
        <f>+I52+I54</f>
        <v>2</v>
      </c>
      <c r="J56" s="81">
        <f>+J52+J54</f>
        <v>2</v>
      </c>
      <c r="K56" s="81">
        <v>2</v>
      </c>
      <c r="L56" s="236">
        <f>+L52+L54</f>
        <v>2</v>
      </c>
      <c r="M56" s="230">
        <v>8</v>
      </c>
      <c r="N56" s="85">
        <v>8</v>
      </c>
      <c r="O56" s="85">
        <v>8</v>
      </c>
      <c r="P56" s="85">
        <v>8</v>
      </c>
      <c r="Q56" s="85">
        <v>8</v>
      </c>
      <c r="R56" s="231">
        <v>0</v>
      </c>
      <c r="S56" s="230">
        <f>+S54+S52</f>
        <v>23</v>
      </c>
      <c r="T56" s="85">
        <v>23</v>
      </c>
      <c r="U56" s="85">
        <v>23</v>
      </c>
      <c r="V56" s="85">
        <v>23</v>
      </c>
      <c r="W56" s="85">
        <v>23</v>
      </c>
      <c r="X56" s="231">
        <f>+X52+X54</f>
        <v>8</v>
      </c>
      <c r="Y56" s="230">
        <f>Y52+Y54</f>
        <v>25</v>
      </c>
      <c r="Z56" s="85">
        <f>Z52+Z54</f>
        <v>25</v>
      </c>
      <c r="AA56" s="85">
        <f>AA52+AA54</f>
        <v>25</v>
      </c>
      <c r="AB56" s="85">
        <f>AB52+AB54</f>
        <v>25</v>
      </c>
      <c r="AC56" s="62">
        <f>+AC52+AC54</f>
        <v>25</v>
      </c>
      <c r="AD56" s="235">
        <f>+AD52+AD54</f>
        <v>16</v>
      </c>
      <c r="AE56" s="71">
        <f>+AE52+AE54</f>
        <v>14</v>
      </c>
      <c r="AF56" s="62">
        <f aca="true" t="shared" si="25" ref="AF56:AJ56">+AF52+AF54</f>
        <v>14</v>
      </c>
      <c r="AG56" s="62">
        <f aca="true" t="shared" si="26" ref="AG56">+AG52+AG54</f>
        <v>14</v>
      </c>
      <c r="AH56" s="62">
        <f t="shared" si="25"/>
        <v>14</v>
      </c>
      <c r="AI56" s="62"/>
      <c r="AJ56" s="235">
        <f t="shared" si="25"/>
        <v>10</v>
      </c>
      <c r="AK56" s="71">
        <v>10</v>
      </c>
      <c r="AL56" s="62">
        <v>0</v>
      </c>
      <c r="AM56" s="62">
        <v>10</v>
      </c>
      <c r="AN56" s="186"/>
      <c r="AO56" s="192">
        <f t="shared" si="4"/>
        <v>0.7142857142857143</v>
      </c>
      <c r="AP56" s="256">
        <f t="shared" si="12"/>
        <v>0.9</v>
      </c>
      <c r="AQ56" s="546"/>
      <c r="AR56" s="542"/>
      <c r="AS56" s="595"/>
      <c r="AT56" s="597"/>
      <c r="AU56" s="584"/>
      <c r="AV56" s="56"/>
      <c r="AW56" s="41"/>
      <c r="AX56" s="41"/>
      <c r="AY56" s="41"/>
      <c r="AZ56" s="41"/>
      <c r="BA56" s="41"/>
      <c r="BB56" s="41"/>
      <c r="BC56" s="41"/>
      <c r="BD56" s="41"/>
      <c r="BE56" s="41"/>
      <c r="BF56" s="41"/>
      <c r="BG56" s="41"/>
      <c r="BH56" s="41"/>
    </row>
    <row r="57" spans="1:60" ht="62.25" customHeight="1" thickBot="1">
      <c r="A57" s="533"/>
      <c r="B57" s="559"/>
      <c r="C57" s="562"/>
      <c r="D57" s="544"/>
      <c r="E57" s="544"/>
      <c r="F57" s="544"/>
      <c r="G57" s="19" t="s">
        <v>11</v>
      </c>
      <c r="H57" s="169">
        <f>H53+H55</f>
        <v>1118896686</v>
      </c>
      <c r="I57" s="74">
        <f>I53+I55</f>
        <v>67600549</v>
      </c>
      <c r="J57" s="63">
        <f>J53+J55</f>
        <v>67600549</v>
      </c>
      <c r="K57" s="63">
        <v>67600549</v>
      </c>
      <c r="L57" s="76">
        <f>L53+L55</f>
        <v>57654260</v>
      </c>
      <c r="M57" s="74">
        <v>197912095</v>
      </c>
      <c r="N57" s="63">
        <v>197912095</v>
      </c>
      <c r="O57" s="63">
        <v>197912095</v>
      </c>
      <c r="P57" s="63">
        <v>160918304</v>
      </c>
      <c r="Q57" s="63">
        <v>207657304</v>
      </c>
      <c r="R57" s="76">
        <v>203557283</v>
      </c>
      <c r="S57" s="74">
        <f>+S55+S53</f>
        <v>329234443</v>
      </c>
      <c r="T57" s="63">
        <v>329234443</v>
      </c>
      <c r="U57" s="63">
        <v>329234443</v>
      </c>
      <c r="V57" s="63">
        <v>329234443</v>
      </c>
      <c r="W57" s="63">
        <v>329234443</v>
      </c>
      <c r="X57" s="76">
        <v>335425943</v>
      </c>
      <c r="Y57" s="74">
        <v>201788000</v>
      </c>
      <c r="Z57" s="63">
        <f>Z53+Z55</f>
        <v>307550633</v>
      </c>
      <c r="AA57" s="63">
        <f>AA53+AA55</f>
        <v>307550633</v>
      </c>
      <c r="AB57" s="63">
        <f>AB53+AB55</f>
        <v>310635933</v>
      </c>
      <c r="AC57" s="63">
        <v>310635933</v>
      </c>
      <c r="AD57" s="76">
        <f>+AN57</f>
        <v>0</v>
      </c>
      <c r="AE57" s="74">
        <f aca="true" t="shared" si="27" ref="AE57:AJ57">AE53+AE55</f>
        <v>276640000</v>
      </c>
      <c r="AF57" s="63">
        <f t="shared" si="27"/>
        <v>276640000</v>
      </c>
      <c r="AG57" s="63">
        <f aca="true" t="shared" si="28" ref="AG57">AG53+AG55</f>
        <v>276640000</v>
      </c>
      <c r="AH57" s="63">
        <f t="shared" si="27"/>
        <v>224155000</v>
      </c>
      <c r="AI57" s="63"/>
      <c r="AJ57" s="76">
        <f t="shared" si="27"/>
        <v>44345000</v>
      </c>
      <c r="AK57" s="171">
        <v>21165000</v>
      </c>
      <c r="AL57" s="206">
        <v>29811000</v>
      </c>
      <c r="AM57" s="87">
        <f>+AJ57</f>
        <v>44345000</v>
      </c>
      <c r="AN57" s="241"/>
      <c r="AO57" s="192">
        <f t="shared" si="4"/>
        <v>0.19783185742008877</v>
      </c>
      <c r="AP57" s="256">
        <f t="shared" si="12"/>
        <v>0.5728701264559827</v>
      </c>
      <c r="AQ57" s="547"/>
      <c r="AR57" s="544"/>
      <c r="AS57" s="595"/>
      <c r="AT57" s="598"/>
      <c r="AU57" s="584"/>
      <c r="AV57" s="56"/>
      <c r="AW57" s="41"/>
      <c r="AX57" s="41"/>
      <c r="AY57" s="41"/>
      <c r="AZ57" s="41"/>
      <c r="BA57" s="41"/>
      <c r="BB57" s="41"/>
      <c r="BC57" s="41"/>
      <c r="BD57" s="41"/>
      <c r="BE57" s="41"/>
      <c r="BF57" s="41"/>
      <c r="BG57" s="41"/>
      <c r="BH57" s="41"/>
    </row>
    <row r="58" spans="1:60" ht="47.25" customHeight="1">
      <c r="A58" s="532" t="s">
        <v>160</v>
      </c>
      <c r="B58" s="557">
        <v>9</v>
      </c>
      <c r="C58" s="560" t="s">
        <v>161</v>
      </c>
      <c r="D58" s="541" t="s">
        <v>162</v>
      </c>
      <c r="E58" s="541">
        <v>535</v>
      </c>
      <c r="F58" s="541">
        <v>180</v>
      </c>
      <c r="G58" s="16" t="s">
        <v>6</v>
      </c>
      <c r="H58" s="79">
        <v>100</v>
      </c>
      <c r="I58" s="83"/>
      <c r="J58" s="83"/>
      <c r="K58" s="83"/>
      <c r="L58" s="83"/>
      <c r="M58" s="79"/>
      <c r="N58" s="79"/>
      <c r="O58" s="79"/>
      <c r="P58" s="79"/>
      <c r="Q58" s="79"/>
      <c r="R58" s="79"/>
      <c r="S58" s="79"/>
      <c r="T58" s="79"/>
      <c r="U58" s="79"/>
      <c r="V58" s="79"/>
      <c r="W58" s="79"/>
      <c r="X58" s="79"/>
      <c r="Y58" s="88">
        <v>1</v>
      </c>
      <c r="Z58" s="79">
        <v>100</v>
      </c>
      <c r="AA58" s="79">
        <v>100</v>
      </c>
      <c r="AB58" s="79">
        <v>100</v>
      </c>
      <c r="AC58" s="59">
        <v>100</v>
      </c>
      <c r="AD58" s="65">
        <v>75</v>
      </c>
      <c r="AE58" s="130">
        <v>100</v>
      </c>
      <c r="AF58" s="59">
        <v>100</v>
      </c>
      <c r="AG58" s="59">
        <v>100</v>
      </c>
      <c r="AH58" s="59">
        <v>100</v>
      </c>
      <c r="AI58" s="59"/>
      <c r="AJ58" s="65">
        <v>24</v>
      </c>
      <c r="AK58" s="207">
        <v>0</v>
      </c>
      <c r="AL58" s="59">
        <v>0</v>
      </c>
      <c r="AM58" s="59">
        <f>+AJ58</f>
        <v>24</v>
      </c>
      <c r="AN58" s="80"/>
      <c r="AO58" s="192">
        <f t="shared" si="4"/>
        <v>0.24</v>
      </c>
      <c r="AP58" s="256">
        <f>+(L58+R58+X58+AD58+AM58)/200</f>
        <v>0.495</v>
      </c>
      <c r="AQ58" s="585" t="s">
        <v>343</v>
      </c>
      <c r="AR58" s="541" t="s">
        <v>284</v>
      </c>
      <c r="AS58" s="586" t="s">
        <v>340</v>
      </c>
      <c r="AT58" s="589" t="s">
        <v>269</v>
      </c>
      <c r="AU58" s="592" t="s">
        <v>270</v>
      </c>
      <c r="AV58" s="56"/>
      <c r="AW58" s="41"/>
      <c r="AX58" s="41"/>
      <c r="AY58" s="41"/>
      <c r="AZ58" s="41"/>
      <c r="BA58" s="41"/>
      <c r="BB58" s="41"/>
      <c r="BC58" s="41"/>
      <c r="BD58" s="41"/>
      <c r="BE58" s="41"/>
      <c r="BF58" s="41"/>
      <c r="BG58" s="41"/>
      <c r="BH58" s="41"/>
    </row>
    <row r="59" spans="1:60" ht="47.25" customHeight="1">
      <c r="A59" s="533"/>
      <c r="B59" s="558"/>
      <c r="C59" s="561"/>
      <c r="D59" s="542"/>
      <c r="E59" s="542"/>
      <c r="F59" s="542"/>
      <c r="G59" s="18" t="s">
        <v>7</v>
      </c>
      <c r="H59" s="60">
        <f>+L59+R59+X59+AD59+AH59</f>
        <v>2062102125</v>
      </c>
      <c r="I59" s="60"/>
      <c r="J59" s="60"/>
      <c r="K59" s="60"/>
      <c r="L59" s="60"/>
      <c r="M59" s="60"/>
      <c r="N59" s="60"/>
      <c r="O59" s="60"/>
      <c r="P59" s="60"/>
      <c r="Q59" s="60"/>
      <c r="R59" s="60"/>
      <c r="S59" s="60"/>
      <c r="T59" s="60"/>
      <c r="U59" s="60"/>
      <c r="V59" s="60"/>
      <c r="W59" s="60"/>
      <c r="X59" s="60"/>
      <c r="Y59" s="60">
        <v>314820000</v>
      </c>
      <c r="Z59" s="60">
        <v>314820000</v>
      </c>
      <c r="AA59" s="60">
        <v>314820000</v>
      </c>
      <c r="AB59" s="60">
        <v>787051125</v>
      </c>
      <c r="AC59" s="60">
        <v>978581125</v>
      </c>
      <c r="AD59" s="66">
        <v>978581125</v>
      </c>
      <c r="AE59" s="131">
        <v>1083521000</v>
      </c>
      <c r="AF59" s="60">
        <v>1083521000</v>
      </c>
      <c r="AG59" s="60">
        <v>1083521000</v>
      </c>
      <c r="AH59" s="60">
        <v>1083521000</v>
      </c>
      <c r="AI59" s="60"/>
      <c r="AJ59" s="265">
        <v>262350375</v>
      </c>
      <c r="AK59" s="209">
        <v>0</v>
      </c>
      <c r="AL59" s="61">
        <v>0</v>
      </c>
      <c r="AM59" s="266">
        <v>262350375</v>
      </c>
      <c r="AN59" s="67"/>
      <c r="AO59" s="192">
        <f t="shared" si="4"/>
        <v>0.24212763296696602</v>
      </c>
      <c r="AP59" s="256">
        <f t="shared" si="12"/>
        <v>0.60177984637885</v>
      </c>
      <c r="AQ59" s="546"/>
      <c r="AR59" s="542"/>
      <c r="AS59" s="587"/>
      <c r="AT59" s="590"/>
      <c r="AU59" s="593"/>
      <c r="AV59" s="56"/>
      <c r="AW59" s="41"/>
      <c r="AX59" s="41"/>
      <c r="AY59" s="41"/>
      <c r="AZ59" s="41"/>
      <c r="BA59" s="41"/>
      <c r="BB59" s="41"/>
      <c r="BC59" s="41"/>
      <c r="BD59" s="41"/>
      <c r="BE59" s="41"/>
      <c r="BF59" s="41"/>
      <c r="BG59" s="41"/>
      <c r="BH59" s="41"/>
    </row>
    <row r="60" spans="1:60" ht="47.25" customHeight="1">
      <c r="A60" s="533"/>
      <c r="B60" s="558"/>
      <c r="C60" s="561"/>
      <c r="D60" s="542"/>
      <c r="E60" s="542"/>
      <c r="F60" s="542"/>
      <c r="G60" s="15" t="s">
        <v>8</v>
      </c>
      <c r="H60" s="61"/>
      <c r="I60" s="61"/>
      <c r="J60" s="61"/>
      <c r="K60" s="61"/>
      <c r="L60" s="61"/>
      <c r="M60" s="61"/>
      <c r="N60" s="61"/>
      <c r="O60" s="61"/>
      <c r="P60" s="61"/>
      <c r="Q60" s="61"/>
      <c r="R60" s="61"/>
      <c r="S60" s="61"/>
      <c r="T60" s="61"/>
      <c r="U60" s="61"/>
      <c r="V60" s="61"/>
      <c r="W60" s="61"/>
      <c r="X60" s="61"/>
      <c r="Y60" s="61"/>
      <c r="Z60" s="61"/>
      <c r="AA60" s="61"/>
      <c r="AB60" s="61"/>
      <c r="AC60" s="61"/>
      <c r="AD60" s="68"/>
      <c r="AE60" s="124"/>
      <c r="AF60" s="61"/>
      <c r="AG60" s="61">
        <v>0</v>
      </c>
      <c r="AH60" s="61">
        <v>0</v>
      </c>
      <c r="AI60" s="61"/>
      <c r="AJ60" s="68">
        <v>0</v>
      </c>
      <c r="AK60" s="124">
        <v>0</v>
      </c>
      <c r="AL60" s="62">
        <v>0</v>
      </c>
      <c r="AM60" s="62">
        <f aca="true" t="shared" si="29" ref="AM60:AM63">+AJ60</f>
        <v>0</v>
      </c>
      <c r="AN60" s="70"/>
      <c r="AO60" s="192" t="e">
        <f t="shared" si="4"/>
        <v>#DIV/0!</v>
      </c>
      <c r="AP60" s="256" t="e">
        <f t="shared" si="12"/>
        <v>#DIV/0!</v>
      </c>
      <c r="AQ60" s="546"/>
      <c r="AR60" s="542"/>
      <c r="AS60" s="587"/>
      <c r="AT60" s="590"/>
      <c r="AU60" s="593"/>
      <c r="AV60" s="56"/>
      <c r="AW60" s="41"/>
      <c r="AX60" s="41"/>
      <c r="AY60" s="41"/>
      <c r="AZ60" s="41"/>
      <c r="BA60" s="41"/>
      <c r="BB60" s="41"/>
      <c r="BC60" s="41"/>
      <c r="BD60" s="41"/>
      <c r="BE60" s="41"/>
      <c r="BF60" s="41"/>
      <c r="BG60" s="41"/>
      <c r="BH60" s="41"/>
    </row>
    <row r="61" spans="1:60" ht="47.25" customHeight="1">
      <c r="A61" s="533"/>
      <c r="B61" s="558"/>
      <c r="C61" s="561"/>
      <c r="D61" s="542"/>
      <c r="E61" s="542"/>
      <c r="F61" s="542"/>
      <c r="G61" s="18" t="s">
        <v>9</v>
      </c>
      <c r="H61" s="60">
        <f>+L61+R61+X61+AD61+AH61</f>
        <v>0</v>
      </c>
      <c r="I61" s="60"/>
      <c r="J61" s="60"/>
      <c r="K61" s="60"/>
      <c r="L61" s="60"/>
      <c r="M61" s="60"/>
      <c r="N61" s="60"/>
      <c r="O61" s="60"/>
      <c r="P61" s="60"/>
      <c r="Q61" s="60"/>
      <c r="R61" s="60"/>
      <c r="S61" s="60"/>
      <c r="T61" s="60"/>
      <c r="U61" s="60"/>
      <c r="V61" s="60"/>
      <c r="W61" s="60"/>
      <c r="X61" s="60"/>
      <c r="Y61" s="60">
        <v>0</v>
      </c>
      <c r="Z61" s="60">
        <v>0</v>
      </c>
      <c r="AA61" s="60">
        <v>0</v>
      </c>
      <c r="AB61" s="60">
        <v>0</v>
      </c>
      <c r="AC61" s="60">
        <v>0</v>
      </c>
      <c r="AD61" s="170">
        <f>+AN61</f>
        <v>0</v>
      </c>
      <c r="AE61" s="131">
        <v>0</v>
      </c>
      <c r="AF61" s="60">
        <v>0</v>
      </c>
      <c r="AG61" s="60">
        <v>0</v>
      </c>
      <c r="AH61" s="60">
        <v>0</v>
      </c>
      <c r="AI61" s="60"/>
      <c r="AJ61" s="66">
        <v>0</v>
      </c>
      <c r="AK61" s="131">
        <v>0</v>
      </c>
      <c r="AL61" s="62">
        <v>0</v>
      </c>
      <c r="AM61" s="62">
        <f t="shared" si="29"/>
        <v>0</v>
      </c>
      <c r="AN61" s="67"/>
      <c r="AO61" s="192" t="e">
        <f t="shared" si="4"/>
        <v>#DIV/0!</v>
      </c>
      <c r="AP61" s="256" t="e">
        <f t="shared" si="12"/>
        <v>#DIV/0!</v>
      </c>
      <c r="AQ61" s="546"/>
      <c r="AR61" s="542"/>
      <c r="AS61" s="587"/>
      <c r="AT61" s="590"/>
      <c r="AU61" s="593"/>
      <c r="AV61" s="56"/>
      <c r="AW61" s="41"/>
      <c r="AX61" s="41"/>
      <c r="AY61" s="41"/>
      <c r="AZ61" s="41"/>
      <c r="BA61" s="41"/>
      <c r="BB61" s="41"/>
      <c r="BC61" s="41"/>
      <c r="BD61" s="41"/>
      <c r="BE61" s="41"/>
      <c r="BF61" s="41"/>
      <c r="BG61" s="41"/>
      <c r="BH61" s="41"/>
    </row>
    <row r="62" spans="1:60" ht="47.25" customHeight="1">
      <c r="A62" s="533"/>
      <c r="B62" s="558"/>
      <c r="C62" s="561"/>
      <c r="D62" s="542"/>
      <c r="E62" s="542"/>
      <c r="F62" s="542"/>
      <c r="G62" s="15" t="s">
        <v>10</v>
      </c>
      <c r="H62" s="85">
        <f>+H58</f>
        <v>100</v>
      </c>
      <c r="I62" s="81"/>
      <c r="J62" s="81"/>
      <c r="K62" s="81"/>
      <c r="L62" s="267"/>
      <c r="M62" s="85"/>
      <c r="N62" s="85"/>
      <c r="O62" s="85"/>
      <c r="P62" s="85"/>
      <c r="Q62" s="85"/>
      <c r="R62" s="85"/>
      <c r="S62" s="85"/>
      <c r="T62" s="85"/>
      <c r="U62" s="85"/>
      <c r="V62" s="85"/>
      <c r="W62" s="85"/>
      <c r="X62" s="85"/>
      <c r="Y62" s="62">
        <v>0</v>
      </c>
      <c r="Z62" s="85">
        <f>Z58+Z60</f>
        <v>100</v>
      </c>
      <c r="AA62" s="85">
        <f>AA58+AA60</f>
        <v>100</v>
      </c>
      <c r="AB62" s="85">
        <f>AB58+AB60</f>
        <v>100</v>
      </c>
      <c r="AC62" s="62">
        <v>100</v>
      </c>
      <c r="AD62" s="72">
        <v>75</v>
      </c>
      <c r="AE62" s="71">
        <v>100</v>
      </c>
      <c r="AF62" s="62">
        <v>100</v>
      </c>
      <c r="AG62" s="62">
        <v>100</v>
      </c>
      <c r="AH62" s="62">
        <v>100</v>
      </c>
      <c r="AI62" s="62"/>
      <c r="AJ62" s="72">
        <f>+AJ58+AJ60</f>
        <v>24</v>
      </c>
      <c r="AK62" s="71"/>
      <c r="AL62" s="62">
        <v>0</v>
      </c>
      <c r="AM62" s="62">
        <f t="shared" si="29"/>
        <v>24</v>
      </c>
      <c r="AN62" s="73"/>
      <c r="AO62" s="192">
        <f t="shared" si="4"/>
        <v>0.24</v>
      </c>
      <c r="AP62" s="256">
        <f>+(L62+R62+X62+AD62+AM62)/200</f>
        <v>0.495</v>
      </c>
      <c r="AQ62" s="546"/>
      <c r="AR62" s="542"/>
      <c r="AS62" s="587"/>
      <c r="AT62" s="590"/>
      <c r="AU62" s="593"/>
      <c r="AV62" s="56"/>
      <c r="AW62" s="41"/>
      <c r="AX62" s="41"/>
      <c r="AY62" s="41"/>
      <c r="AZ62" s="41"/>
      <c r="BA62" s="41"/>
      <c r="BB62" s="41"/>
      <c r="BC62" s="41"/>
      <c r="BD62" s="41"/>
      <c r="BE62" s="41"/>
      <c r="BF62" s="41"/>
      <c r="BG62" s="41"/>
      <c r="BH62" s="41"/>
    </row>
    <row r="63" spans="1:60" ht="47.25" customHeight="1" thickBot="1">
      <c r="A63" s="533"/>
      <c r="B63" s="559"/>
      <c r="C63" s="562"/>
      <c r="D63" s="544"/>
      <c r="E63" s="544"/>
      <c r="F63" s="544"/>
      <c r="G63" s="19" t="s">
        <v>11</v>
      </c>
      <c r="H63" s="87">
        <f>+H59</f>
        <v>2062102125</v>
      </c>
      <c r="I63" s="87"/>
      <c r="J63" s="87"/>
      <c r="K63" s="87"/>
      <c r="L63" s="87"/>
      <c r="M63" s="87"/>
      <c r="N63" s="87"/>
      <c r="O63" s="87"/>
      <c r="P63" s="87"/>
      <c r="Q63" s="87"/>
      <c r="R63" s="87"/>
      <c r="S63" s="87"/>
      <c r="T63" s="87"/>
      <c r="U63" s="87"/>
      <c r="V63" s="87"/>
      <c r="W63" s="87"/>
      <c r="X63" s="87"/>
      <c r="Y63" s="87">
        <v>314820000</v>
      </c>
      <c r="Z63" s="87">
        <v>314820000</v>
      </c>
      <c r="AA63" s="87">
        <v>314820000</v>
      </c>
      <c r="AB63" s="87">
        <f>+AB59</f>
        <v>787051125</v>
      </c>
      <c r="AC63" s="87">
        <f>+AC59</f>
        <v>978581125</v>
      </c>
      <c r="AD63" s="169">
        <v>978581125</v>
      </c>
      <c r="AE63" s="171">
        <v>1083521000</v>
      </c>
      <c r="AF63" s="87">
        <v>1083521000</v>
      </c>
      <c r="AG63" s="87">
        <v>1083521000</v>
      </c>
      <c r="AH63" s="87">
        <v>1083521000</v>
      </c>
      <c r="AI63" s="87"/>
      <c r="AJ63" s="87">
        <f>+AJ59+AJ61</f>
        <v>262350375</v>
      </c>
      <c r="AK63" s="245">
        <v>0</v>
      </c>
      <c r="AL63" s="239">
        <v>0</v>
      </c>
      <c r="AM63" s="63">
        <f t="shared" si="29"/>
        <v>262350375</v>
      </c>
      <c r="AN63" s="238"/>
      <c r="AO63" s="192">
        <f t="shared" si="4"/>
        <v>0.24212763296696602</v>
      </c>
      <c r="AP63" s="256">
        <f t="shared" si="12"/>
        <v>0.60177984637885</v>
      </c>
      <c r="AQ63" s="547"/>
      <c r="AR63" s="544"/>
      <c r="AS63" s="588"/>
      <c r="AT63" s="591"/>
      <c r="AU63" s="594"/>
      <c r="AV63" s="56"/>
      <c r="AW63" s="41"/>
      <c r="AX63" s="41"/>
      <c r="AY63" s="41"/>
      <c r="AZ63" s="41"/>
      <c r="BA63" s="41"/>
      <c r="BB63" s="41"/>
      <c r="BC63" s="41"/>
      <c r="BD63" s="41"/>
      <c r="BE63" s="41"/>
      <c r="BF63" s="41"/>
      <c r="BG63" s="41"/>
      <c r="BH63" s="41"/>
    </row>
    <row r="64" spans="1:60" ht="47.25" customHeight="1">
      <c r="A64" s="569" t="s">
        <v>12</v>
      </c>
      <c r="B64" s="570"/>
      <c r="C64" s="570"/>
      <c r="D64" s="570"/>
      <c r="E64" s="570"/>
      <c r="F64" s="570"/>
      <c r="G64" s="16" t="s">
        <v>7</v>
      </c>
      <c r="H64" s="64">
        <f>+H11+H17+H23+H29+H35+H41+H47+H53</f>
        <v>20777480883</v>
      </c>
      <c r="I64" s="64">
        <f aca="true" t="shared" si="30" ref="I64:N64">+I11+I17+I23+I29+I35+I41+I47+I53</f>
        <v>1261547053</v>
      </c>
      <c r="J64" s="64">
        <f t="shared" si="30"/>
        <v>1261547053</v>
      </c>
      <c r="K64" s="64">
        <f t="shared" si="30"/>
        <v>1051547053</v>
      </c>
      <c r="L64" s="64">
        <f t="shared" si="30"/>
        <v>867743009</v>
      </c>
      <c r="M64" s="64">
        <f t="shared" si="30"/>
        <v>8795300000</v>
      </c>
      <c r="N64" s="64">
        <f t="shared" si="30"/>
        <v>8795300000</v>
      </c>
      <c r="O64" s="64">
        <f>+O11+O17+O23+O29+O35+O41+O47+O53</f>
        <v>8795300000</v>
      </c>
      <c r="P64" s="64">
        <f>+P11+P17+P23+P29+P35+P41+P47+P53</f>
        <v>7712420000</v>
      </c>
      <c r="Q64" s="64">
        <f>+Q11+Q17+Q23+Q29+Q35+Q41+Q47+Q53</f>
        <v>7712420000</v>
      </c>
      <c r="R64" s="64">
        <f>+R11+R17+R23+R29+R35+R41+R47+R53</f>
        <v>7356162029</v>
      </c>
      <c r="S64" s="64">
        <f aca="true" t="shared" si="31" ref="S64:X64">+S11+S17+S23+S29+S35+S41+S47+S53</f>
        <v>7468889000</v>
      </c>
      <c r="T64" s="64">
        <f t="shared" si="31"/>
        <v>7468889000</v>
      </c>
      <c r="U64" s="64">
        <f t="shared" si="31"/>
        <v>7468889000</v>
      </c>
      <c r="V64" s="64">
        <f t="shared" si="31"/>
        <v>7468889000</v>
      </c>
      <c r="W64" s="64">
        <f t="shared" si="31"/>
        <v>7468889000</v>
      </c>
      <c r="X64" s="64">
        <f t="shared" si="31"/>
        <v>6391433325</v>
      </c>
      <c r="Y64" s="64">
        <f aca="true" t="shared" si="32" ref="Y64:AC64">+Y11+Y17+Y23+Y29+Y35+Y41+Y47+Y53</f>
        <v>8833051000</v>
      </c>
      <c r="Z64" s="64">
        <f t="shared" si="32"/>
        <v>8833051000</v>
      </c>
      <c r="AA64" s="64">
        <f t="shared" si="32"/>
        <v>8833051000</v>
      </c>
      <c r="AB64" s="64">
        <f t="shared" si="32"/>
        <v>8360819875</v>
      </c>
      <c r="AC64" s="64">
        <f t="shared" si="32"/>
        <v>8169289875</v>
      </c>
      <c r="AD64" s="163">
        <f>+AD11+AD17+AD23+AD29+AD35+AD41+AD47+AD53+AD59</f>
        <v>4750041845</v>
      </c>
      <c r="AE64" s="132">
        <f>+AE11+AE17+AE23+AE29+AE35+AE41+AE47+AE53+AE59</f>
        <v>4546391000</v>
      </c>
      <c r="AF64" s="64">
        <f>+AF11+AF17+AF23+AF29+AF35+AF41+AF47+AF53+AF59</f>
        <v>4546391000</v>
      </c>
      <c r="AG64" s="64">
        <f aca="true" t="shared" si="33" ref="AG64:AK64">+AG11+AG17+AG23+AG29+AG35+AG41+AG47+AG53+AG59</f>
        <v>4546391000</v>
      </c>
      <c r="AH64" s="64">
        <f t="shared" si="33"/>
        <v>3474202800</v>
      </c>
      <c r="AI64" s="64"/>
      <c r="AJ64" s="163">
        <f t="shared" si="33"/>
        <v>540264375</v>
      </c>
      <c r="AK64" s="242">
        <f t="shared" si="33"/>
        <v>115579000</v>
      </c>
      <c r="AL64" s="243">
        <f>+AL11+AL17+AL23+AL29+AL35+AL41+AL47+AL53+AL59</f>
        <v>199828000</v>
      </c>
      <c r="AM64" s="243">
        <f>+AM11+AM17+AM23+AM29+AM35+AM41+AM47+AM53+AM59</f>
        <v>540264375</v>
      </c>
      <c r="AN64" s="244">
        <f>+AN11+AN17+AN23+AN29+AN35+AN41+AN47+AN53+AN59</f>
        <v>0</v>
      </c>
      <c r="AO64" s="192">
        <f t="shared" si="4"/>
        <v>0.15550743756236682</v>
      </c>
      <c r="AP64" s="256">
        <f t="shared" si="12"/>
        <v>0.9580393645933598</v>
      </c>
      <c r="AQ64" s="575"/>
      <c r="AR64" s="575"/>
      <c r="AS64" s="575"/>
      <c r="AT64" s="575"/>
      <c r="AU64" s="576"/>
      <c r="AV64" s="56"/>
      <c r="AW64" s="43"/>
      <c r="AX64" s="43"/>
      <c r="AY64" s="43"/>
      <c r="AZ64" s="43"/>
      <c r="BA64" s="43"/>
      <c r="BB64" s="43"/>
      <c r="BC64" s="43"/>
      <c r="BD64" s="43"/>
      <c r="BE64" s="43"/>
      <c r="BF64" s="43"/>
      <c r="BG64" s="43"/>
      <c r="BH64" s="43"/>
    </row>
    <row r="65" spans="1:60" ht="47.25" customHeight="1">
      <c r="A65" s="571"/>
      <c r="B65" s="572"/>
      <c r="C65" s="572"/>
      <c r="D65" s="572"/>
      <c r="E65" s="572"/>
      <c r="F65" s="572"/>
      <c r="G65" s="18" t="s">
        <v>9</v>
      </c>
      <c r="H65" s="60">
        <f aca="true" t="shared" si="34" ref="H65:N65">H13+H19+H25+H31+H37+H43+H49+H55</f>
        <v>12018476960</v>
      </c>
      <c r="I65" s="60">
        <f t="shared" si="34"/>
        <v>0</v>
      </c>
      <c r="J65" s="60">
        <f t="shared" si="34"/>
        <v>0</v>
      </c>
      <c r="K65" s="60">
        <f t="shared" si="34"/>
        <v>0</v>
      </c>
      <c r="L65" s="60">
        <f t="shared" si="34"/>
        <v>0</v>
      </c>
      <c r="M65" s="60">
        <f t="shared" si="34"/>
        <v>730212885</v>
      </c>
      <c r="N65" s="60">
        <f t="shared" si="34"/>
        <v>730212885</v>
      </c>
      <c r="O65" s="60">
        <f>O13+O19+O25+O31+O37+O43+O49+O55</f>
        <v>730212884</v>
      </c>
      <c r="P65" s="60">
        <f>P13+P19+P25+P31+P37+P43+P49+P55</f>
        <v>730212884</v>
      </c>
      <c r="Q65" s="60">
        <f>Q13+Q19+Q25+Q31+Q37+Q43+Q49+Q55</f>
        <v>730212884</v>
      </c>
      <c r="R65" s="60">
        <f>R13+R19+R25+R31+R37+R43+R49+R55</f>
        <v>730212884</v>
      </c>
      <c r="S65" s="60">
        <f aca="true" t="shared" si="35" ref="S65:X65">S13+S19+S25+S31+S37+S43+S49+S55</f>
        <v>5853824592</v>
      </c>
      <c r="T65" s="60">
        <f t="shared" si="35"/>
        <v>5853824592</v>
      </c>
      <c r="U65" s="60">
        <f t="shared" si="35"/>
        <v>5845422411</v>
      </c>
      <c r="V65" s="60">
        <f t="shared" si="35"/>
        <v>5845422411</v>
      </c>
      <c r="W65" s="60">
        <f t="shared" si="35"/>
        <v>5842135711</v>
      </c>
      <c r="X65" s="60">
        <f t="shared" si="35"/>
        <v>4600972067</v>
      </c>
      <c r="Y65" s="60">
        <f aca="true" t="shared" si="36" ref="Y65:AD65">Y13+Y19+Y25+Y31+Y37+Y43+Y49+Y55</f>
        <v>5538997085</v>
      </c>
      <c r="Z65" s="60">
        <f t="shared" si="36"/>
        <v>5538997085</v>
      </c>
      <c r="AA65" s="60">
        <f t="shared" si="36"/>
        <v>5538997085</v>
      </c>
      <c r="AB65" s="60">
        <f t="shared" si="36"/>
        <v>5538985229</v>
      </c>
      <c r="AC65" s="60">
        <f t="shared" si="36"/>
        <v>5538985229</v>
      </c>
      <c r="AD65" s="66">
        <f t="shared" si="36"/>
        <v>5437966919</v>
      </c>
      <c r="AE65" s="131">
        <f>AE13+AE19+AE25+AE31+AE37+AE43+AE49+AE55+AE61</f>
        <v>1249325090</v>
      </c>
      <c r="AF65" s="60">
        <f aca="true" t="shared" si="37" ref="AF65:AK65">AF13+AF19+AF25+AF31+AF37+AF43+AF49+AF55+AF61</f>
        <v>1249325090</v>
      </c>
      <c r="AG65" s="60">
        <f t="shared" si="37"/>
        <v>1249325090</v>
      </c>
      <c r="AH65" s="60">
        <f t="shared" si="37"/>
        <v>1249325090</v>
      </c>
      <c r="AI65" s="60"/>
      <c r="AJ65" s="66">
        <f t="shared" si="37"/>
        <v>202503050</v>
      </c>
      <c r="AK65" s="131">
        <f t="shared" si="37"/>
        <v>177767500</v>
      </c>
      <c r="AL65" s="60">
        <f>AL13+AL19+AL25+AL31+AL37+AL43+AL49+AL55</f>
        <v>200003050</v>
      </c>
      <c r="AM65" s="60">
        <f>AM13+AM19+AM25+AM31+AM37+AM43+AM49+AM55</f>
        <v>202503050</v>
      </c>
      <c r="AN65" s="89">
        <f>AN13+AN19+AN25+AN31+AN37+AN43+AN49+AN55</f>
        <v>0</v>
      </c>
      <c r="AO65" s="192">
        <f t="shared" si="4"/>
        <v>0.16208995690625247</v>
      </c>
      <c r="AP65" s="256">
        <f t="shared" si="12"/>
        <v>0.9128989435613146</v>
      </c>
      <c r="AQ65" s="577"/>
      <c r="AR65" s="577"/>
      <c r="AS65" s="577"/>
      <c r="AT65" s="577"/>
      <c r="AU65" s="578"/>
      <c r="AV65" s="56"/>
      <c r="AW65" s="43"/>
      <c r="AX65" s="43"/>
      <c r="AY65" s="43"/>
      <c r="AZ65" s="43"/>
      <c r="BA65" s="43"/>
      <c r="BB65" s="43"/>
      <c r="BC65" s="43"/>
      <c r="BD65" s="43"/>
      <c r="BE65" s="43"/>
      <c r="BF65" s="43"/>
      <c r="BG65" s="43"/>
      <c r="BH65" s="43"/>
    </row>
    <row r="66" spans="1:60" ht="47.25" customHeight="1" thickBot="1">
      <c r="A66" s="573"/>
      <c r="B66" s="574"/>
      <c r="C66" s="574"/>
      <c r="D66" s="574"/>
      <c r="E66" s="574"/>
      <c r="F66" s="574"/>
      <c r="G66" s="17" t="s">
        <v>12</v>
      </c>
      <c r="H66" s="63">
        <f aca="true" t="shared" si="38" ref="H66:N66">+H65+H64</f>
        <v>32795957843</v>
      </c>
      <c r="I66" s="63">
        <f t="shared" si="38"/>
        <v>1261547053</v>
      </c>
      <c r="J66" s="63">
        <f t="shared" si="38"/>
        <v>1261547053</v>
      </c>
      <c r="K66" s="63">
        <f t="shared" si="38"/>
        <v>1051547053</v>
      </c>
      <c r="L66" s="63">
        <f t="shared" si="38"/>
        <v>867743009</v>
      </c>
      <c r="M66" s="63">
        <f t="shared" si="38"/>
        <v>9525512885</v>
      </c>
      <c r="N66" s="63">
        <f t="shared" si="38"/>
        <v>9525512885</v>
      </c>
      <c r="O66" s="63">
        <f>+O65+O64</f>
        <v>9525512884</v>
      </c>
      <c r="P66" s="63">
        <f>+P65+P64</f>
        <v>8442632884</v>
      </c>
      <c r="Q66" s="63">
        <f>+Q65+Q64</f>
        <v>8442632884</v>
      </c>
      <c r="R66" s="63">
        <f>+R65+R64</f>
        <v>8086374913</v>
      </c>
      <c r="S66" s="63">
        <f aca="true" t="shared" si="39" ref="S66:AK66">+S65+S64</f>
        <v>13322713592</v>
      </c>
      <c r="T66" s="63">
        <f t="shared" si="39"/>
        <v>13322713592</v>
      </c>
      <c r="U66" s="63">
        <f t="shared" si="39"/>
        <v>13314311411</v>
      </c>
      <c r="V66" s="63">
        <f t="shared" si="39"/>
        <v>13314311411</v>
      </c>
      <c r="W66" s="63">
        <f t="shared" si="39"/>
        <v>13311024711</v>
      </c>
      <c r="X66" s="63">
        <f t="shared" si="39"/>
        <v>10992405392</v>
      </c>
      <c r="Y66" s="63">
        <f t="shared" si="39"/>
        <v>14372048085</v>
      </c>
      <c r="Z66" s="63">
        <f t="shared" si="39"/>
        <v>14372048085</v>
      </c>
      <c r="AA66" s="63">
        <f t="shared" si="39"/>
        <v>14372048085</v>
      </c>
      <c r="AB66" s="63">
        <f t="shared" si="39"/>
        <v>13899805104</v>
      </c>
      <c r="AC66" s="63">
        <f t="shared" si="39"/>
        <v>13708275104</v>
      </c>
      <c r="AD66" s="75">
        <f>+AN66</f>
        <v>0</v>
      </c>
      <c r="AE66" s="74">
        <f t="shared" si="39"/>
        <v>5795716090</v>
      </c>
      <c r="AF66" s="63">
        <f t="shared" si="39"/>
        <v>5795716090</v>
      </c>
      <c r="AG66" s="63">
        <f t="shared" si="39"/>
        <v>5795716090</v>
      </c>
      <c r="AH66" s="60">
        <f t="shared" si="39"/>
        <v>4723527890</v>
      </c>
      <c r="AI66" s="63"/>
      <c r="AJ66" s="75">
        <f t="shared" si="39"/>
        <v>742767425</v>
      </c>
      <c r="AK66" s="74">
        <f t="shared" si="39"/>
        <v>293346500</v>
      </c>
      <c r="AL66" s="63">
        <f>+AL64+AL65</f>
        <v>399831050</v>
      </c>
      <c r="AM66" s="60">
        <f>+AM64+AM65</f>
        <v>742767425</v>
      </c>
      <c r="AN66" s="76">
        <f>+AN64+AN65</f>
        <v>0</v>
      </c>
      <c r="AO66" s="192">
        <f t="shared" si="4"/>
        <v>0.1572484469865171</v>
      </c>
      <c r="AP66" s="256">
        <f t="shared" si="12"/>
        <v>0.6308488027104823</v>
      </c>
      <c r="AQ66" s="579"/>
      <c r="AR66" s="579"/>
      <c r="AS66" s="579"/>
      <c r="AT66" s="579"/>
      <c r="AU66" s="580"/>
      <c r="AV66" s="56"/>
      <c r="AW66" s="44"/>
      <c r="AX66" s="43"/>
      <c r="AY66" s="43"/>
      <c r="AZ66" s="43"/>
      <c r="BA66" s="43"/>
      <c r="BB66" s="43"/>
      <c r="BC66" s="43"/>
      <c r="BD66" s="43"/>
      <c r="BE66" s="43"/>
      <c r="BF66" s="43"/>
      <c r="BG66" s="43"/>
      <c r="BH66" s="43"/>
    </row>
    <row r="67" ht="47.25" customHeight="1">
      <c r="AJ67" s="182"/>
    </row>
    <row r="68" spans="31:37" ht="47.25" customHeight="1">
      <c r="AE68" s="134"/>
      <c r="AF68" s="134"/>
      <c r="AH68" s="180"/>
      <c r="AI68" s="180"/>
      <c r="AJ68" s="180"/>
      <c r="AK68" s="183"/>
    </row>
    <row r="69" ht="19.5" customHeight="1">
      <c r="AE69" s="126"/>
    </row>
  </sheetData>
  <mergeCells count="126">
    <mergeCell ref="A1:E3"/>
    <mergeCell ref="A4:P4"/>
    <mergeCell ref="A5:P5"/>
    <mergeCell ref="AM3:AU3"/>
    <mergeCell ref="F1:AU1"/>
    <mergeCell ref="F3:AL3"/>
    <mergeCell ref="Q4:AU4"/>
    <mergeCell ref="Q5:AU5"/>
    <mergeCell ref="F2:AU2"/>
    <mergeCell ref="AU7:AU9"/>
    <mergeCell ref="B10:B15"/>
    <mergeCell ref="C10:C15"/>
    <mergeCell ref="D10:D15"/>
    <mergeCell ref="B16:B21"/>
    <mergeCell ref="C16:C21"/>
    <mergeCell ref="E10:E15"/>
    <mergeCell ref="AQ10:AQ15"/>
    <mergeCell ref="AQ7:AQ9"/>
    <mergeCell ref="E16:E21"/>
    <mergeCell ref="AQ16:AQ21"/>
    <mergeCell ref="E7:E9"/>
    <mergeCell ref="G7:G9"/>
    <mergeCell ref="AO7:AO9"/>
    <mergeCell ref="H7:H9"/>
    <mergeCell ref="AU10:AU15"/>
    <mergeCell ref="AR10:AR15"/>
    <mergeCell ref="AS10:AS15"/>
    <mergeCell ref="AT10:AT15"/>
    <mergeCell ref="A7:A9"/>
    <mergeCell ref="AS7:AS9"/>
    <mergeCell ref="AT7:AT9"/>
    <mergeCell ref="AP7:AP9"/>
    <mergeCell ref="B7:D8"/>
    <mergeCell ref="I8:L8"/>
    <mergeCell ref="M8:R8"/>
    <mergeCell ref="S8:X8"/>
    <mergeCell ref="Y8:AD8"/>
    <mergeCell ref="AK8:AN8"/>
    <mergeCell ref="F7:F9"/>
    <mergeCell ref="AK7:AN7"/>
    <mergeCell ref="AR7:AR9"/>
    <mergeCell ref="AE8:AJ8"/>
    <mergeCell ref="AT22:AT27"/>
    <mergeCell ref="AU22:AU27"/>
    <mergeCell ref="AR16:AR21"/>
    <mergeCell ref="B22:B27"/>
    <mergeCell ref="C22:C27"/>
    <mergeCell ref="D22:D27"/>
    <mergeCell ref="E22:E27"/>
    <mergeCell ref="AT16:AT21"/>
    <mergeCell ref="AU16:AU21"/>
    <mergeCell ref="C28:C33"/>
    <mergeCell ref="D28:D33"/>
    <mergeCell ref="E28:E33"/>
    <mergeCell ref="F22:F27"/>
    <mergeCell ref="F10:F15"/>
    <mergeCell ref="AS16:AS21"/>
    <mergeCell ref="D16:D21"/>
    <mergeCell ref="AR22:AR27"/>
    <mergeCell ref="AS22:AS27"/>
    <mergeCell ref="AQ22:AQ27"/>
    <mergeCell ref="F16:F21"/>
    <mergeCell ref="AQ46:AQ51"/>
    <mergeCell ref="AR46:AR51"/>
    <mergeCell ref="AS46:AS51"/>
    <mergeCell ref="AT46:AT51"/>
    <mergeCell ref="AU46:AU51"/>
    <mergeCell ref="F40:F45"/>
    <mergeCell ref="A40:A57"/>
    <mergeCell ref="B40:B45"/>
    <mergeCell ref="C40:C45"/>
    <mergeCell ref="D40:D45"/>
    <mergeCell ref="E40:E45"/>
    <mergeCell ref="B52:B57"/>
    <mergeCell ref="C52:C57"/>
    <mergeCell ref="D52:D57"/>
    <mergeCell ref="E52:E57"/>
    <mergeCell ref="E46:E51"/>
    <mergeCell ref="A64:F66"/>
    <mergeCell ref="AQ64:AU66"/>
    <mergeCell ref="I7:AJ7"/>
    <mergeCell ref="AU52:AU57"/>
    <mergeCell ref="A58:A63"/>
    <mergeCell ref="B58:B63"/>
    <mergeCell ref="C58:C63"/>
    <mergeCell ref="D58:D63"/>
    <mergeCell ref="E58:E63"/>
    <mergeCell ref="F58:F63"/>
    <mergeCell ref="AQ58:AQ63"/>
    <mergeCell ref="AR58:AR63"/>
    <mergeCell ref="AS58:AS63"/>
    <mergeCell ref="AT58:AT63"/>
    <mergeCell ref="AU58:AU63"/>
    <mergeCell ref="F52:F57"/>
    <mergeCell ref="AQ52:AQ57"/>
    <mergeCell ref="AR52:AR57"/>
    <mergeCell ref="AS52:AS57"/>
    <mergeCell ref="AT52:AT57"/>
    <mergeCell ref="B46:B51"/>
    <mergeCell ref="C46:C51"/>
    <mergeCell ref="D46:D51"/>
    <mergeCell ref="F46:F51"/>
    <mergeCell ref="A10:A33"/>
    <mergeCell ref="AU28:AU33"/>
    <mergeCell ref="AQ28:AQ33"/>
    <mergeCell ref="AR28:AR33"/>
    <mergeCell ref="AS28:AS33"/>
    <mergeCell ref="AT28:AT33"/>
    <mergeCell ref="AQ40:AQ45"/>
    <mergeCell ref="AR40:AR45"/>
    <mergeCell ref="AS40:AS45"/>
    <mergeCell ref="AT40:AT45"/>
    <mergeCell ref="AU40:AU45"/>
    <mergeCell ref="AT34:AT39"/>
    <mergeCell ref="AU34:AU39"/>
    <mergeCell ref="A34:A39"/>
    <mergeCell ref="B34:B39"/>
    <mergeCell ref="C34:C39"/>
    <mergeCell ref="D34:D39"/>
    <mergeCell ref="E34:E39"/>
    <mergeCell ref="F34:F39"/>
    <mergeCell ref="AQ34:AQ39"/>
    <mergeCell ref="AR34:AR39"/>
    <mergeCell ref="AS34:AS39"/>
    <mergeCell ref="F28:F33"/>
    <mergeCell ref="B28:B33"/>
  </mergeCells>
  <dataValidations count="1">
    <dataValidation type="list" allowBlank="1" showInputMessage="1" showErrorMessage="1" sqref="D16:D27 D34:D5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82"/>
  <sheetViews>
    <sheetView zoomScale="66" zoomScaleNormal="66" workbookViewId="0" topLeftCell="A37">
      <selection activeCell="V10" sqref="V10:V11"/>
    </sheetView>
  </sheetViews>
  <sheetFormatPr defaultColWidth="11.421875" defaultRowHeight="15"/>
  <cols>
    <col min="1" max="1" width="16.8515625" style="50" customWidth="1"/>
    <col min="2" max="2" width="24.00390625" style="50" customWidth="1"/>
    <col min="3" max="3" width="17.00390625" style="52" customWidth="1"/>
    <col min="4" max="4" width="7.28125" style="50" customWidth="1"/>
    <col min="5" max="5" width="7.140625" style="50" customWidth="1"/>
    <col min="6" max="6" width="7.8515625" style="50" customWidth="1"/>
    <col min="7" max="7" width="7.00390625" style="50" customWidth="1"/>
    <col min="8" max="8" width="6.7109375" style="50" customWidth="1"/>
    <col min="9" max="10" width="7.00390625" style="50" customWidth="1"/>
    <col min="11" max="11" width="7.00390625" style="193" customWidth="1"/>
    <col min="12" max="13" width="7.00390625" style="50" customWidth="1"/>
    <col min="14" max="14" width="7.00390625" style="53" customWidth="1"/>
    <col min="15" max="16" width="7.8515625" style="53" customWidth="1"/>
    <col min="17" max="17" width="8.140625" style="53" customWidth="1"/>
    <col min="18" max="18" width="8.7109375" style="53" customWidth="1"/>
    <col min="19" max="19" width="7.7109375" style="201" customWidth="1"/>
    <col min="20" max="20" width="10.7109375" style="53" customWidth="1"/>
    <col min="21" max="21" width="12.8515625" style="53" customWidth="1"/>
    <col min="22" max="22" width="56.57421875" style="57" customWidth="1"/>
    <col min="23" max="23" width="11.421875" style="50" customWidth="1"/>
    <col min="24" max="24" width="11.421875" style="50" hidden="1" customWidth="1"/>
    <col min="25" max="25" width="17.7109375" style="50" hidden="1" customWidth="1"/>
    <col min="26" max="33" width="11.421875" style="50" hidden="1" customWidth="1"/>
    <col min="34" max="16384" width="11.421875" style="50" customWidth="1"/>
  </cols>
  <sheetData>
    <row r="1" spans="1:22" s="49" customFormat="1" ht="21" customHeight="1">
      <c r="A1" s="747"/>
      <c r="B1" s="748"/>
      <c r="C1" s="748"/>
      <c r="D1" s="751" t="s">
        <v>132</v>
      </c>
      <c r="E1" s="752"/>
      <c r="F1" s="752"/>
      <c r="G1" s="752"/>
      <c r="H1" s="752"/>
      <c r="I1" s="752"/>
      <c r="J1" s="752"/>
      <c r="K1" s="752"/>
      <c r="L1" s="752"/>
      <c r="M1" s="752"/>
      <c r="N1" s="752"/>
      <c r="O1" s="752"/>
      <c r="P1" s="752"/>
      <c r="Q1" s="752"/>
      <c r="R1" s="752"/>
      <c r="S1" s="752"/>
      <c r="T1" s="752"/>
      <c r="U1" s="752"/>
      <c r="V1" s="753"/>
    </row>
    <row r="2" spans="1:22" s="49" customFormat="1" ht="57" customHeight="1">
      <c r="A2" s="471"/>
      <c r="B2" s="472"/>
      <c r="C2" s="472"/>
      <c r="D2" s="754" t="s">
        <v>131</v>
      </c>
      <c r="E2" s="755"/>
      <c r="F2" s="755"/>
      <c r="G2" s="755"/>
      <c r="H2" s="755"/>
      <c r="I2" s="755"/>
      <c r="J2" s="755"/>
      <c r="K2" s="755"/>
      <c r="L2" s="755"/>
      <c r="M2" s="755"/>
      <c r="N2" s="755"/>
      <c r="O2" s="755"/>
      <c r="P2" s="755"/>
      <c r="Q2" s="755"/>
      <c r="R2" s="755"/>
      <c r="S2" s="755"/>
      <c r="T2" s="755"/>
      <c r="U2" s="755"/>
      <c r="V2" s="756"/>
    </row>
    <row r="3" spans="1:22" s="49" customFormat="1" ht="32.25" customHeight="1" thickBot="1">
      <c r="A3" s="749"/>
      <c r="B3" s="750"/>
      <c r="C3" s="750"/>
      <c r="D3" s="740" t="s">
        <v>283</v>
      </c>
      <c r="E3" s="499"/>
      <c r="F3" s="499"/>
      <c r="G3" s="499"/>
      <c r="H3" s="499"/>
      <c r="I3" s="499"/>
      <c r="J3" s="499"/>
      <c r="K3" s="499"/>
      <c r="L3" s="499"/>
      <c r="M3" s="499"/>
      <c r="N3" s="499"/>
      <c r="O3" s="499"/>
      <c r="P3" s="499"/>
      <c r="Q3" s="499"/>
      <c r="R3" s="499"/>
      <c r="S3" s="499"/>
      <c r="T3" s="499"/>
      <c r="U3" s="500"/>
      <c r="V3" s="189" t="s">
        <v>122</v>
      </c>
    </row>
    <row r="4" spans="1:22" s="165" customFormat="1" ht="37.5" customHeight="1" thickBot="1">
      <c r="A4" s="764" t="s">
        <v>0</v>
      </c>
      <c r="B4" s="765"/>
      <c r="C4" s="766"/>
      <c r="D4" s="763" t="s">
        <v>145</v>
      </c>
      <c r="E4" s="763"/>
      <c r="F4" s="763"/>
      <c r="G4" s="763"/>
      <c r="H4" s="763"/>
      <c r="I4" s="763"/>
      <c r="J4" s="763"/>
      <c r="K4" s="763"/>
      <c r="L4" s="763"/>
      <c r="M4" s="763"/>
      <c r="N4" s="763"/>
      <c r="O4" s="763"/>
      <c r="P4" s="763"/>
      <c r="Q4" s="763"/>
      <c r="R4" s="763"/>
      <c r="S4" s="763"/>
      <c r="T4" s="763"/>
      <c r="U4" s="763"/>
      <c r="V4" s="763"/>
    </row>
    <row r="5" spans="1:22" s="165" customFormat="1" ht="35.25" customHeight="1" thickBot="1">
      <c r="A5" s="760" t="s">
        <v>2</v>
      </c>
      <c r="B5" s="761"/>
      <c r="C5" s="762"/>
      <c r="D5" s="763" t="s">
        <v>228</v>
      </c>
      <c r="E5" s="763"/>
      <c r="F5" s="763"/>
      <c r="G5" s="763"/>
      <c r="H5" s="763"/>
      <c r="I5" s="763"/>
      <c r="J5" s="763"/>
      <c r="K5" s="763"/>
      <c r="L5" s="763"/>
      <c r="M5" s="763"/>
      <c r="N5" s="763"/>
      <c r="O5" s="763"/>
      <c r="P5" s="763"/>
      <c r="Q5" s="763"/>
      <c r="R5" s="763"/>
      <c r="S5" s="763"/>
      <c r="T5" s="763"/>
      <c r="U5" s="763"/>
      <c r="V5" s="763"/>
    </row>
    <row r="6" spans="1:22" s="165" customFormat="1" ht="21" customHeight="1">
      <c r="A6" s="768" t="s">
        <v>56</v>
      </c>
      <c r="B6" s="744" t="s">
        <v>57</v>
      </c>
      <c r="C6" s="757" t="s">
        <v>58</v>
      </c>
      <c r="D6" s="758" t="s">
        <v>59</v>
      </c>
      <c r="E6" s="759"/>
      <c r="F6" s="744" t="s">
        <v>271</v>
      </c>
      <c r="G6" s="744"/>
      <c r="H6" s="744"/>
      <c r="I6" s="744"/>
      <c r="J6" s="744"/>
      <c r="K6" s="744"/>
      <c r="L6" s="744"/>
      <c r="M6" s="744"/>
      <c r="N6" s="744"/>
      <c r="O6" s="744"/>
      <c r="P6" s="744"/>
      <c r="Q6" s="744"/>
      <c r="R6" s="744"/>
      <c r="S6" s="744"/>
      <c r="T6" s="744" t="s">
        <v>63</v>
      </c>
      <c r="U6" s="744"/>
      <c r="V6" s="745" t="s">
        <v>345</v>
      </c>
    </row>
    <row r="7" spans="1:22" s="165" customFormat="1" ht="33" customHeight="1" thickBot="1">
      <c r="A7" s="769"/>
      <c r="B7" s="770"/>
      <c r="C7" s="720"/>
      <c r="D7" s="164" t="s">
        <v>60</v>
      </c>
      <c r="E7" s="164" t="s">
        <v>61</v>
      </c>
      <c r="F7" s="164" t="s">
        <v>62</v>
      </c>
      <c r="G7" s="166" t="s">
        <v>13</v>
      </c>
      <c r="H7" s="166" t="s">
        <v>14</v>
      </c>
      <c r="I7" s="166" t="s">
        <v>15</v>
      </c>
      <c r="J7" s="166" t="s">
        <v>16</v>
      </c>
      <c r="K7" s="166" t="s">
        <v>17</v>
      </c>
      <c r="L7" s="166" t="s">
        <v>18</v>
      </c>
      <c r="M7" s="166" t="s">
        <v>19</v>
      </c>
      <c r="N7" s="166" t="s">
        <v>20</v>
      </c>
      <c r="O7" s="166" t="s">
        <v>21</v>
      </c>
      <c r="P7" s="166" t="s">
        <v>22</v>
      </c>
      <c r="Q7" s="166" t="s">
        <v>23</v>
      </c>
      <c r="R7" s="166" t="s">
        <v>24</v>
      </c>
      <c r="S7" s="190" t="s">
        <v>25</v>
      </c>
      <c r="T7" s="167" t="s">
        <v>64</v>
      </c>
      <c r="U7" s="167" t="s">
        <v>65</v>
      </c>
      <c r="V7" s="746"/>
    </row>
    <row r="8" spans="1:25" ht="31.5" customHeight="1">
      <c r="A8" s="724" t="s">
        <v>146</v>
      </c>
      <c r="B8" s="687" t="s">
        <v>147</v>
      </c>
      <c r="C8" s="702" t="s">
        <v>241</v>
      </c>
      <c r="D8" s="704" t="s">
        <v>164</v>
      </c>
      <c r="E8" s="731"/>
      <c r="F8" s="99" t="s">
        <v>26</v>
      </c>
      <c r="G8" s="270"/>
      <c r="H8" s="270"/>
      <c r="I8" s="270">
        <v>0.3</v>
      </c>
      <c r="J8" s="270">
        <v>0.3</v>
      </c>
      <c r="K8" s="271">
        <v>0.4</v>
      </c>
      <c r="L8" s="271"/>
      <c r="M8" s="271"/>
      <c r="N8" s="271"/>
      <c r="O8" s="271"/>
      <c r="P8" s="271"/>
      <c r="Q8" s="271"/>
      <c r="R8" s="277"/>
      <c r="S8" s="194">
        <f aca="true" t="shared" si="0" ref="S8:S39">SUM(G8:R8)</f>
        <v>1</v>
      </c>
      <c r="T8" s="716">
        <v>0.133</v>
      </c>
      <c r="U8" s="670">
        <v>0.133</v>
      </c>
      <c r="V8" s="656" t="s">
        <v>289</v>
      </c>
      <c r="W8" s="54"/>
      <c r="X8" s="54"/>
      <c r="Y8" s="53">
        <f>S9*U8</f>
        <v>0.013300000000000001</v>
      </c>
    </row>
    <row r="9" spans="1:25" ht="32.25" customHeight="1" thickBot="1">
      <c r="A9" s="724"/>
      <c r="B9" s="684"/>
      <c r="C9" s="707"/>
      <c r="D9" s="735"/>
      <c r="E9" s="736"/>
      <c r="F9" s="118" t="s">
        <v>27</v>
      </c>
      <c r="G9" s="272"/>
      <c r="H9" s="272"/>
      <c r="I9" s="272">
        <v>0</v>
      </c>
      <c r="J9" s="272">
        <v>0.05</v>
      </c>
      <c r="K9" s="273">
        <v>0.05</v>
      </c>
      <c r="L9" s="95"/>
      <c r="M9" s="95"/>
      <c r="N9" s="94"/>
      <c r="O9" s="94"/>
      <c r="P9" s="94"/>
      <c r="Q9" s="95"/>
      <c r="R9" s="96"/>
      <c r="S9" s="195">
        <f>SUM(G9:R9)</f>
        <v>0.1</v>
      </c>
      <c r="T9" s="717"/>
      <c r="U9" s="677"/>
      <c r="V9" s="653"/>
      <c r="W9" s="54"/>
      <c r="X9" s="54"/>
      <c r="Y9" s="53"/>
    </row>
    <row r="10" spans="1:25" ht="26.25" customHeight="1">
      <c r="A10" s="724"/>
      <c r="B10" s="687" t="s">
        <v>165</v>
      </c>
      <c r="C10" s="767" t="s">
        <v>242</v>
      </c>
      <c r="D10" s="692" t="s">
        <v>164</v>
      </c>
      <c r="E10" s="721"/>
      <c r="F10" s="119" t="s">
        <v>26</v>
      </c>
      <c r="G10" s="271"/>
      <c r="H10" s="271"/>
      <c r="I10" s="271">
        <v>0.3</v>
      </c>
      <c r="J10" s="271">
        <v>0.3</v>
      </c>
      <c r="K10" s="271">
        <v>0.4</v>
      </c>
      <c r="L10" s="271"/>
      <c r="M10" s="271"/>
      <c r="N10" s="271"/>
      <c r="O10" s="271"/>
      <c r="P10" s="271"/>
      <c r="Q10" s="271"/>
      <c r="R10" s="277"/>
      <c r="S10" s="194">
        <f t="shared" si="0"/>
        <v>1</v>
      </c>
      <c r="T10" s="737">
        <v>0.11</v>
      </c>
      <c r="U10" s="674">
        <v>0.06</v>
      </c>
      <c r="V10" s="676" t="s">
        <v>290</v>
      </c>
      <c r="W10" s="54"/>
      <c r="X10" s="54"/>
      <c r="Y10" s="53"/>
    </row>
    <row r="11" spans="1:25" ht="27.75" customHeight="1" thickBot="1">
      <c r="A11" s="724"/>
      <c r="B11" s="684"/>
      <c r="C11" s="706"/>
      <c r="D11" s="718"/>
      <c r="E11" s="728"/>
      <c r="F11" s="100" t="s">
        <v>27</v>
      </c>
      <c r="G11" s="116"/>
      <c r="H11" s="116"/>
      <c r="I11" s="116">
        <v>0</v>
      </c>
      <c r="J11" s="116">
        <v>0</v>
      </c>
      <c r="K11" s="273">
        <v>0</v>
      </c>
      <c r="L11" s="116"/>
      <c r="M11" s="116"/>
      <c r="N11" s="117"/>
      <c r="O11" s="117"/>
      <c r="P11" s="117"/>
      <c r="Q11" s="116"/>
      <c r="R11" s="121"/>
      <c r="S11" s="195">
        <f t="shared" si="0"/>
        <v>0</v>
      </c>
      <c r="T11" s="737"/>
      <c r="U11" s="675"/>
      <c r="V11" s="657"/>
      <c r="W11" s="54"/>
      <c r="X11" s="54"/>
      <c r="Y11" s="53"/>
    </row>
    <row r="12" spans="1:25" ht="23.25" customHeight="1">
      <c r="A12" s="724"/>
      <c r="B12" s="684"/>
      <c r="C12" s="702" t="s">
        <v>243</v>
      </c>
      <c r="D12" s="704" t="s">
        <v>164</v>
      </c>
      <c r="E12" s="731"/>
      <c r="F12" s="99" t="s">
        <v>26</v>
      </c>
      <c r="G12" s="116"/>
      <c r="H12" s="116"/>
      <c r="I12" s="116">
        <v>0.3</v>
      </c>
      <c r="J12" s="116">
        <v>0.3</v>
      </c>
      <c r="K12" s="116">
        <v>0.4</v>
      </c>
      <c r="L12" s="116"/>
      <c r="M12" s="116"/>
      <c r="N12" s="116"/>
      <c r="O12" s="116"/>
      <c r="P12" s="116"/>
      <c r="Q12" s="116"/>
      <c r="R12" s="278"/>
      <c r="S12" s="196">
        <f t="shared" si="0"/>
        <v>1</v>
      </c>
      <c r="T12" s="737"/>
      <c r="U12" s="680">
        <v>0.05</v>
      </c>
      <c r="V12" s="657" t="s">
        <v>272</v>
      </c>
      <c r="W12" s="54"/>
      <c r="X12" s="54"/>
      <c r="Y12" s="53"/>
    </row>
    <row r="13" spans="1:25" ht="24.75" customHeight="1" thickBot="1">
      <c r="A13" s="724"/>
      <c r="B13" s="688"/>
      <c r="C13" s="703"/>
      <c r="D13" s="705"/>
      <c r="E13" s="695"/>
      <c r="F13" s="120" t="s">
        <v>27</v>
      </c>
      <c r="G13" s="90"/>
      <c r="H13" s="90"/>
      <c r="I13" s="90">
        <v>0</v>
      </c>
      <c r="J13" s="90">
        <v>0</v>
      </c>
      <c r="K13" s="273">
        <v>0</v>
      </c>
      <c r="L13" s="90"/>
      <c r="M13" s="90"/>
      <c r="N13" s="91"/>
      <c r="O13" s="91"/>
      <c r="P13" s="91"/>
      <c r="Q13" s="90"/>
      <c r="R13" s="92"/>
      <c r="S13" s="197">
        <f t="shared" si="0"/>
        <v>0</v>
      </c>
      <c r="T13" s="686"/>
      <c r="U13" s="681"/>
      <c r="V13" s="658"/>
      <c r="W13" s="54"/>
      <c r="X13" s="54"/>
      <c r="Y13" s="53"/>
    </row>
    <row r="14" spans="1:25" ht="47.25" customHeight="1">
      <c r="A14" s="724"/>
      <c r="B14" s="687" t="s">
        <v>166</v>
      </c>
      <c r="C14" s="738" t="s">
        <v>244</v>
      </c>
      <c r="D14" s="718"/>
      <c r="E14" s="728" t="s">
        <v>164</v>
      </c>
      <c r="F14" s="99" t="s">
        <v>26</v>
      </c>
      <c r="G14" s="274">
        <v>0.1</v>
      </c>
      <c r="H14" s="274">
        <v>0.2</v>
      </c>
      <c r="I14" s="274">
        <v>0.2</v>
      </c>
      <c r="J14" s="274">
        <v>0.2</v>
      </c>
      <c r="K14" s="274">
        <v>0.3</v>
      </c>
      <c r="L14" s="274"/>
      <c r="M14" s="274"/>
      <c r="N14" s="274"/>
      <c r="O14" s="274"/>
      <c r="P14" s="274"/>
      <c r="Q14" s="274"/>
      <c r="R14" s="278"/>
      <c r="S14" s="194">
        <f t="shared" si="0"/>
        <v>1</v>
      </c>
      <c r="T14" s="737">
        <v>0.08</v>
      </c>
      <c r="U14" s="672">
        <v>0.08</v>
      </c>
      <c r="V14" s="656" t="s">
        <v>313</v>
      </c>
      <c r="W14" s="54"/>
      <c r="X14" s="54"/>
      <c r="Y14" s="53">
        <f>S15*U14</f>
        <v>0.028000000000000004</v>
      </c>
    </row>
    <row r="15" spans="1:25" ht="48.75" customHeight="1" thickBot="1">
      <c r="A15" s="724"/>
      <c r="B15" s="684"/>
      <c r="C15" s="738"/>
      <c r="D15" s="735"/>
      <c r="E15" s="736"/>
      <c r="F15" s="118" t="s">
        <v>27</v>
      </c>
      <c r="G15" s="95">
        <v>0.1</v>
      </c>
      <c r="H15" s="95">
        <v>0.1</v>
      </c>
      <c r="I15" s="95">
        <v>0.1</v>
      </c>
      <c r="J15" s="94">
        <v>0</v>
      </c>
      <c r="K15" s="273">
        <v>0.05</v>
      </c>
      <c r="L15" s="95"/>
      <c r="M15" s="95"/>
      <c r="N15" s="94"/>
      <c r="O15" s="94"/>
      <c r="P15" s="94"/>
      <c r="Q15" s="95"/>
      <c r="R15" s="96"/>
      <c r="S15" s="198">
        <f t="shared" si="0"/>
        <v>0.35000000000000003</v>
      </c>
      <c r="T15" s="737"/>
      <c r="U15" s="670"/>
      <c r="V15" s="673"/>
      <c r="W15" s="54"/>
      <c r="X15" s="54"/>
      <c r="Y15" s="53"/>
    </row>
    <row r="16" spans="1:25" s="49" customFormat="1" ht="30.75" customHeight="1">
      <c r="A16" s="724"/>
      <c r="B16" s="687" t="s">
        <v>152</v>
      </c>
      <c r="C16" s="739" t="s">
        <v>245</v>
      </c>
      <c r="D16" s="692"/>
      <c r="E16" s="721" t="s">
        <v>164</v>
      </c>
      <c r="F16" s="119" t="s">
        <v>26</v>
      </c>
      <c r="G16" s="271"/>
      <c r="H16" s="271">
        <v>0.25</v>
      </c>
      <c r="I16" s="271">
        <v>0.25</v>
      </c>
      <c r="J16" s="271">
        <v>0.25</v>
      </c>
      <c r="K16" s="271">
        <v>0.25</v>
      </c>
      <c r="L16" s="271"/>
      <c r="M16" s="271"/>
      <c r="N16" s="271"/>
      <c r="O16" s="271"/>
      <c r="P16" s="271"/>
      <c r="Q16" s="271"/>
      <c r="R16" s="277"/>
      <c r="S16" s="199">
        <f t="shared" si="0"/>
        <v>1</v>
      </c>
      <c r="T16" s="715">
        <v>0.1332</v>
      </c>
      <c r="U16" s="678">
        <v>0.0666</v>
      </c>
      <c r="V16" s="655" t="s">
        <v>333</v>
      </c>
      <c r="W16" s="54"/>
      <c r="X16" s="54"/>
      <c r="Y16" s="53">
        <f>S17*U16</f>
        <v>0.0666</v>
      </c>
    </row>
    <row r="17" spans="1:25" s="49" customFormat="1" ht="28.5" customHeight="1" thickBot="1">
      <c r="A17" s="724"/>
      <c r="B17" s="684"/>
      <c r="C17" s="734"/>
      <c r="D17" s="718"/>
      <c r="E17" s="728"/>
      <c r="F17" s="100" t="s">
        <v>27</v>
      </c>
      <c r="G17" s="90"/>
      <c r="H17" s="90">
        <v>0.25</v>
      </c>
      <c r="I17" s="273">
        <v>0.1</v>
      </c>
      <c r="J17" s="91">
        <v>0.25</v>
      </c>
      <c r="K17" s="273">
        <v>0.4</v>
      </c>
      <c r="L17" s="90"/>
      <c r="M17" s="90"/>
      <c r="N17" s="91"/>
      <c r="O17" s="91"/>
      <c r="P17" s="91"/>
      <c r="Q17" s="90"/>
      <c r="R17" s="92"/>
      <c r="S17" s="195">
        <f t="shared" si="0"/>
        <v>1</v>
      </c>
      <c r="T17" s="716"/>
      <c r="U17" s="672"/>
      <c r="V17" s="656"/>
      <c r="W17" s="54"/>
      <c r="X17" s="54"/>
      <c r="Y17" s="53"/>
    </row>
    <row r="18" spans="1:25" s="49" customFormat="1" ht="37.5" customHeight="1">
      <c r="A18" s="724"/>
      <c r="B18" s="684"/>
      <c r="C18" s="772" t="s">
        <v>246</v>
      </c>
      <c r="D18" s="704"/>
      <c r="E18" s="731" t="s">
        <v>164</v>
      </c>
      <c r="F18" s="99" t="s">
        <v>26</v>
      </c>
      <c r="G18" s="271"/>
      <c r="H18" s="271"/>
      <c r="I18" s="271">
        <v>0.4</v>
      </c>
      <c r="J18" s="271">
        <v>0.4</v>
      </c>
      <c r="K18" s="271">
        <v>0.2</v>
      </c>
      <c r="L18" s="271"/>
      <c r="M18" s="271"/>
      <c r="N18" s="271"/>
      <c r="O18" s="271"/>
      <c r="P18" s="271"/>
      <c r="Q18" s="271"/>
      <c r="R18" s="277"/>
      <c r="S18" s="194">
        <f t="shared" si="0"/>
        <v>1</v>
      </c>
      <c r="T18" s="716"/>
      <c r="U18" s="670">
        <v>0.0666</v>
      </c>
      <c r="V18" s="653" t="s">
        <v>334</v>
      </c>
      <c r="W18" s="54"/>
      <c r="X18" s="54"/>
      <c r="Y18" s="53"/>
    </row>
    <row r="19" spans="1:25" s="49" customFormat="1" ht="30" customHeight="1" thickBot="1">
      <c r="A19" s="771"/>
      <c r="B19" s="688"/>
      <c r="C19" s="773"/>
      <c r="D19" s="705"/>
      <c r="E19" s="695"/>
      <c r="F19" s="120" t="s">
        <v>27</v>
      </c>
      <c r="G19" s="90"/>
      <c r="H19" s="90"/>
      <c r="I19" s="273">
        <v>0</v>
      </c>
      <c r="J19" s="91">
        <v>0</v>
      </c>
      <c r="K19" s="273">
        <v>0</v>
      </c>
      <c r="L19" s="90"/>
      <c r="M19" s="90"/>
      <c r="N19" s="91"/>
      <c r="O19" s="91"/>
      <c r="P19" s="91"/>
      <c r="Q19" s="90"/>
      <c r="R19" s="92"/>
      <c r="S19" s="200">
        <f t="shared" si="0"/>
        <v>0</v>
      </c>
      <c r="T19" s="717"/>
      <c r="U19" s="671"/>
      <c r="V19" s="654"/>
      <c r="W19" s="54"/>
      <c r="X19" s="54"/>
      <c r="Y19" s="53"/>
    </row>
    <row r="20" spans="1:25" s="49" customFormat="1" ht="31.5" customHeight="1">
      <c r="A20" s="687" t="s">
        <v>153</v>
      </c>
      <c r="B20" s="724" t="s">
        <v>154</v>
      </c>
      <c r="C20" s="725" t="s">
        <v>288</v>
      </c>
      <c r="D20" s="708" t="s">
        <v>164</v>
      </c>
      <c r="E20" s="727"/>
      <c r="F20" s="99" t="s">
        <v>26</v>
      </c>
      <c r="G20" s="274">
        <v>0.2</v>
      </c>
      <c r="H20" s="274">
        <v>0.2</v>
      </c>
      <c r="I20" s="274">
        <v>0.2</v>
      </c>
      <c r="J20" s="274">
        <v>0.2</v>
      </c>
      <c r="K20" s="274">
        <v>0.2</v>
      </c>
      <c r="L20" s="274"/>
      <c r="M20" s="274"/>
      <c r="N20" s="274"/>
      <c r="O20" s="274"/>
      <c r="P20" s="274"/>
      <c r="Q20" s="274"/>
      <c r="R20" s="279"/>
      <c r="S20" s="194">
        <f t="shared" si="0"/>
        <v>1</v>
      </c>
      <c r="T20" s="729">
        <v>0.1328</v>
      </c>
      <c r="U20" s="730">
        <v>0.0332</v>
      </c>
      <c r="V20" s="679" t="s">
        <v>308</v>
      </c>
      <c r="W20" s="54"/>
      <c r="X20" s="54"/>
      <c r="Y20" s="53">
        <f>S21*U20</f>
        <v>0.029880000000000004</v>
      </c>
    </row>
    <row r="21" spans="1:25" s="49" customFormat="1" ht="27.75" customHeight="1" thickBot="1">
      <c r="A21" s="684"/>
      <c r="B21" s="724"/>
      <c r="C21" s="726"/>
      <c r="D21" s="718"/>
      <c r="E21" s="728"/>
      <c r="F21" s="100" t="s">
        <v>27</v>
      </c>
      <c r="G21" s="116">
        <v>0.2</v>
      </c>
      <c r="H21" s="90">
        <v>0.2</v>
      </c>
      <c r="I21" s="90">
        <v>0.2</v>
      </c>
      <c r="J21" s="90">
        <v>0.1</v>
      </c>
      <c r="K21" s="273">
        <v>0.2</v>
      </c>
      <c r="L21" s="90"/>
      <c r="M21" s="90"/>
      <c r="N21" s="91"/>
      <c r="O21" s="91"/>
      <c r="P21" s="91"/>
      <c r="Q21" s="91"/>
      <c r="R21" s="93"/>
      <c r="S21" s="195">
        <f t="shared" si="0"/>
        <v>0.9000000000000001</v>
      </c>
      <c r="T21" s="729"/>
      <c r="U21" s="660"/>
      <c r="V21" s="662"/>
      <c r="W21" s="54"/>
      <c r="X21" s="54"/>
      <c r="Y21" s="53"/>
    </row>
    <row r="22" spans="1:25" s="51" customFormat="1" ht="41.25" customHeight="1">
      <c r="A22" s="684"/>
      <c r="B22" s="724"/>
      <c r="C22" s="706" t="s">
        <v>247</v>
      </c>
      <c r="D22" s="718" t="s">
        <v>164</v>
      </c>
      <c r="E22" s="728"/>
      <c r="F22" s="99" t="s">
        <v>26</v>
      </c>
      <c r="G22" s="271">
        <v>0.1</v>
      </c>
      <c r="H22" s="271">
        <v>0.1</v>
      </c>
      <c r="I22" s="271">
        <v>0.2</v>
      </c>
      <c r="J22" s="271">
        <v>0.2</v>
      </c>
      <c r="K22" s="271">
        <v>0.4</v>
      </c>
      <c r="L22" s="271"/>
      <c r="M22" s="271"/>
      <c r="N22" s="271"/>
      <c r="O22" s="271"/>
      <c r="P22" s="271"/>
      <c r="Q22" s="271"/>
      <c r="R22" s="280"/>
      <c r="S22" s="194">
        <f t="shared" si="0"/>
        <v>1</v>
      </c>
      <c r="T22" s="729"/>
      <c r="U22" s="660">
        <v>0.0332</v>
      </c>
      <c r="V22" s="661" t="s">
        <v>335</v>
      </c>
      <c r="W22" s="54"/>
      <c r="X22" s="54"/>
      <c r="Y22" s="53">
        <f>S23*U22</f>
        <v>0.01162</v>
      </c>
    </row>
    <row r="23" spans="1:25" ht="39.75" customHeight="1" thickBot="1">
      <c r="A23" s="684"/>
      <c r="B23" s="724"/>
      <c r="C23" s="702"/>
      <c r="D23" s="704"/>
      <c r="E23" s="731"/>
      <c r="F23" s="100" t="s">
        <v>27</v>
      </c>
      <c r="G23" s="90">
        <v>0.1</v>
      </c>
      <c r="H23" s="90">
        <v>0.05</v>
      </c>
      <c r="I23" s="273">
        <v>0.05</v>
      </c>
      <c r="J23" s="273">
        <v>0.05</v>
      </c>
      <c r="K23" s="273">
        <v>0.1</v>
      </c>
      <c r="L23" s="90"/>
      <c r="M23" s="90"/>
      <c r="N23" s="91"/>
      <c r="O23" s="91"/>
      <c r="P23" s="91"/>
      <c r="Q23" s="91"/>
      <c r="R23" s="93"/>
      <c r="S23" s="195">
        <f>SUM(G23:R23)</f>
        <v>0.35</v>
      </c>
      <c r="T23" s="729"/>
      <c r="U23" s="732"/>
      <c r="V23" s="662"/>
      <c r="W23" s="54"/>
      <c r="X23" s="54"/>
      <c r="Y23" s="53"/>
    </row>
    <row r="24" spans="1:25" ht="27" customHeight="1">
      <c r="A24" s="684"/>
      <c r="B24" s="724"/>
      <c r="C24" s="733" t="s">
        <v>248</v>
      </c>
      <c r="D24" s="735"/>
      <c r="E24" s="736" t="s">
        <v>164</v>
      </c>
      <c r="F24" s="99" t="s">
        <v>26</v>
      </c>
      <c r="G24" s="271">
        <v>0.2</v>
      </c>
      <c r="H24" s="271">
        <v>0.2</v>
      </c>
      <c r="I24" s="271">
        <v>0.2</v>
      </c>
      <c r="J24" s="271">
        <v>0.2</v>
      </c>
      <c r="K24" s="271">
        <v>0.2</v>
      </c>
      <c r="L24" s="271"/>
      <c r="M24" s="271"/>
      <c r="N24" s="271"/>
      <c r="O24" s="271"/>
      <c r="P24" s="271"/>
      <c r="Q24" s="271"/>
      <c r="R24" s="280"/>
      <c r="S24" s="194">
        <f t="shared" si="0"/>
        <v>1</v>
      </c>
      <c r="T24" s="729"/>
      <c r="U24" s="659">
        <v>0.0332</v>
      </c>
      <c r="V24" s="661" t="s">
        <v>309</v>
      </c>
      <c r="W24" s="55"/>
      <c r="X24" s="55"/>
      <c r="Y24" s="53">
        <f>S25*U24</f>
        <v>0.016599999999999997</v>
      </c>
    </row>
    <row r="25" spans="1:25" ht="22.5" customHeight="1" thickBot="1">
      <c r="A25" s="684"/>
      <c r="B25" s="724"/>
      <c r="C25" s="734"/>
      <c r="D25" s="718"/>
      <c r="E25" s="728"/>
      <c r="F25" s="100" t="s">
        <v>27</v>
      </c>
      <c r="G25" s="90">
        <v>0.15</v>
      </c>
      <c r="H25" s="90">
        <v>0.2</v>
      </c>
      <c r="I25" s="273">
        <v>0.05</v>
      </c>
      <c r="J25" s="273">
        <v>0.05</v>
      </c>
      <c r="K25" s="273">
        <v>0.05</v>
      </c>
      <c r="L25" s="90"/>
      <c r="M25" s="90"/>
      <c r="N25" s="91"/>
      <c r="O25" s="91"/>
      <c r="P25" s="91"/>
      <c r="Q25" s="91"/>
      <c r="R25" s="93"/>
      <c r="S25" s="195">
        <f t="shared" si="0"/>
        <v>0.49999999999999994</v>
      </c>
      <c r="T25" s="729"/>
      <c r="U25" s="660"/>
      <c r="V25" s="662"/>
      <c r="W25" s="55"/>
      <c r="X25" s="55"/>
      <c r="Y25" s="53"/>
    </row>
    <row r="26" spans="1:25" ht="62.25" customHeight="1">
      <c r="A26" s="684"/>
      <c r="B26" s="724"/>
      <c r="C26" s="702" t="s">
        <v>249</v>
      </c>
      <c r="D26" s="704"/>
      <c r="E26" s="731" t="s">
        <v>164</v>
      </c>
      <c r="F26" s="99" t="s">
        <v>26</v>
      </c>
      <c r="G26" s="271">
        <v>0.2</v>
      </c>
      <c r="H26" s="271">
        <v>0.2</v>
      </c>
      <c r="I26" s="271">
        <v>0.2</v>
      </c>
      <c r="J26" s="271">
        <v>0.2</v>
      </c>
      <c r="K26" s="271">
        <v>0.2</v>
      </c>
      <c r="L26" s="271"/>
      <c r="M26" s="271"/>
      <c r="N26" s="271"/>
      <c r="O26" s="271"/>
      <c r="P26" s="271"/>
      <c r="Q26" s="271"/>
      <c r="R26" s="280"/>
      <c r="S26" s="194">
        <f t="shared" si="0"/>
        <v>1</v>
      </c>
      <c r="T26" s="729"/>
      <c r="U26" s="732">
        <v>0.0332</v>
      </c>
      <c r="V26" s="661" t="s">
        <v>336</v>
      </c>
      <c r="W26" s="54"/>
      <c r="X26" s="54"/>
      <c r="Y26" s="53">
        <f>S27*U26</f>
        <v>0.0332</v>
      </c>
    </row>
    <row r="27" spans="1:25" ht="60" customHeight="1" thickBot="1">
      <c r="A27" s="688"/>
      <c r="B27" s="724"/>
      <c r="C27" s="707"/>
      <c r="D27" s="735"/>
      <c r="E27" s="736"/>
      <c r="F27" s="118" t="s">
        <v>27</v>
      </c>
      <c r="G27" s="95">
        <v>0.2</v>
      </c>
      <c r="H27" s="95">
        <v>0.2</v>
      </c>
      <c r="I27" s="275">
        <v>0.2</v>
      </c>
      <c r="J27" s="275">
        <v>0.2</v>
      </c>
      <c r="K27" s="275">
        <v>0.2</v>
      </c>
      <c r="L27" s="95"/>
      <c r="M27" s="95"/>
      <c r="N27" s="94"/>
      <c r="O27" s="94"/>
      <c r="P27" s="94"/>
      <c r="Q27" s="94"/>
      <c r="R27" s="202"/>
      <c r="S27" s="198">
        <f t="shared" si="0"/>
        <v>1</v>
      </c>
      <c r="T27" s="729"/>
      <c r="U27" s="659"/>
      <c r="V27" s="679"/>
      <c r="W27" s="54"/>
      <c r="X27" s="54"/>
      <c r="Y27" s="53"/>
    </row>
    <row r="28" spans="1:25" ht="31.5" customHeight="1">
      <c r="A28" s="684" t="s">
        <v>156</v>
      </c>
      <c r="B28" s="687" t="s">
        <v>157</v>
      </c>
      <c r="C28" s="774" t="s">
        <v>250</v>
      </c>
      <c r="D28" s="692"/>
      <c r="E28" s="692" t="s">
        <v>164</v>
      </c>
      <c r="F28" s="119" t="s">
        <v>26</v>
      </c>
      <c r="G28" s="271"/>
      <c r="H28" s="271">
        <v>0.25</v>
      </c>
      <c r="I28" s="271">
        <v>0.25</v>
      </c>
      <c r="J28" s="271">
        <v>0.25</v>
      </c>
      <c r="K28" s="271">
        <v>0.25</v>
      </c>
      <c r="L28" s="271"/>
      <c r="M28" s="271"/>
      <c r="N28" s="271"/>
      <c r="O28" s="271"/>
      <c r="P28" s="271"/>
      <c r="Q28" s="271"/>
      <c r="R28" s="277"/>
      <c r="S28" s="199">
        <f t="shared" si="0"/>
        <v>1</v>
      </c>
      <c r="T28" s="715">
        <v>0.1328</v>
      </c>
      <c r="U28" s="678">
        <v>0.0664</v>
      </c>
      <c r="V28" s="655" t="s">
        <v>310</v>
      </c>
      <c r="W28" s="54"/>
      <c r="X28" s="54"/>
      <c r="Y28" s="53">
        <f>S29*U28</f>
        <v>0.05644</v>
      </c>
    </row>
    <row r="29" spans="1:25" ht="30" customHeight="1" thickBot="1">
      <c r="A29" s="684"/>
      <c r="B29" s="684"/>
      <c r="C29" s="702"/>
      <c r="D29" s="718"/>
      <c r="E29" s="718"/>
      <c r="F29" s="100" t="s">
        <v>27</v>
      </c>
      <c r="G29" s="90"/>
      <c r="H29" s="90">
        <v>0.25</v>
      </c>
      <c r="I29" s="273">
        <v>0.25</v>
      </c>
      <c r="J29" s="273">
        <v>0.25</v>
      </c>
      <c r="K29" s="273">
        <v>0.1</v>
      </c>
      <c r="L29" s="90"/>
      <c r="M29" s="90"/>
      <c r="N29" s="91"/>
      <c r="O29" s="91"/>
      <c r="P29" s="91"/>
      <c r="Q29" s="90"/>
      <c r="R29" s="92"/>
      <c r="S29" s="195">
        <f t="shared" si="0"/>
        <v>0.85</v>
      </c>
      <c r="T29" s="716"/>
      <c r="U29" s="672"/>
      <c r="V29" s="656"/>
      <c r="W29" s="54"/>
      <c r="X29" s="54"/>
      <c r="Y29" s="53"/>
    </row>
    <row r="30" spans="1:25" ht="29.25" customHeight="1">
      <c r="A30" s="684"/>
      <c r="B30" s="684"/>
      <c r="C30" s="702" t="s">
        <v>251</v>
      </c>
      <c r="D30" s="704"/>
      <c r="E30" s="704" t="s">
        <v>164</v>
      </c>
      <c r="F30" s="99" t="s">
        <v>26</v>
      </c>
      <c r="G30" s="271"/>
      <c r="H30" s="271"/>
      <c r="I30" s="271"/>
      <c r="J30" s="271">
        <v>0.5</v>
      </c>
      <c r="K30" s="271">
        <v>0.5</v>
      </c>
      <c r="L30" s="271"/>
      <c r="M30" s="271"/>
      <c r="N30" s="271"/>
      <c r="O30" s="271"/>
      <c r="P30" s="271"/>
      <c r="Q30" s="271"/>
      <c r="R30" s="277"/>
      <c r="S30" s="194">
        <f t="shared" si="0"/>
        <v>1</v>
      </c>
      <c r="T30" s="716"/>
      <c r="U30" s="670">
        <v>0.0664</v>
      </c>
      <c r="V30" s="653" t="s">
        <v>337</v>
      </c>
      <c r="W30" s="54"/>
      <c r="X30" s="54"/>
      <c r="Y30" s="53"/>
    </row>
    <row r="31" spans="1:25" ht="47.25" customHeight="1" thickBot="1">
      <c r="A31" s="684"/>
      <c r="B31" s="688"/>
      <c r="C31" s="703"/>
      <c r="D31" s="705"/>
      <c r="E31" s="705"/>
      <c r="F31" s="120" t="s">
        <v>27</v>
      </c>
      <c r="G31" s="90"/>
      <c r="H31" s="90"/>
      <c r="I31" s="273"/>
      <c r="J31" s="273">
        <v>0</v>
      </c>
      <c r="K31" s="273">
        <v>0.62</v>
      </c>
      <c r="L31" s="90"/>
      <c r="M31" s="90"/>
      <c r="N31" s="91"/>
      <c r="O31" s="91"/>
      <c r="P31" s="91"/>
      <c r="Q31" s="90"/>
      <c r="R31" s="92"/>
      <c r="S31" s="200">
        <f t="shared" si="0"/>
        <v>0.62</v>
      </c>
      <c r="T31" s="717"/>
      <c r="U31" s="671"/>
      <c r="V31" s="654"/>
      <c r="W31" s="54"/>
      <c r="X31" s="54"/>
      <c r="Y31" s="53"/>
    </row>
    <row r="32" spans="1:25" ht="90" customHeight="1">
      <c r="A32" s="684"/>
      <c r="B32" s="684" t="s">
        <v>163</v>
      </c>
      <c r="C32" s="706" t="s">
        <v>255</v>
      </c>
      <c r="D32" s="718"/>
      <c r="E32" s="714" t="s">
        <v>164</v>
      </c>
      <c r="F32" s="99" t="s">
        <v>26</v>
      </c>
      <c r="G32" s="274">
        <v>0.2</v>
      </c>
      <c r="H32" s="274">
        <v>0.2</v>
      </c>
      <c r="I32" s="274">
        <v>0.2</v>
      </c>
      <c r="J32" s="274">
        <v>0.2</v>
      </c>
      <c r="K32" s="274">
        <v>0.2</v>
      </c>
      <c r="L32" s="274"/>
      <c r="M32" s="274"/>
      <c r="N32" s="274"/>
      <c r="O32" s="274"/>
      <c r="P32" s="274"/>
      <c r="Q32" s="274"/>
      <c r="R32" s="278"/>
      <c r="S32" s="194">
        <f t="shared" si="0"/>
        <v>1</v>
      </c>
      <c r="T32" s="710">
        <f>+U32+U34+U36</f>
        <v>0.135</v>
      </c>
      <c r="U32" s="665">
        <v>0.045</v>
      </c>
      <c r="V32" s="667" t="s">
        <v>304</v>
      </c>
      <c r="W32" s="54"/>
      <c r="X32" s="54"/>
      <c r="Y32" s="53">
        <f>S33*U32</f>
        <v>0.02025</v>
      </c>
    </row>
    <row r="33" spans="1:25" ht="87.75" customHeight="1">
      <c r="A33" s="684"/>
      <c r="B33" s="684"/>
      <c r="C33" s="702"/>
      <c r="D33" s="704"/>
      <c r="E33" s="775"/>
      <c r="F33" s="100" t="s">
        <v>27</v>
      </c>
      <c r="G33" s="116">
        <v>0.2</v>
      </c>
      <c r="H33" s="116">
        <v>0.1</v>
      </c>
      <c r="I33" s="116">
        <v>0.05</v>
      </c>
      <c r="J33" s="276">
        <v>0.05</v>
      </c>
      <c r="K33" s="275">
        <v>0.05</v>
      </c>
      <c r="L33" s="116"/>
      <c r="M33" s="116"/>
      <c r="N33" s="117"/>
      <c r="O33" s="117"/>
      <c r="P33" s="117"/>
      <c r="Q33" s="116"/>
      <c r="R33" s="116"/>
      <c r="S33" s="197">
        <f t="shared" si="0"/>
        <v>0.45</v>
      </c>
      <c r="T33" s="711"/>
      <c r="U33" s="666"/>
      <c r="V33" s="668"/>
      <c r="W33" s="54"/>
      <c r="X33" s="54"/>
      <c r="Y33" s="53"/>
    </row>
    <row r="34" spans="1:25" ht="71.25" customHeight="1">
      <c r="A34" s="684"/>
      <c r="B34" s="684"/>
      <c r="C34" s="707" t="s">
        <v>252</v>
      </c>
      <c r="D34" s="735"/>
      <c r="E34" s="713" t="s">
        <v>164</v>
      </c>
      <c r="F34" s="99" t="s">
        <v>26</v>
      </c>
      <c r="G34" s="116">
        <v>0.2</v>
      </c>
      <c r="H34" s="116">
        <v>0.2</v>
      </c>
      <c r="I34" s="116">
        <v>0.2</v>
      </c>
      <c r="J34" s="116">
        <v>0.2</v>
      </c>
      <c r="K34" s="116">
        <v>0.2</v>
      </c>
      <c r="L34" s="116"/>
      <c r="M34" s="116"/>
      <c r="N34" s="116"/>
      <c r="O34" s="116"/>
      <c r="P34" s="116"/>
      <c r="Q34" s="116"/>
      <c r="R34" s="116"/>
      <c r="S34" s="196">
        <f t="shared" si="0"/>
        <v>1</v>
      </c>
      <c r="T34" s="711"/>
      <c r="U34" s="691">
        <v>0.045</v>
      </c>
      <c r="V34" s="669" t="s">
        <v>305</v>
      </c>
      <c r="W34" s="55"/>
      <c r="X34" s="55"/>
      <c r="Y34" s="53">
        <f>S35*U34</f>
        <v>0.036</v>
      </c>
    </row>
    <row r="35" spans="1:25" ht="75" customHeight="1">
      <c r="A35" s="684"/>
      <c r="B35" s="684"/>
      <c r="C35" s="706"/>
      <c r="D35" s="718"/>
      <c r="E35" s="714"/>
      <c r="F35" s="100" t="s">
        <v>27</v>
      </c>
      <c r="G35" s="116">
        <v>0</v>
      </c>
      <c r="H35" s="116">
        <v>0.2</v>
      </c>
      <c r="I35" s="116">
        <v>0.2</v>
      </c>
      <c r="J35" s="116">
        <v>0.2</v>
      </c>
      <c r="K35" s="275">
        <v>0.2</v>
      </c>
      <c r="L35" s="116"/>
      <c r="M35" s="116"/>
      <c r="N35" s="117"/>
      <c r="O35" s="117"/>
      <c r="P35" s="117"/>
      <c r="Q35" s="116"/>
      <c r="R35" s="116"/>
      <c r="S35" s="197">
        <f t="shared" si="0"/>
        <v>0.8</v>
      </c>
      <c r="T35" s="711"/>
      <c r="U35" s="666"/>
      <c r="V35" s="668"/>
      <c r="W35" s="55"/>
      <c r="X35" s="55"/>
      <c r="Y35" s="53"/>
    </row>
    <row r="36" spans="1:25" ht="99.75" customHeight="1">
      <c r="A36" s="684"/>
      <c r="B36" s="684"/>
      <c r="C36" s="706" t="s">
        <v>253</v>
      </c>
      <c r="D36" s="708" t="s">
        <v>164</v>
      </c>
      <c r="E36" s="709"/>
      <c r="F36" s="99" t="s">
        <v>26</v>
      </c>
      <c r="G36" s="274">
        <v>0.2</v>
      </c>
      <c r="H36" s="274">
        <v>0.2</v>
      </c>
      <c r="I36" s="274">
        <v>0.2</v>
      </c>
      <c r="J36" s="274">
        <v>0.2</v>
      </c>
      <c r="K36" s="116">
        <v>0.2</v>
      </c>
      <c r="L36" s="274"/>
      <c r="M36" s="274"/>
      <c r="N36" s="274"/>
      <c r="O36" s="274"/>
      <c r="P36" s="274"/>
      <c r="Q36" s="274"/>
      <c r="R36" s="278"/>
      <c r="S36" s="194">
        <f t="shared" si="0"/>
        <v>1</v>
      </c>
      <c r="T36" s="711"/>
      <c r="U36" s="670">
        <v>0.045</v>
      </c>
      <c r="V36" s="663" t="s">
        <v>331</v>
      </c>
      <c r="W36" s="55"/>
      <c r="X36" s="55"/>
      <c r="Y36" s="53">
        <f>S37*U36</f>
        <v>0.045</v>
      </c>
    </row>
    <row r="37" spans="1:25" ht="111.75" customHeight="1" thickBot="1">
      <c r="A37" s="684"/>
      <c r="B37" s="684"/>
      <c r="C37" s="707"/>
      <c r="D37" s="708"/>
      <c r="E37" s="709"/>
      <c r="F37" s="118" t="s">
        <v>27</v>
      </c>
      <c r="G37" s="95">
        <v>0.2</v>
      </c>
      <c r="H37" s="95">
        <v>0.2</v>
      </c>
      <c r="I37" s="95">
        <v>0.2</v>
      </c>
      <c r="J37" s="95">
        <v>0.2</v>
      </c>
      <c r="K37" s="275">
        <v>0.2</v>
      </c>
      <c r="L37" s="95"/>
      <c r="M37" s="95"/>
      <c r="N37" s="94"/>
      <c r="O37" s="94"/>
      <c r="P37" s="94"/>
      <c r="Q37" s="95"/>
      <c r="R37" s="96"/>
      <c r="S37" s="198">
        <f t="shared" si="0"/>
        <v>1</v>
      </c>
      <c r="T37" s="712"/>
      <c r="U37" s="677"/>
      <c r="V37" s="664"/>
      <c r="W37" s="55"/>
      <c r="X37" s="55"/>
      <c r="Y37" s="53"/>
    </row>
    <row r="38" spans="1:25" ht="45.75" customHeight="1">
      <c r="A38" s="684"/>
      <c r="B38" s="687" t="s">
        <v>159</v>
      </c>
      <c r="C38" s="689" t="s">
        <v>280</v>
      </c>
      <c r="D38" s="692" t="s">
        <v>164</v>
      </c>
      <c r="E38" s="721"/>
      <c r="F38" s="119" t="s">
        <v>26</v>
      </c>
      <c r="G38" s="271">
        <v>0.2</v>
      </c>
      <c r="H38" s="271">
        <v>0.2</v>
      </c>
      <c r="I38" s="271">
        <v>0.2</v>
      </c>
      <c r="J38" s="271">
        <v>0.2</v>
      </c>
      <c r="K38" s="271">
        <v>0.2</v>
      </c>
      <c r="L38" s="271"/>
      <c r="M38" s="271"/>
      <c r="N38" s="271"/>
      <c r="O38" s="271"/>
      <c r="P38" s="271"/>
      <c r="Q38" s="271"/>
      <c r="R38" s="277"/>
      <c r="S38" s="199">
        <f t="shared" si="0"/>
        <v>1</v>
      </c>
      <c r="T38" s="685">
        <v>0.1332</v>
      </c>
      <c r="U38" s="723">
        <v>0.1332</v>
      </c>
      <c r="V38" s="682" t="s">
        <v>338</v>
      </c>
      <c r="W38" s="54"/>
      <c r="X38" s="54"/>
      <c r="Y38" s="53"/>
    </row>
    <row r="39" spans="1:25" ht="44.25" customHeight="1" thickBot="1">
      <c r="A39" s="684"/>
      <c r="B39" s="688"/>
      <c r="C39" s="690"/>
      <c r="D39" s="693"/>
      <c r="E39" s="722"/>
      <c r="F39" s="120" t="s">
        <v>27</v>
      </c>
      <c r="G39" s="90">
        <v>0</v>
      </c>
      <c r="H39" s="90">
        <v>0</v>
      </c>
      <c r="I39" s="273">
        <v>0</v>
      </c>
      <c r="J39" s="91">
        <v>0</v>
      </c>
      <c r="K39" s="273">
        <v>0</v>
      </c>
      <c r="L39" s="90"/>
      <c r="M39" s="90"/>
      <c r="N39" s="91"/>
      <c r="O39" s="91"/>
      <c r="P39" s="91"/>
      <c r="Q39" s="90"/>
      <c r="R39" s="92"/>
      <c r="S39" s="200">
        <f t="shared" si="0"/>
        <v>0</v>
      </c>
      <c r="T39" s="686"/>
      <c r="U39" s="681"/>
      <c r="V39" s="683"/>
      <c r="W39" s="54"/>
      <c r="X39" s="54"/>
      <c r="Y39" s="53"/>
    </row>
    <row r="40" spans="1:25" ht="33" customHeight="1">
      <c r="A40" s="687" t="s">
        <v>160</v>
      </c>
      <c r="B40" s="687" t="s">
        <v>161</v>
      </c>
      <c r="C40" s="689" t="s">
        <v>254</v>
      </c>
      <c r="D40" s="692" t="s">
        <v>164</v>
      </c>
      <c r="E40" s="694"/>
      <c r="F40" s="119" t="s">
        <v>26</v>
      </c>
      <c r="G40" s="271">
        <v>0.2</v>
      </c>
      <c r="H40" s="271">
        <v>0.2</v>
      </c>
      <c r="I40" s="271">
        <v>0.2</v>
      </c>
      <c r="J40" s="271">
        <v>0.2</v>
      </c>
      <c r="K40" s="271">
        <v>0.2</v>
      </c>
      <c r="L40" s="281"/>
      <c r="M40" s="281"/>
      <c r="N40" s="281"/>
      <c r="O40" s="281"/>
      <c r="P40" s="281"/>
      <c r="Q40" s="281"/>
      <c r="R40" s="282"/>
      <c r="S40" s="199">
        <f>SUM(G40:R40)</f>
        <v>1</v>
      </c>
      <c r="T40" s="696">
        <v>0.01</v>
      </c>
      <c r="U40" s="698">
        <v>0.01</v>
      </c>
      <c r="V40" s="700" t="s">
        <v>332</v>
      </c>
      <c r="W40" s="54"/>
      <c r="X40" s="54"/>
      <c r="Y40" s="53">
        <f aca="true" t="shared" si="1" ref="Y40">S41*U40</f>
        <v>0.0024</v>
      </c>
    </row>
    <row r="41" spans="1:25" ht="31.5" customHeight="1" thickBot="1">
      <c r="A41" s="688"/>
      <c r="B41" s="688"/>
      <c r="C41" s="690"/>
      <c r="D41" s="693"/>
      <c r="E41" s="695"/>
      <c r="F41" s="120" t="s">
        <v>27</v>
      </c>
      <c r="G41" s="97">
        <v>0</v>
      </c>
      <c r="H41" s="97">
        <v>0</v>
      </c>
      <c r="I41" s="273">
        <v>0</v>
      </c>
      <c r="J41" s="273">
        <v>0</v>
      </c>
      <c r="K41" s="273">
        <v>0.24</v>
      </c>
      <c r="L41" s="97"/>
      <c r="M41" s="97"/>
      <c r="N41" s="91"/>
      <c r="O41" s="91"/>
      <c r="P41" s="91"/>
      <c r="Q41" s="97"/>
      <c r="R41" s="98"/>
      <c r="S41" s="200">
        <f>SUM(G41:R41)</f>
        <v>0.24</v>
      </c>
      <c r="T41" s="697"/>
      <c r="U41" s="699"/>
      <c r="V41" s="701"/>
      <c r="W41" s="54"/>
      <c r="X41" s="54"/>
      <c r="Y41" s="53"/>
    </row>
    <row r="42" spans="1:25" ht="15.75" thickBot="1">
      <c r="A42" s="719" t="s">
        <v>28</v>
      </c>
      <c r="B42" s="720"/>
      <c r="C42" s="720"/>
      <c r="D42" s="720"/>
      <c r="E42" s="720"/>
      <c r="F42" s="720"/>
      <c r="G42" s="720"/>
      <c r="H42" s="720"/>
      <c r="I42" s="720"/>
      <c r="J42" s="720"/>
      <c r="K42" s="720"/>
      <c r="L42" s="720"/>
      <c r="M42" s="720"/>
      <c r="N42" s="720"/>
      <c r="O42" s="720"/>
      <c r="P42" s="720"/>
      <c r="Q42" s="720"/>
      <c r="R42" s="720"/>
      <c r="S42" s="720"/>
      <c r="T42" s="122">
        <f>SUM(T8:T41)</f>
        <v>1</v>
      </c>
      <c r="U42" s="122">
        <f>SUM(U8:U41)</f>
        <v>1</v>
      </c>
      <c r="V42" s="58"/>
      <c r="W42" s="51"/>
      <c r="X42" s="51"/>
      <c r="Y42" s="139">
        <f>SUM(Y8:Y41)</f>
        <v>0.35929</v>
      </c>
    </row>
    <row r="43" ht="13.5" thickBot="1"/>
    <row r="44" spans="1:32" ht="15">
      <c r="A44" s="20" t="s">
        <v>123</v>
      </c>
      <c r="B44" s="1"/>
      <c r="C44" s="1"/>
      <c r="D44" s="1"/>
      <c r="E44" s="1"/>
      <c r="F44" s="1"/>
      <c r="G44" s="1"/>
      <c r="X44" s="140"/>
      <c r="Y44" s="141"/>
      <c r="Z44" s="141"/>
      <c r="AA44" s="142"/>
      <c r="AC44" s="140"/>
      <c r="AD44" s="141"/>
      <c r="AE44" s="141"/>
      <c r="AF44" s="142"/>
    </row>
    <row r="45" spans="1:32" ht="15" customHeight="1">
      <c r="A45" s="22" t="s">
        <v>124</v>
      </c>
      <c r="B45" s="742" t="s">
        <v>125</v>
      </c>
      <c r="C45" s="742"/>
      <c r="D45" s="742"/>
      <c r="E45" s="742"/>
      <c r="F45" s="742"/>
      <c r="G45" s="742"/>
      <c r="H45" s="742"/>
      <c r="I45" s="743" t="s">
        <v>126</v>
      </c>
      <c r="J45" s="743"/>
      <c r="K45" s="743"/>
      <c r="L45" s="743"/>
      <c r="M45" s="743"/>
      <c r="N45" s="743"/>
      <c r="O45" s="743"/>
      <c r="X45" s="143"/>
      <c r="Y45" s="155">
        <v>0.27444999999999997</v>
      </c>
      <c r="Z45" s="49"/>
      <c r="AA45" s="145"/>
      <c r="AC45" s="143"/>
      <c r="AD45" s="144">
        <v>20.1</v>
      </c>
      <c r="AE45" s="49"/>
      <c r="AF45" s="145"/>
    </row>
    <row r="46" spans="1:32" ht="15">
      <c r="A46" s="21">
        <v>11</v>
      </c>
      <c r="B46" s="741" t="s">
        <v>127</v>
      </c>
      <c r="C46" s="741"/>
      <c r="D46" s="741"/>
      <c r="E46" s="741"/>
      <c r="F46" s="741"/>
      <c r="G46" s="741"/>
      <c r="H46" s="741"/>
      <c r="I46" s="741" t="s">
        <v>129</v>
      </c>
      <c r="J46" s="741"/>
      <c r="K46" s="741"/>
      <c r="L46" s="741"/>
      <c r="M46" s="741"/>
      <c r="N46" s="741"/>
      <c r="O46" s="741"/>
      <c r="X46" s="143"/>
      <c r="Y46" s="49"/>
      <c r="Z46" s="49"/>
      <c r="AA46" s="145"/>
      <c r="AC46" s="143"/>
      <c r="AD46" s="49"/>
      <c r="AE46" s="49"/>
      <c r="AF46" s="145"/>
    </row>
    <row r="47" spans="24:32" ht="15">
      <c r="X47" s="143"/>
      <c r="Y47" s="146" t="s">
        <v>276</v>
      </c>
      <c r="Z47" s="147"/>
      <c r="AA47" s="145"/>
      <c r="AC47" s="143"/>
      <c r="AD47" s="146" t="s">
        <v>266</v>
      </c>
      <c r="AE47" s="147"/>
      <c r="AF47" s="145"/>
    </row>
    <row r="48" spans="24:32" ht="15">
      <c r="X48" s="143"/>
      <c r="Y48" s="148" t="s">
        <v>263</v>
      </c>
      <c r="Z48" s="149">
        <v>40</v>
      </c>
      <c r="AA48" s="145"/>
      <c r="AC48" s="143"/>
      <c r="AD48" s="148" t="s">
        <v>263</v>
      </c>
      <c r="AE48" s="149">
        <v>40</v>
      </c>
      <c r="AF48" s="145"/>
    </row>
    <row r="49" spans="24:32" ht="15">
      <c r="X49" s="143"/>
      <c r="Y49" s="148" t="s">
        <v>264</v>
      </c>
      <c r="Z49" s="149">
        <v>32.95</v>
      </c>
      <c r="AA49" s="145"/>
      <c r="AC49" s="143"/>
      <c r="AD49" s="148" t="s">
        <v>264</v>
      </c>
      <c r="AE49" s="149">
        <v>32.95</v>
      </c>
      <c r="AF49" s="145"/>
    </row>
    <row r="50" spans="24:32" ht="15">
      <c r="X50" s="143"/>
      <c r="Y50" s="148" t="s">
        <v>167</v>
      </c>
      <c r="Z50" s="149">
        <v>18.95</v>
      </c>
      <c r="AA50" s="145"/>
      <c r="AC50" s="143"/>
      <c r="AD50" s="148" t="s">
        <v>167</v>
      </c>
      <c r="AE50" s="149">
        <v>18.95</v>
      </c>
      <c r="AF50" s="145"/>
    </row>
    <row r="51" spans="24:32" ht="15">
      <c r="X51" s="143"/>
      <c r="Y51" s="148" t="s">
        <v>265</v>
      </c>
      <c r="Z51" s="149">
        <v>7.05</v>
      </c>
      <c r="AA51" s="145"/>
      <c r="AC51" s="143"/>
      <c r="AD51" s="148" t="s">
        <v>265</v>
      </c>
      <c r="AE51" s="149">
        <v>7.05</v>
      </c>
      <c r="AF51" s="145"/>
    </row>
    <row r="52" spans="24:32" ht="15">
      <c r="X52" s="143"/>
      <c r="Y52" s="148"/>
      <c r="Z52" s="150"/>
      <c r="AA52" s="145"/>
      <c r="AC52" s="143"/>
      <c r="AD52" s="148"/>
      <c r="AE52" s="150"/>
      <c r="AF52" s="145"/>
    </row>
    <row r="53" spans="24:32" ht="15">
      <c r="X53" s="143"/>
      <c r="Y53" s="151">
        <v>1</v>
      </c>
      <c r="Z53" s="151">
        <v>0.0705</v>
      </c>
      <c r="AA53" s="145"/>
      <c r="AC53" s="143"/>
      <c r="AD53" s="151">
        <v>1</v>
      </c>
      <c r="AE53" s="151">
        <v>0.0705</v>
      </c>
      <c r="AF53" s="145"/>
    </row>
    <row r="54" spans="24:32" ht="15">
      <c r="X54" s="143"/>
      <c r="Y54" s="151">
        <v>0.2745</v>
      </c>
      <c r="Z54" s="151">
        <f>+Y54*Z53/Y53</f>
        <v>0.01935225</v>
      </c>
      <c r="AA54" s="145"/>
      <c r="AC54" s="143"/>
      <c r="AD54" s="151">
        <v>0.201</v>
      </c>
      <c r="AE54" s="151">
        <f>+AD54*AE53/AD53</f>
        <v>0.014170499999999999</v>
      </c>
      <c r="AF54" s="145"/>
    </row>
    <row r="55" spans="24:32" ht="15">
      <c r="X55" s="143"/>
      <c r="Y55" s="144">
        <f>+Z49+Z54</f>
        <v>32.96935225</v>
      </c>
      <c r="Z55" s="49"/>
      <c r="AA55" s="145"/>
      <c r="AC55" s="143"/>
      <c r="AD55" s="144">
        <f>+AE49+AE54</f>
        <v>32.9641705</v>
      </c>
      <c r="AE55" s="49"/>
      <c r="AF55" s="145"/>
    </row>
    <row r="56" spans="24:32" ht="15">
      <c r="X56" s="143"/>
      <c r="Y56" s="49"/>
      <c r="Z56" s="49"/>
      <c r="AA56" s="145"/>
      <c r="AC56" s="143"/>
      <c r="AD56" s="49"/>
      <c r="AE56" s="49"/>
      <c r="AF56" s="145"/>
    </row>
    <row r="57" spans="24:32" ht="13.5" thickBot="1">
      <c r="X57" s="152"/>
      <c r="Y57" s="156"/>
      <c r="Z57" s="153"/>
      <c r="AA57" s="154"/>
      <c r="AC57" s="152"/>
      <c r="AD57" s="153"/>
      <c r="AE57" s="153"/>
      <c r="AF57" s="154"/>
    </row>
    <row r="59" ht="13.5" thickBot="1"/>
    <row r="60" spans="24:27" ht="15">
      <c r="X60" s="140"/>
      <c r="Y60" s="141"/>
      <c r="Z60" s="141"/>
      <c r="AA60" s="142"/>
    </row>
    <row r="61" spans="24:27" ht="15">
      <c r="X61" s="143"/>
      <c r="Y61" s="155">
        <v>0.3426</v>
      </c>
      <c r="Z61" s="49"/>
      <c r="AA61" s="145"/>
    </row>
    <row r="62" spans="24:27" ht="15">
      <c r="X62" s="143"/>
      <c r="Y62" s="49"/>
      <c r="Z62" s="49"/>
      <c r="AA62" s="145"/>
    </row>
    <row r="63" spans="24:27" ht="15">
      <c r="X63" s="143"/>
      <c r="Y63" s="146" t="s">
        <v>281</v>
      </c>
      <c r="Z63" s="147"/>
      <c r="AA63" s="145"/>
    </row>
    <row r="64" spans="24:27" ht="15">
      <c r="X64" s="143"/>
      <c r="Y64" s="148" t="s">
        <v>263</v>
      </c>
      <c r="Z64" s="149">
        <v>40</v>
      </c>
      <c r="AA64" s="145"/>
    </row>
    <row r="65" spans="24:27" ht="15">
      <c r="X65" s="143"/>
      <c r="Y65" s="148" t="s">
        <v>264</v>
      </c>
      <c r="Z65" s="149">
        <v>32.95</v>
      </c>
      <c r="AA65" s="145"/>
    </row>
    <row r="66" spans="24:27" ht="15">
      <c r="X66" s="143"/>
      <c r="Y66" s="148" t="s">
        <v>167</v>
      </c>
      <c r="Z66" s="149">
        <v>18.95</v>
      </c>
      <c r="AA66" s="145"/>
    </row>
    <row r="67" spans="24:27" ht="15">
      <c r="X67" s="143"/>
      <c r="Y67" s="148" t="s">
        <v>265</v>
      </c>
      <c r="Z67" s="149">
        <v>7.05</v>
      </c>
      <c r="AA67" s="145"/>
    </row>
    <row r="68" spans="24:27" ht="15">
      <c r="X68" s="143"/>
      <c r="Y68" s="148"/>
      <c r="Z68" s="150"/>
      <c r="AA68" s="145"/>
    </row>
    <row r="69" spans="24:27" ht="15">
      <c r="X69" s="143"/>
      <c r="Y69" s="151">
        <v>1</v>
      </c>
      <c r="Z69" s="151">
        <v>0.0705</v>
      </c>
      <c r="AA69" s="145"/>
    </row>
    <row r="70" spans="24:27" ht="15">
      <c r="X70" s="143"/>
      <c r="Y70" s="151">
        <v>0.3426</v>
      </c>
      <c r="Z70" s="151">
        <f>+Y70*Z69/Y69</f>
        <v>0.0241533</v>
      </c>
      <c r="AA70" s="145"/>
    </row>
    <row r="71" spans="24:27" ht="15">
      <c r="X71" s="143"/>
      <c r="Y71" s="144">
        <f>+Z65+Z70</f>
        <v>32.974153300000005</v>
      </c>
      <c r="Z71" s="49"/>
      <c r="AA71" s="145"/>
    </row>
    <row r="72" spans="23:27" ht="15">
      <c r="W72" s="49"/>
      <c r="X72" s="143"/>
      <c r="Y72" s="49"/>
      <c r="Z72" s="49"/>
      <c r="AA72" s="145"/>
    </row>
    <row r="73" spans="23:27" ht="13.5" thickBot="1">
      <c r="W73" s="49"/>
      <c r="X73" s="152"/>
      <c r="Y73" s="156"/>
      <c r="Z73" s="153"/>
      <c r="AA73" s="154"/>
    </row>
    <row r="74" spans="23:24" ht="15">
      <c r="W74" s="49"/>
      <c r="X74" s="49"/>
    </row>
    <row r="75" spans="23:24" ht="15">
      <c r="W75" s="49"/>
      <c r="X75" s="49"/>
    </row>
    <row r="76" spans="23:24" ht="15">
      <c r="W76" s="49"/>
      <c r="X76" s="49"/>
    </row>
    <row r="77" spans="23:24" ht="15">
      <c r="W77" s="49"/>
      <c r="X77" s="49"/>
    </row>
    <row r="78" spans="23:24" ht="15">
      <c r="W78" s="49"/>
      <c r="X78" s="49"/>
    </row>
    <row r="79" spans="23:24" ht="15">
      <c r="W79" s="49"/>
      <c r="X79" s="49"/>
    </row>
    <row r="80" spans="23:24" ht="15">
      <c r="W80" s="49"/>
      <c r="X80" s="49"/>
    </row>
    <row r="81" spans="23:24" ht="15">
      <c r="W81" s="49"/>
      <c r="X81" s="49"/>
    </row>
    <row r="82" spans="23:24" ht="13.5" customHeight="1">
      <c r="W82" s="51"/>
      <c r="X82" s="51"/>
    </row>
  </sheetData>
  <mergeCells count="127">
    <mergeCell ref="B32:B37"/>
    <mergeCell ref="B28:B31"/>
    <mergeCell ref="C28:C29"/>
    <mergeCell ref="B16:B19"/>
    <mergeCell ref="C32:C33"/>
    <mergeCell ref="D32:D33"/>
    <mergeCell ref="E32:E33"/>
    <mergeCell ref="D34:D35"/>
    <mergeCell ref="C12:C13"/>
    <mergeCell ref="D12:D13"/>
    <mergeCell ref="E12:E13"/>
    <mergeCell ref="B14:B15"/>
    <mergeCell ref="T8:T9"/>
    <mergeCell ref="C8:C9"/>
    <mergeCell ref="D8:D9"/>
    <mergeCell ref="E8:E9"/>
    <mergeCell ref="C18:C19"/>
    <mergeCell ref="D18:D19"/>
    <mergeCell ref="E18:E19"/>
    <mergeCell ref="C26:C27"/>
    <mergeCell ref="B10:B13"/>
    <mergeCell ref="B8:B9"/>
    <mergeCell ref="D3:U3"/>
    <mergeCell ref="B46:H46"/>
    <mergeCell ref="B45:H45"/>
    <mergeCell ref="I45:O45"/>
    <mergeCell ref="I46:O46"/>
    <mergeCell ref="T6:U6"/>
    <mergeCell ref="V6:V7"/>
    <mergeCell ref="A1:C3"/>
    <mergeCell ref="D1:V1"/>
    <mergeCell ref="D2:V2"/>
    <mergeCell ref="C6:C7"/>
    <mergeCell ref="D6:E6"/>
    <mergeCell ref="F6:S6"/>
    <mergeCell ref="A5:C5"/>
    <mergeCell ref="D4:V4"/>
    <mergeCell ref="D5:V5"/>
    <mergeCell ref="A4:C4"/>
    <mergeCell ref="T10:T13"/>
    <mergeCell ref="C10:C11"/>
    <mergeCell ref="D10:D11"/>
    <mergeCell ref="E10:E11"/>
    <mergeCell ref="A6:A7"/>
    <mergeCell ref="B6:B7"/>
    <mergeCell ref="A8:A19"/>
    <mergeCell ref="U16:U17"/>
    <mergeCell ref="T14:T15"/>
    <mergeCell ref="C14:C15"/>
    <mergeCell ref="D14:D15"/>
    <mergeCell ref="E14:E15"/>
    <mergeCell ref="T16:T19"/>
    <mergeCell ref="C16:C17"/>
    <mergeCell ref="D16:D17"/>
    <mergeCell ref="E16:E17"/>
    <mergeCell ref="A42:S42"/>
    <mergeCell ref="C38:C39"/>
    <mergeCell ref="D38:D39"/>
    <mergeCell ref="E38:E39"/>
    <mergeCell ref="U38:U39"/>
    <mergeCell ref="A20:A27"/>
    <mergeCell ref="B20:B27"/>
    <mergeCell ref="C20:C21"/>
    <mergeCell ref="D20:D21"/>
    <mergeCell ref="E20:E21"/>
    <mergeCell ref="T20:T27"/>
    <mergeCell ref="U20:U21"/>
    <mergeCell ref="C22:C23"/>
    <mergeCell ref="D22:D23"/>
    <mergeCell ref="E22:E23"/>
    <mergeCell ref="U22:U23"/>
    <mergeCell ref="C24:C25"/>
    <mergeCell ref="D24:D25"/>
    <mergeCell ref="E24:E25"/>
    <mergeCell ref="D26:D27"/>
    <mergeCell ref="E26:E27"/>
    <mergeCell ref="U26:U27"/>
    <mergeCell ref="B38:B39"/>
    <mergeCell ref="C34:C35"/>
    <mergeCell ref="V38:V39"/>
    <mergeCell ref="A28:A39"/>
    <mergeCell ref="T38:T39"/>
    <mergeCell ref="A40:A41"/>
    <mergeCell ref="B40:B41"/>
    <mergeCell ref="C40:C41"/>
    <mergeCell ref="U34:U35"/>
    <mergeCell ref="D40:D41"/>
    <mergeCell ref="E40:E41"/>
    <mergeCell ref="T40:T41"/>
    <mergeCell ref="U40:U41"/>
    <mergeCell ref="V40:V41"/>
    <mergeCell ref="C30:C31"/>
    <mergeCell ref="D30:D31"/>
    <mergeCell ref="E30:E31"/>
    <mergeCell ref="C36:C37"/>
    <mergeCell ref="D36:D37"/>
    <mergeCell ref="E36:E37"/>
    <mergeCell ref="T32:T37"/>
    <mergeCell ref="E34:E35"/>
    <mergeCell ref="U36:U37"/>
    <mergeCell ref="T28:T31"/>
    <mergeCell ref="D28:D29"/>
    <mergeCell ref="E28:E29"/>
    <mergeCell ref="V18:V19"/>
    <mergeCell ref="V16:V17"/>
    <mergeCell ref="V12:V13"/>
    <mergeCell ref="V8:V9"/>
    <mergeCell ref="V30:V31"/>
    <mergeCell ref="V28:V29"/>
    <mergeCell ref="U24:U25"/>
    <mergeCell ref="V24:V25"/>
    <mergeCell ref="V36:V37"/>
    <mergeCell ref="U32:U33"/>
    <mergeCell ref="V32:V33"/>
    <mergeCell ref="V34:V35"/>
    <mergeCell ref="U18:U19"/>
    <mergeCell ref="U14:U15"/>
    <mergeCell ref="V14:V15"/>
    <mergeCell ref="U10:U11"/>
    <mergeCell ref="V10:V11"/>
    <mergeCell ref="U8:U9"/>
    <mergeCell ref="U28:U29"/>
    <mergeCell ref="U30:U31"/>
    <mergeCell ref="V20:V21"/>
    <mergeCell ref="V22:V23"/>
    <mergeCell ref="V26:V27"/>
    <mergeCell ref="U12:U13"/>
  </mergeCells>
  <printOptions horizontalCentered="1" verticalCentered="1"/>
  <pageMargins left="0" right="0" top="0.5511811023622047" bottom="0.7874015748031497" header="0.31496062992125984" footer="0"/>
  <pageSetup fitToHeight="0"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C88A-FB92-4352-8D0D-D8E53152203F}">
  <dimension ref="A1:AG143"/>
  <sheetViews>
    <sheetView tabSelected="1" workbookViewId="0" topLeftCell="A1">
      <selection activeCell="A8" sqref="A8:A27"/>
    </sheetView>
  </sheetViews>
  <sheetFormatPr defaultColWidth="11.421875" defaultRowHeight="15"/>
  <cols>
    <col min="3" max="3" width="20.421875" style="0" customWidth="1"/>
    <col min="5" max="5" width="20.140625" style="0" customWidth="1"/>
    <col min="6" max="6" width="16.8515625" style="0" customWidth="1"/>
    <col min="7" max="7" width="18.00390625" style="0" customWidth="1"/>
    <col min="8" max="8" width="16.140625" style="0" customWidth="1"/>
    <col min="9" max="9" width="15.421875" style="0" customWidth="1"/>
    <col min="10" max="10" width="18.28125" style="0" customWidth="1"/>
    <col min="11" max="12" width="18.00390625" style="0" customWidth="1"/>
    <col min="13" max="13" width="14.7109375" style="0" customWidth="1"/>
  </cols>
  <sheetData>
    <row r="1" spans="1:33" ht="23.25">
      <c r="A1" s="788"/>
      <c r="B1" s="789"/>
      <c r="C1" s="789"/>
      <c r="D1" s="789"/>
      <c r="E1" s="794" t="s">
        <v>132</v>
      </c>
      <c r="F1" s="795"/>
      <c r="G1" s="795"/>
      <c r="H1" s="795"/>
      <c r="I1" s="795"/>
      <c r="J1" s="795"/>
      <c r="K1" s="795"/>
      <c r="L1" s="795"/>
      <c r="M1" s="795"/>
      <c r="N1" s="795"/>
      <c r="O1" s="795"/>
      <c r="P1" s="795"/>
      <c r="Q1" s="795"/>
      <c r="R1" s="795"/>
      <c r="S1" s="795"/>
      <c r="T1" s="795"/>
      <c r="U1" s="795"/>
      <c r="V1" s="795"/>
      <c r="W1" s="795"/>
      <c r="X1" s="795"/>
      <c r="Y1" s="796"/>
      <c r="Z1" s="101"/>
      <c r="AA1" s="101"/>
      <c r="AB1" s="101"/>
      <c r="AC1" s="101"/>
      <c r="AD1" s="101"/>
      <c r="AE1" s="101"/>
      <c r="AF1" s="101"/>
      <c r="AG1" s="101"/>
    </row>
    <row r="2" spans="1:33" ht="23.25">
      <c r="A2" s="790"/>
      <c r="B2" s="791"/>
      <c r="C2" s="791"/>
      <c r="D2" s="791"/>
      <c r="E2" s="797" t="s">
        <v>319</v>
      </c>
      <c r="F2" s="798"/>
      <c r="G2" s="798"/>
      <c r="H2" s="798"/>
      <c r="I2" s="798"/>
      <c r="J2" s="798"/>
      <c r="K2" s="798"/>
      <c r="L2" s="798"/>
      <c r="M2" s="798"/>
      <c r="N2" s="798"/>
      <c r="O2" s="798"/>
      <c r="P2" s="798"/>
      <c r="Q2" s="798"/>
      <c r="R2" s="798"/>
      <c r="S2" s="798"/>
      <c r="T2" s="798"/>
      <c r="U2" s="798"/>
      <c r="V2" s="798"/>
      <c r="W2" s="798"/>
      <c r="X2" s="798"/>
      <c r="Y2" s="799"/>
      <c r="Z2" s="101"/>
      <c r="AA2" s="101"/>
      <c r="AB2" s="101"/>
      <c r="AC2" s="101"/>
      <c r="AD2" s="101"/>
      <c r="AE2" s="101"/>
      <c r="AF2" s="101"/>
      <c r="AG2" s="101"/>
    </row>
    <row r="3" spans="1:33" ht="24" thickBot="1">
      <c r="A3" s="792"/>
      <c r="B3" s="793"/>
      <c r="C3" s="793"/>
      <c r="D3" s="793"/>
      <c r="E3" s="800" t="s">
        <v>283</v>
      </c>
      <c r="F3" s="801"/>
      <c r="G3" s="801"/>
      <c r="H3" s="801"/>
      <c r="I3" s="801"/>
      <c r="J3" s="801"/>
      <c r="K3" s="801"/>
      <c r="L3" s="801"/>
      <c r="M3" s="801"/>
      <c r="N3" s="801"/>
      <c r="O3" s="801"/>
      <c r="P3" s="801"/>
      <c r="Q3" s="801"/>
      <c r="R3" s="801"/>
      <c r="S3" s="802" t="s">
        <v>122</v>
      </c>
      <c r="T3" s="802"/>
      <c r="U3" s="802"/>
      <c r="V3" s="802"/>
      <c r="W3" s="802"/>
      <c r="X3" s="802"/>
      <c r="Y3" s="803"/>
      <c r="Z3" s="101"/>
      <c r="AA3" s="101"/>
      <c r="AB3" s="101"/>
      <c r="AC3" s="101"/>
      <c r="AD3" s="101"/>
      <c r="AE3" s="101"/>
      <c r="AF3" s="101"/>
      <c r="AG3" s="101"/>
    </row>
    <row r="4" spans="1:33" ht="18">
      <c r="A4" s="804" t="s">
        <v>30</v>
      </c>
      <c r="B4" s="805"/>
      <c r="C4" s="805"/>
      <c r="D4" s="806"/>
      <c r="E4" s="807" t="s">
        <v>228</v>
      </c>
      <c r="F4" s="808"/>
      <c r="G4" s="808"/>
      <c r="H4" s="808"/>
      <c r="I4" s="808"/>
      <c r="J4" s="808"/>
      <c r="K4" s="808"/>
      <c r="L4" s="808"/>
      <c r="M4" s="808"/>
      <c r="N4" s="808"/>
      <c r="O4" s="808"/>
      <c r="P4" s="808"/>
      <c r="Q4" s="808"/>
      <c r="R4" s="808"/>
      <c r="S4" s="808"/>
      <c r="T4" s="808"/>
      <c r="U4" s="808"/>
      <c r="V4" s="808"/>
      <c r="W4" s="808"/>
      <c r="X4" s="808"/>
      <c r="Y4" s="809"/>
      <c r="Z4" s="101"/>
      <c r="AA4" s="101"/>
      <c r="AB4" s="101"/>
      <c r="AC4" s="101"/>
      <c r="AD4" s="101"/>
      <c r="AE4" s="101"/>
      <c r="AF4" s="101"/>
      <c r="AG4" s="101"/>
    </row>
    <row r="5" spans="1:33" ht="18.75" thickBot="1">
      <c r="A5" s="776" t="s">
        <v>31</v>
      </c>
      <c r="B5" s="777"/>
      <c r="C5" s="777"/>
      <c r="D5" s="778"/>
      <c r="E5" s="779" t="s">
        <v>348</v>
      </c>
      <c r="F5" s="780"/>
      <c r="G5" s="780"/>
      <c r="H5" s="780"/>
      <c r="I5" s="780"/>
      <c r="J5" s="780"/>
      <c r="K5" s="780"/>
      <c r="L5" s="780"/>
      <c r="M5" s="780"/>
      <c r="N5" s="780"/>
      <c r="O5" s="780"/>
      <c r="P5" s="780"/>
      <c r="Q5" s="780"/>
      <c r="R5" s="780"/>
      <c r="S5" s="780"/>
      <c r="T5" s="780"/>
      <c r="U5" s="780"/>
      <c r="V5" s="780"/>
      <c r="W5" s="780"/>
      <c r="X5" s="780"/>
      <c r="Y5" s="781"/>
      <c r="Z5" s="101"/>
      <c r="AA5" s="101"/>
      <c r="AB5" s="101"/>
      <c r="AC5" s="101"/>
      <c r="AD5" s="101"/>
      <c r="AE5" s="101"/>
      <c r="AF5" s="101"/>
      <c r="AG5" s="101"/>
    </row>
    <row r="6" spans="1:33" ht="15">
      <c r="A6" s="810" t="s">
        <v>39</v>
      </c>
      <c r="B6" s="784" t="s">
        <v>40</v>
      </c>
      <c r="C6" s="784" t="s">
        <v>108</v>
      </c>
      <c r="D6" s="784" t="s">
        <v>41</v>
      </c>
      <c r="E6" s="784" t="s">
        <v>42</v>
      </c>
      <c r="F6" s="782" t="s">
        <v>107</v>
      </c>
      <c r="G6" s="783"/>
      <c r="H6" s="783"/>
      <c r="I6" s="783"/>
      <c r="J6" s="782" t="s">
        <v>133</v>
      </c>
      <c r="K6" s="783"/>
      <c r="L6" s="783"/>
      <c r="M6" s="783"/>
      <c r="N6" s="784" t="s">
        <v>43</v>
      </c>
      <c r="O6" s="784"/>
      <c r="P6" s="784"/>
      <c r="Q6" s="784"/>
      <c r="R6" s="784"/>
      <c r="S6" s="784" t="s">
        <v>49</v>
      </c>
      <c r="T6" s="784"/>
      <c r="U6" s="784"/>
      <c r="V6" s="784"/>
      <c r="W6" s="784"/>
      <c r="X6" s="784"/>
      <c r="Y6" s="825"/>
      <c r="Z6" s="101"/>
      <c r="AA6" s="101"/>
      <c r="AB6" s="101"/>
      <c r="AC6" s="101"/>
      <c r="AD6" s="101"/>
      <c r="AE6" s="101"/>
      <c r="AF6" s="101"/>
      <c r="AG6" s="101"/>
    </row>
    <row r="7" spans="1:33" ht="45.75" thickBot="1">
      <c r="A7" s="811" t="s">
        <v>32</v>
      </c>
      <c r="B7" s="812"/>
      <c r="C7" s="812"/>
      <c r="D7" s="812"/>
      <c r="E7" s="812"/>
      <c r="F7" s="106" t="s">
        <v>257</v>
      </c>
      <c r="G7" s="106" t="s">
        <v>278</v>
      </c>
      <c r="H7" s="106" t="s">
        <v>302</v>
      </c>
      <c r="I7" s="106" t="s">
        <v>106</v>
      </c>
      <c r="J7" s="106" t="s">
        <v>257</v>
      </c>
      <c r="K7" s="106" t="s">
        <v>278</v>
      </c>
      <c r="L7" s="106" t="s">
        <v>302</v>
      </c>
      <c r="M7" s="106" t="s">
        <v>106</v>
      </c>
      <c r="N7" s="252" t="s">
        <v>44</v>
      </c>
      <c r="O7" s="252" t="s">
        <v>45</v>
      </c>
      <c r="P7" s="252" t="s">
        <v>46</v>
      </c>
      <c r="Q7" s="252" t="s">
        <v>47</v>
      </c>
      <c r="R7" s="252" t="s">
        <v>48</v>
      </c>
      <c r="S7" s="252" t="s">
        <v>50</v>
      </c>
      <c r="T7" s="252" t="s">
        <v>51</v>
      </c>
      <c r="U7" s="252" t="s">
        <v>105</v>
      </c>
      <c r="V7" s="252" t="s">
        <v>52</v>
      </c>
      <c r="W7" s="252" t="s">
        <v>53</v>
      </c>
      <c r="X7" s="104" t="s">
        <v>54</v>
      </c>
      <c r="Y7" s="105" t="s">
        <v>55</v>
      </c>
      <c r="Z7" s="101"/>
      <c r="AA7" s="101"/>
      <c r="AB7" s="101"/>
      <c r="AC7" s="101"/>
      <c r="AD7" s="101"/>
      <c r="AE7" s="101"/>
      <c r="AF7" s="101"/>
      <c r="AG7" s="101"/>
    </row>
    <row r="8" spans="1:33" ht="15">
      <c r="A8" s="826">
        <v>1</v>
      </c>
      <c r="B8" s="829" t="s">
        <v>147</v>
      </c>
      <c r="C8" s="816" t="s">
        <v>349</v>
      </c>
      <c r="D8" s="283" t="s">
        <v>33</v>
      </c>
      <c r="E8" s="284">
        <v>55</v>
      </c>
      <c r="F8" s="284">
        <v>55</v>
      </c>
      <c r="G8" s="284">
        <v>55</v>
      </c>
      <c r="H8" s="285">
        <v>18.333333333333332</v>
      </c>
      <c r="I8" s="284"/>
      <c r="J8" s="284">
        <v>0</v>
      </c>
      <c r="K8" s="284">
        <v>0</v>
      </c>
      <c r="L8" s="284">
        <v>0</v>
      </c>
      <c r="M8" s="286"/>
      <c r="N8" s="819" t="s">
        <v>104</v>
      </c>
      <c r="O8" s="819" t="s">
        <v>293</v>
      </c>
      <c r="P8" s="822" t="s">
        <v>350</v>
      </c>
      <c r="Q8" s="819" t="s">
        <v>168</v>
      </c>
      <c r="R8" s="822" t="s">
        <v>169</v>
      </c>
      <c r="S8" s="785" t="s">
        <v>170</v>
      </c>
      <c r="T8" s="785" t="s">
        <v>170</v>
      </c>
      <c r="U8" s="785" t="s">
        <v>170</v>
      </c>
      <c r="V8" s="785" t="s">
        <v>170</v>
      </c>
      <c r="W8" s="785" t="s">
        <v>170</v>
      </c>
      <c r="X8" s="785" t="s">
        <v>170</v>
      </c>
      <c r="Y8" s="813">
        <v>195797</v>
      </c>
      <c r="Z8" s="101"/>
      <c r="AA8" s="101"/>
      <c r="AB8" s="101"/>
      <c r="AC8" s="101"/>
      <c r="AD8" s="101"/>
      <c r="AE8" s="101"/>
      <c r="AF8" s="101"/>
      <c r="AG8" s="101"/>
    </row>
    <row r="9" spans="1:33" ht="15">
      <c r="A9" s="827"/>
      <c r="B9" s="830"/>
      <c r="C9" s="817"/>
      <c r="D9" s="287" t="s">
        <v>34</v>
      </c>
      <c r="E9" s="288">
        <v>102003000</v>
      </c>
      <c r="F9" s="288">
        <v>102003000</v>
      </c>
      <c r="G9" s="288">
        <v>102003000</v>
      </c>
      <c r="H9" s="288">
        <v>25015650</v>
      </c>
      <c r="I9" s="288"/>
      <c r="J9" s="289">
        <v>8241200</v>
      </c>
      <c r="K9" s="289">
        <v>8241200</v>
      </c>
      <c r="L9" s="290">
        <v>5411634</v>
      </c>
      <c r="M9" s="291"/>
      <c r="N9" s="820"/>
      <c r="O9" s="820"/>
      <c r="P9" s="823"/>
      <c r="Q9" s="820"/>
      <c r="R9" s="823"/>
      <c r="S9" s="786"/>
      <c r="T9" s="786"/>
      <c r="U9" s="786"/>
      <c r="V9" s="786"/>
      <c r="W9" s="786"/>
      <c r="X9" s="786"/>
      <c r="Y9" s="814"/>
      <c r="Z9" s="101"/>
      <c r="AA9" s="101"/>
      <c r="AB9" s="101"/>
      <c r="AC9" s="101"/>
      <c r="AD9" s="101"/>
      <c r="AE9" s="101"/>
      <c r="AF9" s="101"/>
      <c r="AG9" s="101"/>
    </row>
    <row r="10" spans="1:33" ht="15">
      <c r="A10" s="827"/>
      <c r="B10" s="830"/>
      <c r="C10" s="817"/>
      <c r="D10" s="287" t="s">
        <v>35</v>
      </c>
      <c r="E10" s="292">
        <v>0</v>
      </c>
      <c r="F10" s="292">
        <v>0</v>
      </c>
      <c r="G10" s="292">
        <v>0</v>
      </c>
      <c r="H10" s="292">
        <v>0</v>
      </c>
      <c r="I10" s="293"/>
      <c r="J10" s="292">
        <v>0</v>
      </c>
      <c r="K10" s="292">
        <v>0</v>
      </c>
      <c r="L10" s="294">
        <v>0</v>
      </c>
      <c r="M10" s="295"/>
      <c r="N10" s="820"/>
      <c r="O10" s="820"/>
      <c r="P10" s="823"/>
      <c r="Q10" s="820"/>
      <c r="R10" s="823"/>
      <c r="S10" s="786"/>
      <c r="T10" s="786"/>
      <c r="U10" s="786"/>
      <c r="V10" s="786"/>
      <c r="W10" s="786"/>
      <c r="X10" s="786"/>
      <c r="Y10" s="814"/>
      <c r="Z10" s="101"/>
      <c r="AA10" s="101"/>
      <c r="AB10" s="101"/>
      <c r="AC10" s="101"/>
      <c r="AD10" s="101"/>
      <c r="AE10" s="101"/>
      <c r="AF10" s="101"/>
      <c r="AG10" s="101"/>
    </row>
    <row r="11" spans="1:33" ht="15.75" thickBot="1">
      <c r="A11" s="827"/>
      <c r="B11" s="830"/>
      <c r="C11" s="818"/>
      <c r="D11" s="296" t="s">
        <v>36</v>
      </c>
      <c r="E11" s="297">
        <v>19345916</v>
      </c>
      <c r="F11" s="297">
        <v>19345916</v>
      </c>
      <c r="G11" s="297">
        <v>19345916</v>
      </c>
      <c r="H11" s="298">
        <v>6448639</v>
      </c>
      <c r="I11" s="298"/>
      <c r="J11" s="299">
        <v>8272000</v>
      </c>
      <c r="K11" s="299">
        <v>12104000</v>
      </c>
      <c r="L11" s="298">
        <v>13314400.000000002</v>
      </c>
      <c r="M11" s="300"/>
      <c r="N11" s="821"/>
      <c r="O11" s="821"/>
      <c r="P11" s="824"/>
      <c r="Q11" s="821"/>
      <c r="R11" s="824"/>
      <c r="S11" s="787"/>
      <c r="T11" s="787"/>
      <c r="U11" s="787"/>
      <c r="V11" s="787"/>
      <c r="W11" s="787"/>
      <c r="X11" s="787"/>
      <c r="Y11" s="815"/>
      <c r="Z11" s="101"/>
      <c r="AA11" s="101"/>
      <c r="AB11" s="101"/>
      <c r="AC11" s="101"/>
      <c r="AD11" s="101"/>
      <c r="AE11" s="101"/>
      <c r="AF11" s="101"/>
      <c r="AG11" s="101"/>
    </row>
    <row r="12" spans="1:33" ht="15">
      <c r="A12" s="827"/>
      <c r="B12" s="830"/>
      <c r="C12" s="816" t="s">
        <v>351</v>
      </c>
      <c r="D12" s="283" t="s">
        <v>33</v>
      </c>
      <c r="E12" s="284">
        <v>55</v>
      </c>
      <c r="F12" s="284">
        <v>55</v>
      </c>
      <c r="G12" s="284">
        <v>55</v>
      </c>
      <c r="H12" s="285">
        <v>18.33</v>
      </c>
      <c r="I12" s="284"/>
      <c r="J12" s="284">
        <v>0</v>
      </c>
      <c r="K12" s="284">
        <v>0</v>
      </c>
      <c r="L12" s="284">
        <v>0</v>
      </c>
      <c r="M12" s="286"/>
      <c r="N12" s="819" t="s">
        <v>104</v>
      </c>
      <c r="O12" s="819" t="s">
        <v>293</v>
      </c>
      <c r="P12" s="822" t="s">
        <v>350</v>
      </c>
      <c r="Q12" s="819" t="s">
        <v>168</v>
      </c>
      <c r="R12" s="822" t="s">
        <v>169</v>
      </c>
      <c r="S12" s="785" t="s">
        <v>170</v>
      </c>
      <c r="T12" s="785" t="s">
        <v>170</v>
      </c>
      <c r="U12" s="785" t="s">
        <v>170</v>
      </c>
      <c r="V12" s="785" t="s">
        <v>170</v>
      </c>
      <c r="W12" s="785" t="s">
        <v>170</v>
      </c>
      <c r="X12" s="785" t="s">
        <v>170</v>
      </c>
      <c r="Y12" s="813">
        <v>195797</v>
      </c>
      <c r="Z12" s="101"/>
      <c r="AA12" s="101"/>
      <c r="AB12" s="101"/>
      <c r="AC12" s="101"/>
      <c r="AD12" s="101"/>
      <c r="AE12" s="101"/>
      <c r="AF12" s="101"/>
      <c r="AG12" s="101"/>
    </row>
    <row r="13" spans="1:33" ht="15">
      <c r="A13" s="827"/>
      <c r="B13" s="830"/>
      <c r="C13" s="817"/>
      <c r="D13" s="287" t="s">
        <v>34</v>
      </c>
      <c r="E13" s="288">
        <v>102003000</v>
      </c>
      <c r="F13" s="288">
        <v>102003000</v>
      </c>
      <c r="G13" s="288">
        <v>102003000</v>
      </c>
      <c r="H13" s="288">
        <v>25015650</v>
      </c>
      <c r="I13" s="288"/>
      <c r="J13" s="289">
        <v>8241200</v>
      </c>
      <c r="K13" s="289">
        <v>8241200</v>
      </c>
      <c r="L13" s="290">
        <v>5411634</v>
      </c>
      <c r="M13" s="291"/>
      <c r="N13" s="820"/>
      <c r="O13" s="820"/>
      <c r="P13" s="823"/>
      <c r="Q13" s="820"/>
      <c r="R13" s="823"/>
      <c r="S13" s="786"/>
      <c r="T13" s="786"/>
      <c r="U13" s="786"/>
      <c r="V13" s="786"/>
      <c r="W13" s="786"/>
      <c r="X13" s="786"/>
      <c r="Y13" s="814"/>
      <c r="Z13" s="101"/>
      <c r="AA13" s="101"/>
      <c r="AB13" s="101"/>
      <c r="AC13" s="101"/>
      <c r="AD13" s="101"/>
      <c r="AE13" s="101"/>
      <c r="AF13" s="101"/>
      <c r="AG13" s="101"/>
    </row>
    <row r="14" spans="1:33" ht="15">
      <c r="A14" s="827"/>
      <c r="B14" s="830"/>
      <c r="C14" s="817"/>
      <c r="D14" s="287" t="s">
        <v>35</v>
      </c>
      <c r="E14" s="292">
        <v>0</v>
      </c>
      <c r="F14" s="292">
        <v>0</v>
      </c>
      <c r="G14" s="292">
        <v>0</v>
      </c>
      <c r="H14" s="292">
        <v>0</v>
      </c>
      <c r="I14" s="293"/>
      <c r="J14" s="292">
        <v>0</v>
      </c>
      <c r="K14" s="292">
        <v>0</v>
      </c>
      <c r="L14" s="294">
        <v>0</v>
      </c>
      <c r="M14" s="295"/>
      <c r="N14" s="820"/>
      <c r="O14" s="820"/>
      <c r="P14" s="823"/>
      <c r="Q14" s="820"/>
      <c r="R14" s="823"/>
      <c r="S14" s="786"/>
      <c r="T14" s="786"/>
      <c r="U14" s="786"/>
      <c r="V14" s="786"/>
      <c r="W14" s="786"/>
      <c r="X14" s="786"/>
      <c r="Y14" s="814"/>
      <c r="Z14" s="101"/>
      <c r="AA14" s="101"/>
      <c r="AB14" s="101"/>
      <c r="AC14" s="101"/>
      <c r="AD14" s="101"/>
      <c r="AE14" s="101"/>
      <c r="AF14" s="101"/>
      <c r="AG14" s="101"/>
    </row>
    <row r="15" spans="1:33" ht="15.75" thickBot="1">
      <c r="A15" s="827"/>
      <c r="B15" s="830"/>
      <c r="C15" s="818"/>
      <c r="D15" s="296" t="s">
        <v>36</v>
      </c>
      <c r="E15" s="297">
        <v>19345916</v>
      </c>
      <c r="F15" s="297">
        <v>19345916</v>
      </c>
      <c r="G15" s="297">
        <v>19345916</v>
      </c>
      <c r="H15" s="298"/>
      <c r="I15" s="298"/>
      <c r="J15" s="299">
        <v>8272000</v>
      </c>
      <c r="K15" s="299">
        <v>12104000</v>
      </c>
      <c r="L15" s="298">
        <v>13314400.000000002</v>
      </c>
      <c r="M15" s="300"/>
      <c r="N15" s="821"/>
      <c r="O15" s="821"/>
      <c r="P15" s="824"/>
      <c r="Q15" s="821"/>
      <c r="R15" s="824"/>
      <c r="S15" s="787"/>
      <c r="T15" s="787"/>
      <c r="U15" s="787"/>
      <c r="V15" s="787"/>
      <c r="W15" s="787"/>
      <c r="X15" s="787"/>
      <c r="Y15" s="815"/>
      <c r="Z15" s="101"/>
      <c r="AA15" s="101"/>
      <c r="AB15" s="101"/>
      <c r="AC15" s="101"/>
      <c r="AD15" s="101"/>
      <c r="AE15" s="101"/>
      <c r="AF15" s="101"/>
      <c r="AG15" s="101"/>
    </row>
    <row r="16" spans="1:33" ht="15">
      <c r="A16" s="827"/>
      <c r="B16" s="830"/>
      <c r="C16" s="816" t="s">
        <v>352</v>
      </c>
      <c r="D16" s="283" t="s">
        <v>33</v>
      </c>
      <c r="E16" s="284">
        <v>55</v>
      </c>
      <c r="F16" s="284">
        <v>55</v>
      </c>
      <c r="G16" s="284">
        <v>55</v>
      </c>
      <c r="H16" s="285">
        <v>18.33</v>
      </c>
      <c r="I16" s="284"/>
      <c r="J16" s="284">
        <v>0</v>
      </c>
      <c r="K16" s="284">
        <v>0</v>
      </c>
      <c r="L16" s="284">
        <v>0</v>
      </c>
      <c r="M16" s="286"/>
      <c r="N16" s="819" t="s">
        <v>104</v>
      </c>
      <c r="O16" s="819" t="s">
        <v>293</v>
      </c>
      <c r="P16" s="822" t="s">
        <v>350</v>
      </c>
      <c r="Q16" s="819" t="s">
        <v>168</v>
      </c>
      <c r="R16" s="822" t="s">
        <v>169</v>
      </c>
      <c r="S16" s="785" t="s">
        <v>170</v>
      </c>
      <c r="T16" s="785" t="s">
        <v>170</v>
      </c>
      <c r="U16" s="785" t="s">
        <v>170</v>
      </c>
      <c r="V16" s="785" t="s">
        <v>170</v>
      </c>
      <c r="W16" s="785" t="s">
        <v>170</v>
      </c>
      <c r="X16" s="785" t="s">
        <v>170</v>
      </c>
      <c r="Y16" s="813">
        <v>195797</v>
      </c>
      <c r="Z16" s="101"/>
      <c r="AA16" s="101"/>
      <c r="AB16" s="101"/>
      <c r="AC16" s="101"/>
      <c r="AD16" s="101"/>
      <c r="AE16" s="101"/>
      <c r="AF16" s="101"/>
      <c r="AG16" s="101"/>
    </row>
    <row r="17" spans="1:33" ht="15">
      <c r="A17" s="827"/>
      <c r="B17" s="830"/>
      <c r="C17" s="817"/>
      <c r="D17" s="287" t="s">
        <v>34</v>
      </c>
      <c r="E17" s="288">
        <v>102003000</v>
      </c>
      <c r="F17" s="288">
        <v>102003000</v>
      </c>
      <c r="G17" s="288">
        <v>102003000</v>
      </c>
      <c r="H17" s="288">
        <v>25015650</v>
      </c>
      <c r="I17" s="288"/>
      <c r="J17" s="289">
        <v>8241200</v>
      </c>
      <c r="K17" s="289">
        <v>8241200</v>
      </c>
      <c r="L17" s="290">
        <v>5411634</v>
      </c>
      <c r="M17" s="291"/>
      <c r="N17" s="820"/>
      <c r="O17" s="820"/>
      <c r="P17" s="823"/>
      <c r="Q17" s="820"/>
      <c r="R17" s="823"/>
      <c r="S17" s="786"/>
      <c r="T17" s="786"/>
      <c r="U17" s="786"/>
      <c r="V17" s="786"/>
      <c r="W17" s="786"/>
      <c r="X17" s="786"/>
      <c r="Y17" s="814"/>
      <c r="Z17" s="101"/>
      <c r="AA17" s="101"/>
      <c r="AB17" s="101"/>
      <c r="AC17" s="101"/>
      <c r="AD17" s="101"/>
      <c r="AE17" s="101"/>
      <c r="AF17" s="101"/>
      <c r="AG17" s="101"/>
    </row>
    <row r="18" spans="1:33" ht="15">
      <c r="A18" s="827"/>
      <c r="B18" s="830"/>
      <c r="C18" s="817"/>
      <c r="D18" s="287" t="s">
        <v>35</v>
      </c>
      <c r="E18" s="292">
        <v>0</v>
      </c>
      <c r="F18" s="292">
        <v>0</v>
      </c>
      <c r="G18" s="292">
        <v>0</v>
      </c>
      <c r="H18" s="292">
        <v>0</v>
      </c>
      <c r="I18" s="293"/>
      <c r="J18" s="292">
        <v>0</v>
      </c>
      <c r="K18" s="292">
        <v>0</v>
      </c>
      <c r="L18" s="294">
        <v>0</v>
      </c>
      <c r="M18" s="295"/>
      <c r="N18" s="820"/>
      <c r="O18" s="820"/>
      <c r="P18" s="823"/>
      <c r="Q18" s="820"/>
      <c r="R18" s="823"/>
      <c r="S18" s="786"/>
      <c r="T18" s="786"/>
      <c r="U18" s="786"/>
      <c r="V18" s="786"/>
      <c r="W18" s="786"/>
      <c r="X18" s="786"/>
      <c r="Y18" s="814"/>
      <c r="Z18" s="101"/>
      <c r="AA18" s="101"/>
      <c r="AB18" s="101"/>
      <c r="AC18" s="101"/>
      <c r="AD18" s="101"/>
      <c r="AE18" s="101"/>
      <c r="AF18" s="101"/>
      <c r="AG18" s="101"/>
    </row>
    <row r="19" spans="1:33" ht="15.75" thickBot="1">
      <c r="A19" s="827"/>
      <c r="B19" s="830"/>
      <c r="C19" s="818"/>
      <c r="D19" s="296" t="s">
        <v>36</v>
      </c>
      <c r="E19" s="297">
        <v>19345916</v>
      </c>
      <c r="F19" s="297">
        <v>19345916</v>
      </c>
      <c r="G19" s="297">
        <v>19345916</v>
      </c>
      <c r="H19" s="298"/>
      <c r="I19" s="298"/>
      <c r="J19" s="299">
        <v>8272000</v>
      </c>
      <c r="K19" s="299">
        <v>12104000</v>
      </c>
      <c r="L19" s="298">
        <v>13314400.000000002</v>
      </c>
      <c r="M19" s="300"/>
      <c r="N19" s="821"/>
      <c r="O19" s="821"/>
      <c r="P19" s="824"/>
      <c r="Q19" s="821"/>
      <c r="R19" s="824"/>
      <c r="S19" s="787"/>
      <c r="T19" s="787"/>
      <c r="U19" s="787"/>
      <c r="V19" s="787"/>
      <c r="W19" s="787"/>
      <c r="X19" s="787"/>
      <c r="Y19" s="815"/>
      <c r="Z19" s="101"/>
      <c r="AA19" s="101"/>
      <c r="AB19" s="101"/>
      <c r="AC19" s="101"/>
      <c r="AD19" s="101"/>
      <c r="AE19" s="101"/>
      <c r="AF19" s="101"/>
      <c r="AG19" s="101"/>
    </row>
    <row r="20" spans="1:33" ht="15">
      <c r="A20" s="827"/>
      <c r="B20" s="831"/>
      <c r="C20" s="842" t="s">
        <v>353</v>
      </c>
      <c r="D20" s="301" t="s">
        <v>33</v>
      </c>
      <c r="E20" s="302">
        <v>45</v>
      </c>
      <c r="F20" s="302">
        <v>45</v>
      </c>
      <c r="G20" s="302">
        <v>45</v>
      </c>
      <c r="H20" s="302">
        <v>45</v>
      </c>
      <c r="I20" s="303"/>
      <c r="J20" s="302">
        <v>0</v>
      </c>
      <c r="K20" s="302">
        <v>0</v>
      </c>
      <c r="L20" s="304"/>
      <c r="M20" s="305"/>
      <c r="N20" s="844" t="s">
        <v>171</v>
      </c>
      <c r="O20" s="844" t="s">
        <v>172</v>
      </c>
      <c r="P20" s="844" t="s">
        <v>173</v>
      </c>
      <c r="Q20" s="844" t="s">
        <v>168</v>
      </c>
      <c r="R20" s="837" t="s">
        <v>169</v>
      </c>
      <c r="S20" s="833" t="s">
        <v>170</v>
      </c>
      <c r="T20" s="833" t="s">
        <v>170</v>
      </c>
      <c r="U20" s="833" t="s">
        <v>170</v>
      </c>
      <c r="V20" s="833" t="s">
        <v>170</v>
      </c>
      <c r="W20" s="833" t="s">
        <v>170</v>
      </c>
      <c r="X20" s="833" t="s">
        <v>170</v>
      </c>
      <c r="Y20" s="838">
        <v>30939</v>
      </c>
      <c r="Z20" s="101"/>
      <c r="AA20" s="101"/>
      <c r="AB20" s="101"/>
      <c r="AC20" s="101"/>
      <c r="AD20" s="101"/>
      <c r="AE20" s="101"/>
      <c r="AF20" s="101"/>
      <c r="AG20" s="101"/>
    </row>
    <row r="21" spans="1:33" ht="15">
      <c r="A21" s="827"/>
      <c r="B21" s="831"/>
      <c r="C21" s="843"/>
      <c r="D21" s="287" t="s">
        <v>34</v>
      </c>
      <c r="E21" s="288">
        <v>83457000</v>
      </c>
      <c r="F21" s="288">
        <v>83457000</v>
      </c>
      <c r="G21" s="288">
        <v>83457000</v>
      </c>
      <c r="H21" s="288">
        <v>61402050</v>
      </c>
      <c r="I21" s="288"/>
      <c r="J21" s="289">
        <v>6742800</v>
      </c>
      <c r="K21" s="289">
        <v>6742800</v>
      </c>
      <c r="L21" s="288">
        <v>13283100</v>
      </c>
      <c r="M21" s="291"/>
      <c r="N21" s="820"/>
      <c r="O21" s="820"/>
      <c r="P21" s="820"/>
      <c r="Q21" s="820"/>
      <c r="R21" s="823"/>
      <c r="S21" s="786"/>
      <c r="T21" s="786"/>
      <c r="U21" s="786"/>
      <c r="V21" s="786"/>
      <c r="W21" s="786"/>
      <c r="X21" s="786"/>
      <c r="Y21" s="839"/>
      <c r="Z21" s="101"/>
      <c r="AA21" s="101"/>
      <c r="AB21" s="101"/>
      <c r="AC21" s="101"/>
      <c r="AD21" s="101"/>
      <c r="AE21" s="101"/>
      <c r="AF21" s="101"/>
      <c r="AG21" s="101"/>
    </row>
    <row r="22" spans="1:33" ht="15">
      <c r="A22" s="827"/>
      <c r="B22" s="831"/>
      <c r="C22" s="843"/>
      <c r="D22" s="287" t="s">
        <v>35</v>
      </c>
      <c r="E22" s="294">
        <v>0</v>
      </c>
      <c r="F22" s="294">
        <v>0</v>
      </c>
      <c r="G22" s="294">
        <v>0</v>
      </c>
      <c r="H22" s="294">
        <v>0</v>
      </c>
      <c r="I22" s="293"/>
      <c r="J22" s="294">
        <v>0</v>
      </c>
      <c r="K22" s="294">
        <v>0</v>
      </c>
      <c r="L22" s="294">
        <v>0</v>
      </c>
      <c r="M22" s="295"/>
      <c r="N22" s="820"/>
      <c r="O22" s="820"/>
      <c r="P22" s="820"/>
      <c r="Q22" s="820"/>
      <c r="R22" s="823"/>
      <c r="S22" s="786"/>
      <c r="T22" s="786"/>
      <c r="U22" s="786"/>
      <c r="V22" s="786"/>
      <c r="W22" s="786"/>
      <c r="X22" s="786"/>
      <c r="Y22" s="839"/>
      <c r="Z22" s="101"/>
      <c r="AA22" s="101"/>
      <c r="AB22" s="101"/>
      <c r="AC22" s="101"/>
      <c r="AD22" s="101"/>
      <c r="AE22" s="101"/>
      <c r="AF22" s="101"/>
      <c r="AG22" s="101"/>
    </row>
    <row r="23" spans="1:33" ht="15.75" thickBot="1">
      <c r="A23" s="827"/>
      <c r="B23" s="831"/>
      <c r="C23" s="843"/>
      <c r="D23" s="287" t="s">
        <v>36</v>
      </c>
      <c r="E23" s="306">
        <v>19345917</v>
      </c>
      <c r="F23" s="306">
        <v>19345917</v>
      </c>
      <c r="G23" s="306">
        <v>19345917</v>
      </c>
      <c r="H23" s="306"/>
      <c r="I23" s="306"/>
      <c r="J23" s="289">
        <v>8272000</v>
      </c>
      <c r="K23" s="289">
        <v>12104000</v>
      </c>
      <c r="L23" s="306">
        <v>10893600</v>
      </c>
      <c r="M23" s="307"/>
      <c r="N23" s="820"/>
      <c r="O23" s="820"/>
      <c r="P23" s="820"/>
      <c r="Q23" s="820"/>
      <c r="R23" s="823"/>
      <c r="S23" s="786"/>
      <c r="T23" s="786"/>
      <c r="U23" s="786"/>
      <c r="V23" s="786"/>
      <c r="W23" s="786"/>
      <c r="X23" s="786"/>
      <c r="Y23" s="839"/>
      <c r="Z23" s="101"/>
      <c r="AA23" s="101"/>
      <c r="AB23" s="101"/>
      <c r="AC23" s="101"/>
      <c r="AD23" s="101"/>
      <c r="AE23" s="101"/>
      <c r="AF23" s="101"/>
      <c r="AG23" s="101"/>
    </row>
    <row r="24" spans="1:33" ht="15">
      <c r="A24" s="827"/>
      <c r="B24" s="831"/>
      <c r="C24" s="840" t="s">
        <v>37</v>
      </c>
      <c r="D24" s="287" t="s">
        <v>229</v>
      </c>
      <c r="E24" s="246">
        <v>100</v>
      </c>
      <c r="F24" s="246">
        <v>100</v>
      </c>
      <c r="G24" s="246">
        <v>100</v>
      </c>
      <c r="H24" s="308">
        <v>100</v>
      </c>
      <c r="I24" s="309"/>
      <c r="J24" s="309">
        <v>95</v>
      </c>
      <c r="K24" s="309">
        <v>95</v>
      </c>
      <c r="L24" s="309">
        <v>95</v>
      </c>
      <c r="M24" s="310"/>
      <c r="N24" s="834"/>
      <c r="O24" s="834"/>
      <c r="P24" s="834"/>
      <c r="Q24" s="834"/>
      <c r="R24" s="834"/>
      <c r="S24" s="834"/>
      <c r="T24" s="834"/>
      <c r="U24" s="834"/>
      <c r="V24" s="834"/>
      <c r="W24" s="834"/>
      <c r="X24" s="834"/>
      <c r="Y24" s="845"/>
      <c r="Z24" s="101"/>
      <c r="AA24" s="101"/>
      <c r="AB24" s="101"/>
      <c r="AC24" s="101"/>
      <c r="AD24" s="101"/>
      <c r="AE24" s="101"/>
      <c r="AF24" s="101"/>
      <c r="AG24" s="101"/>
    </row>
    <row r="25" spans="1:33" ht="15">
      <c r="A25" s="827"/>
      <c r="B25" s="831"/>
      <c r="C25" s="840"/>
      <c r="D25" s="287" t="s">
        <v>103</v>
      </c>
      <c r="E25" s="247">
        <v>185460000</v>
      </c>
      <c r="F25" s="247">
        <v>185460000</v>
      </c>
      <c r="G25" s="247">
        <v>185460000</v>
      </c>
      <c r="H25" s="289">
        <v>136449000</v>
      </c>
      <c r="I25" s="306"/>
      <c r="J25" s="289">
        <v>14984000</v>
      </c>
      <c r="K25" s="289">
        <v>14984000</v>
      </c>
      <c r="L25" s="289">
        <v>18694734</v>
      </c>
      <c r="M25" s="288"/>
      <c r="N25" s="835"/>
      <c r="O25" s="835"/>
      <c r="P25" s="835"/>
      <c r="Q25" s="835"/>
      <c r="R25" s="835"/>
      <c r="S25" s="835"/>
      <c r="T25" s="835"/>
      <c r="U25" s="835"/>
      <c r="V25" s="835"/>
      <c r="W25" s="835"/>
      <c r="X25" s="835"/>
      <c r="Y25" s="846"/>
      <c r="Z25" s="101"/>
      <c r="AA25" s="101"/>
      <c r="AB25" s="101"/>
      <c r="AC25" s="101"/>
      <c r="AD25" s="101"/>
      <c r="AE25" s="101"/>
      <c r="AF25" s="101"/>
      <c r="AG25" s="101"/>
    </row>
    <row r="26" spans="1:33" ht="15">
      <c r="A26" s="827"/>
      <c r="B26" s="831"/>
      <c r="C26" s="840"/>
      <c r="D26" s="287" t="s">
        <v>230</v>
      </c>
      <c r="E26" s="246">
        <v>0</v>
      </c>
      <c r="F26" s="246">
        <v>0</v>
      </c>
      <c r="G26" s="246">
        <v>0</v>
      </c>
      <c r="H26" s="311"/>
      <c r="I26" s="312"/>
      <c r="J26" s="309">
        <v>0</v>
      </c>
      <c r="K26" s="309">
        <v>0</v>
      </c>
      <c r="L26" s="309">
        <v>0</v>
      </c>
      <c r="M26" s="313"/>
      <c r="N26" s="835"/>
      <c r="O26" s="835"/>
      <c r="P26" s="835"/>
      <c r="Q26" s="835"/>
      <c r="R26" s="835"/>
      <c r="S26" s="835"/>
      <c r="T26" s="835"/>
      <c r="U26" s="835"/>
      <c r="V26" s="835"/>
      <c r="W26" s="835"/>
      <c r="X26" s="835"/>
      <c r="Y26" s="846"/>
      <c r="Z26" s="101"/>
      <c r="AA26" s="101"/>
      <c r="AB26" s="101"/>
      <c r="AC26" s="101"/>
      <c r="AD26" s="101"/>
      <c r="AE26" s="101"/>
      <c r="AF26" s="101"/>
      <c r="AG26" s="101"/>
    </row>
    <row r="27" spans="1:33" ht="15.75" thickBot="1">
      <c r="A27" s="828"/>
      <c r="B27" s="832"/>
      <c r="C27" s="841"/>
      <c r="D27" s="287" t="s">
        <v>231</v>
      </c>
      <c r="E27" s="314">
        <v>38691833</v>
      </c>
      <c r="F27" s="314">
        <v>38691833</v>
      </c>
      <c r="G27" s="314">
        <v>38691833</v>
      </c>
      <c r="H27" s="291">
        <v>38691833</v>
      </c>
      <c r="I27" s="312"/>
      <c r="J27" s="297">
        <v>16544000</v>
      </c>
      <c r="K27" s="297">
        <v>24208000</v>
      </c>
      <c r="L27" s="297">
        <v>24208000</v>
      </c>
      <c r="M27" s="313"/>
      <c r="N27" s="836"/>
      <c r="O27" s="836"/>
      <c r="P27" s="836"/>
      <c r="Q27" s="836"/>
      <c r="R27" s="836"/>
      <c r="S27" s="836"/>
      <c r="T27" s="836"/>
      <c r="U27" s="836"/>
      <c r="V27" s="836"/>
      <c r="W27" s="836"/>
      <c r="X27" s="836"/>
      <c r="Y27" s="847"/>
      <c r="Z27" s="101"/>
      <c r="AA27" s="101"/>
      <c r="AB27" s="101"/>
      <c r="AC27" s="101"/>
      <c r="AD27" s="101"/>
      <c r="AE27" s="101"/>
      <c r="AF27" s="101"/>
      <c r="AG27" s="101"/>
    </row>
    <row r="28" spans="1:33" ht="15">
      <c r="A28" s="826">
        <v>2</v>
      </c>
      <c r="B28" s="848" t="s">
        <v>149</v>
      </c>
      <c r="C28" s="849" t="s">
        <v>354</v>
      </c>
      <c r="D28" s="283" t="s">
        <v>33</v>
      </c>
      <c r="E28" s="315">
        <v>0</v>
      </c>
      <c r="F28" s="315">
        <v>0</v>
      </c>
      <c r="G28" s="315">
        <v>0</v>
      </c>
      <c r="H28" s="315">
        <v>0</v>
      </c>
      <c r="I28" s="316"/>
      <c r="J28" s="317">
        <v>0</v>
      </c>
      <c r="K28" s="317">
        <v>0</v>
      </c>
      <c r="L28" s="317">
        <v>0</v>
      </c>
      <c r="M28" s="318"/>
      <c r="N28" s="819" t="s">
        <v>104</v>
      </c>
      <c r="O28" s="819" t="s">
        <v>293</v>
      </c>
      <c r="P28" s="822" t="s">
        <v>350</v>
      </c>
      <c r="Q28" s="819" t="s">
        <v>168</v>
      </c>
      <c r="R28" s="822" t="s">
        <v>169</v>
      </c>
      <c r="S28" s="785" t="s">
        <v>170</v>
      </c>
      <c r="T28" s="785" t="s">
        <v>170</v>
      </c>
      <c r="U28" s="785" t="s">
        <v>170</v>
      </c>
      <c r="V28" s="785" t="s">
        <v>170</v>
      </c>
      <c r="W28" s="785" t="s">
        <v>170</v>
      </c>
      <c r="X28" s="785" t="s">
        <v>170</v>
      </c>
      <c r="Y28" s="813">
        <v>195797</v>
      </c>
      <c r="Z28" s="101"/>
      <c r="AA28" s="101"/>
      <c r="AB28" s="101"/>
      <c r="AC28" s="101"/>
      <c r="AD28" s="101"/>
      <c r="AE28" s="101"/>
      <c r="AF28" s="101"/>
      <c r="AG28" s="101"/>
    </row>
    <row r="29" spans="1:33" ht="15">
      <c r="A29" s="827"/>
      <c r="B29" s="831"/>
      <c r="C29" s="843"/>
      <c r="D29" s="287" t="s">
        <v>34</v>
      </c>
      <c r="E29" s="291">
        <v>0</v>
      </c>
      <c r="F29" s="291">
        <v>0</v>
      </c>
      <c r="G29" s="291">
        <v>0</v>
      </c>
      <c r="H29" s="291">
        <v>0</v>
      </c>
      <c r="I29" s="319"/>
      <c r="J29" s="291">
        <v>0</v>
      </c>
      <c r="K29" s="291">
        <v>0</v>
      </c>
      <c r="L29" s="291">
        <v>0</v>
      </c>
      <c r="M29" s="320"/>
      <c r="N29" s="820"/>
      <c r="O29" s="820"/>
      <c r="P29" s="823"/>
      <c r="Q29" s="820"/>
      <c r="R29" s="823"/>
      <c r="S29" s="786"/>
      <c r="T29" s="786"/>
      <c r="U29" s="786"/>
      <c r="V29" s="786"/>
      <c r="W29" s="786"/>
      <c r="X29" s="786"/>
      <c r="Y29" s="814"/>
      <c r="Z29" s="101"/>
      <c r="AA29" s="101"/>
      <c r="AB29" s="101"/>
      <c r="AC29" s="101"/>
      <c r="AD29" s="101"/>
      <c r="AE29" s="101"/>
      <c r="AF29" s="101"/>
      <c r="AG29" s="101"/>
    </row>
    <row r="30" spans="1:33" ht="15">
      <c r="A30" s="827"/>
      <c r="B30" s="831"/>
      <c r="C30" s="843"/>
      <c r="D30" s="287" t="s">
        <v>35</v>
      </c>
      <c r="E30" s="321">
        <v>12.5</v>
      </c>
      <c r="F30" s="321">
        <v>12.5</v>
      </c>
      <c r="G30" s="321">
        <v>12.5</v>
      </c>
      <c r="H30" s="322">
        <v>12.5</v>
      </c>
      <c r="I30" s="322"/>
      <c r="J30" s="323">
        <v>0</v>
      </c>
      <c r="K30" s="323">
        <v>0</v>
      </c>
      <c r="L30" s="324"/>
      <c r="M30" s="309"/>
      <c r="N30" s="820"/>
      <c r="O30" s="820"/>
      <c r="P30" s="823"/>
      <c r="Q30" s="820"/>
      <c r="R30" s="823"/>
      <c r="S30" s="786"/>
      <c r="T30" s="786"/>
      <c r="U30" s="786"/>
      <c r="V30" s="786"/>
      <c r="W30" s="786"/>
      <c r="X30" s="786"/>
      <c r="Y30" s="814"/>
      <c r="Z30" s="101"/>
      <c r="AA30" s="101"/>
      <c r="AB30" s="101"/>
      <c r="AC30" s="101"/>
      <c r="AD30" s="101"/>
      <c r="AE30" s="101"/>
      <c r="AF30" s="101"/>
      <c r="AG30" s="101"/>
    </row>
    <row r="31" spans="1:33" ht="15">
      <c r="A31" s="827"/>
      <c r="B31" s="831"/>
      <c r="C31" s="843"/>
      <c r="D31" s="287" t="s">
        <v>36</v>
      </c>
      <c r="E31" s="291">
        <v>469841596</v>
      </c>
      <c r="F31" s="291">
        <v>469841596</v>
      </c>
      <c r="G31" s="291">
        <v>469841596</v>
      </c>
      <c r="H31" s="291">
        <v>469841596</v>
      </c>
      <c r="I31" s="325"/>
      <c r="J31" s="291">
        <v>0</v>
      </c>
      <c r="K31" s="291">
        <v>0</v>
      </c>
      <c r="L31" s="326">
        <v>0</v>
      </c>
      <c r="M31" s="320"/>
      <c r="N31" s="820"/>
      <c r="O31" s="820"/>
      <c r="P31" s="823"/>
      <c r="Q31" s="820"/>
      <c r="R31" s="823"/>
      <c r="S31" s="786"/>
      <c r="T31" s="786"/>
      <c r="U31" s="786"/>
      <c r="V31" s="786"/>
      <c r="W31" s="786"/>
      <c r="X31" s="786"/>
      <c r="Y31" s="814"/>
      <c r="Z31" s="101"/>
      <c r="AA31" s="101"/>
      <c r="AB31" s="101"/>
      <c r="AC31" s="101"/>
      <c r="AD31" s="101"/>
      <c r="AE31" s="101"/>
      <c r="AF31" s="101"/>
      <c r="AG31" s="101"/>
    </row>
    <row r="32" spans="1:33" ht="15">
      <c r="A32" s="827"/>
      <c r="B32" s="831"/>
      <c r="C32" s="843" t="s">
        <v>294</v>
      </c>
      <c r="D32" s="287" t="s">
        <v>33</v>
      </c>
      <c r="E32" s="327">
        <v>0</v>
      </c>
      <c r="F32" s="327">
        <v>0</v>
      </c>
      <c r="G32" s="327">
        <v>0</v>
      </c>
      <c r="H32" s="327">
        <v>0</v>
      </c>
      <c r="I32" s="328"/>
      <c r="J32" s="327">
        <v>0</v>
      </c>
      <c r="K32" s="327">
        <v>0</v>
      </c>
      <c r="L32" s="327">
        <v>0</v>
      </c>
      <c r="M32" s="309"/>
      <c r="N32" s="820" t="s">
        <v>171</v>
      </c>
      <c r="O32" s="820" t="s">
        <v>172</v>
      </c>
      <c r="P32" s="820" t="s">
        <v>173</v>
      </c>
      <c r="Q32" s="820" t="s">
        <v>168</v>
      </c>
      <c r="R32" s="823" t="s">
        <v>169</v>
      </c>
      <c r="S32" s="786" t="s">
        <v>170</v>
      </c>
      <c r="T32" s="786" t="s">
        <v>170</v>
      </c>
      <c r="U32" s="786" t="s">
        <v>170</v>
      </c>
      <c r="V32" s="786" t="s">
        <v>170</v>
      </c>
      <c r="W32" s="786" t="s">
        <v>170</v>
      </c>
      <c r="X32" s="786" t="s">
        <v>170</v>
      </c>
      <c r="Y32" s="839">
        <v>30939</v>
      </c>
      <c r="Z32" s="101"/>
      <c r="AA32" s="101"/>
      <c r="AB32" s="101"/>
      <c r="AC32" s="101"/>
      <c r="AD32" s="101"/>
      <c r="AE32" s="101"/>
      <c r="AF32" s="101"/>
      <c r="AG32" s="101"/>
    </row>
    <row r="33" spans="1:33" ht="15">
      <c r="A33" s="827"/>
      <c r="B33" s="831"/>
      <c r="C33" s="843"/>
      <c r="D33" s="287" t="s">
        <v>34</v>
      </c>
      <c r="E33" s="291">
        <v>0</v>
      </c>
      <c r="F33" s="291">
        <v>0</v>
      </c>
      <c r="G33" s="291">
        <v>0</v>
      </c>
      <c r="H33" s="291">
        <v>0</v>
      </c>
      <c r="I33" s="319"/>
      <c r="J33" s="291">
        <v>0</v>
      </c>
      <c r="K33" s="291">
        <v>0</v>
      </c>
      <c r="L33" s="291">
        <v>0</v>
      </c>
      <c r="M33" s="320"/>
      <c r="N33" s="820"/>
      <c r="O33" s="820"/>
      <c r="P33" s="820"/>
      <c r="Q33" s="820"/>
      <c r="R33" s="823"/>
      <c r="S33" s="786"/>
      <c r="T33" s="786"/>
      <c r="U33" s="786"/>
      <c r="V33" s="786"/>
      <c r="W33" s="786"/>
      <c r="X33" s="786"/>
      <c r="Y33" s="839"/>
      <c r="Z33" s="101"/>
      <c r="AA33" s="101"/>
      <c r="AB33" s="101"/>
      <c r="AC33" s="101"/>
      <c r="AD33" s="101"/>
      <c r="AE33" s="101"/>
      <c r="AF33" s="101"/>
      <c r="AG33" s="101"/>
    </row>
    <row r="34" spans="1:33" ht="15">
      <c r="A34" s="827"/>
      <c r="B34" s="831"/>
      <c r="C34" s="843"/>
      <c r="D34" s="287" t="s">
        <v>35</v>
      </c>
      <c r="E34" s="327">
        <v>12.5</v>
      </c>
      <c r="F34" s="327">
        <v>12.5</v>
      </c>
      <c r="G34" s="327">
        <v>12.5</v>
      </c>
      <c r="H34" s="322">
        <v>12.5</v>
      </c>
      <c r="I34" s="322"/>
      <c r="J34" s="322">
        <v>0</v>
      </c>
      <c r="K34" s="322">
        <v>0</v>
      </c>
      <c r="L34" s="324"/>
      <c r="M34" s="309"/>
      <c r="N34" s="820"/>
      <c r="O34" s="820"/>
      <c r="P34" s="820"/>
      <c r="Q34" s="820"/>
      <c r="R34" s="823"/>
      <c r="S34" s="786"/>
      <c r="T34" s="786"/>
      <c r="U34" s="786"/>
      <c r="V34" s="786"/>
      <c r="W34" s="786"/>
      <c r="X34" s="786"/>
      <c r="Y34" s="839"/>
      <c r="Z34" s="101"/>
      <c r="AA34" s="101"/>
      <c r="AB34" s="101"/>
      <c r="AC34" s="101"/>
      <c r="AD34" s="101"/>
      <c r="AE34" s="101"/>
      <c r="AF34" s="101"/>
      <c r="AG34" s="101"/>
    </row>
    <row r="35" spans="1:33" ht="15">
      <c r="A35" s="827"/>
      <c r="B35" s="831"/>
      <c r="C35" s="843"/>
      <c r="D35" s="287" t="s">
        <v>36</v>
      </c>
      <c r="E35" s="329">
        <v>469841596</v>
      </c>
      <c r="F35" s="329">
        <v>469841596</v>
      </c>
      <c r="G35" s="329">
        <v>469841596</v>
      </c>
      <c r="H35" s="329">
        <v>469841596</v>
      </c>
      <c r="I35" s="319"/>
      <c r="J35" s="329">
        <v>0</v>
      </c>
      <c r="K35" s="329">
        <v>0</v>
      </c>
      <c r="L35" s="326">
        <v>0</v>
      </c>
      <c r="M35" s="320"/>
      <c r="N35" s="820"/>
      <c r="O35" s="820"/>
      <c r="P35" s="820"/>
      <c r="Q35" s="820"/>
      <c r="R35" s="823"/>
      <c r="S35" s="786"/>
      <c r="T35" s="786"/>
      <c r="U35" s="786"/>
      <c r="V35" s="786"/>
      <c r="W35" s="786"/>
      <c r="X35" s="786"/>
      <c r="Y35" s="839"/>
      <c r="Z35" s="101"/>
      <c r="AA35" s="101"/>
      <c r="AB35" s="101"/>
      <c r="AC35" s="101"/>
      <c r="AD35" s="101"/>
      <c r="AE35" s="101"/>
      <c r="AF35" s="101"/>
      <c r="AG35" s="101"/>
    </row>
    <row r="36" spans="1:33" ht="27">
      <c r="A36" s="827"/>
      <c r="B36" s="831"/>
      <c r="C36" s="840" t="s">
        <v>232</v>
      </c>
      <c r="D36" s="330" t="s">
        <v>229</v>
      </c>
      <c r="E36" s="295">
        <v>0</v>
      </c>
      <c r="F36" s="295">
        <v>0</v>
      </c>
      <c r="G36" s="295">
        <v>0</v>
      </c>
      <c r="H36" s="295">
        <v>0</v>
      </c>
      <c r="I36" s="295"/>
      <c r="J36" s="295">
        <v>0</v>
      </c>
      <c r="K36" s="331">
        <v>0</v>
      </c>
      <c r="L36" s="331">
        <v>0</v>
      </c>
      <c r="M36" s="309"/>
      <c r="N36" s="834"/>
      <c r="O36" s="834"/>
      <c r="P36" s="834"/>
      <c r="Q36" s="834"/>
      <c r="R36" s="834"/>
      <c r="S36" s="834"/>
      <c r="T36" s="834"/>
      <c r="U36" s="834"/>
      <c r="V36" s="834"/>
      <c r="W36" s="834"/>
      <c r="X36" s="834"/>
      <c r="Y36" s="845"/>
      <c r="Z36" s="101"/>
      <c r="AA36" s="101"/>
      <c r="AB36" s="101"/>
      <c r="AC36" s="101"/>
      <c r="AD36" s="101"/>
      <c r="AE36" s="101"/>
      <c r="AF36" s="101"/>
      <c r="AG36" s="101"/>
    </row>
    <row r="37" spans="1:33" ht="27">
      <c r="A37" s="827"/>
      <c r="B37" s="831"/>
      <c r="C37" s="840"/>
      <c r="D37" s="330" t="s">
        <v>103</v>
      </c>
      <c r="E37" s="295">
        <v>0</v>
      </c>
      <c r="F37" s="295">
        <v>0</v>
      </c>
      <c r="G37" s="295">
        <v>0</v>
      </c>
      <c r="H37" s="295">
        <v>0</v>
      </c>
      <c r="I37" s="332"/>
      <c r="J37" s="295">
        <v>0</v>
      </c>
      <c r="K37" s="331">
        <v>0</v>
      </c>
      <c r="L37" s="331">
        <v>0</v>
      </c>
      <c r="M37" s="306"/>
      <c r="N37" s="835"/>
      <c r="O37" s="835"/>
      <c r="P37" s="835"/>
      <c r="Q37" s="835"/>
      <c r="R37" s="835"/>
      <c r="S37" s="835"/>
      <c r="T37" s="835"/>
      <c r="U37" s="835"/>
      <c r="V37" s="835"/>
      <c r="W37" s="835"/>
      <c r="X37" s="835"/>
      <c r="Y37" s="846"/>
      <c r="Z37" s="101"/>
      <c r="AA37" s="101"/>
      <c r="AB37" s="101"/>
      <c r="AC37" s="101"/>
      <c r="AD37" s="101"/>
      <c r="AE37" s="101"/>
      <c r="AF37" s="101"/>
      <c r="AG37" s="101"/>
    </row>
    <row r="38" spans="1:33" ht="27">
      <c r="A38" s="827"/>
      <c r="B38" s="831"/>
      <c r="C38" s="840"/>
      <c r="D38" s="330" t="s">
        <v>230</v>
      </c>
      <c r="E38" s="295">
        <v>25</v>
      </c>
      <c r="F38" s="295">
        <v>25</v>
      </c>
      <c r="G38" s="295">
        <v>25</v>
      </c>
      <c r="H38" s="295">
        <v>25</v>
      </c>
      <c r="I38" s="333"/>
      <c r="J38" s="295">
        <v>0</v>
      </c>
      <c r="K38" s="331">
        <v>0</v>
      </c>
      <c r="L38" s="331">
        <v>0</v>
      </c>
      <c r="M38" s="312"/>
      <c r="N38" s="835"/>
      <c r="O38" s="835"/>
      <c r="P38" s="835"/>
      <c r="Q38" s="835"/>
      <c r="R38" s="835"/>
      <c r="S38" s="835"/>
      <c r="T38" s="835"/>
      <c r="U38" s="835"/>
      <c r="V38" s="835"/>
      <c r="W38" s="835"/>
      <c r="X38" s="835"/>
      <c r="Y38" s="846"/>
      <c r="Z38" s="101"/>
      <c r="AA38" s="101"/>
      <c r="AB38" s="101"/>
      <c r="AC38" s="101"/>
      <c r="AD38" s="101"/>
      <c r="AE38" s="101"/>
      <c r="AF38" s="101"/>
      <c r="AG38" s="101"/>
    </row>
    <row r="39" spans="1:33" ht="27.75" thickBot="1">
      <c r="A39" s="828"/>
      <c r="B39" s="832"/>
      <c r="C39" s="841"/>
      <c r="D39" s="334" t="s">
        <v>231</v>
      </c>
      <c r="E39" s="335">
        <v>939683192</v>
      </c>
      <c r="F39" s="335">
        <v>939683192</v>
      </c>
      <c r="G39" s="335">
        <v>939683192</v>
      </c>
      <c r="H39" s="335">
        <v>939683192</v>
      </c>
      <c r="I39" s="336"/>
      <c r="J39" s="335">
        <v>0</v>
      </c>
      <c r="K39" s="337">
        <v>0</v>
      </c>
      <c r="L39" s="337">
        <v>0</v>
      </c>
      <c r="M39" s="312"/>
      <c r="N39" s="836"/>
      <c r="O39" s="836"/>
      <c r="P39" s="836"/>
      <c r="Q39" s="836"/>
      <c r="R39" s="836"/>
      <c r="S39" s="836"/>
      <c r="T39" s="836"/>
      <c r="U39" s="836"/>
      <c r="V39" s="836"/>
      <c r="W39" s="836"/>
      <c r="X39" s="836"/>
      <c r="Y39" s="847"/>
      <c r="Z39" s="101"/>
      <c r="AA39" s="101"/>
      <c r="AB39" s="101"/>
      <c r="AC39" s="101"/>
      <c r="AD39" s="101"/>
      <c r="AE39" s="101"/>
      <c r="AF39" s="101"/>
      <c r="AG39" s="101"/>
    </row>
    <row r="40" spans="1:33" ht="15.75" thickBot="1">
      <c r="A40" s="826">
        <v>3</v>
      </c>
      <c r="B40" s="848" t="s">
        <v>151</v>
      </c>
      <c r="C40" s="848" t="s">
        <v>355</v>
      </c>
      <c r="D40" s="283" t="s">
        <v>33</v>
      </c>
      <c r="E40" s="285">
        <v>0.04</v>
      </c>
      <c r="F40" s="285">
        <v>0.04</v>
      </c>
      <c r="G40" s="285">
        <v>0.04</v>
      </c>
      <c r="H40" s="285">
        <v>0.04</v>
      </c>
      <c r="I40" s="338"/>
      <c r="J40" s="338">
        <v>0</v>
      </c>
      <c r="K40" s="338">
        <v>0</v>
      </c>
      <c r="L40" s="338">
        <v>0</v>
      </c>
      <c r="M40" s="339"/>
      <c r="N40" s="819" t="s">
        <v>295</v>
      </c>
      <c r="O40" s="819" t="s">
        <v>174</v>
      </c>
      <c r="P40" s="819" t="s">
        <v>296</v>
      </c>
      <c r="Q40" s="819" t="s">
        <v>175</v>
      </c>
      <c r="R40" s="822" t="s">
        <v>176</v>
      </c>
      <c r="S40" s="785" t="s">
        <v>170</v>
      </c>
      <c r="T40" s="785" t="s">
        <v>170</v>
      </c>
      <c r="U40" s="785" t="s">
        <v>170</v>
      </c>
      <c r="V40" s="785" t="s">
        <v>170</v>
      </c>
      <c r="W40" s="785" t="s">
        <v>170</v>
      </c>
      <c r="X40" s="785" t="s">
        <v>170</v>
      </c>
      <c r="Y40" s="850">
        <v>96232</v>
      </c>
      <c r="Z40" s="101"/>
      <c r="AA40" s="101"/>
      <c r="AB40" s="101"/>
      <c r="AC40" s="101"/>
      <c r="AD40" s="101"/>
      <c r="AE40" s="101"/>
      <c r="AF40" s="101"/>
      <c r="AG40" s="101"/>
    </row>
    <row r="41" spans="1:33" ht="15">
      <c r="A41" s="827"/>
      <c r="B41" s="831"/>
      <c r="C41" s="831"/>
      <c r="D41" s="287" t="s">
        <v>34</v>
      </c>
      <c r="E41" s="340">
        <v>336805714.28571427</v>
      </c>
      <c r="F41" s="340">
        <v>336805714.28571427</v>
      </c>
      <c r="G41" s="340">
        <v>336805714.28571427</v>
      </c>
      <c r="H41" s="340">
        <v>102353428</v>
      </c>
      <c r="I41" s="320"/>
      <c r="J41" s="320">
        <v>9225714.285714285</v>
      </c>
      <c r="K41" s="320">
        <v>17231428</v>
      </c>
      <c r="L41" s="290">
        <v>20009142</v>
      </c>
      <c r="M41" s="341"/>
      <c r="N41" s="820"/>
      <c r="O41" s="820"/>
      <c r="P41" s="820"/>
      <c r="Q41" s="820"/>
      <c r="R41" s="823"/>
      <c r="S41" s="786"/>
      <c r="T41" s="786"/>
      <c r="U41" s="786"/>
      <c r="V41" s="786"/>
      <c r="W41" s="786"/>
      <c r="X41" s="786"/>
      <c r="Y41" s="839"/>
      <c r="Z41" s="101"/>
      <c r="AA41" s="342"/>
      <c r="AB41" s="342"/>
      <c r="AC41" s="101"/>
      <c r="AD41" s="343">
        <v>0.14</v>
      </c>
      <c r="AE41" s="343"/>
      <c r="AF41" s="344">
        <v>0</v>
      </c>
      <c r="AG41" s="101"/>
    </row>
    <row r="42" spans="1:33" ht="15">
      <c r="A42" s="827"/>
      <c r="B42" s="831"/>
      <c r="C42" s="831"/>
      <c r="D42" s="287" t="s">
        <v>35</v>
      </c>
      <c r="E42" s="345">
        <v>0.7</v>
      </c>
      <c r="F42" s="345">
        <v>0.7</v>
      </c>
      <c r="G42" s="345">
        <v>0.7</v>
      </c>
      <c r="H42" s="345">
        <v>0.7</v>
      </c>
      <c r="I42" s="345"/>
      <c r="J42" s="320">
        <v>0</v>
      </c>
      <c r="K42" s="346">
        <v>0</v>
      </c>
      <c r="L42" s="345">
        <v>0</v>
      </c>
      <c r="M42" s="347"/>
      <c r="N42" s="820"/>
      <c r="O42" s="820"/>
      <c r="P42" s="820"/>
      <c r="Q42" s="820"/>
      <c r="R42" s="823"/>
      <c r="S42" s="786"/>
      <c r="T42" s="786"/>
      <c r="U42" s="786"/>
      <c r="V42" s="786"/>
      <c r="W42" s="786"/>
      <c r="X42" s="786"/>
      <c r="Y42" s="839"/>
      <c r="Z42" s="101"/>
      <c r="AA42" s="125"/>
      <c r="AB42" s="342"/>
      <c r="AC42" s="101">
        <v>1178820000</v>
      </c>
      <c r="AD42" s="348">
        <v>358237000</v>
      </c>
      <c r="AE42" s="349"/>
      <c r="AF42" s="181">
        <v>70032000</v>
      </c>
      <c r="AG42" s="101"/>
    </row>
    <row r="43" spans="1:33" ht="15">
      <c r="A43" s="827"/>
      <c r="B43" s="831"/>
      <c r="C43" s="842"/>
      <c r="D43" s="287" t="s">
        <v>36</v>
      </c>
      <c r="E43" s="340">
        <v>14886986.459459458</v>
      </c>
      <c r="F43" s="340">
        <v>14886986.459459458</v>
      </c>
      <c r="G43" s="340">
        <v>14886986.459459458</v>
      </c>
      <c r="H43" s="340">
        <v>14886986</v>
      </c>
      <c r="I43" s="306"/>
      <c r="J43" s="320">
        <v>12192562.162162162</v>
      </c>
      <c r="K43" s="320">
        <v>12192562</v>
      </c>
      <c r="L43" s="350">
        <v>12665536</v>
      </c>
      <c r="M43" s="351"/>
      <c r="N43" s="820"/>
      <c r="O43" s="820"/>
      <c r="P43" s="820"/>
      <c r="Q43" s="820"/>
      <c r="R43" s="823"/>
      <c r="S43" s="786"/>
      <c r="T43" s="786"/>
      <c r="U43" s="786"/>
      <c r="V43" s="786"/>
      <c r="W43" s="786"/>
      <c r="X43" s="786"/>
      <c r="Y43" s="839"/>
      <c r="Z43" s="101"/>
      <c r="AA43" s="125"/>
      <c r="AB43" s="342"/>
      <c r="AC43" s="101">
        <v>78688357</v>
      </c>
      <c r="AD43" s="133">
        <v>3.7</v>
      </c>
      <c r="AE43" s="133"/>
      <c r="AF43" s="172">
        <v>0</v>
      </c>
      <c r="AG43" s="101"/>
    </row>
    <row r="44" spans="1:33" ht="15">
      <c r="A44" s="827"/>
      <c r="B44" s="831"/>
      <c r="C44" s="851" t="s">
        <v>346</v>
      </c>
      <c r="D44" s="287" t="s">
        <v>33</v>
      </c>
      <c r="E44" s="345">
        <v>0.05</v>
      </c>
      <c r="F44" s="345">
        <v>0.05</v>
      </c>
      <c r="G44" s="345">
        <v>0.05</v>
      </c>
      <c r="H44" s="345">
        <v>0.025</v>
      </c>
      <c r="I44" s="346"/>
      <c r="J44" s="101"/>
      <c r="K44" s="346">
        <v>0</v>
      </c>
      <c r="L44" s="346">
        <v>0</v>
      </c>
      <c r="M44" s="352"/>
      <c r="N44" s="820" t="s">
        <v>177</v>
      </c>
      <c r="O44" s="820" t="s">
        <v>178</v>
      </c>
      <c r="P44" s="820" t="s">
        <v>179</v>
      </c>
      <c r="Q44" s="820" t="s">
        <v>180</v>
      </c>
      <c r="R44" s="823" t="s">
        <v>181</v>
      </c>
      <c r="S44" s="786" t="s">
        <v>170</v>
      </c>
      <c r="T44" s="786" t="s">
        <v>170</v>
      </c>
      <c r="U44" s="786" t="s">
        <v>170</v>
      </c>
      <c r="V44" s="786" t="s">
        <v>170</v>
      </c>
      <c r="W44" s="786" t="s">
        <v>170</v>
      </c>
      <c r="X44" s="786" t="s">
        <v>170</v>
      </c>
      <c r="Y44" s="839">
        <v>35327</v>
      </c>
      <c r="Z44" s="101"/>
      <c r="AA44" s="101"/>
      <c r="AB44" s="101"/>
      <c r="AC44" s="101">
        <v>64446400</v>
      </c>
      <c r="AD44" s="348">
        <v>78688357</v>
      </c>
      <c r="AE44" s="349"/>
      <c r="AF44" s="181">
        <v>66946400</v>
      </c>
      <c r="AG44" s="101"/>
    </row>
    <row r="45" spans="1:33" ht="15">
      <c r="A45" s="827"/>
      <c r="B45" s="831"/>
      <c r="C45" s="831"/>
      <c r="D45" s="287" t="s">
        <v>34</v>
      </c>
      <c r="E45" s="340">
        <v>421007142.8571428</v>
      </c>
      <c r="F45" s="340">
        <v>421007142.8571428</v>
      </c>
      <c r="G45" s="340">
        <v>421007142.8571428</v>
      </c>
      <c r="H45" s="340">
        <v>63970893</v>
      </c>
      <c r="I45" s="320"/>
      <c r="J45" s="320">
        <v>11532142.857142856</v>
      </c>
      <c r="K45" s="320">
        <v>21539286</v>
      </c>
      <c r="L45" s="290">
        <v>12505714</v>
      </c>
      <c r="M45" s="341"/>
      <c r="N45" s="820"/>
      <c r="O45" s="820"/>
      <c r="P45" s="820"/>
      <c r="Q45" s="820"/>
      <c r="R45" s="823"/>
      <c r="S45" s="786"/>
      <c r="T45" s="786"/>
      <c r="U45" s="786"/>
      <c r="V45" s="786"/>
      <c r="W45" s="786"/>
      <c r="X45" s="786"/>
      <c r="Y45" s="839"/>
      <c r="Z45" s="101"/>
      <c r="AA45" s="101"/>
      <c r="AB45" s="101"/>
      <c r="AC45" s="101"/>
      <c r="AD45" s="101"/>
      <c r="AE45" s="101"/>
      <c r="AF45" s="101"/>
      <c r="AG45" s="101"/>
    </row>
    <row r="46" spans="1:33" ht="15">
      <c r="A46" s="827"/>
      <c r="B46" s="831"/>
      <c r="C46" s="831"/>
      <c r="D46" s="287" t="s">
        <v>35</v>
      </c>
      <c r="E46" s="345">
        <v>1.5</v>
      </c>
      <c r="F46" s="345">
        <v>1.5</v>
      </c>
      <c r="G46" s="345">
        <v>1.5</v>
      </c>
      <c r="H46" s="345">
        <v>0.75</v>
      </c>
      <c r="I46" s="345"/>
      <c r="J46" s="346">
        <v>0</v>
      </c>
      <c r="K46" s="346">
        <v>0</v>
      </c>
      <c r="L46" s="345">
        <v>0</v>
      </c>
      <c r="M46" s="347"/>
      <c r="N46" s="820"/>
      <c r="O46" s="820"/>
      <c r="P46" s="820"/>
      <c r="Q46" s="820"/>
      <c r="R46" s="823"/>
      <c r="S46" s="786"/>
      <c r="T46" s="786"/>
      <c r="U46" s="786"/>
      <c r="V46" s="786"/>
      <c r="W46" s="786"/>
      <c r="X46" s="786"/>
      <c r="Y46" s="839"/>
      <c r="Z46" s="101"/>
      <c r="AA46" s="101"/>
      <c r="AB46" s="101"/>
      <c r="AC46" s="101"/>
      <c r="AD46" s="101"/>
      <c r="AE46" s="101"/>
      <c r="AF46" s="101"/>
      <c r="AG46" s="101"/>
    </row>
    <row r="47" spans="1:33" ht="15">
      <c r="A47" s="827"/>
      <c r="B47" s="831"/>
      <c r="C47" s="842"/>
      <c r="D47" s="287" t="s">
        <v>36</v>
      </c>
      <c r="E47" s="340">
        <v>31900685.27027027</v>
      </c>
      <c r="F47" s="340">
        <v>31900685.27027027</v>
      </c>
      <c r="G47" s="340">
        <v>31900685.27027027</v>
      </c>
      <c r="H47" s="350">
        <v>15950343</v>
      </c>
      <c r="I47" s="306"/>
      <c r="J47" s="350">
        <v>26126918.91891892</v>
      </c>
      <c r="K47" s="350">
        <v>26126919</v>
      </c>
      <c r="L47" s="353">
        <v>13570216</v>
      </c>
      <c r="M47" s="351"/>
      <c r="N47" s="820"/>
      <c r="O47" s="820"/>
      <c r="P47" s="820"/>
      <c r="Q47" s="820"/>
      <c r="R47" s="823"/>
      <c r="S47" s="786"/>
      <c r="T47" s="786"/>
      <c r="U47" s="786"/>
      <c r="V47" s="786"/>
      <c r="W47" s="786"/>
      <c r="X47" s="786"/>
      <c r="Y47" s="839"/>
      <c r="Z47" s="101"/>
      <c r="AA47" s="101"/>
      <c r="AB47" s="101"/>
      <c r="AC47" s="101">
        <v>0.18918918918918917</v>
      </c>
      <c r="AD47" s="342">
        <v>14886986.459459458</v>
      </c>
      <c r="AE47" s="184">
        <v>102353428</v>
      </c>
      <c r="AF47" s="125">
        <v>13249297.297297295</v>
      </c>
      <c r="AG47" s="342">
        <v>20009142</v>
      </c>
    </row>
    <row r="48" spans="1:33" ht="15">
      <c r="A48" s="827"/>
      <c r="B48" s="831"/>
      <c r="C48" s="851" t="s">
        <v>347</v>
      </c>
      <c r="D48" s="287" t="s">
        <v>33</v>
      </c>
      <c r="E48" s="345">
        <v>0.05</v>
      </c>
      <c r="F48" s="345">
        <v>0.05</v>
      </c>
      <c r="G48" s="345">
        <v>0.05</v>
      </c>
      <c r="H48" s="345">
        <v>0.025</v>
      </c>
      <c r="I48" s="346"/>
      <c r="J48" s="101"/>
      <c r="K48" s="346">
        <v>0</v>
      </c>
      <c r="L48" s="346">
        <v>0</v>
      </c>
      <c r="M48" s="352"/>
      <c r="N48" s="820" t="s">
        <v>177</v>
      </c>
      <c r="O48" s="820" t="s">
        <v>178</v>
      </c>
      <c r="P48" s="820" t="s">
        <v>179</v>
      </c>
      <c r="Q48" s="820" t="s">
        <v>180</v>
      </c>
      <c r="R48" s="823" t="s">
        <v>181</v>
      </c>
      <c r="S48" s="786" t="s">
        <v>170</v>
      </c>
      <c r="T48" s="786" t="s">
        <v>170</v>
      </c>
      <c r="U48" s="786" t="s">
        <v>170</v>
      </c>
      <c r="V48" s="786" t="s">
        <v>170</v>
      </c>
      <c r="W48" s="786" t="s">
        <v>170</v>
      </c>
      <c r="X48" s="786" t="s">
        <v>170</v>
      </c>
      <c r="Y48" s="839">
        <v>35327</v>
      </c>
      <c r="Z48" s="101"/>
      <c r="AA48" s="101"/>
      <c r="AB48" s="101"/>
      <c r="AC48" s="101">
        <v>64446400</v>
      </c>
      <c r="AD48" s="348">
        <v>78688357</v>
      </c>
      <c r="AE48" s="349"/>
      <c r="AF48" s="181">
        <v>66946400</v>
      </c>
      <c r="AG48" s="101"/>
    </row>
    <row r="49" spans="1:33" ht="15">
      <c r="A49" s="827"/>
      <c r="B49" s="831"/>
      <c r="C49" s="831"/>
      <c r="D49" s="287" t="s">
        <v>34</v>
      </c>
      <c r="E49" s="340">
        <v>421007142.8571428</v>
      </c>
      <c r="F49" s="340">
        <v>421007142.8571428</v>
      </c>
      <c r="G49" s="340">
        <v>421007142.8571428</v>
      </c>
      <c r="H49" s="340">
        <v>63970893</v>
      </c>
      <c r="I49" s="320"/>
      <c r="J49" s="320">
        <v>11532142.857142856</v>
      </c>
      <c r="K49" s="320">
        <v>21539286</v>
      </c>
      <c r="L49" s="290">
        <v>12505714</v>
      </c>
      <c r="M49" s="341"/>
      <c r="N49" s="820"/>
      <c r="O49" s="820"/>
      <c r="P49" s="820"/>
      <c r="Q49" s="820"/>
      <c r="R49" s="823"/>
      <c r="S49" s="786"/>
      <c r="T49" s="786"/>
      <c r="U49" s="786"/>
      <c r="V49" s="786"/>
      <c r="W49" s="786"/>
      <c r="X49" s="786"/>
      <c r="Y49" s="839"/>
      <c r="Z49" s="101"/>
      <c r="AA49" s="101"/>
      <c r="AB49" s="101"/>
      <c r="AC49" s="101"/>
      <c r="AD49" s="101"/>
      <c r="AE49" s="101"/>
      <c r="AF49" s="101"/>
      <c r="AG49" s="101"/>
    </row>
    <row r="50" spans="1:33" ht="15">
      <c r="A50" s="827"/>
      <c r="B50" s="831"/>
      <c r="C50" s="831"/>
      <c r="D50" s="287" t="s">
        <v>35</v>
      </c>
      <c r="E50" s="345">
        <v>1.5</v>
      </c>
      <c r="F50" s="345">
        <v>1.5</v>
      </c>
      <c r="G50" s="345">
        <v>1.5</v>
      </c>
      <c r="H50" s="345">
        <v>0.75</v>
      </c>
      <c r="I50" s="345"/>
      <c r="J50" s="346">
        <v>0</v>
      </c>
      <c r="K50" s="346">
        <v>0</v>
      </c>
      <c r="L50" s="345">
        <v>0</v>
      </c>
      <c r="M50" s="347"/>
      <c r="N50" s="820"/>
      <c r="O50" s="820"/>
      <c r="P50" s="820"/>
      <c r="Q50" s="820"/>
      <c r="R50" s="823"/>
      <c r="S50" s="786"/>
      <c r="T50" s="786"/>
      <c r="U50" s="786"/>
      <c r="V50" s="786"/>
      <c r="W50" s="786"/>
      <c r="X50" s="786"/>
      <c r="Y50" s="839"/>
      <c r="Z50" s="101"/>
      <c r="AA50" s="101"/>
      <c r="AB50" s="101"/>
      <c r="AC50" s="101"/>
      <c r="AD50" s="101"/>
      <c r="AE50" s="101"/>
      <c r="AF50" s="101"/>
      <c r="AG50" s="101"/>
    </row>
    <row r="51" spans="1:33" ht="15">
      <c r="A51" s="827"/>
      <c r="B51" s="831"/>
      <c r="C51" s="842"/>
      <c r="D51" s="287" t="s">
        <v>36</v>
      </c>
      <c r="E51" s="340">
        <v>31900685.27027027</v>
      </c>
      <c r="F51" s="340">
        <v>31900685.27027027</v>
      </c>
      <c r="G51" s="340">
        <v>31900685.27027027</v>
      </c>
      <c r="H51" s="350">
        <v>15950343</v>
      </c>
      <c r="I51" s="306"/>
      <c r="J51" s="350">
        <v>26126918.91891892</v>
      </c>
      <c r="K51" s="350">
        <v>26126919</v>
      </c>
      <c r="L51" s="353">
        <v>13570216</v>
      </c>
      <c r="M51" s="351"/>
      <c r="N51" s="820"/>
      <c r="O51" s="820"/>
      <c r="P51" s="820"/>
      <c r="Q51" s="820"/>
      <c r="R51" s="823"/>
      <c r="S51" s="786"/>
      <c r="T51" s="786"/>
      <c r="U51" s="786"/>
      <c r="V51" s="786"/>
      <c r="W51" s="786"/>
      <c r="X51" s="786"/>
      <c r="Y51" s="839"/>
      <c r="Z51" s="101"/>
      <c r="AA51" s="101"/>
      <c r="AB51" s="101"/>
      <c r="AC51" s="101">
        <v>0.4054054054054054</v>
      </c>
      <c r="AD51" s="342">
        <v>31900685.27027027</v>
      </c>
      <c r="AE51" s="184">
        <v>102353428</v>
      </c>
      <c r="AF51" s="125">
        <v>28391351.35135135</v>
      </c>
      <c r="AG51" s="342">
        <v>20009142</v>
      </c>
    </row>
    <row r="52" spans="1:33" ht="15">
      <c r="A52" s="827"/>
      <c r="B52" s="831"/>
      <c r="C52" s="843" t="s">
        <v>361</v>
      </c>
      <c r="D52" s="287" t="s">
        <v>33</v>
      </c>
      <c r="E52" s="345">
        <v>0.05</v>
      </c>
      <c r="F52" s="345">
        <v>0.05</v>
      </c>
      <c r="G52" s="345">
        <v>0.05</v>
      </c>
      <c r="H52" s="345">
        <v>0.05</v>
      </c>
      <c r="I52" s="346"/>
      <c r="J52" s="345">
        <v>0</v>
      </c>
      <c r="K52" s="345">
        <v>0</v>
      </c>
      <c r="L52" s="346">
        <v>0</v>
      </c>
      <c r="M52" s="352"/>
      <c r="N52" s="820" t="s">
        <v>182</v>
      </c>
      <c r="O52" s="820" t="s">
        <v>183</v>
      </c>
      <c r="P52" s="820" t="s">
        <v>184</v>
      </c>
      <c r="Q52" s="820" t="s">
        <v>185</v>
      </c>
      <c r="R52" s="823" t="s">
        <v>181</v>
      </c>
      <c r="S52" s="786" t="s">
        <v>170</v>
      </c>
      <c r="T52" s="786" t="s">
        <v>170</v>
      </c>
      <c r="U52" s="786" t="s">
        <v>170</v>
      </c>
      <c r="V52" s="786" t="s">
        <v>170</v>
      </c>
      <c r="W52" s="786" t="s">
        <v>170</v>
      </c>
      <c r="X52" s="786" t="s">
        <v>170</v>
      </c>
      <c r="Y52" s="839">
        <v>40715</v>
      </c>
      <c r="Z52" s="101"/>
      <c r="AA52" s="101"/>
      <c r="AB52" s="101"/>
      <c r="AC52" s="101">
        <v>0.4054054054054054</v>
      </c>
      <c r="AD52" s="342">
        <v>31900685.27027027</v>
      </c>
      <c r="AE52" s="184">
        <v>127941786</v>
      </c>
      <c r="AF52" s="125">
        <v>28391351.35135135</v>
      </c>
      <c r="AG52" s="342">
        <v>25011429</v>
      </c>
    </row>
    <row r="53" spans="1:33" ht="15">
      <c r="A53" s="827"/>
      <c r="B53" s="831"/>
      <c r="C53" s="843"/>
      <c r="D53" s="287" t="s">
        <v>34</v>
      </c>
      <c r="E53" s="340">
        <v>421007142.8571428</v>
      </c>
      <c r="F53" s="340">
        <v>421007142.8571428</v>
      </c>
      <c r="G53" s="340">
        <v>421007142.8571428</v>
      </c>
      <c r="H53" s="340">
        <v>127941786</v>
      </c>
      <c r="I53" s="320"/>
      <c r="J53" s="320">
        <v>11532142.857142856</v>
      </c>
      <c r="K53" s="320">
        <v>21539286</v>
      </c>
      <c r="L53" s="290">
        <v>25011429</v>
      </c>
      <c r="M53" s="341"/>
      <c r="N53" s="820"/>
      <c r="O53" s="820"/>
      <c r="P53" s="820"/>
      <c r="Q53" s="820"/>
      <c r="R53" s="823"/>
      <c r="S53" s="786"/>
      <c r="T53" s="786"/>
      <c r="U53" s="786"/>
      <c r="V53" s="786"/>
      <c r="W53" s="786"/>
      <c r="X53" s="786"/>
      <c r="Y53" s="839"/>
      <c r="Z53" s="101"/>
      <c r="AA53" s="101"/>
      <c r="AB53" s="101"/>
      <c r="AC53" s="101">
        <v>0.4054054054054054</v>
      </c>
      <c r="AD53" s="342">
        <v>31900685.27027027</v>
      </c>
      <c r="AE53" s="184">
        <v>127941786</v>
      </c>
      <c r="AF53" s="125">
        <v>28391351.35135135</v>
      </c>
      <c r="AG53" s="342">
        <v>25011429</v>
      </c>
    </row>
    <row r="54" spans="1:33" ht="15">
      <c r="A54" s="827"/>
      <c r="B54" s="831"/>
      <c r="C54" s="843"/>
      <c r="D54" s="287" t="s">
        <v>35</v>
      </c>
      <c r="E54" s="345">
        <v>1.5</v>
      </c>
      <c r="F54" s="345">
        <v>1.5</v>
      </c>
      <c r="G54" s="345">
        <v>1.5</v>
      </c>
      <c r="H54" s="345">
        <v>1.5</v>
      </c>
      <c r="I54" s="345"/>
      <c r="J54" s="345">
        <v>0.39</v>
      </c>
      <c r="K54" s="345">
        <v>0</v>
      </c>
      <c r="L54" s="345">
        <v>0.39</v>
      </c>
      <c r="M54" s="347"/>
      <c r="N54" s="820"/>
      <c r="O54" s="820"/>
      <c r="P54" s="820"/>
      <c r="Q54" s="820"/>
      <c r="R54" s="823"/>
      <c r="S54" s="786"/>
      <c r="T54" s="786"/>
      <c r="U54" s="786"/>
      <c r="V54" s="786"/>
      <c r="W54" s="786"/>
      <c r="X54" s="786"/>
      <c r="Y54" s="839"/>
      <c r="Z54" s="101"/>
      <c r="AA54" s="101"/>
      <c r="AB54" s="101"/>
      <c r="AC54" s="101"/>
      <c r="AD54" s="342">
        <v>78688357</v>
      </c>
      <c r="AE54" s="342">
        <v>358237000</v>
      </c>
      <c r="AF54" s="101"/>
      <c r="AG54" s="342">
        <v>70032000</v>
      </c>
    </row>
    <row r="55" spans="1:33" ht="15">
      <c r="A55" s="827"/>
      <c r="B55" s="831"/>
      <c r="C55" s="843"/>
      <c r="D55" s="287" t="s">
        <v>36</v>
      </c>
      <c r="E55" s="340">
        <v>31900685.27027027</v>
      </c>
      <c r="F55" s="340">
        <v>31900685.27027027</v>
      </c>
      <c r="G55" s="340">
        <v>31900685</v>
      </c>
      <c r="H55" s="340">
        <v>31900685</v>
      </c>
      <c r="I55" s="306"/>
      <c r="J55" s="350">
        <v>26126918.91891892</v>
      </c>
      <c r="K55" s="350">
        <v>26126919</v>
      </c>
      <c r="L55" s="350">
        <v>27140432</v>
      </c>
      <c r="M55" s="351"/>
      <c r="N55" s="820"/>
      <c r="O55" s="820"/>
      <c r="P55" s="820"/>
      <c r="Q55" s="820"/>
      <c r="R55" s="823"/>
      <c r="S55" s="786"/>
      <c r="T55" s="786"/>
      <c r="U55" s="786"/>
      <c r="V55" s="786"/>
      <c r="W55" s="786"/>
      <c r="X55" s="786"/>
      <c r="Y55" s="839"/>
      <c r="Z55" s="101"/>
      <c r="AA55" s="101"/>
      <c r="AB55" s="101"/>
      <c r="AC55" s="185"/>
      <c r="AD55" s="101"/>
      <c r="AE55" s="101"/>
      <c r="AF55" s="101"/>
      <c r="AG55" s="101"/>
    </row>
    <row r="56" spans="1:33" ht="27">
      <c r="A56" s="827"/>
      <c r="B56" s="831"/>
      <c r="C56" s="851" t="s">
        <v>234</v>
      </c>
      <c r="D56" s="330" t="s">
        <v>229</v>
      </c>
      <c r="E56" s="345">
        <v>0.14</v>
      </c>
      <c r="F56" s="345">
        <v>0.14</v>
      </c>
      <c r="G56" s="345">
        <v>0.14</v>
      </c>
      <c r="H56" s="345">
        <v>0.14</v>
      </c>
      <c r="I56" s="345"/>
      <c r="J56" s="345">
        <v>0</v>
      </c>
      <c r="K56" s="345">
        <v>0</v>
      </c>
      <c r="L56" s="345">
        <v>0</v>
      </c>
      <c r="M56" s="345"/>
      <c r="N56" s="834"/>
      <c r="O56" s="834"/>
      <c r="P56" s="834"/>
      <c r="Q56" s="834"/>
      <c r="R56" s="834"/>
      <c r="S56" s="834"/>
      <c r="T56" s="834"/>
      <c r="U56" s="834"/>
      <c r="V56" s="834"/>
      <c r="W56" s="834"/>
      <c r="X56" s="834"/>
      <c r="Y56" s="845"/>
      <c r="Z56" s="101"/>
      <c r="AA56" s="101"/>
      <c r="AB56" s="101"/>
      <c r="AC56" s="101"/>
      <c r="AD56" s="101"/>
      <c r="AE56" s="101"/>
      <c r="AF56" s="101"/>
      <c r="AG56" s="101"/>
    </row>
    <row r="57" spans="1:33" ht="27">
      <c r="A57" s="827"/>
      <c r="B57" s="831"/>
      <c r="C57" s="831"/>
      <c r="D57" s="330" t="s">
        <v>103</v>
      </c>
      <c r="E57" s="345">
        <v>1178820000</v>
      </c>
      <c r="F57" s="345">
        <v>1178820000</v>
      </c>
      <c r="G57" s="345">
        <v>1178820000</v>
      </c>
      <c r="H57" s="345">
        <v>358237000</v>
      </c>
      <c r="I57" s="306"/>
      <c r="J57" s="345">
        <v>32290000</v>
      </c>
      <c r="K57" s="345">
        <v>60310000</v>
      </c>
      <c r="L57" s="345">
        <v>57526285</v>
      </c>
      <c r="M57" s="306"/>
      <c r="N57" s="835"/>
      <c r="O57" s="835"/>
      <c r="P57" s="835"/>
      <c r="Q57" s="835"/>
      <c r="R57" s="835"/>
      <c r="S57" s="835"/>
      <c r="T57" s="835"/>
      <c r="U57" s="835"/>
      <c r="V57" s="835"/>
      <c r="W57" s="835"/>
      <c r="X57" s="835"/>
      <c r="Y57" s="846"/>
      <c r="Z57" s="101"/>
      <c r="AA57" s="101"/>
      <c r="AB57" s="101"/>
      <c r="AC57" s="101"/>
      <c r="AD57" s="101"/>
      <c r="AE57" s="101"/>
      <c r="AF57" s="101"/>
      <c r="AG57" s="101"/>
    </row>
    <row r="58" spans="1:33" ht="27">
      <c r="A58" s="827"/>
      <c r="B58" s="831"/>
      <c r="C58" s="831"/>
      <c r="D58" s="330" t="s">
        <v>230</v>
      </c>
      <c r="E58" s="345">
        <v>3.7</v>
      </c>
      <c r="F58" s="345">
        <v>3.7</v>
      </c>
      <c r="G58" s="345">
        <v>3.7</v>
      </c>
      <c r="H58" s="345">
        <v>2.95</v>
      </c>
      <c r="I58" s="354"/>
      <c r="J58" s="345">
        <v>0.39</v>
      </c>
      <c r="K58" s="345">
        <v>0</v>
      </c>
      <c r="L58" s="345">
        <v>0.39</v>
      </c>
      <c r="M58" s="354"/>
      <c r="N58" s="835"/>
      <c r="O58" s="835"/>
      <c r="P58" s="835"/>
      <c r="Q58" s="835"/>
      <c r="R58" s="835"/>
      <c r="S58" s="835"/>
      <c r="T58" s="835"/>
      <c r="U58" s="835"/>
      <c r="V58" s="835"/>
      <c r="W58" s="835"/>
      <c r="X58" s="835"/>
      <c r="Y58" s="846"/>
      <c r="Z58" s="101"/>
      <c r="AA58" s="101"/>
      <c r="AB58" s="101"/>
      <c r="AC58" s="101"/>
      <c r="AD58" s="101"/>
      <c r="AE58" s="101"/>
      <c r="AF58" s="101"/>
      <c r="AG58" s="101"/>
    </row>
    <row r="59" spans="1:33" ht="27.75" thickBot="1">
      <c r="A59" s="827"/>
      <c r="B59" s="831"/>
      <c r="C59" s="831"/>
      <c r="D59" s="355" t="s">
        <v>231</v>
      </c>
      <c r="E59" s="356">
        <v>78688357</v>
      </c>
      <c r="F59" s="356">
        <v>78688357</v>
      </c>
      <c r="G59" s="356">
        <v>78688356.72972973</v>
      </c>
      <c r="H59" s="356">
        <v>78688357</v>
      </c>
      <c r="I59" s="357"/>
      <c r="J59" s="356">
        <v>64446400</v>
      </c>
      <c r="K59" s="356">
        <v>64446400</v>
      </c>
      <c r="L59" s="356">
        <v>66946400</v>
      </c>
      <c r="M59" s="357"/>
      <c r="N59" s="835"/>
      <c r="O59" s="835"/>
      <c r="P59" s="835"/>
      <c r="Q59" s="835"/>
      <c r="R59" s="835"/>
      <c r="S59" s="835"/>
      <c r="T59" s="835"/>
      <c r="U59" s="835"/>
      <c r="V59" s="835"/>
      <c r="W59" s="835"/>
      <c r="X59" s="835"/>
      <c r="Y59" s="846"/>
      <c r="Z59" s="101"/>
      <c r="AA59" s="101"/>
      <c r="AB59" s="101"/>
      <c r="AC59" s="101"/>
      <c r="AD59" s="101"/>
      <c r="AE59" s="101"/>
      <c r="AF59" s="101"/>
      <c r="AG59" s="101"/>
    </row>
    <row r="60" spans="1:33" ht="15">
      <c r="A60" s="826">
        <v>4</v>
      </c>
      <c r="B60" s="848" t="s">
        <v>152</v>
      </c>
      <c r="C60" s="849" t="s">
        <v>297</v>
      </c>
      <c r="D60" s="283" t="s">
        <v>33</v>
      </c>
      <c r="E60" s="284">
        <v>5</v>
      </c>
      <c r="F60" s="284">
        <v>5</v>
      </c>
      <c r="G60" s="284">
        <v>5</v>
      </c>
      <c r="H60" s="284">
        <v>5</v>
      </c>
      <c r="I60" s="318"/>
      <c r="J60" s="318">
        <v>0</v>
      </c>
      <c r="K60" s="318">
        <v>0</v>
      </c>
      <c r="L60" s="318">
        <v>3</v>
      </c>
      <c r="M60" s="315"/>
      <c r="N60" s="819" t="s">
        <v>201</v>
      </c>
      <c r="O60" s="819" t="s">
        <v>174</v>
      </c>
      <c r="P60" s="822" t="s">
        <v>296</v>
      </c>
      <c r="Q60" s="819" t="s">
        <v>186</v>
      </c>
      <c r="R60" s="822" t="s">
        <v>187</v>
      </c>
      <c r="S60" s="852" t="s">
        <v>170</v>
      </c>
      <c r="T60" s="852" t="s">
        <v>170</v>
      </c>
      <c r="U60" s="852" t="s">
        <v>170</v>
      </c>
      <c r="V60" s="852" t="s">
        <v>170</v>
      </c>
      <c r="W60" s="852" t="s">
        <v>170</v>
      </c>
      <c r="X60" s="852" t="s">
        <v>170</v>
      </c>
      <c r="Y60" s="855">
        <v>96232</v>
      </c>
      <c r="Z60" s="101"/>
      <c r="AA60" s="101"/>
      <c r="AB60" s="101"/>
      <c r="AC60" s="101"/>
      <c r="AD60" s="101"/>
      <c r="AE60" s="101"/>
      <c r="AF60" s="101"/>
      <c r="AG60" s="101"/>
    </row>
    <row r="61" spans="1:33" ht="15">
      <c r="A61" s="827"/>
      <c r="B61" s="831"/>
      <c r="C61" s="843"/>
      <c r="D61" s="287" t="s">
        <v>34</v>
      </c>
      <c r="E61" s="288">
        <v>0</v>
      </c>
      <c r="F61" s="288">
        <v>0</v>
      </c>
      <c r="G61" s="288">
        <v>0</v>
      </c>
      <c r="H61" s="288">
        <v>0</v>
      </c>
      <c r="I61" s="306"/>
      <c r="J61" s="350">
        <v>0</v>
      </c>
      <c r="K61" s="350">
        <v>0</v>
      </c>
      <c r="L61" s="350">
        <v>0</v>
      </c>
      <c r="M61" s="350"/>
      <c r="N61" s="820"/>
      <c r="O61" s="820"/>
      <c r="P61" s="823"/>
      <c r="Q61" s="820"/>
      <c r="R61" s="823"/>
      <c r="S61" s="853"/>
      <c r="T61" s="853"/>
      <c r="U61" s="853"/>
      <c r="V61" s="853"/>
      <c r="W61" s="853"/>
      <c r="X61" s="853"/>
      <c r="Y61" s="856"/>
      <c r="Z61" s="101"/>
      <c r="AA61" s="101"/>
      <c r="AB61" s="101"/>
      <c r="AC61" s="101"/>
      <c r="AD61" s="101"/>
      <c r="AE61" s="101"/>
      <c r="AF61" s="101"/>
      <c r="AG61" s="101"/>
    </row>
    <row r="62" spans="1:33" ht="15">
      <c r="A62" s="827"/>
      <c r="B62" s="831"/>
      <c r="C62" s="843"/>
      <c r="D62" s="287" t="s">
        <v>35</v>
      </c>
      <c r="E62" s="292">
        <v>0</v>
      </c>
      <c r="F62" s="292">
        <v>0</v>
      </c>
      <c r="G62" s="292">
        <v>0</v>
      </c>
      <c r="H62" s="292">
        <v>0</v>
      </c>
      <c r="I62" s="309"/>
      <c r="J62" s="309">
        <v>0</v>
      </c>
      <c r="K62" s="309">
        <v>0</v>
      </c>
      <c r="L62" s="309">
        <v>0</v>
      </c>
      <c r="M62" s="309"/>
      <c r="N62" s="820"/>
      <c r="O62" s="820"/>
      <c r="P62" s="823"/>
      <c r="Q62" s="820"/>
      <c r="R62" s="823"/>
      <c r="S62" s="853"/>
      <c r="T62" s="853"/>
      <c r="U62" s="853"/>
      <c r="V62" s="853"/>
      <c r="W62" s="853"/>
      <c r="X62" s="853"/>
      <c r="Y62" s="856"/>
      <c r="Z62" s="101"/>
      <c r="AA62" s="101"/>
      <c r="AB62" s="101"/>
      <c r="AC62" s="101"/>
      <c r="AD62" s="101"/>
      <c r="AE62" s="101"/>
      <c r="AF62" s="101"/>
      <c r="AG62" s="101"/>
    </row>
    <row r="63" spans="1:33" ht="15">
      <c r="A63" s="827"/>
      <c r="B63" s="831"/>
      <c r="C63" s="843"/>
      <c r="D63" s="287" t="s">
        <v>36</v>
      </c>
      <c r="E63" s="288">
        <v>0</v>
      </c>
      <c r="F63" s="288">
        <v>0</v>
      </c>
      <c r="G63" s="288">
        <v>0</v>
      </c>
      <c r="H63" s="288">
        <v>0</v>
      </c>
      <c r="I63" s="306"/>
      <c r="J63" s="350">
        <v>0</v>
      </c>
      <c r="K63" s="350">
        <v>0</v>
      </c>
      <c r="L63" s="350">
        <v>0</v>
      </c>
      <c r="M63" s="350"/>
      <c r="N63" s="820"/>
      <c r="O63" s="820"/>
      <c r="P63" s="823"/>
      <c r="Q63" s="820"/>
      <c r="R63" s="823"/>
      <c r="S63" s="853"/>
      <c r="T63" s="853"/>
      <c r="U63" s="853"/>
      <c r="V63" s="853"/>
      <c r="W63" s="853"/>
      <c r="X63" s="853"/>
      <c r="Y63" s="856"/>
      <c r="Z63" s="101"/>
      <c r="AA63" s="101"/>
      <c r="AB63" s="101"/>
      <c r="AC63" s="101"/>
      <c r="AD63" s="101"/>
      <c r="AE63" s="101"/>
      <c r="AF63" s="101"/>
      <c r="AG63" s="101"/>
    </row>
    <row r="64" spans="1:33" ht="27">
      <c r="A64" s="827"/>
      <c r="B64" s="831"/>
      <c r="C64" s="843" t="s">
        <v>233</v>
      </c>
      <c r="D64" s="330" t="s">
        <v>229</v>
      </c>
      <c r="E64" s="358">
        <v>5</v>
      </c>
      <c r="F64" s="358">
        <v>5</v>
      </c>
      <c r="G64" s="358">
        <v>5</v>
      </c>
      <c r="H64" s="358">
        <v>5</v>
      </c>
      <c r="I64" s="358"/>
      <c r="J64" s="358">
        <v>0</v>
      </c>
      <c r="K64" s="358">
        <v>0</v>
      </c>
      <c r="L64" s="358">
        <v>3</v>
      </c>
      <c r="M64" s="359"/>
      <c r="N64" s="834"/>
      <c r="O64" s="834"/>
      <c r="P64" s="834"/>
      <c r="Q64" s="834"/>
      <c r="R64" s="834"/>
      <c r="S64" s="834"/>
      <c r="T64" s="834"/>
      <c r="U64" s="834"/>
      <c r="V64" s="834"/>
      <c r="W64" s="834"/>
      <c r="X64" s="834"/>
      <c r="Y64" s="845"/>
      <c r="Z64" s="101"/>
      <c r="AA64" s="101"/>
      <c r="AB64" s="101"/>
      <c r="AC64" s="101"/>
      <c r="AD64" s="101"/>
      <c r="AE64" s="101"/>
      <c r="AF64" s="101"/>
      <c r="AG64" s="101"/>
    </row>
    <row r="65" spans="1:33" ht="27">
      <c r="A65" s="827"/>
      <c r="B65" s="831"/>
      <c r="C65" s="843"/>
      <c r="D65" s="330" t="s">
        <v>103</v>
      </c>
      <c r="E65" s="358">
        <v>0</v>
      </c>
      <c r="F65" s="358">
        <v>0</v>
      </c>
      <c r="G65" s="358">
        <v>0</v>
      </c>
      <c r="H65" s="358">
        <v>0</v>
      </c>
      <c r="I65" s="306"/>
      <c r="J65" s="306">
        <v>0</v>
      </c>
      <c r="K65" s="306">
        <v>0</v>
      </c>
      <c r="L65" s="306">
        <v>0</v>
      </c>
      <c r="M65" s="360"/>
      <c r="N65" s="835"/>
      <c r="O65" s="835"/>
      <c r="P65" s="835"/>
      <c r="Q65" s="835"/>
      <c r="R65" s="835"/>
      <c r="S65" s="835"/>
      <c r="T65" s="835"/>
      <c r="U65" s="835"/>
      <c r="V65" s="835"/>
      <c r="W65" s="835"/>
      <c r="X65" s="835"/>
      <c r="Y65" s="846"/>
      <c r="Z65" s="101"/>
      <c r="AA65" s="101"/>
      <c r="AB65" s="101"/>
      <c r="AC65" s="101"/>
      <c r="AD65" s="101"/>
      <c r="AE65" s="101"/>
      <c r="AF65" s="101"/>
      <c r="AG65" s="101"/>
    </row>
    <row r="66" spans="1:33" ht="27">
      <c r="A66" s="827"/>
      <c r="B66" s="831"/>
      <c r="C66" s="843"/>
      <c r="D66" s="330" t="s">
        <v>230</v>
      </c>
      <c r="E66" s="358">
        <v>0</v>
      </c>
      <c r="F66" s="358">
        <v>0</v>
      </c>
      <c r="G66" s="358">
        <v>0</v>
      </c>
      <c r="H66" s="358">
        <v>0</v>
      </c>
      <c r="I66" s="312"/>
      <c r="J66" s="312">
        <v>0</v>
      </c>
      <c r="K66" s="312">
        <v>0</v>
      </c>
      <c r="L66" s="312">
        <v>0</v>
      </c>
      <c r="M66" s="361"/>
      <c r="N66" s="835"/>
      <c r="O66" s="835"/>
      <c r="P66" s="835"/>
      <c r="Q66" s="835"/>
      <c r="R66" s="835"/>
      <c r="S66" s="835"/>
      <c r="T66" s="835"/>
      <c r="U66" s="835"/>
      <c r="V66" s="835"/>
      <c r="W66" s="835"/>
      <c r="X66" s="835"/>
      <c r="Y66" s="846"/>
      <c r="Z66" s="101"/>
      <c r="AA66" s="101"/>
      <c r="AB66" s="101"/>
      <c r="AC66" s="101"/>
      <c r="AD66" s="101"/>
      <c r="AE66" s="101"/>
      <c r="AF66" s="101"/>
      <c r="AG66" s="101"/>
    </row>
    <row r="67" spans="1:33" ht="27.75" thickBot="1">
      <c r="A67" s="828"/>
      <c r="B67" s="832"/>
      <c r="C67" s="854"/>
      <c r="D67" s="334" t="s">
        <v>231</v>
      </c>
      <c r="E67" s="362">
        <v>0</v>
      </c>
      <c r="F67" s="362">
        <v>0</v>
      </c>
      <c r="G67" s="362">
        <v>0</v>
      </c>
      <c r="H67" s="362">
        <v>0</v>
      </c>
      <c r="I67" s="336"/>
      <c r="J67" s="336">
        <v>0</v>
      </c>
      <c r="K67" s="336">
        <v>0</v>
      </c>
      <c r="L67" s="336">
        <v>0</v>
      </c>
      <c r="M67" s="363"/>
      <c r="N67" s="836"/>
      <c r="O67" s="836"/>
      <c r="P67" s="836"/>
      <c r="Q67" s="836"/>
      <c r="R67" s="836"/>
      <c r="S67" s="836"/>
      <c r="T67" s="836"/>
      <c r="U67" s="836"/>
      <c r="V67" s="836"/>
      <c r="W67" s="836"/>
      <c r="X67" s="836"/>
      <c r="Y67" s="847"/>
      <c r="Z67" s="101"/>
      <c r="AA67" s="101"/>
      <c r="AB67" s="101"/>
      <c r="AC67" s="101"/>
      <c r="AD67" s="101"/>
      <c r="AE67" s="101"/>
      <c r="AF67" s="101"/>
      <c r="AG67" s="101"/>
    </row>
    <row r="68" spans="1:33" ht="15">
      <c r="A68" s="861">
        <v>5</v>
      </c>
      <c r="B68" s="826" t="s">
        <v>188</v>
      </c>
      <c r="C68" s="849" t="s">
        <v>356</v>
      </c>
      <c r="D68" s="283" t="s">
        <v>33</v>
      </c>
      <c r="E68" s="364">
        <v>3</v>
      </c>
      <c r="F68" s="364">
        <v>3</v>
      </c>
      <c r="G68" s="364">
        <v>3</v>
      </c>
      <c r="H68" s="365">
        <v>3</v>
      </c>
      <c r="I68" s="365"/>
      <c r="J68" s="366">
        <v>0</v>
      </c>
      <c r="K68" s="366">
        <v>0</v>
      </c>
      <c r="L68" s="367">
        <v>0</v>
      </c>
      <c r="M68" s="368"/>
      <c r="N68" s="857" t="s">
        <v>201</v>
      </c>
      <c r="O68" s="857" t="s">
        <v>273</v>
      </c>
      <c r="P68" s="859" t="s">
        <v>274</v>
      </c>
      <c r="Q68" s="857" t="s">
        <v>275</v>
      </c>
      <c r="R68" s="859" t="s">
        <v>320</v>
      </c>
      <c r="S68" s="785">
        <v>42582</v>
      </c>
      <c r="T68" s="785">
        <v>43355</v>
      </c>
      <c r="U68" s="864" t="s">
        <v>170</v>
      </c>
      <c r="V68" s="864" t="s">
        <v>170</v>
      </c>
      <c r="W68" s="864" t="s">
        <v>170</v>
      </c>
      <c r="X68" s="864" t="s">
        <v>170</v>
      </c>
      <c r="Y68" s="850">
        <v>85937</v>
      </c>
      <c r="Z68" s="101"/>
      <c r="AA68" s="101"/>
      <c r="AB68" s="101"/>
      <c r="AC68" s="101"/>
      <c r="AD68" s="101"/>
      <c r="AE68" s="101"/>
      <c r="AF68" s="101"/>
      <c r="AG68" s="101"/>
    </row>
    <row r="69" spans="1:33" ht="15">
      <c r="A69" s="862"/>
      <c r="B69" s="827"/>
      <c r="C69" s="843"/>
      <c r="D69" s="287" t="s">
        <v>34</v>
      </c>
      <c r="E69" s="288">
        <v>358340000</v>
      </c>
      <c r="F69" s="288">
        <v>358340000</v>
      </c>
      <c r="G69" s="288">
        <v>358340000</v>
      </c>
      <c r="H69" s="291">
        <v>295077000</v>
      </c>
      <c r="I69" s="320"/>
      <c r="J69" s="369">
        <v>24305000</v>
      </c>
      <c r="K69" s="369">
        <v>24305000</v>
      </c>
      <c r="L69" s="370">
        <v>32951000</v>
      </c>
      <c r="M69" s="371"/>
      <c r="N69" s="858"/>
      <c r="O69" s="858"/>
      <c r="P69" s="860"/>
      <c r="Q69" s="858"/>
      <c r="R69" s="860"/>
      <c r="S69" s="786"/>
      <c r="T69" s="786"/>
      <c r="U69" s="858"/>
      <c r="V69" s="858"/>
      <c r="W69" s="858"/>
      <c r="X69" s="858"/>
      <c r="Y69" s="865"/>
      <c r="Z69" s="101"/>
      <c r="AA69" s="101"/>
      <c r="AB69" s="101"/>
      <c r="AC69" s="101"/>
      <c r="AD69" s="101"/>
      <c r="AE69" s="101"/>
      <c r="AF69" s="101"/>
      <c r="AG69" s="101"/>
    </row>
    <row r="70" spans="1:33" ht="15">
      <c r="A70" s="862"/>
      <c r="B70" s="827"/>
      <c r="C70" s="843"/>
      <c r="D70" s="287" t="s">
        <v>35</v>
      </c>
      <c r="E70" s="294">
        <v>0</v>
      </c>
      <c r="F70" s="294">
        <v>0</v>
      </c>
      <c r="G70" s="294">
        <v>0</v>
      </c>
      <c r="H70" s="372">
        <v>0</v>
      </c>
      <c r="I70" s="372"/>
      <c r="J70" s="311">
        <v>0</v>
      </c>
      <c r="K70" s="311">
        <v>0</v>
      </c>
      <c r="L70" s="373">
        <v>0</v>
      </c>
      <c r="M70" s="374"/>
      <c r="N70" s="858"/>
      <c r="O70" s="858"/>
      <c r="P70" s="860"/>
      <c r="Q70" s="858"/>
      <c r="R70" s="860"/>
      <c r="S70" s="786"/>
      <c r="T70" s="786"/>
      <c r="U70" s="858"/>
      <c r="V70" s="858"/>
      <c r="W70" s="858"/>
      <c r="X70" s="858"/>
      <c r="Y70" s="865"/>
      <c r="Z70" s="101"/>
      <c r="AA70" s="101"/>
      <c r="AB70" s="101"/>
      <c r="AC70" s="101"/>
      <c r="AD70" s="101"/>
      <c r="AE70" s="101"/>
      <c r="AF70" s="101"/>
      <c r="AG70" s="101"/>
    </row>
    <row r="71" spans="1:33" ht="15">
      <c r="A71" s="862"/>
      <c r="B71" s="827"/>
      <c r="C71" s="843"/>
      <c r="D71" s="287" t="s">
        <v>36</v>
      </c>
      <c r="E71" s="306">
        <v>71616241</v>
      </c>
      <c r="F71" s="306">
        <v>71616241</v>
      </c>
      <c r="G71" s="306">
        <v>71616241</v>
      </c>
      <c r="H71" s="291">
        <v>71616241</v>
      </c>
      <c r="I71" s="375"/>
      <c r="J71" s="369">
        <v>21599967</v>
      </c>
      <c r="K71" s="369">
        <v>21599967</v>
      </c>
      <c r="L71" s="370">
        <v>21599967</v>
      </c>
      <c r="M71" s="376"/>
      <c r="N71" s="858"/>
      <c r="O71" s="858"/>
      <c r="P71" s="860"/>
      <c r="Q71" s="858"/>
      <c r="R71" s="860"/>
      <c r="S71" s="786"/>
      <c r="T71" s="786"/>
      <c r="U71" s="858"/>
      <c r="V71" s="858"/>
      <c r="W71" s="858"/>
      <c r="X71" s="858"/>
      <c r="Y71" s="865"/>
      <c r="Z71" s="101"/>
      <c r="AA71" s="101"/>
      <c r="AB71" s="101"/>
      <c r="AC71" s="101"/>
      <c r="AD71" s="101"/>
      <c r="AE71" s="101"/>
      <c r="AF71" s="101"/>
      <c r="AG71" s="101"/>
    </row>
    <row r="72" spans="1:33" ht="27">
      <c r="A72" s="862"/>
      <c r="B72" s="827"/>
      <c r="C72" s="843" t="s">
        <v>235</v>
      </c>
      <c r="D72" s="330" t="s">
        <v>229</v>
      </c>
      <c r="E72" s="377">
        <v>3</v>
      </c>
      <c r="F72" s="377">
        <v>3</v>
      </c>
      <c r="G72" s="377">
        <v>3</v>
      </c>
      <c r="H72" s="377">
        <v>3</v>
      </c>
      <c r="I72" s="377"/>
      <c r="J72" s="377">
        <v>0</v>
      </c>
      <c r="K72" s="377">
        <v>0</v>
      </c>
      <c r="L72" s="378">
        <v>0</v>
      </c>
      <c r="M72" s="379"/>
      <c r="N72" s="834"/>
      <c r="O72" s="834"/>
      <c r="P72" s="834"/>
      <c r="Q72" s="834"/>
      <c r="R72" s="834"/>
      <c r="S72" s="834"/>
      <c r="T72" s="834"/>
      <c r="U72" s="834"/>
      <c r="V72" s="834"/>
      <c r="W72" s="834"/>
      <c r="X72" s="834"/>
      <c r="Y72" s="845"/>
      <c r="Z72" s="101"/>
      <c r="AA72" s="101"/>
      <c r="AB72" s="101"/>
      <c r="AC72" s="101"/>
      <c r="AD72" s="101"/>
      <c r="AE72" s="101"/>
      <c r="AF72" s="101"/>
      <c r="AG72" s="101"/>
    </row>
    <row r="73" spans="1:33" ht="27">
      <c r="A73" s="862"/>
      <c r="B73" s="827"/>
      <c r="C73" s="843"/>
      <c r="D73" s="330" t="s">
        <v>103</v>
      </c>
      <c r="E73" s="306">
        <v>358340000</v>
      </c>
      <c r="F73" s="306">
        <v>358340000</v>
      </c>
      <c r="G73" s="306">
        <v>358340000</v>
      </c>
      <c r="H73" s="306">
        <v>295077000</v>
      </c>
      <c r="I73" s="306"/>
      <c r="J73" s="306">
        <v>24305000</v>
      </c>
      <c r="K73" s="306">
        <v>24305000</v>
      </c>
      <c r="L73" s="380">
        <v>32951000</v>
      </c>
      <c r="M73" s="371"/>
      <c r="N73" s="835"/>
      <c r="O73" s="835"/>
      <c r="P73" s="835"/>
      <c r="Q73" s="835"/>
      <c r="R73" s="835"/>
      <c r="S73" s="835"/>
      <c r="T73" s="835"/>
      <c r="U73" s="835"/>
      <c r="V73" s="835"/>
      <c r="W73" s="835"/>
      <c r="X73" s="835"/>
      <c r="Y73" s="846"/>
      <c r="Z73" s="101"/>
      <c r="AA73" s="101"/>
      <c r="AB73" s="101"/>
      <c r="AC73" s="101"/>
      <c r="AD73" s="101"/>
      <c r="AE73" s="101"/>
      <c r="AF73" s="101"/>
      <c r="AG73" s="101"/>
    </row>
    <row r="74" spans="1:33" ht="27">
      <c r="A74" s="862"/>
      <c r="B74" s="827"/>
      <c r="C74" s="843"/>
      <c r="D74" s="330" t="s">
        <v>230</v>
      </c>
      <c r="E74" s="312">
        <v>0</v>
      </c>
      <c r="F74" s="312">
        <v>0</v>
      </c>
      <c r="G74" s="312">
        <v>0</v>
      </c>
      <c r="H74" s="312">
        <v>0</v>
      </c>
      <c r="I74" s="312"/>
      <c r="J74" s="312">
        <v>0</v>
      </c>
      <c r="K74" s="312">
        <v>0</v>
      </c>
      <c r="L74" s="381">
        <v>0</v>
      </c>
      <c r="M74" s="382"/>
      <c r="N74" s="835"/>
      <c r="O74" s="835"/>
      <c r="P74" s="835"/>
      <c r="Q74" s="835"/>
      <c r="R74" s="835"/>
      <c r="S74" s="835"/>
      <c r="T74" s="835"/>
      <c r="U74" s="835"/>
      <c r="V74" s="835"/>
      <c r="W74" s="835"/>
      <c r="X74" s="835"/>
      <c r="Y74" s="846"/>
      <c r="Z74" s="101"/>
      <c r="AA74" s="101"/>
      <c r="AB74" s="101"/>
      <c r="AC74" s="101"/>
      <c r="AD74" s="101"/>
      <c r="AE74" s="101"/>
      <c r="AF74" s="101"/>
      <c r="AG74" s="101"/>
    </row>
    <row r="75" spans="1:33" ht="27.75" thickBot="1">
      <c r="A75" s="863"/>
      <c r="B75" s="828"/>
      <c r="C75" s="854"/>
      <c r="D75" s="334" t="s">
        <v>231</v>
      </c>
      <c r="E75" s="336">
        <v>71616241</v>
      </c>
      <c r="F75" s="336">
        <v>71616241</v>
      </c>
      <c r="G75" s="336">
        <v>71616241</v>
      </c>
      <c r="H75" s="336">
        <v>71616241</v>
      </c>
      <c r="I75" s="336"/>
      <c r="J75" s="336">
        <v>21599967</v>
      </c>
      <c r="K75" s="336">
        <v>21599967</v>
      </c>
      <c r="L75" s="383">
        <v>21599967</v>
      </c>
      <c r="M75" s="384"/>
      <c r="N75" s="836"/>
      <c r="O75" s="836"/>
      <c r="P75" s="836"/>
      <c r="Q75" s="836"/>
      <c r="R75" s="836"/>
      <c r="S75" s="836"/>
      <c r="T75" s="836"/>
      <c r="U75" s="836"/>
      <c r="V75" s="836"/>
      <c r="W75" s="836"/>
      <c r="X75" s="836"/>
      <c r="Y75" s="847"/>
      <c r="Z75" s="101"/>
      <c r="AA75" s="101"/>
      <c r="AB75" s="101"/>
      <c r="AC75" s="101"/>
      <c r="AD75" s="101"/>
      <c r="AE75" s="101"/>
      <c r="AF75" s="101"/>
      <c r="AG75" s="101"/>
    </row>
    <row r="76" spans="1:33" ht="15">
      <c r="A76" s="826">
        <v>6</v>
      </c>
      <c r="B76" s="848" t="s">
        <v>157</v>
      </c>
      <c r="C76" s="866" t="s">
        <v>357</v>
      </c>
      <c r="D76" s="283" t="s">
        <v>33</v>
      </c>
      <c r="E76" s="284">
        <v>0</v>
      </c>
      <c r="F76" s="284">
        <v>0</v>
      </c>
      <c r="G76" s="284">
        <v>0</v>
      </c>
      <c r="H76" s="284">
        <v>0</v>
      </c>
      <c r="I76" s="284">
        <v>0</v>
      </c>
      <c r="J76" s="284">
        <v>0</v>
      </c>
      <c r="K76" s="284">
        <v>0</v>
      </c>
      <c r="L76" s="284">
        <v>0</v>
      </c>
      <c r="M76" s="365"/>
      <c r="N76" s="819" t="s">
        <v>171</v>
      </c>
      <c r="O76" s="819" t="s">
        <v>192</v>
      </c>
      <c r="P76" s="819" t="s">
        <v>193</v>
      </c>
      <c r="Q76" s="819" t="s">
        <v>194</v>
      </c>
      <c r="R76" s="819" t="s">
        <v>195</v>
      </c>
      <c r="S76" s="852" t="s">
        <v>170</v>
      </c>
      <c r="T76" s="852" t="s">
        <v>170</v>
      </c>
      <c r="U76" s="852" t="s">
        <v>170</v>
      </c>
      <c r="V76" s="852" t="s">
        <v>170</v>
      </c>
      <c r="W76" s="852" t="s">
        <v>170</v>
      </c>
      <c r="X76" s="852" t="s">
        <v>170</v>
      </c>
      <c r="Y76" s="855">
        <v>327900</v>
      </c>
      <c r="Z76" s="101"/>
      <c r="AA76" s="101"/>
      <c r="AB76" s="101"/>
      <c r="AC76" s="101"/>
      <c r="AD76" s="101"/>
      <c r="AE76" s="101"/>
      <c r="AF76" s="101"/>
      <c r="AG76" s="101"/>
    </row>
    <row r="77" spans="1:33" ht="15">
      <c r="A77" s="827"/>
      <c r="B77" s="831"/>
      <c r="C77" s="867"/>
      <c r="D77" s="287" t="s">
        <v>34</v>
      </c>
      <c r="E77" s="288">
        <v>0</v>
      </c>
      <c r="F77" s="288">
        <v>0</v>
      </c>
      <c r="G77" s="288">
        <v>0</v>
      </c>
      <c r="H77" s="288">
        <v>0</v>
      </c>
      <c r="I77" s="288">
        <v>0</v>
      </c>
      <c r="J77" s="288">
        <v>0</v>
      </c>
      <c r="K77" s="288">
        <v>0</v>
      </c>
      <c r="L77" s="288">
        <v>0</v>
      </c>
      <c r="M77" s="320"/>
      <c r="N77" s="820"/>
      <c r="O77" s="820"/>
      <c r="P77" s="820"/>
      <c r="Q77" s="820"/>
      <c r="R77" s="820"/>
      <c r="S77" s="853"/>
      <c r="T77" s="853"/>
      <c r="U77" s="853"/>
      <c r="V77" s="853"/>
      <c r="W77" s="853"/>
      <c r="X77" s="853"/>
      <c r="Y77" s="856"/>
      <c r="Z77" s="101"/>
      <c r="AA77" s="101"/>
      <c r="AB77" s="101"/>
      <c r="AC77" s="101"/>
      <c r="AD77" s="101"/>
      <c r="AE77" s="101"/>
      <c r="AF77" s="101"/>
      <c r="AG77" s="101"/>
    </row>
    <row r="78" spans="1:33" ht="15">
      <c r="A78" s="827"/>
      <c r="B78" s="831"/>
      <c r="C78" s="867"/>
      <c r="D78" s="287" t="s">
        <v>35</v>
      </c>
      <c r="E78" s="385">
        <v>0</v>
      </c>
      <c r="F78" s="385">
        <v>0</v>
      </c>
      <c r="G78" s="385">
        <v>0</v>
      </c>
      <c r="H78" s="385">
        <v>0</v>
      </c>
      <c r="I78" s="385">
        <v>0</v>
      </c>
      <c r="J78" s="385">
        <v>0</v>
      </c>
      <c r="K78" s="385">
        <v>0</v>
      </c>
      <c r="L78" s="385">
        <v>0</v>
      </c>
      <c r="M78" s="372"/>
      <c r="N78" s="820"/>
      <c r="O78" s="820"/>
      <c r="P78" s="820"/>
      <c r="Q78" s="820"/>
      <c r="R78" s="820"/>
      <c r="S78" s="853"/>
      <c r="T78" s="853"/>
      <c r="U78" s="853"/>
      <c r="V78" s="853"/>
      <c r="W78" s="853"/>
      <c r="X78" s="853"/>
      <c r="Y78" s="856"/>
      <c r="Z78" s="101"/>
      <c r="AA78" s="101"/>
      <c r="AB78" s="342"/>
      <c r="AC78" s="342"/>
      <c r="AD78" s="101"/>
      <c r="AE78" s="101"/>
      <c r="AF78" s="101"/>
      <c r="AG78" s="101"/>
    </row>
    <row r="79" spans="1:33" ht="15">
      <c r="A79" s="827"/>
      <c r="B79" s="831"/>
      <c r="C79" s="867"/>
      <c r="D79" s="287" t="s">
        <v>36</v>
      </c>
      <c r="E79" s="288">
        <v>0</v>
      </c>
      <c r="F79" s="288">
        <v>0</v>
      </c>
      <c r="G79" s="288">
        <v>0</v>
      </c>
      <c r="H79" s="288">
        <v>0</v>
      </c>
      <c r="I79" s="288">
        <v>0</v>
      </c>
      <c r="J79" s="288">
        <v>0</v>
      </c>
      <c r="K79" s="288">
        <v>0</v>
      </c>
      <c r="L79" s="288">
        <v>0</v>
      </c>
      <c r="M79" s="386"/>
      <c r="N79" s="820"/>
      <c r="O79" s="820"/>
      <c r="P79" s="820"/>
      <c r="Q79" s="820"/>
      <c r="R79" s="820"/>
      <c r="S79" s="853"/>
      <c r="T79" s="853"/>
      <c r="U79" s="853"/>
      <c r="V79" s="853"/>
      <c r="W79" s="853"/>
      <c r="X79" s="853"/>
      <c r="Y79" s="856"/>
      <c r="Z79" s="101"/>
      <c r="AA79" s="101"/>
      <c r="AB79" s="342"/>
      <c r="AC79" s="342"/>
      <c r="AD79" s="101"/>
      <c r="AE79" s="101"/>
      <c r="AF79" s="101"/>
      <c r="AG79" s="101"/>
    </row>
    <row r="80" spans="1:33" ht="15">
      <c r="A80" s="827"/>
      <c r="B80" s="831"/>
      <c r="C80" s="868" t="s">
        <v>358</v>
      </c>
      <c r="D80" s="287" t="s">
        <v>33</v>
      </c>
      <c r="E80" s="327">
        <v>9.4</v>
      </c>
      <c r="F80" s="327">
        <v>9.4</v>
      </c>
      <c r="G80" s="327">
        <v>9.4</v>
      </c>
      <c r="H80" s="387">
        <v>9.4</v>
      </c>
      <c r="I80" s="293"/>
      <c r="J80" s="311">
        <v>0</v>
      </c>
      <c r="K80" s="388">
        <v>0</v>
      </c>
      <c r="L80" s="389">
        <v>0</v>
      </c>
      <c r="M80" s="345"/>
      <c r="N80" s="843" t="s">
        <v>196</v>
      </c>
      <c r="O80" s="820" t="s">
        <v>197</v>
      </c>
      <c r="P80" s="823" t="s">
        <v>298</v>
      </c>
      <c r="Q80" s="820" t="s">
        <v>198</v>
      </c>
      <c r="R80" s="823" t="s">
        <v>199</v>
      </c>
      <c r="S80" s="853" t="s">
        <v>170</v>
      </c>
      <c r="T80" s="853" t="s">
        <v>170</v>
      </c>
      <c r="U80" s="853" t="s">
        <v>170</v>
      </c>
      <c r="V80" s="853" t="s">
        <v>170</v>
      </c>
      <c r="W80" s="853" t="s">
        <v>170</v>
      </c>
      <c r="X80" s="853" t="s">
        <v>170</v>
      </c>
      <c r="Y80" s="856">
        <v>201740</v>
      </c>
      <c r="Z80" s="101"/>
      <c r="AA80" s="101"/>
      <c r="AB80" s="342"/>
      <c r="AC80" s="342"/>
      <c r="AD80" s="101"/>
      <c r="AE80" s="101"/>
      <c r="AF80" s="101"/>
      <c r="AG80" s="101"/>
    </row>
    <row r="81" spans="1:33" ht="15">
      <c r="A81" s="827"/>
      <c r="B81" s="831"/>
      <c r="C81" s="868"/>
      <c r="D81" s="287" t="s">
        <v>34</v>
      </c>
      <c r="E81" s="288">
        <v>1063627000</v>
      </c>
      <c r="F81" s="288">
        <v>1063627000</v>
      </c>
      <c r="G81" s="288">
        <v>1063627000</v>
      </c>
      <c r="H81" s="291">
        <v>994564800</v>
      </c>
      <c r="I81" s="320"/>
      <c r="J81" s="369">
        <v>44000000</v>
      </c>
      <c r="K81" s="369">
        <v>75083000</v>
      </c>
      <c r="L81" s="291">
        <v>75083000</v>
      </c>
      <c r="M81" s="320"/>
      <c r="N81" s="843"/>
      <c r="O81" s="820"/>
      <c r="P81" s="823"/>
      <c r="Q81" s="820"/>
      <c r="R81" s="823"/>
      <c r="S81" s="853"/>
      <c r="T81" s="853"/>
      <c r="U81" s="853"/>
      <c r="V81" s="853"/>
      <c r="W81" s="853"/>
      <c r="X81" s="853"/>
      <c r="Y81" s="856"/>
      <c r="Z81" s="101"/>
      <c r="AA81" s="101"/>
      <c r="AB81" s="101"/>
      <c r="AC81" s="101"/>
      <c r="AD81" s="101"/>
      <c r="AE81" s="101"/>
      <c r="AF81" s="101"/>
      <c r="AG81" s="101"/>
    </row>
    <row r="82" spans="1:33" ht="15">
      <c r="A82" s="827"/>
      <c r="B82" s="831"/>
      <c r="C82" s="868"/>
      <c r="D82" s="287" t="s">
        <v>35</v>
      </c>
      <c r="E82" s="385">
        <v>19.54</v>
      </c>
      <c r="F82" s="385">
        <v>19.54</v>
      </c>
      <c r="G82" s="385">
        <v>19.54</v>
      </c>
      <c r="H82" s="390">
        <v>19.54</v>
      </c>
      <c r="I82" s="345"/>
      <c r="J82" s="311">
        <v>0</v>
      </c>
      <c r="K82" s="391">
        <v>0</v>
      </c>
      <c r="L82" s="390">
        <v>12.5</v>
      </c>
      <c r="M82" s="345"/>
      <c r="N82" s="843"/>
      <c r="O82" s="820"/>
      <c r="P82" s="823"/>
      <c r="Q82" s="820"/>
      <c r="R82" s="823"/>
      <c r="S82" s="853"/>
      <c r="T82" s="853"/>
      <c r="U82" s="853"/>
      <c r="V82" s="853"/>
      <c r="W82" s="853"/>
      <c r="X82" s="853"/>
      <c r="Y82" s="856"/>
      <c r="Z82" s="101"/>
      <c r="AA82" s="101"/>
      <c r="AB82" s="101"/>
      <c r="AC82" s="101"/>
      <c r="AD82" s="101"/>
      <c r="AE82" s="101"/>
      <c r="AF82" s="101"/>
      <c r="AG82" s="101"/>
    </row>
    <row r="83" spans="1:33" ht="15">
      <c r="A83" s="827"/>
      <c r="B83" s="831"/>
      <c r="C83" s="868"/>
      <c r="D83" s="287" t="s">
        <v>36</v>
      </c>
      <c r="E83" s="306">
        <v>46393733</v>
      </c>
      <c r="F83" s="306">
        <v>46393733</v>
      </c>
      <c r="G83" s="306">
        <v>46393733</v>
      </c>
      <c r="H83" s="291">
        <v>46393733</v>
      </c>
      <c r="I83" s="306"/>
      <c r="J83" s="369">
        <v>41832833</v>
      </c>
      <c r="K83" s="369">
        <v>41832833</v>
      </c>
      <c r="L83" s="291">
        <v>41832833</v>
      </c>
      <c r="M83" s="350"/>
      <c r="N83" s="843"/>
      <c r="O83" s="820"/>
      <c r="P83" s="823"/>
      <c r="Q83" s="820"/>
      <c r="R83" s="823"/>
      <c r="S83" s="853"/>
      <c r="T83" s="853"/>
      <c r="U83" s="853"/>
      <c r="V83" s="853"/>
      <c r="W83" s="853"/>
      <c r="X83" s="853"/>
      <c r="Y83" s="856"/>
      <c r="Z83" s="101"/>
      <c r="AA83" s="101"/>
      <c r="AB83" s="101"/>
      <c r="AC83" s="101"/>
      <c r="AD83" s="101"/>
      <c r="AE83" s="101"/>
      <c r="AF83" s="101"/>
      <c r="AG83" s="101"/>
    </row>
    <row r="84" spans="1:33" ht="27">
      <c r="A84" s="827"/>
      <c r="B84" s="831"/>
      <c r="C84" s="843" t="s">
        <v>236</v>
      </c>
      <c r="D84" s="330" t="s">
        <v>229</v>
      </c>
      <c r="E84" s="327">
        <v>9.4</v>
      </c>
      <c r="F84" s="327">
        <v>9.4</v>
      </c>
      <c r="G84" s="327">
        <v>9.4</v>
      </c>
      <c r="H84" s="327">
        <v>9.4</v>
      </c>
      <c r="I84" s="388"/>
      <c r="J84" s="327">
        <v>0</v>
      </c>
      <c r="K84" s="327">
        <v>0</v>
      </c>
      <c r="L84" s="327">
        <v>0</v>
      </c>
      <c r="M84" s="346"/>
      <c r="N84" s="834"/>
      <c r="O84" s="834"/>
      <c r="P84" s="834"/>
      <c r="Q84" s="834"/>
      <c r="R84" s="834"/>
      <c r="S84" s="834"/>
      <c r="T84" s="834"/>
      <c r="U84" s="834"/>
      <c r="V84" s="834"/>
      <c r="W84" s="834"/>
      <c r="X84" s="834"/>
      <c r="Y84" s="845"/>
      <c r="Z84" s="101"/>
      <c r="AA84" s="101"/>
      <c r="AB84" s="101"/>
      <c r="AC84" s="101"/>
      <c r="AD84" s="101"/>
      <c r="AE84" s="101"/>
      <c r="AF84" s="101"/>
      <c r="AG84" s="101"/>
    </row>
    <row r="85" spans="1:33" ht="27">
      <c r="A85" s="827"/>
      <c r="B85" s="831"/>
      <c r="C85" s="843"/>
      <c r="D85" s="330" t="s">
        <v>103</v>
      </c>
      <c r="E85" s="388">
        <v>1063627000</v>
      </c>
      <c r="F85" s="388">
        <v>1063627000</v>
      </c>
      <c r="G85" s="388">
        <v>1063627000</v>
      </c>
      <c r="H85" s="388">
        <v>994564800</v>
      </c>
      <c r="I85" s="290"/>
      <c r="J85" s="388">
        <v>44000000</v>
      </c>
      <c r="K85" s="388">
        <v>75083000</v>
      </c>
      <c r="L85" s="388">
        <v>75083000</v>
      </c>
      <c r="M85" s="350"/>
      <c r="N85" s="835"/>
      <c r="O85" s="835"/>
      <c r="P85" s="835"/>
      <c r="Q85" s="835"/>
      <c r="R85" s="835"/>
      <c r="S85" s="835"/>
      <c r="T85" s="835"/>
      <c r="U85" s="835"/>
      <c r="V85" s="835"/>
      <c r="W85" s="835"/>
      <c r="X85" s="835"/>
      <c r="Y85" s="846"/>
      <c r="Z85" s="101"/>
      <c r="AA85" s="101"/>
      <c r="AB85" s="101"/>
      <c r="AC85" s="101"/>
      <c r="AD85" s="101"/>
      <c r="AE85" s="101"/>
      <c r="AF85" s="101"/>
      <c r="AG85" s="101"/>
    </row>
    <row r="86" spans="1:33" ht="27">
      <c r="A86" s="827"/>
      <c r="B86" s="831"/>
      <c r="C86" s="843"/>
      <c r="D86" s="330" t="s">
        <v>230</v>
      </c>
      <c r="E86" s="327">
        <v>19.54</v>
      </c>
      <c r="F86" s="327">
        <v>19.54</v>
      </c>
      <c r="G86" s="327">
        <v>19.54</v>
      </c>
      <c r="H86" s="327">
        <v>19.54</v>
      </c>
      <c r="I86" s="392"/>
      <c r="J86" s="327">
        <v>0</v>
      </c>
      <c r="K86" s="327">
        <v>0</v>
      </c>
      <c r="L86" s="327">
        <v>12.5</v>
      </c>
      <c r="M86" s="392"/>
      <c r="N86" s="835"/>
      <c r="O86" s="835"/>
      <c r="P86" s="835"/>
      <c r="Q86" s="835"/>
      <c r="R86" s="835"/>
      <c r="S86" s="835"/>
      <c r="T86" s="835"/>
      <c r="U86" s="835"/>
      <c r="V86" s="835"/>
      <c r="W86" s="835"/>
      <c r="X86" s="835"/>
      <c r="Y86" s="846"/>
      <c r="Z86" s="101"/>
      <c r="AA86" s="101"/>
      <c r="AB86" s="101"/>
      <c r="AC86" s="101"/>
      <c r="AD86" s="101"/>
      <c r="AE86" s="101"/>
      <c r="AF86" s="101"/>
      <c r="AG86" s="101"/>
    </row>
    <row r="87" spans="1:33" ht="27.75" thickBot="1">
      <c r="A87" s="827"/>
      <c r="B87" s="831"/>
      <c r="C87" s="851"/>
      <c r="D87" s="355" t="s">
        <v>231</v>
      </c>
      <c r="E87" s="388">
        <v>46393733</v>
      </c>
      <c r="F87" s="388">
        <v>46393733</v>
      </c>
      <c r="G87" s="388">
        <v>46393733</v>
      </c>
      <c r="H87" s="388">
        <v>46393733</v>
      </c>
      <c r="I87" s="393"/>
      <c r="J87" s="388">
        <v>41832833</v>
      </c>
      <c r="K87" s="388">
        <v>41832833</v>
      </c>
      <c r="L87" s="388">
        <v>41832833</v>
      </c>
      <c r="M87" s="393"/>
      <c r="N87" s="836"/>
      <c r="O87" s="836"/>
      <c r="P87" s="836"/>
      <c r="Q87" s="836"/>
      <c r="R87" s="836"/>
      <c r="S87" s="836"/>
      <c r="T87" s="836"/>
      <c r="U87" s="836"/>
      <c r="V87" s="836"/>
      <c r="W87" s="836"/>
      <c r="X87" s="836"/>
      <c r="Y87" s="847"/>
      <c r="Z87" s="101"/>
      <c r="AA87" s="101"/>
      <c r="AB87" s="101"/>
      <c r="AC87" s="101"/>
      <c r="AD87" s="101"/>
      <c r="AE87" s="101"/>
      <c r="AF87" s="101"/>
      <c r="AG87" s="101"/>
    </row>
    <row r="88" spans="1:33" ht="15">
      <c r="A88" s="816">
        <v>7</v>
      </c>
      <c r="B88" s="869" t="s">
        <v>163</v>
      </c>
      <c r="C88" s="849" t="s">
        <v>200</v>
      </c>
      <c r="D88" s="283" t="s">
        <v>33</v>
      </c>
      <c r="E88" s="365">
        <v>3</v>
      </c>
      <c r="F88" s="365">
        <v>3</v>
      </c>
      <c r="G88" s="365">
        <v>3</v>
      </c>
      <c r="H88" s="365">
        <v>3</v>
      </c>
      <c r="I88" s="284"/>
      <c r="J88" s="285">
        <v>0</v>
      </c>
      <c r="K88" s="365">
        <v>0</v>
      </c>
      <c r="L88" s="394">
        <v>0</v>
      </c>
      <c r="M88" s="395"/>
      <c r="N88" s="857" t="s">
        <v>201</v>
      </c>
      <c r="O88" s="857" t="s">
        <v>202</v>
      </c>
      <c r="P88" s="857" t="s">
        <v>203</v>
      </c>
      <c r="Q88" s="872" t="s">
        <v>204</v>
      </c>
      <c r="R88" s="875" t="s">
        <v>205</v>
      </c>
      <c r="S88" s="852" t="s">
        <v>170</v>
      </c>
      <c r="T88" s="852" t="s">
        <v>170</v>
      </c>
      <c r="U88" s="852" t="s">
        <v>170</v>
      </c>
      <c r="V88" s="852" t="s">
        <v>170</v>
      </c>
      <c r="W88" s="852" t="s">
        <v>170</v>
      </c>
      <c r="X88" s="852" t="s">
        <v>170</v>
      </c>
      <c r="Y88" s="813">
        <v>175682</v>
      </c>
      <c r="Z88" s="101"/>
      <c r="AA88" s="101"/>
      <c r="AB88" s="101"/>
      <c r="AC88" s="343">
        <v>3</v>
      </c>
      <c r="AD88" s="344">
        <v>0</v>
      </c>
      <c r="AE88" s="101"/>
      <c r="AF88" s="101"/>
      <c r="AG88" s="101"/>
    </row>
    <row r="89" spans="1:33" ht="15">
      <c r="A89" s="817"/>
      <c r="B89" s="870"/>
      <c r="C89" s="843"/>
      <c r="D89" s="287" t="s">
        <v>34</v>
      </c>
      <c r="E89" s="288">
        <v>421148000</v>
      </c>
      <c r="F89" s="288">
        <v>421148000</v>
      </c>
      <c r="G89" s="288">
        <v>421148000</v>
      </c>
      <c r="H89" s="320">
        <v>403364000</v>
      </c>
      <c r="I89" s="320"/>
      <c r="J89" s="332">
        <v>0</v>
      </c>
      <c r="K89" s="288">
        <v>16500000</v>
      </c>
      <c r="L89" s="396">
        <v>47150000</v>
      </c>
      <c r="M89" s="397"/>
      <c r="N89" s="858"/>
      <c r="O89" s="858"/>
      <c r="P89" s="858"/>
      <c r="Q89" s="873"/>
      <c r="R89" s="874"/>
      <c r="S89" s="853"/>
      <c r="T89" s="853"/>
      <c r="U89" s="853"/>
      <c r="V89" s="853"/>
      <c r="W89" s="853"/>
      <c r="X89" s="853"/>
      <c r="Y89" s="814"/>
      <c r="Z89" s="101"/>
      <c r="AA89" s="101"/>
      <c r="AB89" s="101"/>
      <c r="AC89" s="348">
        <v>403364000</v>
      </c>
      <c r="AD89" s="398">
        <v>47150000</v>
      </c>
      <c r="AE89" s="101"/>
      <c r="AF89" s="101"/>
      <c r="AG89" s="101"/>
    </row>
    <row r="90" spans="1:33" ht="15">
      <c r="A90" s="817"/>
      <c r="B90" s="870"/>
      <c r="C90" s="843"/>
      <c r="D90" s="287" t="s">
        <v>35</v>
      </c>
      <c r="E90" s="294">
        <v>2.5</v>
      </c>
      <c r="F90" s="294">
        <v>2.5</v>
      </c>
      <c r="G90" s="294">
        <v>2.5</v>
      </c>
      <c r="H90" s="294">
        <v>2.5</v>
      </c>
      <c r="I90" s="293"/>
      <c r="J90" s="399">
        <v>0</v>
      </c>
      <c r="K90" s="400">
        <v>0</v>
      </c>
      <c r="L90" s="401">
        <v>0</v>
      </c>
      <c r="M90" s="402"/>
      <c r="N90" s="858"/>
      <c r="O90" s="858"/>
      <c r="P90" s="858"/>
      <c r="Q90" s="873"/>
      <c r="R90" s="874"/>
      <c r="S90" s="853"/>
      <c r="T90" s="853"/>
      <c r="U90" s="853"/>
      <c r="V90" s="853"/>
      <c r="W90" s="853"/>
      <c r="X90" s="853"/>
      <c r="Y90" s="814"/>
      <c r="Z90" s="101"/>
      <c r="AA90" s="342"/>
      <c r="AB90" s="101"/>
      <c r="AC90" s="133">
        <v>7.13</v>
      </c>
      <c r="AD90" s="172">
        <v>0</v>
      </c>
      <c r="AE90" s="101"/>
      <c r="AF90" s="101"/>
      <c r="AG90" s="101"/>
    </row>
    <row r="91" spans="1:33" ht="15">
      <c r="A91" s="817"/>
      <c r="B91" s="870"/>
      <c r="C91" s="843"/>
      <c r="D91" s="287" t="s">
        <v>36</v>
      </c>
      <c r="E91" s="306">
        <v>18613861.8513324</v>
      </c>
      <c r="F91" s="306">
        <v>18613861.8513324</v>
      </c>
      <c r="G91" s="306">
        <v>18613861.8513324</v>
      </c>
      <c r="H91" s="306">
        <v>18613862</v>
      </c>
      <c r="I91" s="306"/>
      <c r="J91" s="332">
        <v>4270441.795231417</v>
      </c>
      <c r="K91" s="288">
        <v>9379681</v>
      </c>
      <c r="L91" s="288">
        <v>9379681</v>
      </c>
      <c r="M91" s="403"/>
      <c r="N91" s="858"/>
      <c r="O91" s="858"/>
      <c r="P91" s="858"/>
      <c r="Q91" s="873"/>
      <c r="R91" s="874"/>
      <c r="S91" s="853"/>
      <c r="T91" s="853"/>
      <c r="U91" s="853"/>
      <c r="V91" s="853"/>
      <c r="W91" s="853"/>
      <c r="X91" s="853"/>
      <c r="Y91" s="814"/>
      <c r="Z91" s="101"/>
      <c r="AA91" s="342"/>
      <c r="AB91" s="101"/>
      <c r="AC91" s="348">
        <v>53086734</v>
      </c>
      <c r="AD91" s="398">
        <v>26750850</v>
      </c>
      <c r="AE91" s="101"/>
      <c r="AF91" s="101"/>
      <c r="AG91" s="101"/>
    </row>
    <row r="92" spans="1:33" ht="15">
      <c r="A92" s="817"/>
      <c r="B92" s="870"/>
      <c r="C92" s="843" t="s">
        <v>206</v>
      </c>
      <c r="D92" s="287" t="s">
        <v>33</v>
      </c>
      <c r="E92" s="327">
        <v>0</v>
      </c>
      <c r="F92" s="327">
        <v>0</v>
      </c>
      <c r="G92" s="327">
        <v>0</v>
      </c>
      <c r="H92" s="293">
        <v>0</v>
      </c>
      <c r="I92" s="293"/>
      <c r="J92" s="399">
        <v>0</v>
      </c>
      <c r="K92" s="327"/>
      <c r="L92" s="401">
        <v>0</v>
      </c>
      <c r="M92" s="404"/>
      <c r="N92" s="858" t="s">
        <v>171</v>
      </c>
      <c r="O92" s="858" t="s">
        <v>207</v>
      </c>
      <c r="P92" s="858" t="s">
        <v>208</v>
      </c>
      <c r="Q92" s="873" t="s">
        <v>209</v>
      </c>
      <c r="R92" s="874" t="s">
        <v>210</v>
      </c>
      <c r="S92" s="853" t="s">
        <v>170</v>
      </c>
      <c r="T92" s="853" t="s">
        <v>170</v>
      </c>
      <c r="U92" s="853" t="s">
        <v>170</v>
      </c>
      <c r="V92" s="853" t="s">
        <v>170</v>
      </c>
      <c r="W92" s="853" t="s">
        <v>170</v>
      </c>
      <c r="X92" s="853" t="s">
        <v>170</v>
      </c>
      <c r="Y92" s="814">
        <v>31927</v>
      </c>
      <c r="Z92" s="101"/>
      <c r="AA92" s="342"/>
      <c r="AB92" s="101"/>
      <c r="AC92" s="405">
        <v>10.129999999999999</v>
      </c>
      <c r="AD92" s="406">
        <v>2.88</v>
      </c>
      <c r="AE92" s="101"/>
      <c r="AF92" s="101"/>
      <c r="AG92" s="101"/>
    </row>
    <row r="93" spans="1:33" ht="15">
      <c r="A93" s="817"/>
      <c r="B93" s="870"/>
      <c r="C93" s="843"/>
      <c r="D93" s="287" t="s">
        <v>34</v>
      </c>
      <c r="E93" s="288">
        <v>0</v>
      </c>
      <c r="F93" s="288">
        <v>0</v>
      </c>
      <c r="G93" s="288">
        <v>0</v>
      </c>
      <c r="H93" s="320">
        <v>0</v>
      </c>
      <c r="I93" s="320"/>
      <c r="J93" s="332">
        <v>0</v>
      </c>
      <c r="K93" s="407"/>
      <c r="L93" s="396">
        <v>0</v>
      </c>
      <c r="M93" s="397"/>
      <c r="N93" s="858"/>
      <c r="O93" s="858"/>
      <c r="P93" s="858"/>
      <c r="Q93" s="873"/>
      <c r="R93" s="874"/>
      <c r="S93" s="853"/>
      <c r="T93" s="853"/>
      <c r="U93" s="853"/>
      <c r="V93" s="853"/>
      <c r="W93" s="853"/>
      <c r="X93" s="853"/>
      <c r="Y93" s="814"/>
      <c r="Z93" s="101"/>
      <c r="AA93" s="135"/>
      <c r="AB93" s="101"/>
      <c r="AC93" s="408">
        <v>456450734</v>
      </c>
      <c r="AD93" s="409">
        <v>73900850</v>
      </c>
      <c r="AE93" s="101"/>
      <c r="AF93" s="101"/>
      <c r="AG93" s="101"/>
    </row>
    <row r="94" spans="1:33" ht="15">
      <c r="A94" s="817"/>
      <c r="B94" s="870"/>
      <c r="C94" s="843"/>
      <c r="D94" s="287" t="s">
        <v>35</v>
      </c>
      <c r="E94" s="294">
        <v>3.5</v>
      </c>
      <c r="F94" s="294">
        <v>3.5</v>
      </c>
      <c r="G94" s="294">
        <v>3.5</v>
      </c>
      <c r="H94" s="294">
        <v>3.5</v>
      </c>
      <c r="I94" s="293"/>
      <c r="J94" s="321">
        <v>1.78</v>
      </c>
      <c r="K94" s="400">
        <v>0</v>
      </c>
      <c r="L94" s="410">
        <v>1.78</v>
      </c>
      <c r="M94" s="402"/>
      <c r="N94" s="858"/>
      <c r="O94" s="858"/>
      <c r="P94" s="858"/>
      <c r="Q94" s="873"/>
      <c r="R94" s="874"/>
      <c r="S94" s="853"/>
      <c r="T94" s="853"/>
      <c r="U94" s="853"/>
      <c r="V94" s="853"/>
      <c r="W94" s="853"/>
      <c r="X94" s="853"/>
      <c r="Y94" s="814"/>
      <c r="Z94" s="101"/>
      <c r="AA94" s="135"/>
      <c r="AB94" s="101"/>
      <c r="AC94" s="101"/>
      <c r="AD94" s="101"/>
      <c r="AE94" s="101"/>
      <c r="AF94" s="101"/>
      <c r="AG94" s="101"/>
    </row>
    <row r="95" spans="1:33" ht="15">
      <c r="A95" s="817"/>
      <c r="B95" s="870"/>
      <c r="C95" s="843"/>
      <c r="D95" s="287" t="s">
        <v>36</v>
      </c>
      <c r="E95" s="289">
        <v>26059406.591865357</v>
      </c>
      <c r="F95" s="289">
        <v>26059406.591865357</v>
      </c>
      <c r="G95" s="289">
        <v>26059406.591865357</v>
      </c>
      <c r="H95" s="306">
        <v>26059407</v>
      </c>
      <c r="I95" s="306"/>
      <c r="J95" s="351">
        <v>5978618.513323983</v>
      </c>
      <c r="K95" s="407">
        <v>13131553</v>
      </c>
      <c r="L95" s="407">
        <v>13131553</v>
      </c>
      <c r="M95" s="403"/>
      <c r="N95" s="858"/>
      <c r="O95" s="858"/>
      <c r="P95" s="858"/>
      <c r="Q95" s="873"/>
      <c r="R95" s="874"/>
      <c r="S95" s="853"/>
      <c r="T95" s="853"/>
      <c r="U95" s="853"/>
      <c r="V95" s="853"/>
      <c r="W95" s="853"/>
      <c r="X95" s="853"/>
      <c r="Y95" s="814"/>
      <c r="Z95" s="101"/>
      <c r="AA95" s="135"/>
      <c r="AB95" s="101"/>
      <c r="AC95" s="101"/>
      <c r="AD95" s="101"/>
      <c r="AE95" s="101"/>
      <c r="AF95" s="101"/>
      <c r="AG95" s="101"/>
    </row>
    <row r="96" spans="1:33" ht="18">
      <c r="A96" s="817"/>
      <c r="B96" s="870"/>
      <c r="C96" s="843" t="s">
        <v>256</v>
      </c>
      <c r="D96" s="411" t="s">
        <v>33</v>
      </c>
      <c r="E96" s="327">
        <v>0</v>
      </c>
      <c r="F96" s="327">
        <v>0</v>
      </c>
      <c r="G96" s="327">
        <v>0</v>
      </c>
      <c r="H96" s="327">
        <v>0</v>
      </c>
      <c r="I96" s="306"/>
      <c r="J96" s="399">
        <v>0</v>
      </c>
      <c r="K96" s="327"/>
      <c r="L96" s="401">
        <v>0</v>
      </c>
      <c r="M96" s="412"/>
      <c r="N96" s="858" t="s">
        <v>211</v>
      </c>
      <c r="O96" s="858" t="s">
        <v>212</v>
      </c>
      <c r="P96" s="858" t="s">
        <v>213</v>
      </c>
      <c r="Q96" s="873" t="s">
        <v>214</v>
      </c>
      <c r="R96" s="874" t="s">
        <v>215</v>
      </c>
      <c r="S96" s="853" t="s">
        <v>170</v>
      </c>
      <c r="T96" s="853" t="s">
        <v>170</v>
      </c>
      <c r="U96" s="853" t="s">
        <v>170</v>
      </c>
      <c r="V96" s="853" t="s">
        <v>170</v>
      </c>
      <c r="W96" s="853" t="s">
        <v>170</v>
      </c>
      <c r="X96" s="853" t="s">
        <v>170</v>
      </c>
      <c r="Y96" s="814">
        <v>46398</v>
      </c>
      <c r="Z96" s="101"/>
      <c r="AA96" s="101"/>
      <c r="AB96" s="101"/>
      <c r="AC96" s="413">
        <v>0.3506311360448808</v>
      </c>
      <c r="AD96" s="342">
        <v>9379680.925666198</v>
      </c>
      <c r="AE96" s="101">
        <v>18613862</v>
      </c>
      <c r="AF96" s="101"/>
      <c r="AG96" s="101"/>
    </row>
    <row r="97" spans="1:33" ht="18">
      <c r="A97" s="817"/>
      <c r="B97" s="870"/>
      <c r="C97" s="843"/>
      <c r="D97" s="411" t="s">
        <v>34</v>
      </c>
      <c r="E97" s="306">
        <v>0</v>
      </c>
      <c r="F97" s="306">
        <v>0</v>
      </c>
      <c r="G97" s="306">
        <v>0</v>
      </c>
      <c r="H97" s="407">
        <v>0</v>
      </c>
      <c r="I97" s="306"/>
      <c r="J97" s="351">
        <v>0</v>
      </c>
      <c r="K97" s="407"/>
      <c r="L97" s="414">
        <v>0</v>
      </c>
      <c r="M97" s="403"/>
      <c r="N97" s="858"/>
      <c r="O97" s="858"/>
      <c r="P97" s="858"/>
      <c r="Q97" s="873"/>
      <c r="R97" s="874"/>
      <c r="S97" s="853"/>
      <c r="T97" s="853"/>
      <c r="U97" s="853"/>
      <c r="V97" s="853"/>
      <c r="W97" s="853"/>
      <c r="X97" s="853"/>
      <c r="Y97" s="814"/>
      <c r="Z97" s="101"/>
      <c r="AA97" s="135"/>
      <c r="AB97" s="101"/>
      <c r="AC97" s="413">
        <v>0.4908835904628331</v>
      </c>
      <c r="AD97" s="342">
        <v>13131553.295932679</v>
      </c>
      <c r="AE97" s="101">
        <v>26059407</v>
      </c>
      <c r="AF97" s="101"/>
      <c r="AG97" s="101"/>
    </row>
    <row r="98" spans="1:33" ht="18">
      <c r="A98" s="817"/>
      <c r="B98" s="870"/>
      <c r="C98" s="843"/>
      <c r="D98" s="411" t="s">
        <v>35</v>
      </c>
      <c r="E98" s="327">
        <v>0.5</v>
      </c>
      <c r="F98" s="327">
        <v>0.5</v>
      </c>
      <c r="G98" s="327">
        <v>0.5</v>
      </c>
      <c r="H98" s="327">
        <v>0.5</v>
      </c>
      <c r="I98" s="306"/>
      <c r="J98" s="321">
        <v>0.8</v>
      </c>
      <c r="K98" s="407">
        <v>0</v>
      </c>
      <c r="L98" s="410">
        <v>0.8</v>
      </c>
      <c r="M98" s="403"/>
      <c r="N98" s="858"/>
      <c r="O98" s="858"/>
      <c r="P98" s="858"/>
      <c r="Q98" s="873"/>
      <c r="R98" s="874"/>
      <c r="S98" s="853"/>
      <c r="T98" s="853"/>
      <c r="U98" s="853"/>
      <c r="V98" s="853"/>
      <c r="W98" s="853"/>
      <c r="X98" s="853"/>
      <c r="Y98" s="814"/>
      <c r="Z98" s="101"/>
      <c r="AA98" s="125"/>
      <c r="AB98" s="101"/>
      <c r="AC98" s="413">
        <v>0.07012622720897616</v>
      </c>
      <c r="AD98" s="342">
        <v>1875936.1851332397</v>
      </c>
      <c r="AE98" s="101">
        <v>3722772</v>
      </c>
      <c r="AF98" s="101"/>
      <c r="AG98" s="101"/>
    </row>
    <row r="99" spans="1:33" ht="15">
      <c r="A99" s="817"/>
      <c r="B99" s="870"/>
      <c r="C99" s="843"/>
      <c r="D99" s="287" t="s">
        <v>36</v>
      </c>
      <c r="E99" s="289">
        <v>3722772.37026648</v>
      </c>
      <c r="F99" s="289">
        <v>3722772.37026648</v>
      </c>
      <c r="G99" s="289">
        <v>3722772.37026648</v>
      </c>
      <c r="H99" s="306">
        <v>3722772</v>
      </c>
      <c r="I99" s="306"/>
      <c r="J99" s="351">
        <v>854088.3590462833</v>
      </c>
      <c r="K99" s="407">
        <v>1875936</v>
      </c>
      <c r="L99" s="407">
        <v>1875936</v>
      </c>
      <c r="M99" s="403"/>
      <c r="N99" s="858"/>
      <c r="O99" s="858"/>
      <c r="P99" s="858"/>
      <c r="Q99" s="873"/>
      <c r="R99" s="874"/>
      <c r="S99" s="853"/>
      <c r="T99" s="853"/>
      <c r="U99" s="853"/>
      <c r="V99" s="853"/>
      <c r="W99" s="853"/>
      <c r="X99" s="853"/>
      <c r="Y99" s="814"/>
      <c r="Z99" s="101"/>
      <c r="AA99" s="101"/>
      <c r="AB99" s="101"/>
      <c r="AC99" s="413">
        <v>0.08835904628330996</v>
      </c>
      <c r="AD99" s="342">
        <v>2363679.5932678822</v>
      </c>
      <c r="AE99" s="101">
        <v>4690693</v>
      </c>
      <c r="AF99" s="101"/>
      <c r="AG99" s="101"/>
    </row>
    <row r="100" spans="1:33" ht="18">
      <c r="A100" s="817"/>
      <c r="B100" s="870"/>
      <c r="C100" s="843" t="s">
        <v>216</v>
      </c>
      <c r="D100" s="411" t="s">
        <v>33</v>
      </c>
      <c r="E100" s="327">
        <v>0</v>
      </c>
      <c r="F100" s="327">
        <v>0</v>
      </c>
      <c r="G100" s="327">
        <v>0</v>
      </c>
      <c r="H100" s="327">
        <v>0</v>
      </c>
      <c r="I100" s="309"/>
      <c r="J100" s="399">
        <v>0</v>
      </c>
      <c r="K100" s="327"/>
      <c r="L100" s="401">
        <v>0</v>
      </c>
      <c r="M100" s="403"/>
      <c r="N100" s="858" t="s">
        <v>177</v>
      </c>
      <c r="O100" s="858" t="s">
        <v>217</v>
      </c>
      <c r="P100" s="858" t="s">
        <v>218</v>
      </c>
      <c r="Q100" s="873" t="s">
        <v>219</v>
      </c>
      <c r="R100" s="874" t="s">
        <v>299</v>
      </c>
      <c r="S100" s="853" t="s">
        <v>170</v>
      </c>
      <c r="T100" s="853" t="s">
        <v>170</v>
      </c>
      <c r="U100" s="853" t="s">
        <v>170</v>
      </c>
      <c r="V100" s="853" t="s">
        <v>170</v>
      </c>
      <c r="W100" s="853" t="s">
        <v>170</v>
      </c>
      <c r="X100" s="853" t="s">
        <v>170</v>
      </c>
      <c r="Y100" s="814">
        <v>52649</v>
      </c>
      <c r="Z100" s="101"/>
      <c r="AA100" s="101"/>
      <c r="AB100" s="101"/>
      <c r="AC100" s="101"/>
      <c r="AD100" s="101">
        <v>26750850</v>
      </c>
      <c r="AE100" s="101">
        <v>53086734</v>
      </c>
      <c r="AF100" s="101"/>
      <c r="AG100" s="101"/>
    </row>
    <row r="101" spans="1:33" ht="18">
      <c r="A101" s="817"/>
      <c r="B101" s="870"/>
      <c r="C101" s="843"/>
      <c r="D101" s="411" t="s">
        <v>34</v>
      </c>
      <c r="E101" s="306">
        <v>0</v>
      </c>
      <c r="F101" s="306">
        <v>0</v>
      </c>
      <c r="G101" s="306">
        <v>0</v>
      </c>
      <c r="H101" s="407">
        <v>0</v>
      </c>
      <c r="I101" s="306"/>
      <c r="J101" s="332">
        <v>0</v>
      </c>
      <c r="K101" s="407"/>
      <c r="L101" s="396">
        <v>0</v>
      </c>
      <c r="M101" s="403"/>
      <c r="N101" s="858"/>
      <c r="O101" s="858"/>
      <c r="P101" s="858"/>
      <c r="Q101" s="873"/>
      <c r="R101" s="874"/>
      <c r="S101" s="853"/>
      <c r="T101" s="853"/>
      <c r="U101" s="853"/>
      <c r="V101" s="853"/>
      <c r="W101" s="853"/>
      <c r="X101" s="853"/>
      <c r="Y101" s="814"/>
      <c r="Z101" s="101"/>
      <c r="AA101" s="101"/>
      <c r="AB101" s="101"/>
      <c r="AC101" s="101"/>
      <c r="AD101" s="101"/>
      <c r="AE101" s="101"/>
      <c r="AF101" s="101"/>
      <c r="AG101" s="101"/>
    </row>
    <row r="102" spans="1:33" ht="18">
      <c r="A102" s="817"/>
      <c r="B102" s="870"/>
      <c r="C102" s="843"/>
      <c r="D102" s="411" t="s">
        <v>35</v>
      </c>
      <c r="E102" s="327">
        <v>0.63</v>
      </c>
      <c r="F102" s="327">
        <v>0.63</v>
      </c>
      <c r="G102" s="327">
        <v>0.63</v>
      </c>
      <c r="H102" s="327">
        <v>0.63</v>
      </c>
      <c r="I102" s="306"/>
      <c r="J102" s="321">
        <v>0.3</v>
      </c>
      <c r="K102" s="407">
        <v>0</v>
      </c>
      <c r="L102" s="410">
        <v>0.3</v>
      </c>
      <c r="M102" s="403"/>
      <c r="N102" s="858"/>
      <c r="O102" s="858"/>
      <c r="P102" s="858"/>
      <c r="Q102" s="873"/>
      <c r="R102" s="874"/>
      <c r="S102" s="853"/>
      <c r="T102" s="853"/>
      <c r="U102" s="853"/>
      <c r="V102" s="853"/>
      <c r="W102" s="853"/>
      <c r="X102" s="853"/>
      <c r="Y102" s="814"/>
      <c r="Z102" s="101"/>
      <c r="AA102" s="101"/>
      <c r="AB102" s="101"/>
      <c r="AC102" s="101"/>
      <c r="AD102" s="101"/>
      <c r="AE102" s="101"/>
      <c r="AF102" s="101"/>
      <c r="AG102" s="101"/>
    </row>
    <row r="103" spans="1:33" ht="15">
      <c r="A103" s="817"/>
      <c r="B103" s="870"/>
      <c r="C103" s="843"/>
      <c r="D103" s="287" t="s">
        <v>36</v>
      </c>
      <c r="E103" s="306">
        <v>4690693.1865357645</v>
      </c>
      <c r="F103" s="306">
        <v>4690693.1865357645</v>
      </c>
      <c r="G103" s="306">
        <v>4690693.1865357645</v>
      </c>
      <c r="H103" s="306">
        <v>4690693</v>
      </c>
      <c r="I103" s="306"/>
      <c r="J103" s="351">
        <v>1076151.332398317</v>
      </c>
      <c r="K103" s="407">
        <v>2363680</v>
      </c>
      <c r="L103" s="407">
        <v>2363680</v>
      </c>
      <c r="M103" s="403"/>
      <c r="N103" s="858"/>
      <c r="O103" s="858"/>
      <c r="P103" s="858"/>
      <c r="Q103" s="873"/>
      <c r="R103" s="874"/>
      <c r="S103" s="853"/>
      <c r="T103" s="853"/>
      <c r="U103" s="853"/>
      <c r="V103" s="853"/>
      <c r="W103" s="853"/>
      <c r="X103" s="853"/>
      <c r="Y103" s="814"/>
      <c r="Z103" s="101"/>
      <c r="AA103" s="101"/>
      <c r="AB103" s="101"/>
      <c r="AC103" s="101"/>
      <c r="AD103" s="101"/>
      <c r="AE103" s="101"/>
      <c r="AF103" s="101"/>
      <c r="AG103" s="101"/>
    </row>
    <row r="104" spans="1:33" ht="27">
      <c r="A104" s="817"/>
      <c r="B104" s="870"/>
      <c r="C104" s="843" t="s">
        <v>237</v>
      </c>
      <c r="D104" s="330" t="s">
        <v>229</v>
      </c>
      <c r="E104" s="346">
        <v>3</v>
      </c>
      <c r="F104" s="346">
        <v>3</v>
      </c>
      <c r="G104" s="346">
        <v>3</v>
      </c>
      <c r="H104" s="346">
        <v>3</v>
      </c>
      <c r="I104" s="346"/>
      <c r="J104" s="346">
        <v>0</v>
      </c>
      <c r="K104" s="346">
        <v>0</v>
      </c>
      <c r="L104" s="346">
        <v>0</v>
      </c>
      <c r="M104" s="415"/>
      <c r="N104" s="834"/>
      <c r="O104" s="834"/>
      <c r="P104" s="834"/>
      <c r="Q104" s="834"/>
      <c r="R104" s="834"/>
      <c r="S104" s="834"/>
      <c r="T104" s="834"/>
      <c r="U104" s="834"/>
      <c r="V104" s="834"/>
      <c r="W104" s="834"/>
      <c r="X104" s="834"/>
      <c r="Y104" s="845"/>
      <c r="Z104" s="101"/>
      <c r="AA104" s="101"/>
      <c r="AB104" s="101"/>
      <c r="AC104" s="101"/>
      <c r="AD104" s="101"/>
      <c r="AE104" s="101"/>
      <c r="AF104" s="101"/>
      <c r="AG104" s="101"/>
    </row>
    <row r="105" spans="1:33" ht="27">
      <c r="A105" s="817"/>
      <c r="B105" s="870"/>
      <c r="C105" s="843"/>
      <c r="D105" s="330" t="s">
        <v>103</v>
      </c>
      <c r="E105" s="416">
        <v>421148000</v>
      </c>
      <c r="F105" s="416">
        <v>421148000</v>
      </c>
      <c r="G105" s="288">
        <v>421148000</v>
      </c>
      <c r="H105" s="288">
        <v>403364000</v>
      </c>
      <c r="I105" s="306"/>
      <c r="J105" s="416">
        <v>0</v>
      </c>
      <c r="K105" s="288">
        <v>16500000</v>
      </c>
      <c r="L105" s="288">
        <v>47150000</v>
      </c>
      <c r="M105" s="397"/>
      <c r="N105" s="835"/>
      <c r="O105" s="835"/>
      <c r="P105" s="835"/>
      <c r="Q105" s="835"/>
      <c r="R105" s="835"/>
      <c r="S105" s="835"/>
      <c r="T105" s="835"/>
      <c r="U105" s="835"/>
      <c r="V105" s="835"/>
      <c r="W105" s="835"/>
      <c r="X105" s="835"/>
      <c r="Y105" s="846"/>
      <c r="Z105" s="101"/>
      <c r="AA105" s="101"/>
      <c r="AB105" s="101"/>
      <c r="AC105" s="101"/>
      <c r="AD105" s="101"/>
      <c r="AE105" s="101"/>
      <c r="AF105" s="101"/>
      <c r="AG105" s="101"/>
    </row>
    <row r="106" spans="1:33" ht="27">
      <c r="A106" s="817"/>
      <c r="B106" s="870"/>
      <c r="C106" s="843"/>
      <c r="D106" s="330" t="s">
        <v>230</v>
      </c>
      <c r="E106" s="346">
        <v>7.13</v>
      </c>
      <c r="F106" s="346">
        <v>7.13</v>
      </c>
      <c r="G106" s="346">
        <v>7.13</v>
      </c>
      <c r="H106" s="346">
        <v>7.13</v>
      </c>
      <c r="I106" s="346"/>
      <c r="J106" s="346">
        <v>2.88</v>
      </c>
      <c r="K106" s="346">
        <v>0</v>
      </c>
      <c r="L106" s="346">
        <v>2.88</v>
      </c>
      <c r="M106" s="417"/>
      <c r="N106" s="835"/>
      <c r="O106" s="835"/>
      <c r="P106" s="835"/>
      <c r="Q106" s="835"/>
      <c r="R106" s="835"/>
      <c r="S106" s="835"/>
      <c r="T106" s="835"/>
      <c r="U106" s="835"/>
      <c r="V106" s="835"/>
      <c r="W106" s="835"/>
      <c r="X106" s="835"/>
      <c r="Y106" s="846"/>
      <c r="Z106" s="101"/>
      <c r="AA106" s="101"/>
      <c r="AB106" s="101"/>
      <c r="AC106" s="101"/>
      <c r="AD106" s="101"/>
      <c r="AE106" s="101"/>
      <c r="AF106" s="101"/>
      <c r="AG106" s="101"/>
    </row>
    <row r="107" spans="1:33" ht="27.75" thickBot="1">
      <c r="A107" s="818"/>
      <c r="B107" s="871"/>
      <c r="C107" s="854"/>
      <c r="D107" s="334" t="s">
        <v>231</v>
      </c>
      <c r="E107" s="418">
        <v>53086734</v>
      </c>
      <c r="F107" s="418">
        <v>53086734</v>
      </c>
      <c r="G107" s="297">
        <v>53086734</v>
      </c>
      <c r="H107" s="297">
        <v>53086734</v>
      </c>
      <c r="I107" s="298"/>
      <c r="J107" s="418">
        <v>12179300.000000002</v>
      </c>
      <c r="K107" s="297">
        <v>26750850</v>
      </c>
      <c r="L107" s="297">
        <v>26750850</v>
      </c>
      <c r="M107" s="419"/>
      <c r="N107" s="836"/>
      <c r="O107" s="836"/>
      <c r="P107" s="836"/>
      <c r="Q107" s="836"/>
      <c r="R107" s="836"/>
      <c r="S107" s="836"/>
      <c r="T107" s="836"/>
      <c r="U107" s="836"/>
      <c r="V107" s="836"/>
      <c r="W107" s="836"/>
      <c r="X107" s="836"/>
      <c r="Y107" s="847"/>
      <c r="Z107" s="101"/>
      <c r="AA107" s="101"/>
      <c r="AB107" s="101"/>
      <c r="AC107" s="101"/>
      <c r="AD107" s="101"/>
      <c r="AE107" s="101"/>
      <c r="AF107" s="101"/>
      <c r="AG107" s="101"/>
    </row>
    <row r="108" spans="1:33" ht="15">
      <c r="A108" s="827">
        <v>8</v>
      </c>
      <c r="B108" s="831" t="s">
        <v>159</v>
      </c>
      <c r="C108" s="876" t="s">
        <v>321</v>
      </c>
      <c r="D108" s="301" t="s">
        <v>33</v>
      </c>
      <c r="E108" s="302">
        <v>0</v>
      </c>
      <c r="F108" s="302">
        <v>0</v>
      </c>
      <c r="G108" s="302">
        <v>0</v>
      </c>
      <c r="H108" s="302">
        <v>0</v>
      </c>
      <c r="I108" s="302"/>
      <c r="J108" s="302">
        <v>0</v>
      </c>
      <c r="K108" s="302">
        <v>0</v>
      </c>
      <c r="L108" s="302">
        <v>0</v>
      </c>
      <c r="M108" s="420"/>
      <c r="N108" s="844" t="s">
        <v>104</v>
      </c>
      <c r="O108" s="844" t="s">
        <v>300</v>
      </c>
      <c r="P108" s="837" t="s">
        <v>220</v>
      </c>
      <c r="Q108" s="844" t="s">
        <v>168</v>
      </c>
      <c r="R108" s="837" t="s">
        <v>221</v>
      </c>
      <c r="S108" s="877">
        <v>255912</v>
      </c>
      <c r="T108" s="877">
        <v>300847</v>
      </c>
      <c r="U108" s="879" t="s">
        <v>170</v>
      </c>
      <c r="V108" s="879" t="s">
        <v>170</v>
      </c>
      <c r="W108" s="879" t="s">
        <v>170</v>
      </c>
      <c r="X108" s="879" t="s">
        <v>170</v>
      </c>
      <c r="Y108" s="880">
        <v>556759</v>
      </c>
      <c r="Z108" s="421"/>
      <c r="AA108" s="101"/>
      <c r="AB108" s="101"/>
      <c r="AC108" s="101"/>
      <c r="AD108" s="101"/>
      <c r="AE108" s="101"/>
      <c r="AF108" s="101"/>
      <c r="AG108" s="101"/>
    </row>
    <row r="109" spans="1:33" ht="15">
      <c r="A109" s="827"/>
      <c r="B109" s="831"/>
      <c r="C109" s="870"/>
      <c r="D109" s="287" t="s">
        <v>34</v>
      </c>
      <c r="E109" s="288">
        <v>0</v>
      </c>
      <c r="F109" s="288">
        <v>0</v>
      </c>
      <c r="G109" s="288">
        <v>0</v>
      </c>
      <c r="H109" s="288">
        <v>0</v>
      </c>
      <c r="I109" s="288"/>
      <c r="J109" s="288">
        <v>0</v>
      </c>
      <c r="K109" s="288">
        <v>0</v>
      </c>
      <c r="L109" s="288">
        <v>0</v>
      </c>
      <c r="M109" s="351"/>
      <c r="N109" s="820"/>
      <c r="O109" s="820"/>
      <c r="P109" s="823"/>
      <c r="Q109" s="820"/>
      <c r="R109" s="823"/>
      <c r="S109" s="878"/>
      <c r="T109" s="878"/>
      <c r="U109" s="853"/>
      <c r="V109" s="853"/>
      <c r="W109" s="853"/>
      <c r="X109" s="853"/>
      <c r="Y109" s="856"/>
      <c r="Z109" s="101"/>
      <c r="AA109" s="101"/>
      <c r="AB109" s="101"/>
      <c r="AC109" s="101"/>
      <c r="AD109" s="101"/>
      <c r="AE109" s="101"/>
      <c r="AF109" s="101"/>
      <c r="AG109" s="101"/>
    </row>
    <row r="110" spans="1:33" ht="15">
      <c r="A110" s="827"/>
      <c r="B110" s="831"/>
      <c r="C110" s="870"/>
      <c r="D110" s="287" t="s">
        <v>35</v>
      </c>
      <c r="E110" s="294">
        <v>0</v>
      </c>
      <c r="F110" s="294">
        <v>0</v>
      </c>
      <c r="G110" s="294">
        <v>0</v>
      </c>
      <c r="H110" s="294">
        <v>0</v>
      </c>
      <c r="I110" s="294"/>
      <c r="J110" s="294">
        <v>0</v>
      </c>
      <c r="K110" s="294">
        <v>0</v>
      </c>
      <c r="L110" s="294">
        <v>0</v>
      </c>
      <c r="M110" s="422"/>
      <c r="N110" s="820"/>
      <c r="O110" s="820"/>
      <c r="P110" s="823"/>
      <c r="Q110" s="820"/>
      <c r="R110" s="823"/>
      <c r="S110" s="878"/>
      <c r="T110" s="878"/>
      <c r="U110" s="853"/>
      <c r="V110" s="853"/>
      <c r="W110" s="853"/>
      <c r="X110" s="853"/>
      <c r="Y110" s="856"/>
      <c r="Z110" s="101"/>
      <c r="AA110" s="101"/>
      <c r="AB110" s="101"/>
      <c r="AC110" s="101"/>
      <c r="AD110" s="101"/>
      <c r="AE110" s="101"/>
      <c r="AF110" s="101"/>
      <c r="AG110" s="101"/>
    </row>
    <row r="111" spans="1:33" ht="15">
      <c r="A111" s="827"/>
      <c r="B111" s="831"/>
      <c r="C111" s="870"/>
      <c r="D111" s="287" t="s">
        <v>36</v>
      </c>
      <c r="E111" s="306">
        <v>0</v>
      </c>
      <c r="F111" s="306">
        <v>0</v>
      </c>
      <c r="G111" s="306">
        <v>0</v>
      </c>
      <c r="H111" s="306">
        <v>0</v>
      </c>
      <c r="I111" s="306"/>
      <c r="J111" s="306">
        <v>0</v>
      </c>
      <c r="K111" s="306">
        <v>0</v>
      </c>
      <c r="L111" s="306">
        <v>0</v>
      </c>
      <c r="M111" s="351"/>
      <c r="N111" s="820"/>
      <c r="O111" s="820"/>
      <c r="P111" s="823"/>
      <c r="Q111" s="820"/>
      <c r="R111" s="823"/>
      <c r="S111" s="878"/>
      <c r="T111" s="878"/>
      <c r="U111" s="853"/>
      <c r="V111" s="853"/>
      <c r="W111" s="853"/>
      <c r="X111" s="853"/>
      <c r="Y111" s="856"/>
      <c r="Z111" s="101"/>
      <c r="AA111" s="101"/>
      <c r="AB111" s="101"/>
      <c r="AC111" s="101"/>
      <c r="AD111" s="101"/>
      <c r="AE111" s="101"/>
      <c r="AF111" s="101"/>
      <c r="AG111" s="101"/>
    </row>
    <row r="112" spans="1:33" ht="15">
      <c r="A112" s="827"/>
      <c r="B112" s="831"/>
      <c r="C112" s="843" t="s">
        <v>359</v>
      </c>
      <c r="D112" s="287" t="s">
        <v>33</v>
      </c>
      <c r="E112" s="388">
        <v>0</v>
      </c>
      <c r="F112" s="388">
        <v>0</v>
      </c>
      <c r="G112" s="388">
        <v>0</v>
      </c>
      <c r="H112" s="388">
        <v>0</v>
      </c>
      <c r="I112" s="388"/>
      <c r="J112" s="388">
        <v>0</v>
      </c>
      <c r="K112" s="388">
        <v>0</v>
      </c>
      <c r="L112" s="388">
        <v>0</v>
      </c>
      <c r="M112" s="319"/>
      <c r="N112" s="820" t="s">
        <v>201</v>
      </c>
      <c r="O112" s="820" t="s">
        <v>222</v>
      </c>
      <c r="P112" s="820" t="s">
        <v>223</v>
      </c>
      <c r="Q112" s="820" t="s">
        <v>168</v>
      </c>
      <c r="R112" s="820" t="s">
        <v>224</v>
      </c>
      <c r="S112" s="853">
        <v>194318</v>
      </c>
      <c r="T112" s="853">
        <v>207626</v>
      </c>
      <c r="U112" s="853" t="s">
        <v>170</v>
      </c>
      <c r="V112" s="853" t="s">
        <v>170</v>
      </c>
      <c r="W112" s="853" t="s">
        <v>170</v>
      </c>
      <c r="X112" s="853" t="s">
        <v>170</v>
      </c>
      <c r="Y112" s="856">
        <v>401944</v>
      </c>
      <c r="Z112" s="421"/>
      <c r="AA112" s="101"/>
      <c r="AB112" s="101"/>
      <c r="AC112" s="101"/>
      <c r="AD112" s="101"/>
      <c r="AE112" s="101"/>
      <c r="AF112" s="101"/>
      <c r="AG112" s="101"/>
    </row>
    <row r="113" spans="1:33" ht="15">
      <c r="A113" s="827"/>
      <c r="B113" s="831"/>
      <c r="C113" s="843"/>
      <c r="D113" s="287" t="s">
        <v>34</v>
      </c>
      <c r="E113" s="288">
        <v>0</v>
      </c>
      <c r="F113" s="288">
        <v>0</v>
      </c>
      <c r="G113" s="288">
        <v>0</v>
      </c>
      <c r="H113" s="288">
        <v>0</v>
      </c>
      <c r="I113" s="288"/>
      <c r="J113" s="288">
        <v>0</v>
      </c>
      <c r="K113" s="288">
        <v>0</v>
      </c>
      <c r="L113" s="288">
        <v>0</v>
      </c>
      <c r="M113" s="319"/>
      <c r="N113" s="820"/>
      <c r="O113" s="820"/>
      <c r="P113" s="820"/>
      <c r="Q113" s="820"/>
      <c r="R113" s="820"/>
      <c r="S113" s="853"/>
      <c r="T113" s="853"/>
      <c r="U113" s="853"/>
      <c r="V113" s="853"/>
      <c r="W113" s="853"/>
      <c r="X113" s="853"/>
      <c r="Y113" s="856"/>
      <c r="Z113" s="101"/>
      <c r="AA113" s="101"/>
      <c r="AB113" s="101"/>
      <c r="AC113" s="101"/>
      <c r="AD113" s="101"/>
      <c r="AE113" s="101"/>
      <c r="AF113" s="101"/>
      <c r="AG113" s="101"/>
    </row>
    <row r="114" spans="1:33" ht="15">
      <c r="A114" s="827"/>
      <c r="B114" s="831"/>
      <c r="C114" s="843"/>
      <c r="D114" s="287" t="s">
        <v>35</v>
      </c>
      <c r="E114" s="294">
        <v>0</v>
      </c>
      <c r="F114" s="294">
        <v>0</v>
      </c>
      <c r="G114" s="294">
        <v>0</v>
      </c>
      <c r="H114" s="294">
        <v>0</v>
      </c>
      <c r="I114" s="294"/>
      <c r="J114" s="294">
        <v>0</v>
      </c>
      <c r="K114" s="294">
        <v>0</v>
      </c>
      <c r="L114" s="294">
        <v>0</v>
      </c>
      <c r="M114" s="423"/>
      <c r="N114" s="820"/>
      <c r="O114" s="820"/>
      <c r="P114" s="820"/>
      <c r="Q114" s="820"/>
      <c r="R114" s="820"/>
      <c r="S114" s="853"/>
      <c r="T114" s="853"/>
      <c r="U114" s="853"/>
      <c r="V114" s="853"/>
      <c r="W114" s="853"/>
      <c r="X114" s="853"/>
      <c r="Y114" s="856"/>
      <c r="Z114" s="101"/>
      <c r="AA114" s="101"/>
      <c r="AB114" s="101"/>
      <c r="AC114" s="101"/>
      <c r="AD114" s="101"/>
      <c r="AE114" s="101"/>
      <c r="AF114" s="101"/>
      <c r="AG114" s="101"/>
    </row>
    <row r="115" spans="1:33" ht="15">
      <c r="A115" s="827"/>
      <c r="B115" s="831"/>
      <c r="C115" s="843"/>
      <c r="D115" s="287" t="s">
        <v>36</v>
      </c>
      <c r="E115" s="306">
        <v>0</v>
      </c>
      <c r="F115" s="306">
        <v>0</v>
      </c>
      <c r="G115" s="306">
        <v>0</v>
      </c>
      <c r="H115" s="306">
        <v>0</v>
      </c>
      <c r="I115" s="306"/>
      <c r="J115" s="306">
        <v>0</v>
      </c>
      <c r="K115" s="306">
        <v>0</v>
      </c>
      <c r="L115" s="306">
        <v>0</v>
      </c>
      <c r="M115" s="424"/>
      <c r="N115" s="820"/>
      <c r="O115" s="820"/>
      <c r="P115" s="820"/>
      <c r="Q115" s="820"/>
      <c r="R115" s="820"/>
      <c r="S115" s="853"/>
      <c r="T115" s="853"/>
      <c r="U115" s="853"/>
      <c r="V115" s="853"/>
      <c r="W115" s="853"/>
      <c r="X115" s="853"/>
      <c r="Y115" s="856"/>
      <c r="Z115" s="101"/>
      <c r="AA115" s="101"/>
      <c r="AB115" s="101"/>
      <c r="AC115" s="101"/>
      <c r="AD115" s="101"/>
      <c r="AE115" s="101"/>
      <c r="AF115" s="101"/>
      <c r="AG115" s="101"/>
    </row>
    <row r="116" spans="1:33" ht="15">
      <c r="A116" s="827"/>
      <c r="B116" s="831"/>
      <c r="C116" s="843" t="s">
        <v>225</v>
      </c>
      <c r="D116" s="287" t="s">
        <v>33</v>
      </c>
      <c r="E116" s="388">
        <v>0</v>
      </c>
      <c r="F116" s="388">
        <v>0</v>
      </c>
      <c r="G116" s="388">
        <v>0</v>
      </c>
      <c r="H116" s="388">
        <v>0</v>
      </c>
      <c r="I116" s="388"/>
      <c r="J116" s="388">
        <v>0</v>
      </c>
      <c r="K116" s="388">
        <v>0</v>
      </c>
      <c r="L116" s="388">
        <v>0</v>
      </c>
      <c r="M116" s="319"/>
      <c r="N116" s="820" t="s">
        <v>171</v>
      </c>
      <c r="O116" s="820" t="s">
        <v>189</v>
      </c>
      <c r="P116" s="820" t="s">
        <v>190</v>
      </c>
      <c r="Q116" s="820" t="s">
        <v>168</v>
      </c>
      <c r="R116" s="820" t="s">
        <v>191</v>
      </c>
      <c r="S116" s="853">
        <v>181364</v>
      </c>
      <c r="T116" s="853">
        <v>191238</v>
      </c>
      <c r="U116" s="820" t="s">
        <v>170</v>
      </c>
      <c r="V116" s="820" t="s">
        <v>170</v>
      </c>
      <c r="W116" s="820" t="s">
        <v>170</v>
      </c>
      <c r="X116" s="820" t="s">
        <v>170</v>
      </c>
      <c r="Y116" s="853">
        <v>372602</v>
      </c>
      <c r="Z116" s="101"/>
      <c r="AA116" s="101"/>
      <c r="AB116" s="101"/>
      <c r="AC116" s="101"/>
      <c r="AD116" s="101"/>
      <c r="AE116" s="101"/>
      <c r="AF116" s="101"/>
      <c r="AG116" s="101"/>
    </row>
    <row r="117" spans="1:33" ht="15">
      <c r="A117" s="827"/>
      <c r="B117" s="831"/>
      <c r="C117" s="843"/>
      <c r="D117" s="287" t="s">
        <v>34</v>
      </c>
      <c r="E117" s="288">
        <v>0</v>
      </c>
      <c r="F117" s="288">
        <v>0</v>
      </c>
      <c r="G117" s="288">
        <v>0</v>
      </c>
      <c r="H117" s="288">
        <v>0</v>
      </c>
      <c r="I117" s="288"/>
      <c r="J117" s="288">
        <v>0</v>
      </c>
      <c r="K117" s="288">
        <v>0</v>
      </c>
      <c r="L117" s="288">
        <v>0</v>
      </c>
      <c r="M117" s="319"/>
      <c r="N117" s="820"/>
      <c r="O117" s="820"/>
      <c r="P117" s="820"/>
      <c r="Q117" s="820"/>
      <c r="R117" s="820"/>
      <c r="S117" s="853"/>
      <c r="T117" s="853"/>
      <c r="U117" s="820"/>
      <c r="V117" s="820"/>
      <c r="W117" s="820"/>
      <c r="X117" s="820"/>
      <c r="Y117" s="853"/>
      <c r="Z117" s="101"/>
      <c r="AA117" s="101"/>
      <c r="AB117" s="101"/>
      <c r="AC117" s="101"/>
      <c r="AD117" s="101"/>
      <c r="AE117" s="101"/>
      <c r="AF117" s="101"/>
      <c r="AG117" s="101"/>
    </row>
    <row r="118" spans="1:33" ht="15">
      <c r="A118" s="827"/>
      <c r="B118" s="831"/>
      <c r="C118" s="843"/>
      <c r="D118" s="287" t="s">
        <v>35</v>
      </c>
      <c r="E118" s="407">
        <v>0</v>
      </c>
      <c r="F118" s="407">
        <v>0</v>
      </c>
      <c r="G118" s="407">
        <v>0</v>
      </c>
      <c r="H118" s="407">
        <v>0</v>
      </c>
      <c r="I118" s="407"/>
      <c r="J118" s="407">
        <v>0</v>
      </c>
      <c r="K118" s="407">
        <v>0</v>
      </c>
      <c r="L118" s="407">
        <v>0</v>
      </c>
      <c r="M118" s="423"/>
      <c r="N118" s="820"/>
      <c r="O118" s="820"/>
      <c r="P118" s="820"/>
      <c r="Q118" s="820"/>
      <c r="R118" s="820"/>
      <c r="S118" s="853"/>
      <c r="T118" s="853"/>
      <c r="U118" s="820"/>
      <c r="V118" s="820"/>
      <c r="W118" s="820"/>
      <c r="X118" s="820"/>
      <c r="Y118" s="853"/>
      <c r="Z118" s="101"/>
      <c r="AA118" s="101"/>
      <c r="AB118" s="101"/>
      <c r="AC118" s="101"/>
      <c r="AD118" s="101"/>
      <c r="AE118" s="101"/>
      <c r="AF118" s="101"/>
      <c r="AG118" s="101"/>
    </row>
    <row r="119" spans="1:33" ht="15">
      <c r="A119" s="827"/>
      <c r="B119" s="831"/>
      <c r="C119" s="843"/>
      <c r="D119" s="287" t="s">
        <v>36</v>
      </c>
      <c r="E119" s="306">
        <v>0</v>
      </c>
      <c r="F119" s="306">
        <v>0</v>
      </c>
      <c r="G119" s="306">
        <v>0</v>
      </c>
      <c r="H119" s="306">
        <v>0</v>
      </c>
      <c r="I119" s="306"/>
      <c r="J119" s="306">
        <v>0</v>
      </c>
      <c r="K119" s="306">
        <v>0</v>
      </c>
      <c r="L119" s="306">
        <v>0</v>
      </c>
      <c r="M119" s="424"/>
      <c r="N119" s="820"/>
      <c r="O119" s="820"/>
      <c r="P119" s="820"/>
      <c r="Q119" s="820"/>
      <c r="R119" s="820"/>
      <c r="S119" s="853"/>
      <c r="T119" s="853"/>
      <c r="U119" s="820"/>
      <c r="V119" s="820"/>
      <c r="W119" s="820"/>
      <c r="X119" s="820"/>
      <c r="Y119" s="853"/>
      <c r="Z119" s="101"/>
      <c r="AA119" s="101"/>
      <c r="AB119" s="101"/>
      <c r="AC119" s="101"/>
      <c r="AD119" s="101"/>
      <c r="AE119" s="101"/>
      <c r="AF119" s="101"/>
      <c r="AG119" s="101"/>
    </row>
    <row r="120" spans="1:33" ht="15">
      <c r="A120" s="827"/>
      <c r="B120" s="831"/>
      <c r="C120" s="843" t="s">
        <v>360</v>
      </c>
      <c r="D120" s="287" t="s">
        <v>33</v>
      </c>
      <c r="E120" s="306">
        <v>5</v>
      </c>
      <c r="F120" s="306">
        <v>5</v>
      </c>
      <c r="G120" s="306">
        <v>5</v>
      </c>
      <c r="H120" s="346">
        <v>5</v>
      </c>
      <c r="I120" s="293"/>
      <c r="J120" s="306">
        <v>1</v>
      </c>
      <c r="K120" s="306">
        <v>0</v>
      </c>
      <c r="L120" s="387">
        <v>1</v>
      </c>
      <c r="M120" s="425"/>
      <c r="N120" s="820" t="s">
        <v>291</v>
      </c>
      <c r="O120" s="858" t="s">
        <v>226</v>
      </c>
      <c r="P120" s="858" t="s">
        <v>227</v>
      </c>
      <c r="Q120" s="858" t="s">
        <v>168</v>
      </c>
      <c r="R120" s="820" t="s">
        <v>292</v>
      </c>
      <c r="S120" s="853">
        <v>53076</v>
      </c>
      <c r="T120" s="853">
        <v>53484</v>
      </c>
      <c r="U120" s="820" t="s">
        <v>170</v>
      </c>
      <c r="V120" s="820" t="s">
        <v>170</v>
      </c>
      <c r="W120" s="820" t="s">
        <v>170</v>
      </c>
      <c r="X120" s="820" t="s">
        <v>170</v>
      </c>
      <c r="Y120" s="853">
        <v>106560</v>
      </c>
      <c r="Z120" s="421"/>
      <c r="AA120" s="101"/>
      <c r="AB120" s="101"/>
      <c r="AC120" s="101"/>
      <c r="AD120" s="101"/>
      <c r="AE120" s="101"/>
      <c r="AF120" s="101"/>
      <c r="AG120" s="101"/>
    </row>
    <row r="121" spans="1:33" ht="15">
      <c r="A121" s="827"/>
      <c r="B121" s="831"/>
      <c r="C121" s="843"/>
      <c r="D121" s="287" t="s">
        <v>34</v>
      </c>
      <c r="E121" s="306">
        <v>255475000</v>
      </c>
      <c r="F121" s="306">
        <v>255475000</v>
      </c>
      <c r="G121" s="306">
        <v>255475000</v>
      </c>
      <c r="H121" s="306">
        <v>202990000</v>
      </c>
      <c r="I121" s="320"/>
      <c r="J121" s="306">
        <v>0</v>
      </c>
      <c r="K121" s="306">
        <v>8646000</v>
      </c>
      <c r="L121" s="426">
        <v>23180000</v>
      </c>
      <c r="M121" s="427"/>
      <c r="N121" s="820"/>
      <c r="O121" s="858"/>
      <c r="P121" s="858"/>
      <c r="Q121" s="858"/>
      <c r="R121" s="820"/>
      <c r="S121" s="853"/>
      <c r="T121" s="853"/>
      <c r="U121" s="820"/>
      <c r="V121" s="820"/>
      <c r="W121" s="820"/>
      <c r="X121" s="820"/>
      <c r="Y121" s="853"/>
      <c r="Z121" s="421"/>
      <c r="AA121" s="101"/>
      <c r="AB121" s="101"/>
      <c r="AC121" s="101"/>
      <c r="AD121" s="101"/>
      <c r="AE121" s="101"/>
      <c r="AF121" s="101"/>
      <c r="AG121" s="101"/>
    </row>
    <row r="122" spans="1:33" ht="15">
      <c r="A122" s="827"/>
      <c r="B122" s="831"/>
      <c r="C122" s="843"/>
      <c r="D122" s="287" t="s">
        <v>35</v>
      </c>
      <c r="E122" s="306">
        <v>9</v>
      </c>
      <c r="F122" s="306">
        <v>9</v>
      </c>
      <c r="G122" s="306">
        <v>9</v>
      </c>
      <c r="H122" s="346">
        <v>9</v>
      </c>
      <c r="I122" s="293"/>
      <c r="J122" s="306">
        <v>9</v>
      </c>
      <c r="K122" s="306">
        <v>0</v>
      </c>
      <c r="L122" s="390">
        <v>9</v>
      </c>
      <c r="M122" s="423"/>
      <c r="N122" s="820"/>
      <c r="O122" s="858"/>
      <c r="P122" s="858"/>
      <c r="Q122" s="858"/>
      <c r="R122" s="820"/>
      <c r="S122" s="853"/>
      <c r="T122" s="853"/>
      <c r="U122" s="820"/>
      <c r="V122" s="820"/>
      <c r="W122" s="820"/>
      <c r="X122" s="820"/>
      <c r="Y122" s="853"/>
      <c r="Z122" s="421"/>
      <c r="AA122" s="101"/>
      <c r="AB122" s="101"/>
      <c r="AC122" s="101"/>
      <c r="AD122" s="101"/>
      <c r="AE122" s="101"/>
      <c r="AF122" s="101"/>
      <c r="AG122" s="101"/>
    </row>
    <row r="123" spans="1:33" ht="15">
      <c r="A123" s="827"/>
      <c r="B123" s="831"/>
      <c r="C123" s="843"/>
      <c r="D123" s="287" t="s">
        <v>36</v>
      </c>
      <c r="E123" s="306">
        <v>21165000</v>
      </c>
      <c r="F123" s="306">
        <v>21165000</v>
      </c>
      <c r="G123" s="306">
        <v>21165000</v>
      </c>
      <c r="H123" s="306">
        <v>21165000</v>
      </c>
      <c r="I123" s="306"/>
      <c r="J123" s="428">
        <v>21165000</v>
      </c>
      <c r="K123" s="428">
        <v>21165000</v>
      </c>
      <c r="L123" s="291">
        <v>21165000</v>
      </c>
      <c r="M123" s="319"/>
      <c r="N123" s="820"/>
      <c r="O123" s="858"/>
      <c r="P123" s="858"/>
      <c r="Q123" s="858"/>
      <c r="R123" s="820"/>
      <c r="S123" s="853"/>
      <c r="T123" s="853"/>
      <c r="U123" s="820"/>
      <c r="V123" s="820"/>
      <c r="W123" s="820"/>
      <c r="X123" s="820"/>
      <c r="Y123" s="853"/>
      <c r="Z123" s="421"/>
      <c r="AA123" s="101"/>
      <c r="AB123" s="101"/>
      <c r="AC123" s="101"/>
      <c r="AD123" s="101"/>
      <c r="AE123" s="101"/>
      <c r="AF123" s="101"/>
      <c r="AG123" s="101"/>
    </row>
    <row r="124" spans="1:33" ht="27">
      <c r="A124" s="827"/>
      <c r="B124" s="831"/>
      <c r="C124" s="843" t="s">
        <v>238</v>
      </c>
      <c r="D124" s="330" t="s">
        <v>229</v>
      </c>
      <c r="E124" s="429">
        <v>5</v>
      </c>
      <c r="F124" s="429">
        <v>5</v>
      </c>
      <c r="G124" s="429">
        <v>5</v>
      </c>
      <c r="H124" s="429">
        <v>5</v>
      </c>
      <c r="I124" s="429"/>
      <c r="J124" s="429">
        <v>1</v>
      </c>
      <c r="K124" s="429">
        <v>0</v>
      </c>
      <c r="L124" s="429">
        <v>1</v>
      </c>
      <c r="M124" s="430"/>
      <c r="N124" s="834"/>
      <c r="O124" s="834"/>
      <c r="P124" s="834"/>
      <c r="Q124" s="834"/>
      <c r="R124" s="834"/>
      <c r="S124" s="834"/>
      <c r="T124" s="834"/>
      <c r="U124" s="834"/>
      <c r="V124" s="834"/>
      <c r="W124" s="834"/>
      <c r="X124" s="834"/>
      <c r="Y124" s="845"/>
      <c r="Z124" s="101"/>
      <c r="AA124" s="101"/>
      <c r="AB124" s="101"/>
      <c r="AC124" s="101"/>
      <c r="AD124" s="101"/>
      <c r="AE124" s="101"/>
      <c r="AF124" s="101"/>
      <c r="AG124" s="101"/>
    </row>
    <row r="125" spans="1:33" ht="27">
      <c r="A125" s="827"/>
      <c r="B125" s="831"/>
      <c r="C125" s="843"/>
      <c r="D125" s="330" t="s">
        <v>103</v>
      </c>
      <c r="E125" s="431">
        <v>255475000</v>
      </c>
      <c r="F125" s="431">
        <v>255475000</v>
      </c>
      <c r="G125" s="431">
        <v>255475000</v>
      </c>
      <c r="H125" s="431">
        <v>202990000</v>
      </c>
      <c r="I125" s="432"/>
      <c r="J125" s="431">
        <v>0</v>
      </c>
      <c r="K125" s="431">
        <v>8646000</v>
      </c>
      <c r="L125" s="431">
        <v>23180000</v>
      </c>
      <c r="M125" s="319"/>
      <c r="N125" s="835"/>
      <c r="O125" s="835"/>
      <c r="P125" s="835"/>
      <c r="Q125" s="835"/>
      <c r="R125" s="835"/>
      <c r="S125" s="835"/>
      <c r="T125" s="835"/>
      <c r="U125" s="835"/>
      <c r="V125" s="835"/>
      <c r="W125" s="835"/>
      <c r="X125" s="835"/>
      <c r="Y125" s="846"/>
      <c r="Z125" s="101"/>
      <c r="AA125" s="101"/>
      <c r="AB125" s="101"/>
      <c r="AC125" s="101"/>
      <c r="AD125" s="101"/>
      <c r="AE125" s="101"/>
      <c r="AF125" s="101"/>
      <c r="AG125" s="101"/>
    </row>
    <row r="126" spans="1:33" ht="27">
      <c r="A126" s="827"/>
      <c r="B126" s="831"/>
      <c r="C126" s="843"/>
      <c r="D126" s="330" t="s">
        <v>230</v>
      </c>
      <c r="E126" s="429">
        <v>9</v>
      </c>
      <c r="F126" s="429">
        <v>9</v>
      </c>
      <c r="G126" s="429">
        <v>9</v>
      </c>
      <c r="H126" s="429">
        <v>9</v>
      </c>
      <c r="I126" s="433"/>
      <c r="J126" s="429">
        <v>9</v>
      </c>
      <c r="K126" s="429">
        <v>0</v>
      </c>
      <c r="L126" s="429">
        <v>9</v>
      </c>
      <c r="M126" s="434"/>
      <c r="N126" s="835"/>
      <c r="O126" s="835"/>
      <c r="P126" s="835"/>
      <c r="Q126" s="835"/>
      <c r="R126" s="835"/>
      <c r="S126" s="835"/>
      <c r="T126" s="835"/>
      <c r="U126" s="835"/>
      <c r="V126" s="835"/>
      <c r="W126" s="835"/>
      <c r="X126" s="835"/>
      <c r="Y126" s="846"/>
      <c r="Z126" s="101"/>
      <c r="AA126" s="101"/>
      <c r="AB126" s="101"/>
      <c r="AC126" s="101"/>
      <c r="AD126" s="101"/>
      <c r="AE126" s="101"/>
      <c r="AF126" s="101"/>
      <c r="AG126" s="101"/>
    </row>
    <row r="127" spans="1:33" ht="27.75" thickBot="1">
      <c r="A127" s="828"/>
      <c r="B127" s="831"/>
      <c r="C127" s="851"/>
      <c r="D127" s="355" t="s">
        <v>231</v>
      </c>
      <c r="E127" s="431">
        <v>21165000</v>
      </c>
      <c r="F127" s="431">
        <v>21165000</v>
      </c>
      <c r="G127" s="431">
        <v>21165000</v>
      </c>
      <c r="H127" s="431">
        <v>21165000</v>
      </c>
      <c r="I127" s="435"/>
      <c r="J127" s="431">
        <v>21165000</v>
      </c>
      <c r="K127" s="431">
        <v>21165000</v>
      </c>
      <c r="L127" s="431">
        <v>21165000</v>
      </c>
      <c r="M127" s="436"/>
      <c r="N127" s="836"/>
      <c r="O127" s="836"/>
      <c r="P127" s="836"/>
      <c r="Q127" s="836"/>
      <c r="R127" s="836"/>
      <c r="S127" s="836"/>
      <c r="T127" s="836"/>
      <c r="U127" s="836"/>
      <c r="V127" s="836"/>
      <c r="W127" s="836"/>
      <c r="X127" s="836"/>
      <c r="Y127" s="847"/>
      <c r="Z127" s="101"/>
      <c r="AA127" s="101"/>
      <c r="AB127" s="101"/>
      <c r="AC127" s="101"/>
      <c r="AD127" s="101"/>
      <c r="AE127" s="101"/>
      <c r="AF127" s="101"/>
      <c r="AG127" s="101"/>
    </row>
    <row r="128" spans="1:33" ht="15">
      <c r="A128" s="861">
        <v>9</v>
      </c>
      <c r="B128" s="816" t="s">
        <v>161</v>
      </c>
      <c r="C128" s="849" t="s">
        <v>359</v>
      </c>
      <c r="D128" s="283" t="s">
        <v>33</v>
      </c>
      <c r="E128" s="437">
        <v>1</v>
      </c>
      <c r="F128" s="437">
        <v>1</v>
      </c>
      <c r="G128" s="437">
        <v>1</v>
      </c>
      <c r="H128" s="437">
        <v>1</v>
      </c>
      <c r="I128" s="284"/>
      <c r="J128" s="364">
        <v>0</v>
      </c>
      <c r="K128" s="364">
        <v>0</v>
      </c>
      <c r="L128" s="438">
        <v>0.24</v>
      </c>
      <c r="M128" s="439"/>
      <c r="N128" s="819" t="s">
        <v>201</v>
      </c>
      <c r="O128" s="819" t="s">
        <v>222</v>
      </c>
      <c r="P128" s="819" t="s">
        <v>223</v>
      </c>
      <c r="Q128" s="819" t="s">
        <v>168</v>
      </c>
      <c r="R128" s="819" t="s">
        <v>224</v>
      </c>
      <c r="S128" s="853" t="s">
        <v>170</v>
      </c>
      <c r="T128" s="853" t="s">
        <v>170</v>
      </c>
      <c r="U128" s="853" t="s">
        <v>170</v>
      </c>
      <c r="V128" s="853" t="s">
        <v>170</v>
      </c>
      <c r="W128" s="853" t="s">
        <v>170</v>
      </c>
      <c r="X128" s="853" t="s">
        <v>170</v>
      </c>
      <c r="Y128" s="856">
        <v>401944</v>
      </c>
      <c r="Z128" s="101"/>
      <c r="AA128" s="101"/>
      <c r="AB128" s="101"/>
      <c r="AC128" s="101"/>
      <c r="AD128" s="101"/>
      <c r="AE128" s="101"/>
      <c r="AF128" s="101"/>
      <c r="AG128" s="101"/>
    </row>
    <row r="129" spans="1:33" ht="15">
      <c r="A129" s="862"/>
      <c r="B129" s="817"/>
      <c r="C129" s="843"/>
      <c r="D129" s="287" t="s">
        <v>34</v>
      </c>
      <c r="E129" s="288">
        <v>1083521000</v>
      </c>
      <c r="F129" s="288">
        <v>1083521000</v>
      </c>
      <c r="G129" s="288">
        <v>1083521000</v>
      </c>
      <c r="H129" s="288">
        <v>1083521000</v>
      </c>
      <c r="I129" s="320"/>
      <c r="J129" s="319">
        <v>0</v>
      </c>
      <c r="K129" s="319">
        <v>0</v>
      </c>
      <c r="L129" s="440">
        <v>262350375</v>
      </c>
      <c r="M129" s="319"/>
      <c r="N129" s="820"/>
      <c r="O129" s="820"/>
      <c r="P129" s="820"/>
      <c r="Q129" s="820"/>
      <c r="R129" s="820"/>
      <c r="S129" s="853"/>
      <c r="T129" s="853"/>
      <c r="U129" s="853"/>
      <c r="V129" s="853"/>
      <c r="W129" s="853"/>
      <c r="X129" s="853"/>
      <c r="Y129" s="856"/>
      <c r="Z129" s="101"/>
      <c r="AA129" s="101"/>
      <c r="AB129" s="101"/>
      <c r="AC129" s="101"/>
      <c r="AD129" s="101"/>
      <c r="AE129" s="101"/>
      <c r="AF129" s="101"/>
      <c r="AG129" s="101"/>
    </row>
    <row r="130" spans="1:33" ht="15">
      <c r="A130" s="862"/>
      <c r="B130" s="817"/>
      <c r="C130" s="843"/>
      <c r="D130" s="287" t="s">
        <v>35</v>
      </c>
      <c r="E130" s="294">
        <v>0</v>
      </c>
      <c r="F130" s="294">
        <v>0</v>
      </c>
      <c r="G130" s="294">
        <v>0</v>
      </c>
      <c r="H130" s="294">
        <v>0</v>
      </c>
      <c r="I130" s="293"/>
      <c r="J130" s="441">
        <v>0</v>
      </c>
      <c r="K130" s="441">
        <v>0</v>
      </c>
      <c r="L130" s="441">
        <v>0</v>
      </c>
      <c r="M130" s="424"/>
      <c r="N130" s="820"/>
      <c r="O130" s="820"/>
      <c r="P130" s="820"/>
      <c r="Q130" s="820"/>
      <c r="R130" s="820"/>
      <c r="S130" s="853"/>
      <c r="T130" s="853"/>
      <c r="U130" s="853"/>
      <c r="V130" s="853"/>
      <c r="W130" s="853"/>
      <c r="X130" s="853"/>
      <c r="Y130" s="856"/>
      <c r="Z130" s="101"/>
      <c r="AA130" s="101"/>
      <c r="AB130" s="101"/>
      <c r="AC130" s="101"/>
      <c r="AD130" s="101"/>
      <c r="AE130" s="101"/>
      <c r="AF130" s="101"/>
      <c r="AG130" s="101"/>
    </row>
    <row r="131" spans="1:33" ht="15">
      <c r="A131" s="862"/>
      <c r="B131" s="817"/>
      <c r="C131" s="843"/>
      <c r="D131" s="287" t="s">
        <v>36</v>
      </c>
      <c r="E131" s="306">
        <v>0</v>
      </c>
      <c r="F131" s="306">
        <v>0</v>
      </c>
      <c r="G131" s="306">
        <v>0</v>
      </c>
      <c r="H131" s="306">
        <v>0</v>
      </c>
      <c r="I131" s="306"/>
      <c r="J131" s="319">
        <v>0</v>
      </c>
      <c r="K131" s="319">
        <v>0</v>
      </c>
      <c r="L131" s="319">
        <v>0</v>
      </c>
      <c r="M131" s="424"/>
      <c r="N131" s="820"/>
      <c r="O131" s="820"/>
      <c r="P131" s="820"/>
      <c r="Q131" s="820"/>
      <c r="R131" s="820"/>
      <c r="S131" s="853"/>
      <c r="T131" s="853"/>
      <c r="U131" s="853"/>
      <c r="V131" s="853"/>
      <c r="W131" s="853"/>
      <c r="X131" s="853"/>
      <c r="Y131" s="856"/>
      <c r="Z131" s="101"/>
      <c r="AA131" s="101"/>
      <c r="AB131" s="101"/>
      <c r="AC131" s="101"/>
      <c r="AD131" s="101"/>
      <c r="AE131" s="101"/>
      <c r="AF131" s="101"/>
      <c r="AG131" s="101"/>
    </row>
    <row r="132" spans="1:33" ht="27">
      <c r="A132" s="862"/>
      <c r="B132" s="817"/>
      <c r="C132" s="843" t="s">
        <v>239</v>
      </c>
      <c r="D132" s="330" t="s">
        <v>229</v>
      </c>
      <c r="E132" s="442">
        <v>1</v>
      </c>
      <c r="F132" s="442">
        <v>1</v>
      </c>
      <c r="G132" s="442">
        <v>1</v>
      </c>
      <c r="H132" s="442">
        <v>1</v>
      </c>
      <c r="I132" s="443"/>
      <c r="J132" s="442">
        <v>0</v>
      </c>
      <c r="K132" s="442">
        <v>0</v>
      </c>
      <c r="L132" s="442">
        <v>0.24</v>
      </c>
      <c r="M132" s="430"/>
      <c r="N132" s="834"/>
      <c r="O132" s="834"/>
      <c r="P132" s="834"/>
      <c r="Q132" s="834"/>
      <c r="R132" s="834"/>
      <c r="S132" s="834"/>
      <c r="T132" s="834"/>
      <c r="U132" s="834"/>
      <c r="V132" s="834"/>
      <c r="W132" s="834"/>
      <c r="X132" s="834"/>
      <c r="Y132" s="845"/>
      <c r="Z132" s="101"/>
      <c r="AA132" s="101"/>
      <c r="AB132" s="101"/>
      <c r="AC132" s="101"/>
      <c r="AD132" s="101"/>
      <c r="AE132" s="101"/>
      <c r="AF132" s="101"/>
      <c r="AG132" s="101"/>
    </row>
    <row r="133" spans="1:33" ht="27">
      <c r="A133" s="862"/>
      <c r="B133" s="817"/>
      <c r="C133" s="843"/>
      <c r="D133" s="330" t="s">
        <v>103</v>
      </c>
      <c r="E133" s="432">
        <v>1083521000</v>
      </c>
      <c r="F133" s="432">
        <v>1083521000</v>
      </c>
      <c r="G133" s="432">
        <v>1083521000</v>
      </c>
      <c r="H133" s="432">
        <v>1083521000</v>
      </c>
      <c r="I133" s="432"/>
      <c r="J133" s="432">
        <v>0</v>
      </c>
      <c r="K133" s="432">
        <v>0</v>
      </c>
      <c r="L133" s="432">
        <v>262350375</v>
      </c>
      <c r="M133" s="319"/>
      <c r="N133" s="835"/>
      <c r="O133" s="835"/>
      <c r="P133" s="835"/>
      <c r="Q133" s="835"/>
      <c r="R133" s="835"/>
      <c r="S133" s="835"/>
      <c r="T133" s="835"/>
      <c r="U133" s="835"/>
      <c r="V133" s="835"/>
      <c r="W133" s="835"/>
      <c r="X133" s="835"/>
      <c r="Y133" s="846"/>
      <c r="Z133" s="101"/>
      <c r="AA133" s="101"/>
      <c r="AB133" s="101"/>
      <c r="AC133" s="101"/>
      <c r="AD133" s="101"/>
      <c r="AE133" s="101"/>
      <c r="AF133" s="101"/>
      <c r="AG133" s="101"/>
    </row>
    <row r="134" spans="1:33" ht="27">
      <c r="A134" s="862"/>
      <c r="B134" s="817"/>
      <c r="C134" s="843"/>
      <c r="D134" s="330" t="s">
        <v>230</v>
      </c>
      <c r="E134" s="444">
        <v>0</v>
      </c>
      <c r="F134" s="444">
        <v>0</v>
      </c>
      <c r="G134" s="444">
        <v>0</v>
      </c>
      <c r="H134" s="444">
        <v>0</v>
      </c>
      <c r="I134" s="445"/>
      <c r="J134" s="445">
        <v>0</v>
      </c>
      <c r="K134" s="445">
        <v>0</v>
      </c>
      <c r="L134" s="444">
        <v>0</v>
      </c>
      <c r="M134" s="430"/>
      <c r="N134" s="835"/>
      <c r="O134" s="835"/>
      <c r="P134" s="835"/>
      <c r="Q134" s="835"/>
      <c r="R134" s="835"/>
      <c r="S134" s="835"/>
      <c r="T134" s="835"/>
      <c r="U134" s="835"/>
      <c r="V134" s="835"/>
      <c r="W134" s="835"/>
      <c r="X134" s="835"/>
      <c r="Y134" s="846"/>
      <c r="Z134" s="101"/>
      <c r="AA134" s="101"/>
      <c r="AB134" s="101"/>
      <c r="AC134" s="101"/>
      <c r="AD134" s="101"/>
      <c r="AE134" s="101"/>
      <c r="AF134" s="101"/>
      <c r="AG134" s="101"/>
    </row>
    <row r="135" spans="1:33" ht="27.75" thickBot="1">
      <c r="A135" s="862"/>
      <c r="B135" s="818"/>
      <c r="C135" s="854"/>
      <c r="D135" s="334" t="s">
        <v>231</v>
      </c>
      <c r="E135" s="432">
        <v>0</v>
      </c>
      <c r="F135" s="432">
        <v>0</v>
      </c>
      <c r="G135" s="432">
        <v>0</v>
      </c>
      <c r="H135" s="432">
        <v>0</v>
      </c>
      <c r="I135" s="446"/>
      <c r="J135" s="446">
        <v>0</v>
      </c>
      <c r="K135" s="446">
        <v>0</v>
      </c>
      <c r="L135" s="432">
        <v>0</v>
      </c>
      <c r="M135" s="447"/>
      <c r="N135" s="836"/>
      <c r="O135" s="836"/>
      <c r="P135" s="836"/>
      <c r="Q135" s="836"/>
      <c r="R135" s="836"/>
      <c r="S135" s="836"/>
      <c r="T135" s="836"/>
      <c r="U135" s="836"/>
      <c r="V135" s="836"/>
      <c r="W135" s="836"/>
      <c r="X135" s="836"/>
      <c r="Y135" s="847"/>
      <c r="Z135" s="101"/>
      <c r="AA135" s="101"/>
      <c r="AB135" s="101"/>
      <c r="AC135" s="101"/>
      <c r="AD135" s="101"/>
      <c r="AE135" s="101"/>
      <c r="AF135" s="101"/>
      <c r="AG135" s="101"/>
    </row>
    <row r="136" spans="1:33" ht="36">
      <c r="A136" s="881" t="s">
        <v>38</v>
      </c>
      <c r="B136" s="882"/>
      <c r="C136" s="883"/>
      <c r="D136" s="448" t="s">
        <v>102</v>
      </c>
      <c r="E136" s="108">
        <v>4546391000</v>
      </c>
      <c r="F136" s="108">
        <v>4546391000</v>
      </c>
      <c r="G136" s="136">
        <v>4546391000</v>
      </c>
      <c r="H136" s="108">
        <v>3474202800</v>
      </c>
      <c r="I136" s="108"/>
      <c r="J136" s="136">
        <v>115579000</v>
      </c>
      <c r="K136" s="136">
        <v>199828000</v>
      </c>
      <c r="L136" s="136">
        <v>526355509</v>
      </c>
      <c r="M136" s="111"/>
      <c r="N136" s="887"/>
      <c r="O136" s="888"/>
      <c r="P136" s="888"/>
      <c r="Q136" s="888"/>
      <c r="R136" s="888"/>
      <c r="S136" s="888"/>
      <c r="T136" s="888"/>
      <c r="U136" s="888"/>
      <c r="V136" s="888"/>
      <c r="W136" s="888"/>
      <c r="X136" s="888"/>
      <c r="Y136" s="889"/>
      <c r="Z136" s="101"/>
      <c r="AA136" s="101"/>
      <c r="AB136" s="101"/>
      <c r="AC136" s="101"/>
      <c r="AD136" s="101"/>
      <c r="AE136" s="101"/>
      <c r="AF136" s="101"/>
      <c r="AG136" s="101"/>
    </row>
    <row r="137" spans="1:33" ht="36">
      <c r="A137" s="881"/>
      <c r="B137" s="882"/>
      <c r="C137" s="883"/>
      <c r="D137" s="449" t="s">
        <v>101</v>
      </c>
      <c r="E137" s="109">
        <v>1249325090</v>
      </c>
      <c r="F137" s="109">
        <v>1249325090</v>
      </c>
      <c r="G137" s="137">
        <v>1249325089.7297297</v>
      </c>
      <c r="H137" s="109">
        <v>1249325090</v>
      </c>
      <c r="I137" s="109"/>
      <c r="J137" s="137">
        <v>177767500</v>
      </c>
      <c r="K137" s="137">
        <v>200003050</v>
      </c>
      <c r="L137" s="137">
        <v>202503050</v>
      </c>
      <c r="M137" s="112"/>
      <c r="N137" s="887"/>
      <c r="O137" s="888"/>
      <c r="P137" s="888"/>
      <c r="Q137" s="888"/>
      <c r="R137" s="888"/>
      <c r="S137" s="888"/>
      <c r="T137" s="888"/>
      <c r="U137" s="888"/>
      <c r="V137" s="888"/>
      <c r="W137" s="888"/>
      <c r="X137" s="888"/>
      <c r="Y137" s="889"/>
      <c r="Z137" s="101"/>
      <c r="AA137" s="101"/>
      <c r="AB137" s="101"/>
      <c r="AC137" s="101"/>
      <c r="AD137" s="101"/>
      <c r="AE137" s="101"/>
      <c r="AF137" s="101"/>
      <c r="AG137" s="101"/>
    </row>
    <row r="138" spans="1:33" ht="36.75" thickBot="1">
      <c r="A138" s="884"/>
      <c r="B138" s="885"/>
      <c r="C138" s="886"/>
      <c r="D138" s="450" t="s">
        <v>100</v>
      </c>
      <c r="E138" s="110">
        <v>5795716090</v>
      </c>
      <c r="F138" s="110">
        <v>14686868085</v>
      </c>
      <c r="G138" s="138">
        <v>14686868085</v>
      </c>
      <c r="H138" s="110">
        <v>14686856229</v>
      </c>
      <c r="I138" s="110"/>
      <c r="J138" s="138">
        <v>5639626221</v>
      </c>
      <c r="K138" s="138">
        <v>8093302166</v>
      </c>
      <c r="L138" s="138">
        <v>8093302167</v>
      </c>
      <c r="M138" s="113"/>
      <c r="N138" s="890"/>
      <c r="O138" s="891"/>
      <c r="P138" s="891"/>
      <c r="Q138" s="891"/>
      <c r="R138" s="891"/>
      <c r="S138" s="891"/>
      <c r="T138" s="891"/>
      <c r="U138" s="891"/>
      <c r="V138" s="891"/>
      <c r="W138" s="891"/>
      <c r="X138" s="891"/>
      <c r="Y138" s="892"/>
      <c r="Z138" s="101"/>
      <c r="AA138" s="101"/>
      <c r="AB138" s="101"/>
      <c r="AC138" s="101"/>
      <c r="AD138" s="101"/>
      <c r="AE138" s="101"/>
      <c r="AF138" s="101"/>
      <c r="AG138" s="101"/>
    </row>
    <row r="139" spans="1:33" ht="15">
      <c r="A139" s="103"/>
      <c r="B139" s="103"/>
      <c r="C139" s="103"/>
      <c r="D139" s="101"/>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1"/>
      <c r="AA139" s="101"/>
      <c r="AB139" s="101"/>
      <c r="AC139" s="101"/>
      <c r="AD139" s="101"/>
      <c r="AE139" s="101"/>
      <c r="AF139" s="101"/>
      <c r="AG139" s="101"/>
    </row>
    <row r="140" spans="1:33" ht="18">
      <c r="A140" s="103"/>
      <c r="B140" s="103"/>
      <c r="C140" s="103"/>
      <c r="D140" s="101"/>
      <c r="E140" s="103"/>
      <c r="F140" s="103"/>
      <c r="G140" s="103"/>
      <c r="H140" s="103"/>
      <c r="I140" s="103"/>
      <c r="J140" s="103"/>
      <c r="K140" s="103"/>
      <c r="L140" s="103"/>
      <c r="M140" s="115"/>
      <c r="N140" s="103"/>
      <c r="O140" s="103"/>
      <c r="P140" s="103"/>
      <c r="Q140" s="451"/>
      <c r="R140" s="451"/>
      <c r="S140" s="451"/>
      <c r="T140" s="451"/>
      <c r="U140" s="451"/>
      <c r="V140" s="452"/>
      <c r="W140" s="452"/>
      <c r="X140" s="452"/>
      <c r="Y140" s="452"/>
      <c r="Z140" s="101"/>
      <c r="AA140" s="101"/>
      <c r="AB140" s="101"/>
      <c r="AC140" s="101"/>
      <c r="AD140" s="101"/>
      <c r="AE140" s="101"/>
      <c r="AF140" s="101"/>
      <c r="AG140" s="101"/>
    </row>
    <row r="141" spans="1:33" ht="18">
      <c r="A141" s="107" t="s">
        <v>123</v>
      </c>
      <c r="B141" s="103"/>
      <c r="C141" s="103"/>
      <c r="D141" s="101"/>
      <c r="E141" s="103"/>
      <c r="F141" s="103"/>
      <c r="G141" s="103"/>
      <c r="H141" s="103"/>
      <c r="I141" s="103"/>
      <c r="J141" s="103"/>
      <c r="K141" s="103"/>
      <c r="L141" s="103"/>
      <c r="M141" s="115"/>
      <c r="N141" s="103"/>
      <c r="O141" s="103"/>
      <c r="P141" s="103"/>
      <c r="Q141" s="451"/>
      <c r="R141" s="451"/>
      <c r="S141" s="451"/>
      <c r="T141" s="451"/>
      <c r="U141" s="451"/>
      <c r="V141" s="453"/>
      <c r="W141" s="453"/>
      <c r="X141" s="453"/>
      <c r="Y141" s="453"/>
      <c r="Z141" s="101"/>
      <c r="AA141" s="101"/>
      <c r="AB141" s="101"/>
      <c r="AC141" s="101"/>
      <c r="AD141" s="101"/>
      <c r="AE141" s="101"/>
      <c r="AF141" s="101"/>
      <c r="AG141" s="101"/>
    </row>
    <row r="142" spans="1:33" ht="18">
      <c r="A142" s="251" t="s">
        <v>124</v>
      </c>
      <c r="B142" s="742" t="s">
        <v>125</v>
      </c>
      <c r="C142" s="742"/>
      <c r="D142" s="742"/>
      <c r="E142" s="742"/>
      <c r="F142" s="743" t="s">
        <v>126</v>
      </c>
      <c r="G142" s="743"/>
      <c r="H142" s="743"/>
      <c r="I142" s="103"/>
      <c r="J142" s="103"/>
      <c r="K142" s="103"/>
      <c r="L142" s="103"/>
      <c r="M142" s="103"/>
      <c r="N142" s="103"/>
      <c r="O142" s="103"/>
      <c r="P142" s="103"/>
      <c r="Q142" s="451"/>
      <c r="R142" s="451"/>
      <c r="S142" s="451"/>
      <c r="T142" s="451"/>
      <c r="U142" s="451"/>
      <c r="V142" s="451"/>
      <c r="W142" s="451"/>
      <c r="X142" s="451"/>
      <c r="Y142" s="451"/>
      <c r="Z142" s="101"/>
      <c r="AA142" s="101"/>
      <c r="AB142" s="101"/>
      <c r="AC142" s="101"/>
      <c r="AD142" s="101"/>
      <c r="AE142" s="101"/>
      <c r="AF142" s="101"/>
      <c r="AG142" s="101"/>
    </row>
    <row r="143" spans="1:33" ht="15">
      <c r="A143" s="454">
        <v>11</v>
      </c>
      <c r="B143" s="893" t="s">
        <v>127</v>
      </c>
      <c r="C143" s="893"/>
      <c r="D143" s="893"/>
      <c r="E143" s="893"/>
      <c r="F143" s="893" t="s">
        <v>129</v>
      </c>
      <c r="G143" s="893"/>
      <c r="H143" s="893"/>
      <c r="I143" s="103"/>
      <c r="J143" s="103"/>
      <c r="K143" s="103"/>
      <c r="L143" s="103"/>
      <c r="M143" s="103"/>
      <c r="N143" s="103"/>
      <c r="O143" s="103"/>
      <c r="P143" s="103"/>
      <c r="Q143" s="103"/>
      <c r="R143" s="103"/>
      <c r="S143" s="103"/>
      <c r="T143" s="103"/>
      <c r="U143" s="103"/>
      <c r="V143" s="103"/>
      <c r="W143" s="103"/>
      <c r="X143" s="103"/>
      <c r="Y143" s="103"/>
      <c r="Z143" s="101"/>
      <c r="AA143" s="101"/>
      <c r="AB143" s="101"/>
      <c r="AC143" s="101"/>
      <c r="AD143" s="101"/>
      <c r="AE143" s="101"/>
      <c r="AF143" s="101"/>
      <c r="AG143" s="101"/>
    </row>
  </sheetData>
  <mergeCells count="458">
    <mergeCell ref="A136:C138"/>
    <mergeCell ref="N136:Y138"/>
    <mergeCell ref="B142:E142"/>
    <mergeCell ref="F142:H142"/>
    <mergeCell ref="B143:E143"/>
    <mergeCell ref="F143:H143"/>
    <mergeCell ref="W128:W131"/>
    <mergeCell ref="X128:X131"/>
    <mergeCell ref="Y128:Y131"/>
    <mergeCell ref="C132:C135"/>
    <mergeCell ref="N132:N135"/>
    <mergeCell ref="O132:O135"/>
    <mergeCell ref="P132:P135"/>
    <mergeCell ref="Q132:Q135"/>
    <mergeCell ref="R132:R135"/>
    <mergeCell ref="S132:S135"/>
    <mergeCell ref="T132:T135"/>
    <mergeCell ref="U132:U135"/>
    <mergeCell ref="V132:V135"/>
    <mergeCell ref="W132:W135"/>
    <mergeCell ref="X132:X135"/>
    <mergeCell ref="N128:N131"/>
    <mergeCell ref="O128:O131"/>
    <mergeCell ref="P128:P131"/>
    <mergeCell ref="Q128:Q131"/>
    <mergeCell ref="R128:R131"/>
    <mergeCell ref="S128:S131"/>
    <mergeCell ref="T128:T131"/>
    <mergeCell ref="U128:U131"/>
    <mergeCell ref="V128:V131"/>
    <mergeCell ref="S116:S119"/>
    <mergeCell ref="T116:T119"/>
    <mergeCell ref="U116:U119"/>
    <mergeCell ref="V116:V119"/>
    <mergeCell ref="Y132:Y135"/>
    <mergeCell ref="A108:A127"/>
    <mergeCell ref="Y116:Y119"/>
    <mergeCell ref="C120:C123"/>
    <mergeCell ref="N120:N123"/>
    <mergeCell ref="O120:O123"/>
    <mergeCell ref="P120:P123"/>
    <mergeCell ref="Q120:Q123"/>
    <mergeCell ref="R120:R123"/>
    <mergeCell ref="S120:S123"/>
    <mergeCell ref="S124:S127"/>
    <mergeCell ref="T124:T127"/>
    <mergeCell ref="U124:U127"/>
    <mergeCell ref="V124:V127"/>
    <mergeCell ref="W124:W127"/>
    <mergeCell ref="X124:X127"/>
    <mergeCell ref="Y124:Y127"/>
    <mergeCell ref="A128:A135"/>
    <mergeCell ref="B128:B135"/>
    <mergeCell ref="C128:C131"/>
    <mergeCell ref="T112:T115"/>
    <mergeCell ref="U112:U115"/>
    <mergeCell ref="W116:W119"/>
    <mergeCell ref="X116:X119"/>
    <mergeCell ref="V120:V123"/>
    <mergeCell ref="W120:W123"/>
    <mergeCell ref="X120:X123"/>
    <mergeCell ref="Y120:Y123"/>
    <mergeCell ref="T120:T123"/>
    <mergeCell ref="U120:U123"/>
    <mergeCell ref="V112:V115"/>
    <mergeCell ref="W112:W115"/>
    <mergeCell ref="X112:X115"/>
    <mergeCell ref="Y112:Y115"/>
    <mergeCell ref="B108:B127"/>
    <mergeCell ref="C108:C111"/>
    <mergeCell ref="N108:N111"/>
    <mergeCell ref="O108:O111"/>
    <mergeCell ref="P108:P111"/>
    <mergeCell ref="Q108:Q111"/>
    <mergeCell ref="S108:S111"/>
    <mergeCell ref="T108:T111"/>
    <mergeCell ref="U108:U111"/>
    <mergeCell ref="V108:V111"/>
    <mergeCell ref="W108:W111"/>
    <mergeCell ref="X108:X111"/>
    <mergeCell ref="Y108:Y111"/>
    <mergeCell ref="C112:C115"/>
    <mergeCell ref="N112:N115"/>
    <mergeCell ref="O112:O115"/>
    <mergeCell ref="P112:P115"/>
    <mergeCell ref="Q112:Q115"/>
    <mergeCell ref="R112:R115"/>
    <mergeCell ref="S112:S115"/>
    <mergeCell ref="C124:C127"/>
    <mergeCell ref="N124:N127"/>
    <mergeCell ref="O124:O127"/>
    <mergeCell ref="P124:P127"/>
    <mergeCell ref="Q124:Q127"/>
    <mergeCell ref="R124:R127"/>
    <mergeCell ref="R108:R111"/>
    <mergeCell ref="R104:R107"/>
    <mergeCell ref="C116:C119"/>
    <mergeCell ref="N116:N119"/>
    <mergeCell ref="O116:O119"/>
    <mergeCell ref="P116:P119"/>
    <mergeCell ref="Q116:Q119"/>
    <mergeCell ref="R116:R119"/>
    <mergeCell ref="Y100:Y103"/>
    <mergeCell ref="C104:C107"/>
    <mergeCell ref="N104:N107"/>
    <mergeCell ref="O104:O107"/>
    <mergeCell ref="P104:P107"/>
    <mergeCell ref="Q104:Q107"/>
    <mergeCell ref="X104:X107"/>
    <mergeCell ref="Y104:Y107"/>
    <mergeCell ref="S104:S107"/>
    <mergeCell ref="V104:V107"/>
    <mergeCell ref="W104:W107"/>
    <mergeCell ref="C100:C103"/>
    <mergeCell ref="N100:N103"/>
    <mergeCell ref="O100:O103"/>
    <mergeCell ref="P100:P103"/>
    <mergeCell ref="Q100:Q103"/>
    <mergeCell ref="R100:R103"/>
    <mergeCell ref="X100:X103"/>
    <mergeCell ref="S100:S103"/>
    <mergeCell ref="T100:T103"/>
    <mergeCell ref="R96:R99"/>
    <mergeCell ref="S96:S99"/>
    <mergeCell ref="T96:T99"/>
    <mergeCell ref="U88:U91"/>
    <mergeCell ref="U100:U103"/>
    <mergeCell ref="T104:T107"/>
    <mergeCell ref="U104:U107"/>
    <mergeCell ref="P96:P99"/>
    <mergeCell ref="Q96:Q99"/>
    <mergeCell ref="X96:X99"/>
    <mergeCell ref="V88:V91"/>
    <mergeCell ref="W88:W91"/>
    <mergeCell ref="U92:U95"/>
    <mergeCell ref="V92:V95"/>
    <mergeCell ref="W92:W95"/>
    <mergeCell ref="R88:R91"/>
    <mergeCell ref="S88:S91"/>
    <mergeCell ref="T88:T91"/>
    <mergeCell ref="S92:S95"/>
    <mergeCell ref="T92:T95"/>
    <mergeCell ref="A88:A107"/>
    <mergeCell ref="B88:B107"/>
    <mergeCell ref="C88:C91"/>
    <mergeCell ref="N88:N91"/>
    <mergeCell ref="O88:O91"/>
    <mergeCell ref="P88:P91"/>
    <mergeCell ref="Q88:Q91"/>
    <mergeCell ref="Y96:Y99"/>
    <mergeCell ref="U96:U99"/>
    <mergeCell ref="V96:V99"/>
    <mergeCell ref="W96:W99"/>
    <mergeCell ref="C92:C95"/>
    <mergeCell ref="N92:N95"/>
    <mergeCell ref="O92:O95"/>
    <mergeCell ref="P92:P95"/>
    <mergeCell ref="Q92:Q95"/>
    <mergeCell ref="R92:R95"/>
    <mergeCell ref="V100:V103"/>
    <mergeCell ref="W100:W103"/>
    <mergeCell ref="X92:X95"/>
    <mergeCell ref="Y92:Y95"/>
    <mergeCell ref="C96:C99"/>
    <mergeCell ref="N96:N99"/>
    <mergeCell ref="O96:O99"/>
    <mergeCell ref="Q84:Q87"/>
    <mergeCell ref="R84:R87"/>
    <mergeCell ref="S84:S87"/>
    <mergeCell ref="T84:T87"/>
    <mergeCell ref="U84:U87"/>
    <mergeCell ref="V84:V87"/>
    <mergeCell ref="W84:W87"/>
    <mergeCell ref="X84:X87"/>
    <mergeCell ref="Y84:Y87"/>
    <mergeCell ref="A76:A87"/>
    <mergeCell ref="B76:B87"/>
    <mergeCell ref="C84:C87"/>
    <mergeCell ref="N84:N87"/>
    <mergeCell ref="O84:O87"/>
    <mergeCell ref="P84:P87"/>
    <mergeCell ref="C80:C83"/>
    <mergeCell ref="N80:N83"/>
    <mergeCell ref="O80:O83"/>
    <mergeCell ref="P80:P83"/>
    <mergeCell ref="Y76:Y79"/>
    <mergeCell ref="T76:T79"/>
    <mergeCell ref="U76:U79"/>
    <mergeCell ref="V76:V79"/>
    <mergeCell ref="X88:X91"/>
    <mergeCell ref="Y88:Y91"/>
    <mergeCell ref="T80:T83"/>
    <mergeCell ref="U80:U83"/>
    <mergeCell ref="V80:V83"/>
    <mergeCell ref="W80:W83"/>
    <mergeCell ref="X80:X83"/>
    <mergeCell ref="Y80:Y83"/>
    <mergeCell ref="C76:C79"/>
    <mergeCell ref="N76:N79"/>
    <mergeCell ref="O76:O79"/>
    <mergeCell ref="P76:P79"/>
    <mergeCell ref="W72:W75"/>
    <mergeCell ref="X72:X75"/>
    <mergeCell ref="Q80:Q83"/>
    <mergeCell ref="R80:R83"/>
    <mergeCell ref="S80:S83"/>
    <mergeCell ref="Q76:Q79"/>
    <mergeCell ref="R76:R79"/>
    <mergeCell ref="S76:S79"/>
    <mergeCell ref="W76:W79"/>
    <mergeCell ref="X76:X79"/>
    <mergeCell ref="C68:C71"/>
    <mergeCell ref="N68:N71"/>
    <mergeCell ref="O68:O71"/>
    <mergeCell ref="P68:P71"/>
    <mergeCell ref="T64:T67"/>
    <mergeCell ref="U64:U67"/>
    <mergeCell ref="Y72:Y75"/>
    <mergeCell ref="W68:W71"/>
    <mergeCell ref="X68:X71"/>
    <mergeCell ref="Y68:Y71"/>
    <mergeCell ref="T68:T71"/>
    <mergeCell ref="U68:U71"/>
    <mergeCell ref="V68:V71"/>
    <mergeCell ref="S68:S71"/>
    <mergeCell ref="T72:T75"/>
    <mergeCell ref="U72:U75"/>
    <mergeCell ref="V72:V75"/>
    <mergeCell ref="Y56:Y59"/>
    <mergeCell ref="A60:A67"/>
    <mergeCell ref="B60:B67"/>
    <mergeCell ref="C60:C63"/>
    <mergeCell ref="N60:N63"/>
    <mergeCell ref="O60:O63"/>
    <mergeCell ref="V64:V67"/>
    <mergeCell ref="C72:C75"/>
    <mergeCell ref="N72:N75"/>
    <mergeCell ref="O72:O75"/>
    <mergeCell ref="P72:P75"/>
    <mergeCell ref="Q72:Q75"/>
    <mergeCell ref="R72:R75"/>
    <mergeCell ref="S72:S75"/>
    <mergeCell ref="Q68:Q71"/>
    <mergeCell ref="R68:R71"/>
    <mergeCell ref="U60:U63"/>
    <mergeCell ref="V60:V63"/>
    <mergeCell ref="A68:A75"/>
    <mergeCell ref="B68:B75"/>
    <mergeCell ref="W64:W67"/>
    <mergeCell ref="X64:X67"/>
    <mergeCell ref="Y64:Y67"/>
    <mergeCell ref="W60:W63"/>
    <mergeCell ref="X60:X63"/>
    <mergeCell ref="Y60:Y63"/>
    <mergeCell ref="S64:S67"/>
    <mergeCell ref="Q60:Q63"/>
    <mergeCell ref="R60:R63"/>
    <mergeCell ref="S60:S63"/>
    <mergeCell ref="T60:T63"/>
    <mergeCell ref="T56:T59"/>
    <mergeCell ref="U56:U59"/>
    <mergeCell ref="S52:S55"/>
    <mergeCell ref="T52:T55"/>
    <mergeCell ref="U52:U55"/>
    <mergeCell ref="C64:C67"/>
    <mergeCell ref="N64:N67"/>
    <mergeCell ref="O64:O67"/>
    <mergeCell ref="P64:P67"/>
    <mergeCell ref="Q64:Q67"/>
    <mergeCell ref="R64:R67"/>
    <mergeCell ref="P60:P63"/>
    <mergeCell ref="Y52:Y55"/>
    <mergeCell ref="C36:C39"/>
    <mergeCell ref="N36:N39"/>
    <mergeCell ref="Y44:Y47"/>
    <mergeCell ref="C48:C51"/>
    <mergeCell ref="N48:N51"/>
    <mergeCell ref="O48:O51"/>
    <mergeCell ref="P48:P51"/>
    <mergeCell ref="Q48:Q51"/>
    <mergeCell ref="R48:R51"/>
    <mergeCell ref="V48:V51"/>
    <mergeCell ref="W48:W51"/>
    <mergeCell ref="X48:X51"/>
    <mergeCell ref="Y48:Y51"/>
    <mergeCell ref="C52:C55"/>
    <mergeCell ref="N52:N55"/>
    <mergeCell ref="O52:O55"/>
    <mergeCell ref="P52:P55"/>
    <mergeCell ref="Q52:Q55"/>
    <mergeCell ref="R52:R55"/>
    <mergeCell ref="V52:V55"/>
    <mergeCell ref="W52:W55"/>
    <mergeCell ref="X52:X55"/>
    <mergeCell ref="A40:A59"/>
    <mergeCell ref="B40:B59"/>
    <mergeCell ref="C40:C43"/>
    <mergeCell ref="N40:N43"/>
    <mergeCell ref="O40:O43"/>
    <mergeCell ref="P40:P43"/>
    <mergeCell ref="V44:V47"/>
    <mergeCell ref="W44:W47"/>
    <mergeCell ref="X44:X47"/>
    <mergeCell ref="C44:C47"/>
    <mergeCell ref="N44:N47"/>
    <mergeCell ref="O44:O47"/>
    <mergeCell ref="P44:P47"/>
    <mergeCell ref="Q44:Q47"/>
    <mergeCell ref="R44:R47"/>
    <mergeCell ref="S48:S51"/>
    <mergeCell ref="T48:T51"/>
    <mergeCell ref="U48:U51"/>
    <mergeCell ref="S44:S47"/>
    <mergeCell ref="T44:T47"/>
    <mergeCell ref="U44:U47"/>
    <mergeCell ref="V56:V59"/>
    <mergeCell ref="W56:W59"/>
    <mergeCell ref="X56:X59"/>
    <mergeCell ref="Q40:Q43"/>
    <mergeCell ref="R40:R43"/>
    <mergeCell ref="S40:S43"/>
    <mergeCell ref="C56:C59"/>
    <mergeCell ref="N56:N59"/>
    <mergeCell ref="O56:O59"/>
    <mergeCell ref="P56:P59"/>
    <mergeCell ref="Q56:Q59"/>
    <mergeCell ref="R56:R59"/>
    <mergeCell ref="S56:S59"/>
    <mergeCell ref="Y40:Y43"/>
    <mergeCell ref="Y36:Y39"/>
    <mergeCell ref="T36:T39"/>
    <mergeCell ref="U36:U39"/>
    <mergeCell ref="V36:V39"/>
    <mergeCell ref="W36:W39"/>
    <mergeCell ref="X36:X39"/>
    <mergeCell ref="W32:W35"/>
    <mergeCell ref="X32:X35"/>
    <mergeCell ref="T40:T43"/>
    <mergeCell ref="U40:U43"/>
    <mergeCell ref="V40:V43"/>
    <mergeCell ref="W40:W43"/>
    <mergeCell ref="X40:X43"/>
    <mergeCell ref="A28:A39"/>
    <mergeCell ref="B28:B39"/>
    <mergeCell ref="C28:C31"/>
    <mergeCell ref="N28:N31"/>
    <mergeCell ref="O28:O31"/>
    <mergeCell ref="P28:P31"/>
    <mergeCell ref="Y32:Y35"/>
    <mergeCell ref="U28:U31"/>
    <mergeCell ref="V28:V31"/>
    <mergeCell ref="O36:O39"/>
    <mergeCell ref="P36:P39"/>
    <mergeCell ref="Q36:Q39"/>
    <mergeCell ref="R36:R39"/>
    <mergeCell ref="T32:T35"/>
    <mergeCell ref="U32:U35"/>
    <mergeCell ref="V32:V35"/>
    <mergeCell ref="S36:S39"/>
    <mergeCell ref="C32:C35"/>
    <mergeCell ref="N32:N35"/>
    <mergeCell ref="O32:O35"/>
    <mergeCell ref="P32:P35"/>
    <mergeCell ref="Q32:Q35"/>
    <mergeCell ref="R32:R35"/>
    <mergeCell ref="S32:S35"/>
    <mergeCell ref="W24:W27"/>
    <mergeCell ref="X24:X27"/>
    <mergeCell ref="Q28:Q31"/>
    <mergeCell ref="R28:R31"/>
    <mergeCell ref="S28:S31"/>
    <mergeCell ref="T28:T31"/>
    <mergeCell ref="Y16:Y19"/>
    <mergeCell ref="C20:C23"/>
    <mergeCell ref="N20:N23"/>
    <mergeCell ref="O20:O23"/>
    <mergeCell ref="P20:P23"/>
    <mergeCell ref="Q20:Q23"/>
    <mergeCell ref="W28:W31"/>
    <mergeCell ref="X28:X31"/>
    <mergeCell ref="Y28:Y31"/>
    <mergeCell ref="Y24:Y27"/>
    <mergeCell ref="R20:R23"/>
    <mergeCell ref="Y20:Y23"/>
    <mergeCell ref="C24:C27"/>
    <mergeCell ref="N24:N27"/>
    <mergeCell ref="O24:O27"/>
    <mergeCell ref="P24:P27"/>
    <mergeCell ref="Q24:Q27"/>
    <mergeCell ref="R24:R27"/>
    <mergeCell ref="S24:S27"/>
    <mergeCell ref="T24:T27"/>
    <mergeCell ref="X20:X23"/>
    <mergeCell ref="V24:V27"/>
    <mergeCell ref="U16:U19"/>
    <mergeCell ref="S12:S15"/>
    <mergeCell ref="T12:T15"/>
    <mergeCell ref="U12:U15"/>
    <mergeCell ref="V12:V15"/>
    <mergeCell ref="W12:W15"/>
    <mergeCell ref="X12:X15"/>
    <mergeCell ref="V16:V19"/>
    <mergeCell ref="U24:U27"/>
    <mergeCell ref="S20:S23"/>
    <mergeCell ref="T20:T23"/>
    <mergeCell ref="U20:U23"/>
    <mergeCell ref="V20:V23"/>
    <mergeCell ref="W20:W23"/>
    <mergeCell ref="N8:N11"/>
    <mergeCell ref="O8:O11"/>
    <mergeCell ref="P8:P11"/>
    <mergeCell ref="Q8:Q11"/>
    <mergeCell ref="R8:R11"/>
    <mergeCell ref="W16:W19"/>
    <mergeCell ref="X16:X19"/>
    <mergeCell ref="U8:U11"/>
    <mergeCell ref="V8:V11"/>
    <mergeCell ref="W8:W11"/>
    <mergeCell ref="X8:X11"/>
    <mergeCell ref="N12:N15"/>
    <mergeCell ref="O12:O15"/>
    <mergeCell ref="P12:P15"/>
    <mergeCell ref="Q12:Q15"/>
    <mergeCell ref="R12:R15"/>
    <mergeCell ref="Y12:Y15"/>
    <mergeCell ref="C16:C19"/>
    <mergeCell ref="N16:N19"/>
    <mergeCell ref="O16:O19"/>
    <mergeCell ref="P16:P19"/>
    <mergeCell ref="Q16:Q19"/>
    <mergeCell ref="R16:R19"/>
    <mergeCell ref="S16:S19"/>
    <mergeCell ref="T16:T19"/>
    <mergeCell ref="C12:C15"/>
    <mergeCell ref="A5:D5"/>
    <mergeCell ref="E5:Y5"/>
    <mergeCell ref="J6:M6"/>
    <mergeCell ref="N6:R6"/>
    <mergeCell ref="T8:T11"/>
    <mergeCell ref="A1:D3"/>
    <mergeCell ref="E1:Y1"/>
    <mergeCell ref="E2:Y2"/>
    <mergeCell ref="E3:R3"/>
    <mergeCell ref="S3:Y3"/>
    <mergeCell ref="A4:D4"/>
    <mergeCell ref="E4:Y4"/>
    <mergeCell ref="A6:A7"/>
    <mergeCell ref="B6:B7"/>
    <mergeCell ref="C6:C7"/>
    <mergeCell ref="D6:D7"/>
    <mergeCell ref="E6:E7"/>
    <mergeCell ref="F6:I6"/>
    <mergeCell ref="S8:S11"/>
    <mergeCell ref="Y8:Y11"/>
    <mergeCell ref="S6:Y6"/>
    <mergeCell ref="A8:A27"/>
    <mergeCell ref="B8:B27"/>
    <mergeCell ref="C8:C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2020-04-30T00:52:45Z</cp:lastPrinted>
  <dcterms:created xsi:type="dcterms:W3CDTF">2010-03-25T16:40:43Z</dcterms:created>
  <dcterms:modified xsi:type="dcterms:W3CDTF">2020-07-30T12:44:27Z</dcterms:modified>
  <cp:category/>
  <cp:version/>
  <cp:contentType/>
  <cp:contentStatus/>
</cp:coreProperties>
</file>