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130"/>
  <workbookPr defaultThemeVersion="124226"/>
  <bookViews>
    <workbookView xWindow="65416" yWindow="65416" windowWidth="20730" windowHeight="11160" tabRatio="494" activeTab="1"/>
  </bookViews>
  <sheets>
    <sheet name="GESTIÓN" sheetId="5" r:id="rId1"/>
    <sheet name="INVERSIÓN" sheetId="6" r:id="rId2"/>
    <sheet name="ACTIVIDADES" sheetId="7" r:id="rId3"/>
    <sheet name="TERRITORIALIZACIÓN" sheetId="9" r:id="rId4"/>
  </sheets>
  <externalReferences>
    <externalReference r:id="rId7"/>
    <externalReference r:id="rId8"/>
  </externalReferences>
  <definedNames>
    <definedName name="_xlnm.Print_Area" localSheetId="2">'ACTIVIDADES'!$A$1:$V$83</definedName>
    <definedName name="_xlnm.Print_Area" localSheetId="0">'GESTIÓN'!$A$1:$AW$20</definedName>
    <definedName name="_xlnm.Print_Area" localSheetId="1">'INVERSIÓN'!$A$1:$AU$35</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workbook>
</file>

<file path=xl/comments2.xml><?xml version="1.0" encoding="utf-8"?>
<comments xmlns="http://schemas.openxmlformats.org/spreadsheetml/2006/main">
  <authors>
    <author>Lina Forero</author>
  </authors>
  <commentList>
    <comment ref="AM22" authorId="0">
      <text>
        <r>
          <rPr>
            <b/>
            <sz val="9"/>
            <rFont val="Tahoma"/>
            <family val="2"/>
          </rPr>
          <t>Lina Forero:</t>
        </r>
        <r>
          <rPr>
            <sz val="9"/>
            <rFont val="Tahoma"/>
            <family val="2"/>
          </rPr>
          <t xml:space="preserve">
No se reporta avance en magnitud ya que los recursos se han empleado en actividades previas para la habilitación de senderos. Sin embargo, estás actividades no pueden ser cuantificadas como área habilitada.</t>
        </r>
      </text>
    </comment>
    <comment ref="AM40" authorId="0">
      <text>
        <r>
          <rPr>
            <b/>
            <sz val="9"/>
            <rFont val="Tahoma"/>
            <family val="2"/>
          </rPr>
          <t>Lina Forero:</t>
        </r>
        <r>
          <rPr>
            <sz val="9"/>
            <rFont val="Tahoma"/>
            <family val="2"/>
          </rPr>
          <t xml:space="preserve">
No se reporta avance en magnitud ya que los recursos se han empleado en actividades previas a la  restauración econlógica. Por lo anterior, estás actividades no pueden ser cuantificadas como ha restaurada.</t>
        </r>
      </text>
    </comment>
    <comment ref="AM46" authorId="0">
      <text>
        <r>
          <rPr>
            <b/>
            <sz val="9"/>
            <rFont val="Tahoma"/>
            <family val="2"/>
          </rPr>
          <t>Lina Forero:</t>
        </r>
        <r>
          <rPr>
            <sz val="9"/>
            <rFont val="Tahoma"/>
            <family val="2"/>
          </rPr>
          <t xml:space="preserve">
No se reporta avance en magnitud ya que los recursos se han empleado en actividades previas para el manejo de ha para prevenir y mitigar incendios forestales y así mismo en el apoyo a la supervisión para la ejecución de la reserva de magnitud. </t>
        </r>
      </text>
    </comment>
    <comment ref="AM52" authorId="0">
      <text>
        <r>
          <rPr>
            <b/>
            <sz val="9"/>
            <rFont val="Tahoma"/>
            <family val="2"/>
          </rPr>
          <t>Lina Forero:</t>
        </r>
        <r>
          <rPr>
            <sz val="9"/>
            <rFont val="Tahoma"/>
            <family val="2"/>
          </rPr>
          <t xml:space="preserve">
Si bien el 98% de los recursos están comprometidos,  éstos se han empleado en actividades previas a la implementación y se proyecta iniciar implementación en el IV TRIMESTRE.</t>
        </r>
      </text>
    </comment>
  </commentList>
</comments>
</file>

<file path=xl/comments4.xml><?xml version="1.0" encoding="utf-8"?>
<comments xmlns="http://schemas.openxmlformats.org/spreadsheetml/2006/main">
  <authors>
    <author>LINA.FORERO</author>
  </authors>
  <commentList>
    <comment ref="L29" authorId="0">
      <text>
        <r>
          <rPr>
            <b/>
            <sz val="9"/>
            <rFont val="Tahoma"/>
            <family val="2"/>
          </rPr>
          <t>LINA.FORERO:</t>
        </r>
        <r>
          <rPr>
            <sz val="9"/>
            <rFont val="Tahoma"/>
            <family val="2"/>
          </rPr>
          <t xml:space="preserve">
Si bien se comprometieron los recursos, las actividades de los contratos suscritos estan encaminadas a las actividades previas a la implementación (tales como levantamiento de línea base, reconocimiento de áreas, prediseños y diseños)</t>
        </r>
      </text>
    </comment>
    <comment ref="L33" authorId="0">
      <text>
        <r>
          <rPr>
            <b/>
            <sz val="9"/>
            <rFont val="Tahoma"/>
            <family val="2"/>
          </rPr>
          <t>LINA.FORERO:</t>
        </r>
        <r>
          <rPr>
            <sz val="9"/>
            <rFont val="Tahoma"/>
            <family val="2"/>
          </rPr>
          <t xml:space="preserve">
Si bien se comprometieron los recursos, las actividades de los contratos suscritos estan encaminadas a las actividades previas a la implementación (tales como levantamiento de línea base, reconocimiento de áreas, prediseños y diseños)</t>
        </r>
      </text>
    </comment>
    <comment ref="L37" authorId="0">
      <text>
        <r>
          <rPr>
            <b/>
            <sz val="9"/>
            <rFont val="Tahoma"/>
            <family val="2"/>
          </rPr>
          <t>LINA.FORERO:</t>
        </r>
        <r>
          <rPr>
            <sz val="9"/>
            <rFont val="Tahoma"/>
            <family val="2"/>
          </rPr>
          <t xml:space="preserve">
Si bien se comprometieron los recursos, las actividades de los contratos suscritos estan encaminadas a las actividades previas a la implementación (tales como levantamiento de línea base, reconocimiento de áreas, prediseños y diseños)</t>
        </r>
      </text>
    </comment>
    <comment ref="L55" authorId="0">
      <text>
        <r>
          <rPr>
            <b/>
            <sz val="9"/>
            <rFont val="Tahoma"/>
            <family val="2"/>
          </rPr>
          <t>LINA.FORERO:</t>
        </r>
        <r>
          <rPr>
            <sz val="9"/>
            <rFont val="Tahoma"/>
            <family val="2"/>
          </rPr>
          <t xml:space="preserve">
Si bien se comprometieron los recursos, una parte de ellos se enfocan  en actividades previas a la implementación (tales como levantamiento de línea base, reconocimiento de áreas, prediseños y diseños). De otra parte, si bien el convenio 20191295 fue suscrito el 26/06/2019, éste se encuentra en la aprobación de los requisitos para iniciar la ejecución;por lo cual la implementación de acciones se realizará en el IV TRIM de 2019.</t>
        </r>
      </text>
    </comment>
    <comment ref="F56" authorId="0">
      <text>
        <r>
          <rPr>
            <b/>
            <sz val="9"/>
            <rFont val="Tahoma"/>
            <family val="2"/>
          </rPr>
          <t>LINA.FORERO:</t>
        </r>
        <r>
          <rPr>
            <sz val="9"/>
            <rFont val="Tahoma"/>
            <family val="2"/>
          </rPr>
          <t xml:space="preserve">
Los diagnósticos y diseños son necesarios para adelantar las acciones de restauración, si bien fueron programados para algunas hectáreas en las localidades de Santa Fe, San Cristóbal y Usme, a la fecha solo se cuenta con la versión final en Santa Fe y San Cristóbal. Así, la intervención se adelantó únicamente en las zonas con diagnóstico y diseño, es decir la serranía del zuque. De otra parte, el diagnóstico y diseño para USME, se realizará en marco del convenio 1328, el cual se encuentra en etapa de conciliación en lo que se refiere a criterios técnicos entre las entidades convinientes.</t>
        </r>
      </text>
    </comment>
    <comment ref="L59" authorId="0">
      <text>
        <r>
          <rPr>
            <b/>
            <sz val="9"/>
            <rFont val="Tahoma"/>
            <family val="2"/>
          </rPr>
          <t>LINA.FORERO:</t>
        </r>
        <r>
          <rPr>
            <sz val="9"/>
            <rFont val="Tahoma"/>
            <family val="2"/>
          </rPr>
          <t xml:space="preserve">
Si bien se comprometieron los recursos, una parte de ellos se enfocan  en actividades previas a la implementación (tales como levantamiento de línea base, reconocimiento de áreas, prediseños y diseños). De otra parte, si bien el convenio 20191295 fue suscrito el 26/06/2019, éste se encuentra en la aprobación de los requisitos para iniciar la ejecución;por lo cual la implementación de acciones se realizará en el IV TRIM de 2019.</t>
        </r>
      </text>
    </comment>
    <comment ref="L65" authorId="0">
      <text>
        <r>
          <rPr>
            <b/>
            <sz val="9"/>
            <rFont val="Tahoma"/>
            <family val="2"/>
          </rPr>
          <t>LINA.FORERO:</t>
        </r>
        <r>
          <rPr>
            <sz val="9"/>
            <rFont val="Tahoma"/>
            <family val="2"/>
          </rPr>
          <t xml:space="preserve">
Si bien se comprometieron los recursos con la suscripción del convenio No 20191283, el 26/06/2019, la implementación de acciones se realizará en el IV TRIM de 2019.</t>
        </r>
      </text>
    </comment>
    <comment ref="L69" authorId="0">
      <text>
        <r>
          <rPr>
            <b/>
            <sz val="9"/>
            <rFont val="Tahoma"/>
            <family val="2"/>
          </rPr>
          <t>LINA.FORERO:</t>
        </r>
        <r>
          <rPr>
            <sz val="9"/>
            <rFont val="Tahoma"/>
            <family val="2"/>
          </rPr>
          <t xml:space="preserve">
</t>
        </r>
      </text>
    </comment>
    <comment ref="L73" authorId="0">
      <text>
        <r>
          <rPr>
            <b/>
            <sz val="9"/>
            <rFont val="Tahoma"/>
            <family val="2"/>
          </rPr>
          <t>LINA.FORERO:</t>
        </r>
        <r>
          <rPr>
            <sz val="9"/>
            <rFont val="Tahoma"/>
            <family val="2"/>
          </rPr>
          <t xml:space="preserve">
Si bien se comprometieron los recursos con la suscripción del convenio No 20191283, el 26/06/2019, la implementación de acciones se realizará en el IV TRIM de 2019.</t>
        </r>
      </text>
    </comment>
    <comment ref="L77" authorId="0">
      <text>
        <r>
          <rPr>
            <b/>
            <sz val="9"/>
            <rFont val="Tahoma"/>
            <family val="2"/>
          </rPr>
          <t>LINA.FORERO:</t>
        </r>
        <r>
          <rPr>
            <sz val="9"/>
            <rFont val="Tahoma"/>
            <family val="2"/>
          </rPr>
          <t xml:space="preserve">
Si bien se comprometieron los recursos con la suscripción del convenio No 20191283, el 26/06/2019, la implementación de acciones se realizará en el IV TRIM de 2019.</t>
        </r>
      </text>
    </comment>
    <comment ref="L91" authorId="0">
      <text>
        <r>
          <rPr>
            <b/>
            <sz val="9"/>
            <rFont val="Tahoma"/>
            <family val="2"/>
          </rPr>
          <t>LINA.FORERO:</t>
        </r>
        <r>
          <rPr>
            <sz val="9"/>
            <rFont val="Tahoma"/>
            <family val="2"/>
          </rPr>
          <t xml:space="preserve">
Si bien se comprometieron los recursos, las actividades de los contratos suscritos estan encaminadas a las actividades previas a la implementación (tales como levantamiento de línea base, reconocimiento de terreno, acuerdos de voluntades y diseño de incentivos). y se planea intervenir en el IV trim de 2019.</t>
        </r>
      </text>
    </comment>
  </commentList>
</comments>
</file>

<file path=xl/sharedStrings.xml><?xml version="1.0" encoding="utf-8"?>
<sst xmlns="http://schemas.openxmlformats.org/spreadsheetml/2006/main" count="892" uniqueCount="378">
  <si>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</si>
  <si>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</si>
  <si>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</si>
  <si>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</si>
  <si>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</si>
  <si>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</si>
  <si>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</si>
  <si>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</si>
  <si>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</si>
  <si>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</si>
  <si>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</si>
  <si>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</si>
  <si>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</si>
  <si>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</si>
  <si>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</si>
  <si>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Ene</t>
  </si>
  <si>
    <t>Feb</t>
  </si>
  <si>
    <t>Mar</t>
  </si>
  <si>
    <t>Abr</t>
  </si>
  <si>
    <t>May</t>
  </si>
  <si>
    <t>Jun</t>
  </si>
  <si>
    <t>Jul</t>
  </si>
  <si>
    <t>Ago</t>
  </si>
  <si>
    <t>Sep</t>
  </si>
  <si>
    <t>Oct</t>
  </si>
  <si>
    <t>Nov</t>
  </si>
  <si>
    <t>Dic</t>
  </si>
  <si>
    <t>Total</t>
  </si>
  <si>
    <t>Programado</t>
  </si>
  <si>
    <t>Ejecutado</t>
  </si>
  <si>
    <t>TOTAL PONDERACIÓN</t>
  </si>
  <si>
    <t>EJECUTADO</t>
  </si>
  <si>
    <t>PROYECTO:</t>
  </si>
  <si>
    <t>PERIODO:</t>
  </si>
  <si>
    <t>ID Meta</t>
  </si>
  <si>
    <t>Magnitud Vigencia</t>
  </si>
  <si>
    <t>Recursos Vigencia</t>
  </si>
  <si>
    <t>Magnitud Reservas</t>
  </si>
  <si>
    <t>Reservas Presupuestales</t>
  </si>
  <si>
    <t>TOTAL MP1</t>
  </si>
  <si>
    <t>TOTALES - PROYECTO</t>
  </si>
  <si>
    <t>1, COD. META</t>
  </si>
  <si>
    <t>2, Meta Proyecto</t>
  </si>
  <si>
    <t>4, Variable</t>
  </si>
  <si>
    <t>5, Programación-Actualización</t>
  </si>
  <si>
    <t>8, LOCALIZACIÓN GEOGRÁFICA</t>
  </si>
  <si>
    <t>8,1 LOCALIDADES</t>
  </si>
  <si>
    <t>8,2 UPZ</t>
  </si>
  <si>
    <t>8,3 BARRIO</t>
  </si>
  <si>
    <t>8,4 PUNTO, LÍNEA O POLÍGONO</t>
  </si>
  <si>
    <t>8,5 ÁREA DE INFLUENCIA</t>
  </si>
  <si>
    <t>9,  POBLACIÓN</t>
  </si>
  <si>
    <t>9,1 NUMERO DE HOMBRES</t>
  </si>
  <si>
    <t>9,2 NUMERO DE MUJERES</t>
  </si>
  <si>
    <t>9,3 GRUPO ETARIO</t>
  </si>
  <si>
    <t>9,4 CONDICION POBLACIONAL</t>
  </si>
  <si>
    <t>9,5 GRUPOS ETNICOS</t>
  </si>
  <si>
    <t>9,6 TOTAL POBLACIÓN
PERSONAS/CANTIDAD</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</si>
  <si>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</si>
  <si>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</si>
  <si>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</si>
  <si>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</si>
  <si>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</si>
  <si>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</si>
  <si>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</si>
  <si>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</si>
  <si>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</si>
  <si>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</si>
  <si>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</si>
  <si>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</si>
  <si>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</si>
  <si>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</si>
  <si>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</si>
  <si>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5, VARIABLE REQUERIDA</t>
  </si>
  <si>
    <t>7, PROGRAMACIÓN - ACTUALIZACIÓN</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</si>
  <si>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</si>
  <si>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</si>
  <si>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</si>
  <si>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</si>
  <si>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</si>
  <si>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</si>
  <si>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</si>
  <si>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</si>
  <si>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</si>
  <si>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1,1 COD.</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</si>
  <si>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</si>
  <si>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</si>
  <si>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</si>
  <si>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</si>
  <si>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</si>
  <si>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</si>
  <si>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</si>
  <si>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</si>
  <si>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</si>
  <si>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</si>
  <si>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</si>
  <si>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</si>
  <si>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</si>
  <si>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</si>
  <si>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</si>
  <si>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</si>
  <si>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</si>
  <si>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TOTAL PRESUPUESTO</t>
  </si>
  <si>
    <t>TOTALES Rec. Reservas</t>
  </si>
  <si>
    <t>TOTALES Rec. Vigencia</t>
  </si>
  <si>
    <t>TOTAL RECURSOS VIGENCIA</t>
  </si>
  <si>
    <t>TOTAL MAGNITUD</t>
  </si>
  <si>
    <t>Usaquén</t>
  </si>
  <si>
    <t xml:space="preserve">NUMERO INTERSEXUAL </t>
  </si>
  <si>
    <t>Diciembre</t>
  </si>
  <si>
    <t>Septiembre</t>
  </si>
  <si>
    <t>Junio</t>
  </si>
  <si>
    <t>Marzo</t>
  </si>
  <si>
    <t xml:space="preserve">6, ACTUALIZACIÓN </t>
  </si>
  <si>
    <t>3, Nombre -Punto de inversión (Escala: Localidad, Especial, Distrital)
Breve descripción del punto de inversión.</t>
  </si>
  <si>
    <t>4, COD. META PROYECTO PRIORITARIO O ESTRATÉGICO</t>
  </si>
  <si>
    <t>Programa</t>
  </si>
  <si>
    <t>PRIMERA CATEGORIA</t>
  </si>
  <si>
    <t xml:space="preserve">1,2 PROYECTO </t>
  </si>
  <si>
    <t>PROGRAMACIÓN INICIAL CUATRIENIO</t>
  </si>
  <si>
    <t>6, MAGNITUD PD INCIAL CUATRIENIO</t>
  </si>
  <si>
    <t>PROGRAMACIÓN ANUAL</t>
  </si>
  <si>
    <t>REPROGRAMACIÓN VIGENCIA</t>
  </si>
  <si>
    <t>PROGR. ANUAL CORTE  SEPT</t>
  </si>
  <si>
    <t>PROGR. ANUAL CORTE  DIC</t>
  </si>
  <si>
    <t>PROGR. ANUAL CORTE  MAR</t>
  </si>
  <si>
    <t>PROGR. ANUAL CORTE  JUN</t>
  </si>
  <si>
    <t>PROGR. ANUAL CORTE DIC</t>
  </si>
  <si>
    <t>Codigo: PE01-PR02-F2</t>
  </si>
  <si>
    <t>Versión: 11</t>
  </si>
  <si>
    <t>CONTROL DE CAMBIOS</t>
  </si>
  <si>
    <t>Versión</t>
  </si>
  <si>
    <t xml:space="preserve">Descripción de la Modificación </t>
  </si>
  <si>
    <t>No. Acto Administrativo y fecha</t>
  </si>
  <si>
    <t>Se modifica el código, se incluye encabezado y control de cambios</t>
  </si>
  <si>
    <t>PROGRAMACIÓN, ACTUALIZACIÓN Y SEGUIMIENTO DEL PLAN DE ACCIÓN
Actualización y seguimiento al componente de gestión</t>
  </si>
  <si>
    <t>Radicado 2019IE63564 de marzo 19 de 2019</t>
  </si>
  <si>
    <t>PROGRAMACIÓN, ACTUALIZACIÓN Y SEGUIMIENTO DEL PLAN DE ACCIÓN
Actualización y seguimiento al componente de inversión</t>
  </si>
  <si>
    <t>PROGRAMACIÓN, ACTUALIZACIÓN Y SEGUIMIENTO DEL PLAN DE ACCIÓN
Actualización y seguimiento a las actividades</t>
  </si>
  <si>
    <t>PROGRAMACIÓN, ACTUALIZACIÓN Y SEGUIMIENTO DEL PLAN DE ACCIÓN
Actualización y seguimiento a territorialización de la inversión</t>
  </si>
  <si>
    <t>DIRECCIONAMIENTO ESTRATÉGICO</t>
  </si>
  <si>
    <t>7, SEGUIMIENTO</t>
  </si>
  <si>
    <t xml:space="preserve">Dirección de Gestión Ambiental </t>
  </si>
  <si>
    <t>1150 Implementación de acciones del plan de manejo de la franja de adecuación y la reserva forestal protectora de los cerros orientales en cumplimiento de la sentencia del Consejo De Estado</t>
  </si>
  <si>
    <t xml:space="preserve">6 - Sostenibilidad Ambiental basada en eficiencia energética </t>
  </si>
  <si>
    <t>39 - Ambiente sano para la equidad y disfrute ciudadano</t>
  </si>
  <si>
    <t>IMPLEMENTACIÓN DE ACCIONES DEL PLAN DE MANEJO DE LA FRANJA DE ADECUACIÓN Y LA RESERVA FORESTAL PROTECTORA DE LOS CERROS ORIENTALES</t>
  </si>
  <si>
    <t>Plan de manejo de la franja de adecuación y la Reserva Forestal Protectora de los cerros orientales en proceso de implementación</t>
  </si>
  <si>
    <t>% de avance de los planes de manejo</t>
  </si>
  <si>
    <t>Porcentaje</t>
  </si>
  <si>
    <t>Creciente</t>
  </si>
  <si>
    <t xml:space="preserve">De acuerdo a reunión sostenida el 31 de agosto de 2016 entre la Secretaria Distrital de Planeación-SDP  y la Secretaria Distrital de Ambiente-SDA, y por recomendación de la SDP;  a partir de la vigencia 2017 el proyecto de inversión 1150 denominado "Implementación de acciones del plan de manejo de la franja de adecuación y la reserva protectora de los cerros orientales en cumplimiento de la sentencia del Consejo de Estado", pasara del proyecto estratégico 179 " Ambiente Sano" al proyecto estratégico 180 "Recuperación y proyección del río Bogotá y cerros orientales". La anterior recomendación surge, debido a que se realizó una errónea asociación del proyecto de inversión frente a su proyecto estratégico y después de evaluarla nuevamente se encuentra que el proyecto estratégico 180,  fue creado con el fin de dar cuenta de las acciones y recursos asignados para dar respuesta a lo ordenado en la sentencia de cerros orientales. </t>
  </si>
  <si>
    <t>RECUPERACIÓN Y PROTECCIÓN DEL RÍO BOGOTÁ Y CERROS ORIENTALES</t>
  </si>
  <si>
    <t>Porcentaje de implementación del plan de manejo de la franja de adecuación y la Reserva Forestal Protectora de los cerros orientales</t>
  </si>
  <si>
    <t xml:space="preserve">Apropiación del territorio por parte de las comunidades de las zonas piloto de la Franja de Adecuación y zonas aledañas; adicionalmente la implementación de las iniciativas se convierte en un incentivo que permite el mejoramiento de las condiciones socioeconómicas de los pobladores de la Franja. Incidir mediante  la búsqueda de financiación con el sector privado para el apoyo de iniciativas y emprendimientos sociales.
Las acciones adelantadas en el marco del procedimiento de adquisición predial contribuyen al cumplimiento de lo dispuesto en el Decreto 485 de 2015 por el cual se adopta el plan de manejo ambiental de la Franja de Adecuación, en concordancia con la sentencia del Consejo de Estado para la Protección de los Cerros orientales. 
Zonas intervenidas con acciones para evitar la ocurrencia de incendios forestales y mitigar los efectos en caso de que se presenten. Acciones para restaurar las zonas invadidas de retamo y afectadas por el fuego. 
Consolidación del Área de Ocupación Prioritaria de la Franja de Adecuación, aportando a la conservación y recuperación de Ecosistemas y cumplimiento del Plan de Manejo planteado en el Decreto 485 de 2015.
Conexión ecológica entre la franja de adecuación y reserva forestal bosque oriental.
</t>
  </si>
  <si>
    <t xml:space="preserve">Actas de reunión, Informes mensuales, Informes técnicos registro fotográfico, cartografía y acta de Acuerdo de Voluntades suscrita.
</t>
  </si>
  <si>
    <t xml:space="preserve">Demoras en contactar propietarios y falta de interés </t>
  </si>
  <si>
    <t>Apoyo a la Secretaría Distrital de Ambiente, por parte de la EAAB.</t>
  </si>
  <si>
    <r>
      <t>La implementación del plan de manejo corresponde a</t>
    </r>
    <r>
      <rPr>
        <sz val="10"/>
        <color rgb="FFFF0000"/>
        <rFont val="Arial"/>
        <family val="2"/>
      </rPr>
      <t xml:space="preserve"> </t>
    </r>
    <r>
      <rPr>
        <sz val="10"/>
        <rFont val="Arial"/>
        <family val="2"/>
      </rPr>
      <t>32.81</t>
    </r>
    <r>
      <rPr>
        <sz val="10"/>
        <color theme="1"/>
        <rFont val="Arial"/>
        <family val="2"/>
      </rPr>
      <t>% en lo avanzado del PDD y sus acciones se realizan en 5 componentes:
Avances III trim 2019:1.)SOCIAL:2019.Gestión para implementar 1 iniciativa/vincular 3 grupos sociales.2)PREDIAL:Oferta para notificacion de compraventa RT 10. RT 17 en revision juridica.3.)INCENDIOS FORESTALES:Planeación y contratación para intervenir en IV trim.4.)INCENTIVOS: Finalización de control retamo y plantación 2000 árboles. Plantación 581 árboles (0.5 ha) en Carabineros.Acuerdo Voluntades Santa Teresita.Contacto con Gimnasio Femenino.Reunión predio Soratama.5.)RESTAURACIÓN: Intervención 0,6 ha en serranía del Zuque.Identificacion de areas de intervención Consolidación de línea base de habilitación y restauración. Línea base para intervención y mantenimiento integral de senderos en la Serranía El Zuque.
El avance en PDD es:1.) SOCIAL: 2016.Vinculación 1grupo/1 iniciativa.2017.Vinculación 2grupos/1iniciativa. Ecotravesía.2018: Implementación 1grupo/1iniciativa. Implementación túnel ambiental. 2019.Selección 1 iniciativa/Vinculación 3grupos.2.)PREDIAL: 2016.identificación técnica de 44 predios.2017.Estudios títulos 44 predios.2018.Levantamientos topográficos 4 predios.3 predios priorizados. Decreto Distrital 798/2018. 2019.Avalúos de referencia y avalúos comerciales RT10 y RT17, en tramite de notificacion de ofertas por enajeacion voluntaria.3)INCENDIOS FTALES:77,75ha: 2016: adecuación 1ha incendiada.2017:control inicial retamo 4ha; mantenimiento retamo 53,66ha; restauración 3,09ha área incendiada.2018.2ha restauración área incendiada; 7,1ha control inicial retamo.2019.control inicial retamo 4,4ha; 2,5 ha restauración área incendiada. 4).INCENTIVOS:2016.implementación 2ha. 2017,diseño incentivos 8 ha. 2018.Implementación 8ha y seguimiento,selección 2 predios.2019: Control retamo (5ha) y plantación 2000 árboles en La Primavera. Restauración Carabineros 1 ha (766 árboles). Definición área Intervención y borrador Acta Acuerdo Voluntades.Reunión predio Soratama.5.) RESTAURACIÓN: 2016: restauración en 0.6ha, 0.16ha recuperación senderos.2017.Apoyo a acciones de restauración en 0.6ha (CAR-Red de Colegios Cerros Orientales e IDIPRON). Priorización y prediseño de actividades a implementar en 1ha de cantera en Zuque, 9,4ha de restauración y 1.2ha de senderos.2018:Actividades con IDIPRON y FDLSC para intervenir 1 cantera y realizar restauración.Se aunó esfuerzos con Aguas de Bogotá, la Empresa de Acueducto y Alcantarillo de Bogotá y el Instituto Distrital de Turismo para intervenir 1.64ha de senderos.2019.Intervención 50 ha con acciones de restauración en Serranía del Zuque. Intervención 3 ha de cantera con manejo paisajístico y restauración ecológica.Consolidación de línea base y evaluación de criterios para intervención en acciones de restauración, habilitación de cantera.Priorizaron de senderos en la Serranía El Zuque para intervención, consolidación de línea base y presupuesto preliminar en marco de Contrato No.92017.</t>
    </r>
  </si>
  <si>
    <t>Demoras en la concertación del acuerdo de voluntades con los propietarios de los predios ubicados en la localidad de Usaquen.</t>
  </si>
  <si>
    <t>Dirección de Gestión Ambiental</t>
  </si>
  <si>
    <t>HABILITACIÓN DE ESPACIOS PARA EL DISFRUTE DE LA OFERTA NATURAL DE LOS CERROS ORIENTALES</t>
  </si>
  <si>
    <t>GESTIONAR  100% EL PLAN DE  ADQUISICIÓN DE PREDIOS PRIORIZADOS EN LOS CERROS ORIENTALES</t>
  </si>
  <si>
    <t>Para el III trimestre de 2019, con recursos de vigencia se recibieron los avaluos comerciales y se tramita la notificacion de ofertas de compraventa a propietario del RT 10 y RT 17, es necesario revisar estudio de titulos de linderos de los predios.
En 2016 se realizó la caracterización y priorización, generando un resultado de 44 predios para el estudio de títulos. 
Para la vigencia del 2017, con recursos de reserva se realizaron los estudios de títulos de los cuarenta y cuatro (44) predios priorizados. Así mismo, se realizó la priorización de estos mismos predios conforme a la viabilidad jurídica. Así mismo se contó con el Informe técnico de afectación minera y/o pasivos ambientales) de 7 predios priorizados, ubicados en la Localidad de Usaquén, Santafé y Usme. Adicionalmente, se entregaron los insumos técnicos necesarios para realizar los levantamientos topográficos de cuatro predios priorizados. 
Para el 2018. Se reciben los avalúos comerciales de los RT 10-CHIP AAA0142LCOE, RT 17-CHIP AAA0142LCKL y RT 30-CHIP AAA0156LEMR equivalente a un área total de 32ha, en zona de franja de adecuación, lo anterior con recursos de reserva. Se anuncia y expide el proyecto de declaratoria de utilidad pública. Se inicia el proceso para realizar avalúos de referencia por parte de Catastro Distrital. 
En lo corrido del 2019, se reciben los avalúos comerciales y se procede realizar la notificacion de las oferta de compra RT 10, y RT; 17 en revision juridica de cabida y linderos de escrituras anteriores ambos predios. Se realiza mesa de trabajo con Catastro para dar mayor celeridad al proceso de recibir la justificación del resultado obtenido del valor de referencia del suelo, segun lo establecido en el proyecto de declaratoria de utilidad pública en cerros orientales mediante el Decreto Distrital 798 de 2018.</t>
  </si>
  <si>
    <t>N.A</t>
  </si>
  <si>
    <t>N.A.</t>
  </si>
  <si>
    <t xml:space="preserve">Las acciones adelantadas contribuyen al cumplimiento de lo dispuesto en el decreto 485 de 2015 por el cual se adopta el plan de manejo ambiental de la Franja de Adecuación, en concordancia con la sentencia del Consejo de Estado para la Protección de los Cerros orientales 
Consolidar el área de ocupación público prioritaria de la franja de adecuación, como un espacio que amplié la oferta ambiental del Distrito Capital y permita una transición armónica entre la zona urbana y el área protegida. 
</t>
  </si>
  <si>
    <t xml:space="preserve">Informes técnicos actualizados de los avalúos comerciales entregados por parte de la Unidad Administrativa Especial Catastro Distrital RT 17 y RT 10 referencia 20193034-20193035
Oficios de solicitud de ajuste y actualizacion de areas con base en los avaluos comerciales entregados por parte de Catastro
Formato de recibo de conformidad de los avalúos comerciales RT 30, RT 10, RT 17.
Solicitud de avalúo comercial de área remanente RT 17
Solicitud mediante oficio ante Catastro avalúos de referencia
Solicitud mediante oficio ante Catastro capacitación de plataforma digital para radicación de avalúos comerciales
Actualizacion y ajuste promesa de compraventa RT 10 y RT 17
</t>
  </si>
  <si>
    <t>ADQUIRIR  25 HECTÁREAS DE PREDIOS PRIORIZADOS EN LOS CERROS ORIENTALES</t>
  </si>
  <si>
    <t>Suma</t>
  </si>
  <si>
    <t xml:space="preserve">Para el III Trimestre de 2019, se inicia tramite notificacion de adquisición predial del RT 10, tomando como insumos la actualización de los avalúos comerciales y ajuste en los valores de referencia, entregados por Catastro Distrital. RT 17 se debe revisar el estudio de titulos de las escrituras anteriores del inmueble para definir el area a adquirir.
En el 2017, con recursos de vigencia, fueron entregados los productos técnicos necesarios para la realización de los levantamientos topográficos de los con CHIP: AAA0142LCOE de 22,5 ha, CHIP AAA0142LCKL de 6,2ha y el CHIP AAA0156KNUH de 7,1ha. 
En la vigencia 2018, con recursos de 2017 se reciben 4 levantamientos topográficos (38ha) para la gestión predial de los predios priorizados. Se realizan los avalúos comerciales de RT 30, RT 10 y RT 17. Se reciben dichos productos para iniciar gestión predial con base en el proyecto de utilidad pública y se inicia contrato interadministrativo con el fin de realizar los respectivos avalúos de referencia por parte Catastro.
En lo corrido del 2019, con base en las actividades de gestión predial programadas se realiza notificacion a propieatrios de las ofertas formales de compra por enajenación voluntaria. </t>
  </si>
  <si>
    <t xml:space="preserve">Retraso en la revision juridica para actualizacion de cabida y linderos del predios RT 17 </t>
  </si>
  <si>
    <t>Mesa de trabajo conjunta con la Empresa de Acueducto para adelntar la revison de cabida y linderos del predio</t>
  </si>
  <si>
    <t xml:space="preserve">Dar mayor celeridad a la gestion predial de adquisicion 
Dar cumplimiento a la sentencia del Consejo de Estado para la Protección de los Cerros orientales.
Consolidar la franja de adecuación de la Reserva forestal del Bosque oriental de Bogotá como un espacio que amplié la oferta de servicios medioambientales al Distrito Capital. </t>
  </si>
  <si>
    <t>Documento versión actualizada y sus respectivos anexos jurídicos del proyecto de declaratoria de utilidad publica
Oferta formal compraventa  RT 10 para notificacion a propietario titular del dominio
Borrador Oferta formal compraventa RT 17
Acta de asistencia a reunion EAAB</t>
  </si>
  <si>
    <t xml:space="preserve">HABILITAR  4 HECTÁREAS   DE REDES DE SENDEROS ECOLÓGICOS SECUNDARIOS EN LOS CERROS ORIENTALES </t>
  </si>
  <si>
    <r>
      <t xml:space="preserve">Para el III trimestre de 2019, con recursos de vigencia, se consolidó la línea base para el mantenimiento del sendero priorizado en la Localidad de San Cristóbal y se unificó con el presupuesto preliminar estimado en el Contrato No.92017. Con recursos de reserva, finalizó la etapa de diseños arquitectónicos y paisajísticos de los senderos de la Quebrada Las Delicias y del Cerro Guadalupe-Cerro Aguanoso, y se está a la espera de la aprobación de estos por parte del Comité Técnico para dar inicio en el IV trimestre.
Para la vigencia 2016, se adelantaron acciones de restauración en 0.16 ha ubicadas en el camino que conduce al aula ambiental Soratama.
Para la vigencia 2017, se identificó la red de senderos existentes en la cartografía de la Franja de Cerros para mantenimiento y adecuación. Se definió realizar el diagnóstico de 1 tramo de sendero para mantenimiento del Parque del Agua (desde el río San Francisco-Vichachá hasta el circuito de la Quebrada La Leona, 1.7 km) priorizado en la reunión interinstitucional con EAAB ESP y CAR. Se contrató la habilitación del sendero Zuque-Corinto en 1.2 ha.
Para la vigencia 2018, se identificaron los senderos del Cerro Guadalupe-Cerro Aguanoso y de la Quebrada Las Delicias, los cuales serán intervenidos con el Convenio SDA-CV-20181473 que tiene fecha de acta de inicio el día 21 de diciembre de 2018. Con este Convenio se intervendrán al menos 1.64 ha de senderos.
En lo corrido del año 2019, se realizó el levantamiento topográfico de los senderos y se presentará en el próximo Comité Técnico los diseños definitivos de los mismos para su aprobación. Así mismo, se hizo el análisis predial de los senderos del Convenio, y se finalizó el estudio geotécnico e hidráulico. Con recursos de vigencia, se unificó la información de la línea base para la intervención del sendero priorizado en la localidad de San Cristóbal. </t>
    </r>
    <r>
      <rPr>
        <sz val="7"/>
        <rFont val="Arial"/>
        <family val="2"/>
      </rPr>
      <t>Se dio incio a la elaboración de los documentos precontractuales de meta 2019.</t>
    </r>
  </si>
  <si>
    <t>Retraso en la aprobación de las actividades del diseño definitivo por parte de la Interventoría contratada por el Ejecutor.</t>
  </si>
  <si>
    <t>En Comité Técnico se modificó el Cronograma para disminuir los tiempos de aprobación para dar inicio con las actividades de ejecución en campo.</t>
  </si>
  <si>
    <t>Dar cumplimiento al Plan de Manejo, adoptado por la Administración Distrital mediante el Decreto
485 de 2015, para dar conectividad ecológica y disfrute a la ciudadanía.</t>
  </si>
  <si>
    <t>1. Informes mensuales 01, 02 y 03 - Convenio Interadministrativo SDA-CV-20181473.
2. Informe mensual 04 - Convenio Interadministrativo SDA-CV-20181473.
3. Presentación Comité Técnico 6 - Convenio Interadministrativo SDA-CV-20181473.</t>
  </si>
  <si>
    <t>HABILITAR 5 HECTÁREAS DE UNA CANTERA EN LOS CERROS ORIENTALES PARA EL DISFRUTE DE LA OFERTA NATURAL</t>
  </si>
  <si>
    <t xml:space="preserve">En el lll trimestre de 2019, con recursos de reserva, se adelantarón visitas para la elaboración de diseños en la hectarea (1) a ejecutar a travez del convenio 20171328, en el área priorizada de la serrania del Zuque, para lo cual EAAB ESP cuenta con los profesionales que adelantarán el diseño. Con recursos de vigencia, en septiembre con el convenio 12952019, se identificó el área de intervención y se inicia la formulación de diseños para 1 ha de la cantera del zuque. 
Para 2016, la meta no contaba con programación. 
Para 2017, se realizó el proceso de identificación y priorización de 1 ha de cantera ubicada en la serranía del Zuque, como área de intervención. 
En 2018, se realizó el diagnostico, planeación y elaboración de diseños de 1ha de cantera. Se identifican y diseñan, en conjunto con IDIPRON y FDLSC la intervención de 3 ha de la cantera del Zuque. Inició la adecuación de una vía de acceso, estabilización de taludes y control de exóticas invasoras en 1 ha de la Serranía del Zuque
En 2019, se intervinieron 3 ha con acciones de control de exóticas y establecimiento de material vegetal.
En 2019, se adelantaron visitas para la elaboración de diseños en la hectarea a ejecutar a travez del convenio 20171328, en el área priorizada de  la serrania del Zuque, para lo cual ya se cuenta con los profesionales que adelantarán el diseño. En el mes de septiembre con el convenio 12952019, se identifica el área de intervención y se inicia la formulación de diseños para 1 ha de la cantera del zuque. </t>
  </si>
  <si>
    <t>Se presentarón  retrasos debido a la disparidad de criterios técnicos, sin embargo a la fecha ya se armonizan los criterios entre las entidades para iniciar la etapa de diseño  en el convenio 20171328. 
Así mismo, recientemente se suscribio el convenio 20191295 del cual en el mes de Julio se suscribe el acta de inicio y inicia  la intervención de (1) hectarea de cantera en el zuque, con la identificación y diseño..</t>
  </si>
  <si>
    <t xml:space="preserve">Respecto a los retrasos debido a la disparidad de criterios técnicos en el convenio 20171328 , se adelantarón  mesas de trabajo de los equipos técnicos de las entidades, a fin de subsanar las diferencias e iniciar la fase de implementación.
Para el convenio 20191295 se adelanta la suscripción del acta de inicio, se adelantó la identificación y se trabaja en el diseño de intervención, se  proyecta el inicio de actividades para el mes de octubre.
</t>
  </si>
  <si>
    <t>Conectividad ecológica y disfrute ciudadano.
Agilidad en el proceso de concertación.</t>
  </si>
  <si>
    <t xml:space="preserve">1. Informes mensuales de ejecución convenio 0312018.
2. Acta de inicio del convenio 12952019.
</t>
  </si>
  <si>
    <t>APROPIACIÓN SOCIAL POR PARTE DE GRUPOS DE INTERÉS PARA LA CONSERVACIÓN DE LOS CERROS ORIENTALES</t>
  </si>
  <si>
    <t>VINCULAR 10 GRUPOS DE INTERÉS EN LA CONSERVACIÓN  CERROS IMPLEMENTANDO 5 INICIATIVAS  AMBIENTALES  PARA LA APROPIACIÓN SOCIAL.</t>
  </si>
  <si>
    <t>En III Trimestre 2019, con recursos de reserva continúa la implementación de la iniciativa "Nuestros Cerros" programando los eventos culturales y continuando con la elaboración del mural.Así mismo, se realizó 1 capacitación en restauración, dando inicio a la implementación de la iniciativa en Zuque-Corinto. Con recursos de Vigencia, se vincularon 3 grupos de interés ambiental, y se continúan las gestiones para realizar la implementación de la iniciativa "Las violetas" en la Zona Prioritaria Conexión Entrenubes.
En 2016 se vinculó un grupo conformado por juntas de Acción Comunal de 4 Barrios, como proponentes iniciativas recuperando el corazón de la mariposa.
En 2017 se implementó 1 componente de la iniciativa Recuperando el Corazón de la Mariposa, desarrollando 3 talleres:  restauración, manejo y conservación de fuentes hídricas; manejo de residuos sólidos y separación en la fuente. Se realizó la caracterización socioeconómica del Parque del Agua y Zuque. Se seleccionaron 2 iniciativas en las zonas Parque del Agua y Zuque-Corinto, acompañando el proceso de ajuste y la espacialización de las áreas a intervenir. Se realizó la Eco travesía por los Cerros Orientales vinculando comunidad del Verjón. Se realizó el guion para el túnel ambiental en procura de la apropiación social de los cerros y se actualizó la matriz de actores sociales e iniciativas de las 4 zonas prioritarias. En 2018,con recursos de reserva terminó la implementación de la iniciativa "Recuperando el Corazón de la Mariposa". Con recursos de vigencia, se diseñó e implementó un proceso de formación en agricultura urbana e implementó el túnel ambiental. Inicia la implementación de iniciativa "Nuestros Cerros" realizando la instalación de la señalética (10 paneles de información taxonómica y 2 vallas tipo 2 para la delimitación de la Franja). 2019. Continúa la implementación de la iniciativa "Nuestros Cerros",  comienza   implementación en "Zuque-Corinto" y las gestiones de implementación en "Las Violetas"</t>
  </si>
  <si>
    <t>Apropiación del territorio, por parte de las comunidades asentadas en la Franja de Adecuación, de tal forma que se conviertan en  nuestros principales aliados en el cuidado y la conservación  de sus ecosistemas; además del establecimiento de una corresponsabilidad por los beneficios que les brindan los Cerros Orientales. La implementación de la iniciativa, se convierte en un incentivo que permite el mejoramiento de las condiciones socioeconómicas de los pobladores de la Franja.         
Incidir mediante  la búsqueda de financiación con el sector privado para el apoyo de iniciativas y emprendimientos sociales.</t>
  </si>
  <si>
    <t xml:space="preserve">Actas de reuniones.
Registro Fotográfico de las Salidas de campo Conexión Entrenubes y Bosquejos para elaborar el mural
Polígonos susceptibles para intervención Entrenubes.
Documento  de caracterización socioeconómica Entrenubes.
Documento de Informe de  actividades realizadas con el Túnel Ambiental
</t>
  </si>
  <si>
    <t xml:space="preserve">RESTAURACIÓN, MANEJO Y CONSERVACIÓN DE COBERTURAS VEGETALES </t>
  </si>
  <si>
    <t>RESTAURAR Y MANTENER   80 HA EN EL BOSQUE ORIENTAL DE BOGOTÁ CON PARTICIPACIÓN DEL SECTOR PRIVADO.</t>
  </si>
  <si>
    <t>En el III trimestre de 2019, con recursos de vigencia se aunan esfuerzos y suscribe el convenio 12952019, se identifica el área de intervención de 10 ha en el predio "La Calera Monserrate 1". Con el convenio 0312018 se intervienen en septiembre 0,6 ha en la serrania del Zuque.
En 2016, se adelantaron acciones de restauración en 0,5 ha en la cantera del Zuque y 0,1 ha en el parque nacional Enrique Olaya Herrera. 
En 2017 se realizó la identificación y priorización de 9,4 hectáreas en franja de adecuación en los predios Serranía del Zuque (5 ha) y Tanque de los Alpes (5 ha). 
En 2018, con recursos de reserva se realizó el inventario forestal en el predio Hoya de San Cristóbal y sendero Parque del Agua. Con recursos de vigencia, se aunaron esfuerzos técnicos con IDIPRON y el FDLSC para la intervención en 50 ha ubicadas en la serranía del Zuque. 
En 2019, para la ejecución del convenio 20171328, se adelanó ajuste de las áreas de intervención (10 Ha ) ubicadas en el área de franja de adecuación de los predios "Quebrada la vieja", "Santa Isabel 1"   y  "Vitelma", que reemplazan a Serranía del Zuque. Con el convenio 0312018 se implementan los diseños e intervienen 0,6 ha en la serranía del Zuque, con el control de exóticas y plantación de especies nativas. Con recursos de la vigencia se aunan esfuerzos y suscribe el convenio 12952019, se identifica el área de intervención de 10 ha en el predio "La Calera Monserrate 1".</t>
  </si>
  <si>
    <t>Se presentan retrasos debido a la disparidad de criterios técnicos que permitirán la consolidación de los diseños definitivos en el convenio 20171328. Así mismo, recientemente se suscribio el convenio 20191295 del cual en el mes de septiembre  o inicios de octubre, se espera inciar la actividad de campo.</t>
  </si>
  <si>
    <t xml:space="preserve">Respecto a los retrasos debido a la disparidad de criterios técnicos en el convenio 20171328 , se adelantarón  mesas de trabajo de los equipos técnicos de las entidades, a fin de subsanar las diferencias e iniciar la fase de implementación.
Para el convenio 20191295 se adelantó la suscripción del acta de inicio en la segunda semana del mes de julio.
Adelantar la concertación y armonización de criterios técnicos. </t>
  </si>
  <si>
    <t>Generar la conexión ecológica</t>
  </si>
  <si>
    <t xml:space="preserve">1. Informes mensuales de ejecución convenio 0312018.
2 Acta de inició convenio 12952019
</t>
  </si>
  <si>
    <t>En el III trimestre de 2019 se realizaron acciones de planeación y contratación, orientadas a intervenciones en número de hectáreas, en el marco de un convenio (20191283).
En 2016, se adecuó 1 ha afectada por incendio forestal (Parque Nacional Enrique Olaya Herrera). 
En 2017, con reservas, se trabajó en 43,62 ha y con recursos de vigencia se intervinieron 17,13 ha. (total 2017: 60,75).
En 2018, con recursos de reserva, se intervinieron 8 ha y con recursos de vigencia 1,1 ha (total 2018: 9,1 ha).
En 2019, con recursos de reserva, se intervinieron 6,9 ha (4,4 ha de control inicial de retamo y 2,5 ha afectadas por incendio forestal).</t>
  </si>
  <si>
    <t xml:space="preserve">Recuperación de los ecosistemas nativos, mediante las acciones para restaurar las zonas invadidas de retamo. 
</t>
  </si>
  <si>
    <t>Informes de convenio, actas de comité de convenio.</t>
  </si>
  <si>
    <t>DESARROLLAR EN 40 HA INCENTIVOS PARA LA CONSERVACIÓN DE COBERTURAS VEGETALES</t>
  </si>
  <si>
    <t>Durante el III trimestre de 2019, con recursos de reserva, finalizó la implementación en el Predio la Primavera, control de retamo en 5 ha y plantación de 2000 árboles en total; así mismo, se realizó restauración en Carabineros de 0.5  ha (581 árboles) y control rebrotes eucalipto, se realizó visita al vivero de Soratama con la Universidad del Bosque, pues facilitarán el contacto con el Gimnasio Femenino. Reunión con propietario del predio en Soratama para definir interés en trabajar con incentivos. Con recursos de vigencia, se realizó reunión con el propietario del predio Hacienda Santa Teresita y la EAAB para establecer implementación en el predio.  Se elaboró borrador de Acuerdo de Voluntades 
En la vigencia 2016, se identificaron, delimitaron y priorizaron 4 zonas en Franja; caracterización biológica de la zona de Soratama; se seleccionó predio; Jornada ambiental para revitalización de la franja. 
En la vigencia 2017, final polígonos zonas prioritarias. Salidas caracterización biológica de Parque del Agua, Zuque y Entrenubes. Modificación Acta de Acuerdo. Diseño de restauración y manejo. Jornadas lúdicas Parque del Agua y Zuque. Documento definitivo caracterización biológica Parque del Agua, borrador final caracterización de Zuque. Inicio contrato implementación incentivos; se implementaron 2 ha. 
En la vigencia 2018, implementación restauración pasiva y activa en 8 ha. Con recursos de vigencia, selección predios Zuque (7ha), diseños restauración predios, Convenio No. 031 de 2018 con IDIPRON y la Alcaldía de San Cristóbal para la implementación 15 ha.AQ51
En la vigencia 2019,  con recursos de la reserva, cronograma implementación, plantación 766 árboles Carabineros (1 ha),  suscripción Acta Acuerdo, control retamo en 5 ha, plantación 2000 árboles y capacitación en La Primavera. Con recursos de vigencia, se realizó visita nuevo predio, se realizó reunión con el propietario, definición área efectiva implementación y  revisión  borrador Acta Acuerdo.</t>
  </si>
  <si>
    <t xml:space="preserve">Apoyo a la Secretaría Distrital de Ambiente, por parte de la EAAB </t>
  </si>
  <si>
    <t xml:space="preserve">Consolidación del Área de Ocupación Prioritaria de la Franja de Adecuación, aportando a la conservación de Ecosistemas su recuperación y el cumplimiento del Plan de Manejo planteado en el Decreto 485 de 2015. </t>
  </si>
  <si>
    <t>Actas de reunión, registro fotográfico, cartografía</t>
  </si>
  <si>
    <t>PAGO VIGENCIAS ANTERIORES FENECIDAS</t>
  </si>
  <si>
    <t>PAGAR 100 % COMPROMISOS DE VIGENCIAS ANTERIORES FENECIDAS</t>
  </si>
  <si>
    <t>Constante</t>
  </si>
  <si>
    <t>Para el trimestre III, se cuenta con los respectivos avances según los pagos establecidos: pago 1 (100%), pago 2 (90%), pago 3 (100%), cuarto pago (90%), quinto pago (50%) y sexto pago (25%).
Se han revisado informes financieros y administrativos para los pagos 1, 2, 3, 4 y 5. Así, se efectuó el primer pago; para el segundo y tercer pago pago se gestionó la resolución que reconoce el pago, la solicitud de expedición de CDP, resolución que reconoce y ordena el pago, el acta de recibo parcial e IAAP.
A menara detallada, se han recibido informes técnicos de topografía, componente diseños, geología, geotecnia, restauración ecológica, administrativo y socioeconómico; así como los informes del ítem normativo y permisos; y se han revisado informes financieros y administrativos para el primer, segundo, tercer, cuarto y quinto pago.</t>
  </si>
  <si>
    <t>Demora en la entrega de los productos según cronograma propuesto por el contratista.</t>
  </si>
  <si>
    <t>Se realizará seguimiento permanente a la ejecución del contrato a través de reuniones semanales con el contratista.</t>
  </si>
  <si>
    <t>Consolidación del Área de Ocupación Prioritaria de la Franja de Adecuación, aportando a la conservación de Ecosistemas su recuperación y el cumplimiento del Plan de Manejo planteado en el Decreto 485 de 2015.</t>
  </si>
  <si>
    <t>Acta de inicio, acta de reunión, cronograma y acta de salida.</t>
  </si>
  <si>
    <t>MANEJAR 89 HA COMO ESTRATEGIA DE PREVENCIÓN Y MITIGACIÓN DE INCENDIOS FORESTALES</t>
  </si>
  <si>
    <t>1, Elaboración de avaluos de predios seleccionados</t>
  </si>
  <si>
    <t>X</t>
  </si>
  <si>
    <t xml:space="preserve">2, Gestión requerida para la adquisición predial de la SDA </t>
  </si>
  <si>
    <t>ADQUIRIR 25 HA DE PREDIOS PRIORIZADOS EN LOS CERROS ORIENTALES</t>
  </si>
  <si>
    <t>3,  Revisión y aprobación de los avalúos de predios seleccionados</t>
  </si>
  <si>
    <t>4, Gestion predial para la solicitud del Certificado de Disponibilidad Presupuestal que respaldará ofertas formales de adquisición</t>
  </si>
  <si>
    <t>5, Proceso de oferta de compraventa mediante enajenación voluntaria</t>
  </si>
  <si>
    <t>6, Adquisición predial</t>
  </si>
  <si>
    <t xml:space="preserve">HABILITAR  4 HECTÁREAS  DE REDES DE SENDEROS ECOLÓGICOS SECUNDARIOS EN LOS CERROS ORIENTALES </t>
  </si>
  <si>
    <t>7, Identificar, diagnosticar, planear y elaborar los prediseños para acciones de adecuación y mantenimiento de senderos ecologicos secundarios.</t>
  </si>
  <si>
    <t>8, Realizar la intervención de mantenimiento y adecuación de senderos ecologicos secundarios y el modelo de administración para el acceso a  la Reserva Forestal Bosque Oriental de Bogotá.</t>
  </si>
  <si>
    <t>La actividad tuvo retrasos en la presentación de los diseños definitivos de los senderos, pero una vez aprobado por el Comité Técnico, se espera iniciar labores de campo a inicios del IV trimestre de 2019.</t>
  </si>
  <si>
    <t>9, Identificar, diagnosticar, planear y elaborar los prediseños para acciones de adecuación y mantenimiento de senderos ecologicos secundarios.</t>
  </si>
  <si>
    <t>Se priorizaron los senderos ecológicos para intervención en la Localidad de San Cristóbal y se adelantaron los diseños definitivos de los mismos por medio del Contrato de Consultoría  No.92017.</t>
  </si>
  <si>
    <t>10, Realizar la intervención de mantenimiento y adecuación de senderos ecologicos secundarios y el modelo de administración para el acceso a  la Reserva Forestal Bosque Oriental de Bogotá.</t>
  </si>
  <si>
    <t>11, Identificar el área de cantera, diagnosticar, planear y elaborar los diseños para acciones restauración, rehabilitación o recuperación ecológica.</t>
  </si>
  <si>
    <t>12, Realizar la implementación de acciones de restauración, rehabilitación o recuperación ecológica.</t>
  </si>
  <si>
    <t>13, Identificar el área de cantera, diagnosticar, planear y elaborar los diseños para acciones restauración, rehabilitación o recuperación ecológica.</t>
  </si>
  <si>
    <t>14, Realizar la implementación de acciones de restauración, rehabilitación o recuperación ecológica.</t>
  </si>
  <si>
    <t>La actividad iniciará una vez se terminen los diseños de intervención, es decir a mediados del mes de octubre.</t>
  </si>
  <si>
    <t>15, Actividades de diagnóstico, caracterización social, convocatoria, vinculación de grupos sociales  y diseño de  una (1) iniciativa socioambiental.</t>
  </si>
  <si>
    <t>16, Realizar la implementación y seguimiento de una (1)  iniciativa socioambiental</t>
  </si>
  <si>
    <t>Se radica oficialmente ante la SDA la iniciativa seleccionada " Las Violetas en Ambiente con el Ambiente" presentada por la JAC del barrio Las Violetas; esta iniciativa se encuentra encaminada a la implementación de huertas agroecológicas - urbanas, como una estrategia de educación ambiental. Por lo anterior,  se están realizando las gestiones requeridas para comenzar con la implementación de la misma, resaltando gestiones precontractuales y la realización de reuniones y salidas de campo encaminadas a  gestionar los permisos para la utilización de los predios requeridos  y la socialización del proyecto, con el fin de vincular a más personas de la comunidad en la implementación.</t>
  </si>
  <si>
    <t>17,Realizar la implementación y seguimiento a dos (2) iniciativas socioambientales</t>
  </si>
  <si>
    <t xml:space="preserve">18, Realizar el seguimiento a una (1) iniciativa socioambiental implementada en Usaquen  y a la ejecución de la herramienta pedagógica "ruta ambiental". </t>
  </si>
  <si>
    <t>En respuesta a una petición realizada por la comunidad, se presenta un informe detallado de las actividades de recuperación de coberturas vegetales, desarrolladas en el marco de la implementación de la iniciativa "Recuperando el Corazón de la Mariposa"; adicionalmente, se realizan las gestiones para vincular a proponentes de la iniciativa en el desarrollo del diplomado formación de líderes en turismo de  naturaleza de Cerros Orientales.
Se realiza el seguimiento a las actividades y/o eventos en las cuales se utilizó la estrategia de educación ambiental "Ruta Ambiental". En este sentido se desarrollaron las siguientes: Concejo de Bogotá D.C. (30); Secretaria de Salud (54); Colegio Mayor de San Bartolomé (449); Alcaldía de Fontibón (35); Secretaría de la Mujer - Santa María del Lago (19); Colegio Filarmónico Simón Bolívar -Parque Mirador de los Nevados (64); Colegio Pedagógico Dulce María -Parque Mirador de los Nevados (56); Colegio José Martí Sede D (137); Colegio Parroquial San Luis Gonzaga -Entrenubes (301); Colegio Parroquial San Luis Gonzaga Entrenubes- (314); Jardín Infantil Sol Solecito - Entrenubes (326); Colegio Nidia Quintero de Turbay (214); Parque de los Novios (35); Jardín Infantil Mi Dulce Refugio -Soratama (130); Comunidad en general -Parque Mirador de los Nevados (96); Comunidad en general - Parque Mirador de los Nevados (18);  Comunidad en general -Santa María del Lago (20); Centro Día Servitá -Soratama (135); Centro Día Servitá -Soratama (43); Comunidad en general -Santa María del Lago (20); Colegio Distrital Técnico Palermo (406); Parque Metropolitano Gilma Jiménez (153); Club Hogar Michin y Comunidad en general - Santa María del Lago (34); Grupo adulto mayor La Granja y Comunidad en general - Santa María del Lago (60); Colegio José Félix Restrepo y Comunidad en general -Santa María del Lago (75); Colegio Debora Arango Pérez (677);  Colegio Robert F. Kennedy -Santa María del Lago (167); Colegio Aquileo Parra -Soratama (181); Colegio Jonathan Swift – primaria - Mirador de los Nevados(78); Colegio Villemar El Carmén (Mirador de los Nevados(20); Consejo Local de Vejez y Envejecimiento de Suba (Mirador de los Nevados (42); Conjunto Residencial Parque Macarena II (128); Colegio Quiroga Alianza -Mirador de los Nevados(79); Servidores públicos Distrito -Entrenubes (27); Jardín Niño Jesús -Entrenubes (136); Colegio San Martín de Porres -Entrenubes (32); Colegio Compartir Recuerdo -Entrenubes(35): Colegio Jonathan Swift – bachillerato -Mirador de los Nevados (87); Colegio Angloamericano (6).</t>
  </si>
  <si>
    <t>RESTAURACIÓN, MANEJO Y CONSERVACIÓN DE COBERTURAS VEGETALES</t>
  </si>
  <si>
    <t>19, Elaborar  diagnósticos y diseños,  para  la planificación  en áreas priorizadas de intervención  en la reserva forestal Bosque Oriental de Bogotá.</t>
  </si>
  <si>
    <t>Se continúa con la labor de concertación técnica con CAR-EAAB. 
Se avanza en la elaboración de los documentos de diagnostico y diseño por la consultoría. Se revisa el documento de diseño correspondiente al 75%.</t>
  </si>
  <si>
    <t>20, Intervenir  con acciones  de restauración ecológica  en áreas priorizadas  en la reserva forestal Bosque Oriental de Bogotá.</t>
  </si>
  <si>
    <t>Se continúa con la labor de concertación técnica con CAR-EAAB.
Se revisan y aceptan  los documentos diagnósticos, y el avance del 50% en el  documento de diseño.
Con la entrega del documento preliminar de diseños se hace la  implementación en la serranía del zuque, se termina el control de exóticas en 0,6 has y el proceso de restauración ecológica respectivo. Actividad Finalizada.</t>
  </si>
  <si>
    <t>21 Elaborar  diagnósticos y diseños,  para  la planificación  en áreas priorizadas de intervención  en la reserva forestal Bosque Oriental de Bogotá.</t>
  </si>
  <si>
    <t>22, Intervenir  con acciones  de restauración ecológica  en áreas priorizadas  en la reserva forestal Bosque Oriental de Bogotá.</t>
  </si>
  <si>
    <t>Las actividades en campo se contemplan inicien en el mes de octubre, una vez se cuente con diagnostico y diseño.</t>
  </si>
  <si>
    <t>23, Ejecutar acciones de prevención y mitigación de incendios forestales, manejo adaptativo en áreas invadidas por retamo y recuperación de áreas afectadas por incendio forestal en el Distrito Capital.</t>
  </si>
  <si>
    <t>Actividad Finalizada</t>
  </si>
  <si>
    <t>24, Elaborar el mapa del estado de la invasión del complejo de retamo en la zona urbana de Bogotá</t>
  </si>
  <si>
    <t>La consultoría contratada para elaborar el mapa (Contrato SECOP II 552018) culminó el procesamiento de información espacial del área de estudio, la identificación de la especie invasora y la verificación en campo de los resultados y generó el mapa de la invasión de retamo para la zona urbana de Bogotá, con el procesamiento y sinergismo de la información de imágenes satelitales Planet Scope e imágenes gratuitas.
El mapa, así como la metodología empleada para su generación, fueron socializados el 22 de julio de 2019 a representantes de 14  entidades, organizaciones y universidades.</t>
  </si>
  <si>
    <t>25, Ejecutar acciones de prevención y mitigación de incendios forestales, manejo adaptativo en áreas invadidas por retamo y recuperación de áreas afectadas por incendio forestal en el Distrito Capital.</t>
  </si>
  <si>
    <t>Las actividades previstas aún no han iniciado, ya que el nuevo convenio interadministrativo suscrito para realizarlas (SDA-CD-20191283) , inició el 29 de julio y, por ahora, las acciones están en fase de planeación y contratación.</t>
  </si>
  <si>
    <t>26, Desarrollar acciones de sensibilización y capacitación para prevenir la ocurrencia de incendios forestales.</t>
  </si>
  <si>
    <t>27, Desarrollar acciones de sensibilización y capacitación para prevenir la ocurrencia de incendios forestales.</t>
  </si>
  <si>
    <t>28, Presidir y participar en la Comisión Distrital para la Prevención y Mitigación de Incendios Forestales.</t>
  </si>
  <si>
    <t>29, Selección predios implementación</t>
  </si>
  <si>
    <t>30, Implementar los incentivos y realizar el seguimiento y evaluación para los predios seleccionados.</t>
  </si>
  <si>
    <t xml:space="preserve">La hectárea que se intervino durante el trimestre, se distribuyó así: 1- plantación de 581 árboles y control de rebrote de eucalipto para las 0.5 ha restantes en Carabineros (Localidad de Usaquén), en jornada con carabineritos y la alcaldía Local de Usaquén; 2- 0,5 ha de control de retamo en el Predio La Primavera (Localidad de San Cristóbal). Se elaboró correo para acordar entrega de actividades al propietario del predio La Primavera en la Localidad de San Cristóbal para que se encargue de los mantenimientos
</t>
  </si>
  <si>
    <t>31, Caracterizar las áreas piloto con potencial para conservación, restauración y rehabilitación bajo el modelo de incentivos a la conservación.</t>
  </si>
  <si>
    <t xml:space="preserve">Se están revisando ajustes a  la caracterización de la Zona prioritaria Cerros Orientales- Entrenubes </t>
  </si>
  <si>
    <t>32, Selección predios implementación</t>
  </si>
  <si>
    <t>33, Diseñar un paquete de incentivos para los predios seleccionados en las áreas piloto.</t>
  </si>
  <si>
    <t>Esta actividad se desarrolla una vez los predios estén seleccionados</t>
  </si>
  <si>
    <t xml:space="preserve">34, Implementar los incentivos y realizar el seguimiento y evaluación para los predios seleccionados.
</t>
  </si>
  <si>
    <t>Esta actividad se desarrolla una vez suscritas las Actas de Acuerdo de Voluntades</t>
  </si>
  <si>
    <t>35, Gestionar el pago de los pasivos exigibles</t>
  </si>
  <si>
    <t>Para el trimestre III, gestionaron los pago 2 y pago 3.
Se revisaron informes financieros y administrativos para los pagos  2, 3, 4 y 5. Así,
A menara detallada, se han recibido informes técnicos de topografía, componente diseños, geología, geotecnia, restauración ecológica, administrativo y socioeconómico; así como los informes del ítem normativo y permisos; y se han revisado informes financieros y administrativos para el segundo, tercer, cuarto y quinto pago.</t>
  </si>
  <si>
    <t>Trim I</t>
  </si>
  <si>
    <t>Meta 2019</t>
  </si>
  <si>
    <t>Cumplimiento 2018</t>
  </si>
  <si>
    <t>% 2019 para cumplir</t>
  </si>
  <si>
    <t xml:space="preserve">Revisión y aprobación de la actualización de los avalúos de los RT 10 y 17. </t>
  </si>
  <si>
    <t>Actividad finalizada se reciben informes a satisfacción de los productos avalúos comerciales RT 10 y RT 17, entregados por parte de Catastro</t>
  </si>
  <si>
    <t xml:space="preserve">Se inicia proceso por enajenación voluntaria para notificación a propietarios con base en las ofertas de compra de los predios RT 10. Y para el Rt 17 debe revisarse estudio de títulos de las escrituras anteriores </t>
  </si>
  <si>
    <t>Actividad finalizada con base en la justificación de anulación de Disponibilidad Presupuestal y nueva solicitud según priorización predial RT 10 y RT17</t>
  </si>
  <si>
    <t>En tramite notificación de oferta de compra RT 10, RT 17 en revisión jurídica y posterior notificación a propietarios con base en la revisión de actualización de cabida y linderos del predio</t>
  </si>
  <si>
    <t>Se inicia proceso de enajenación voluntaria de los predios priorizado RT 10</t>
  </si>
  <si>
    <t>Se aprobaron por parte del Comité Técnico los pre diseños para las acciones de adecuación de los senderos de la Quebrada Las Delicias y Cerro Guadalupe-Cerro Aguanoso, y se está a la espera de la presentación de los diseños definitivos para iniciar labores de obra en el marco del Convenio SDA-CV-20181473.</t>
  </si>
  <si>
    <t>La actividad presentó retrasos en los pre diseños de los senderos, y aún no ha sido vinculado a ningún proceso, lo cual genera que la intervención y mantenimiento de estos no presente avance alguno y se tenga prevista para IV trimestre del 2019.</t>
  </si>
  <si>
    <t>Se inicia la etapa de diseños florísticos para la intervención de 1 ha con el convenio 20171328.
Se adelantó el diagnostico para la intervención de  3 ha en la cantera del Zuque con el convenio 0312018, mediante la des infestación de exóticas y plantación de especies nativas, así como la implementación de acciones biomecánicas.</t>
  </si>
  <si>
    <t xml:space="preserve">Se identifica 1 ha de cantera en el zuque para intervención, y se avanza en los diseños, los cuales se tendrán finalizados a mediados del mes de octubre. </t>
  </si>
  <si>
    <t>Se realiza la caracterización socioeconómica de la Zona Prioritaria Conexión Entrenubes. Por otro lado,  se continúa con los ajustes del documento  requerido para la convocatoria que permitirá la selección de la iniciativa socio ambiental susceptible a ser apoyada en su implementación en el año 2020; En este sentido se realiza la socialización, solicitud de revisión y observaciones a profesionales de la SDA, involucrados en el tema de Cerros Orientales;  adicionalmente, se continúan las gestiones  con la oficina asesora de comunicaciones para realizar la publicación de la convocatoria antes mencionada.
Teniendo en cuenta que la SDA está realizando un aporte técnico en el desarrollo del diplomado en formación de líderes en turismo de  naturaleza de Cerros Orientales, se gestionó la vinculación de algunos líderes comunitarios  y proponentes de iniciativas, en el proceso de formación antes mencionado.</t>
  </si>
  <si>
    <t xml:space="preserve">Dando de continuidad  con las gestiones de implementación de la iniciativa "Nuestros Cerros"; y teniendo en cuenta que ya se realizó la adecuación del muro a intervenir,  se continúan las gestiones para la elaboración del mural socio-ambiental  y las mesas de trabajo con sus proponentes para programar los eventos culturales y ambientales planteados en el marco de la implementación de la iniciativa.
En el marco de la implementación de la iniciativa Corinto,   se realizan mesas de trabajo con profesionales de la SDA, el JBB, el coordinador del colegio Los Alpes y  líderes comunitarios con el fin de programar diferentes actividades planteadas en la implementación;  como resultado de ello, se desarrolló un taller en temas de restauración y mantenimiento de coberturas vegetales en el colegio los Alpes- jornada fines de semana,  se programan talleres comunitarios y mingas de trabajo en el NODO Ambiental. 
De igual forma, teniendo en cuenta que la SDA está realizando un aporte técnico en el desarrollo del diplomado formación de líderes en turismo de  naturaleza de Cerros Orientales, se gestionó la vinculación de algunos líderes comunitarios  y proponentes de la  iniciativa en el proceso de formación antes mencionado, con lo que se estaría abordando el tema de formación comunitaria en guianza e interpretación ambiental, planteada en la implementación.
Por otro lado, se continúan las gestiones con profesional del SENA, con el fin de retomar la programación del taller de Emprendimiento, también planteado en el marco de la implementación de la misma  iniciativa.
</t>
  </si>
  <si>
    <t xml:space="preserve">A pesar de haber aunado esfuerzos el IDIPRON y el FDLSC en el mes de junio, las actividades en campo se contemplan inicien en el mes de octubre. No obstante, actualmente se avanza con la contratación del personal que hará el diagnostico y diseño de las áreas a intervenir. </t>
  </si>
  <si>
    <t>Se presentó el sketch de la campaña de prevención de incendios forestales en el sendero a Monserrate, en el Parque Nacional EOH, en la Quebrada Las Delicias, el Parque Simón Bolívar y en el salón comunal del barrio José Obrero de la Localidad de Engativá (el 28 de julio, el 4, 7, 11, 18, 19 y 25 de agosto y el 14 de septiembre), con el cual se entregó un mensaje lúdico, orientado a evitar la ocurrencia de incendios forestales.
Se adelantó 1 sensibilización (25 de julio) a productores agropecuarios de la Vereda Pasquilla, de la Localidad de Ciudad Bolívar, sobre prevención de incendios forestales, mediante la no realización de quemas agrícolas.
Se adelantó 1 jornada de formación de 2 días (7 y 14 de septiembre) dirigida a un grupo de niños "Bomberitos" del barrio José Obrero de la Localidad de Engativá, sobre gestión del riesgo por incendios forestales.</t>
  </si>
  <si>
    <t>* La SDA presidió la sesión ordinaria de julio y agosto de la Comisión y participó en la sesión de septiembre.
* Culminó la valoración económica y ambiental de daños de un incendio forestal de gran complejidad, que ocurrió en Santa Rosita, en enero de 2019.
* Se revisaron, complementaron y ajustaron las matrices de evaluación de incendios forestales para determinar cuáles de los ocurridos en el primer semestre fueron de gran complejidad, según diligenciamiento previo por parte de la UAECOB. Se definió que 6 fueron de gran complejidad, por lo que deberá realizarse la valoración económica y ambiental de los daños por ellos ocasionados.
* Se realizó, junto con la CAR y la Defensa Civil, la visita de verificación del área y coberturas vegetales del incendio forestal de gran complejidad ocurrido el 03/02/19 en el Verjón Bajo de la Localidad de Chapinero, para iniciar la valoración económica y ambiental de daños ocasionados por dicho Incendio.
* Se realizó, junto con la CAR y la Defensa Civil, la visita de verificación del área y coberturas vegetales del incendio forestal de gran complejidad ocurrido el 12/03/19 en la vereda Quiba de la Localidad de Ciudad Bolívar, para iniciar la valoración económica y ambiental de daños ocasionados por dicho Incendio.
* Se realizó, junto con la CAR y la Defensa Civil, visita de instalación de parcelas, para continuar la valoración económica y ambiental de daños del incendio forestal de gran complejidad ocurrido el 12/03/19 en la vereda Quiba de la Localidad de Ciudad Bolívar.
* Se encuentra en actualización, en la plataforma del Sistema Nacional de Información Forestal (SNIF), la información de los incendios forestales ocurridos en el primer trimestre de 2019, que se presentaron en la zona urbana de Bogotá D.C., debido a que la tipología de cobertura vegetal no es suficientemente clara en el Sistema.</t>
  </si>
  <si>
    <t xml:space="preserve">Se realizó visita al vivero Soratama con la Universidad del Bosque como parte del acercamiento  con el Colegio Gimnasio Femenino para implementación en 5 ha . Se realizó reunión con el propietario del predio Santa Teresita (Usme), para las 5 ha restantes y el Acta de Acuerdo de Voluntades está en revisión. Se realizó análisis cartográfico para establecer nuevos predios. Se está negociando con propietario de predio en Soratama con 20 ha para implementación
 </t>
  </si>
  <si>
    <t>Se realizó reunión con el propietario del predio Hacienda Santa Teresita y la EAAB para implementación (12 ha).
Se realizó análisis cartográfico para establecer nuevos predios. Se está negociando con propietario de predio en Soratama con 20 ha para implementación</t>
  </si>
  <si>
    <t>Se intervino con tratamientos biomecánicos para el arreglo de la vía de acceso y estabilización de talud. Actividad finalizada</t>
  </si>
  <si>
    <t>5, PONDERACIÓN HORIZONTAL AÑO: 2019</t>
  </si>
  <si>
    <t>01 julio- 30 septiembre de 2019</t>
  </si>
  <si>
    <t>Usaquen:
Zonas en cerros orientales de Alto Valor Ambiental y de prioridad de espacio publico en la Franja de Adecuacion del Bosque Oriental  ubicados en UPZ  10, 11, 13 y en zona rural de la localidad 1.
Descripción:  Delimitacion de poligonos y selección de areas de alto valor ambiental y de prioridad de espacio publico para adquisicion predial en el Plan de manejo de la Franja de adecuacion. Las acciones de la meta desarrolladas en la localidad 1 se localizan en las UPZ La Uribe, Los Cedros, San Cristobal Norte y zona rural, MPI1.</t>
  </si>
  <si>
    <t>La Uribe (10), Los Cedros (13), San Cristobal Norte (11), zona rural</t>
  </si>
  <si>
    <t>BARRANCAS,LA GRANJA NORTE,BARRANCAS NORTE,SANTA TERESA,BOSQUE DE PINOS III, SANTA CECILIA PUENTE NORTE, CEDRO SALAZAR, BOSQUE DE PINOS III RURAL, EL REDIL, BOSQUE DE PINOS, SAN JOSE DE USAQUEN, TIBABITA RURAL I, BARRANCAS ORIENTAL, BARRANCAS ORIENTAL RURAL, LA CITA, SAN CRISTOBAL NORTE</t>
  </si>
  <si>
    <t>Polígono, se anexan archivos de intervención.</t>
  </si>
  <si>
    <t>Polígonos definidos dentro de la zonificación para adquisición predial del Plan de manejo de la Franja de adecuación como zonas de Alto Valor Ambiental y de prioridad de espacio público</t>
  </si>
  <si>
    <t>NO DISCRIMINA</t>
  </si>
  <si>
    <t>Usme:
 Zona de Alto Valor Ambiental y de prioridad de espacio publico en la Franja de Adecuación del Bosque Oriental en las UPZ  La Flora (52), Ciudad Usme (61) y en zona rural de la localidad 5.
Descripción:  Delimitación de polígonos y selección de áreas de Alto Valor Ambiental y de prioridad de espacio publico para adquisición predial en el Plan de manejo de la Franja de adecuación.</t>
  </si>
  <si>
    <t>Usme</t>
  </si>
  <si>
    <t>La Flora (52), Ciudad Usme (61) y zona rural</t>
  </si>
  <si>
    <t xml:space="preserve">
LAS VIOLETAS, TIHUAQUE RURAL, LAS VIOLETAS RURAL, TIHUAQUE, LOS ARRAYANES, JUAN JOSE RONDON I
</t>
  </si>
  <si>
    <t>Usaquén:
  Predios priorizados para adquisición en los cerros orientales ubicados en Zona rural de la localidad.
Descripción:  Predios en los barrios: Barrancas, La Granja Norte, Barrancas Norte, Santa Teresa, Bosque De Pinos III, Santa Cecilia Puente Norte, Cedro Salazar, Bosque De Pinos III Rural, El Redil, Bosque De Pinos, San José De Usaquén, Tibabita Rural I,Barrancas Oriental,Barrancas Oriental Rural,La Cita,San Cristobal Norte.</t>
  </si>
  <si>
    <t>Usme:
Predios priorizados para adquisicion en los cerros orientales ubicados en Zona rural de la localidad.
Descripción:  Predios priorizados  en los barrios: Las Violetas, Tihuaque Rural, Las Violetas Rural, Tihuaque, Los Arrayanes, Juan Jose Rondon I.</t>
  </si>
  <si>
    <t>Especial: Territorios Supra e intralocales en   San Cristobal en los barrios Corinto, Danubio, Alfonso Lopez, Comuneros, Parque Entrenubes, La Gloria, los libertadores, La belleza.
Descripción:  Identificacion, diagnostico y planeacion para la recuperacion ecológica y accesibilidad a senderos y caminos en la Reserva Forestal Bosque Oriental de Bogotá ubicados en las localidades Usme y San Cristobal (tramo de sendero ubicado entre la cantera del Zuque y Corinto y segmento del sendero del parque del agua, entre el instituto Humbolt y la vereda Fatima).</t>
  </si>
  <si>
    <t xml:space="preserve">
San cristobal
</t>
  </si>
  <si>
    <t>La Gloria</t>
  </si>
  <si>
    <t xml:space="preserve">Corinto, Danubio, Alfonso Lopez, Comuneros, Parque Entrenubes, La Gloria, los libertadores, La belleza,  </t>
  </si>
  <si>
    <t>1. Propuesta sendero Zuque</t>
  </si>
  <si>
    <t>Aula Ambiental Entrenubes y sectores de Corinto y El Zuque.</t>
  </si>
  <si>
    <t>Especial: Territorios Supra e intralocales en Santa Fe en los barrios Bosque Calderón y Bosque Calderón Tejada.</t>
  </si>
  <si>
    <t>Chapinero</t>
  </si>
  <si>
    <t>Pardo Rubio</t>
  </si>
  <si>
    <t>Bosque Calderón</t>
  </si>
  <si>
    <t>1. Trazado de sendero carreteable final (2,67 km).
2. Trazado del sendero Guadalupe - Aguanoso (1,67 km).</t>
  </si>
  <si>
    <t>Cerros Orientales</t>
  </si>
  <si>
    <t>Especial: Territorios Supra e intralocales en Chapinero en los barrios  Egipto y Egipto Alto</t>
  </si>
  <si>
    <t>Santa fe</t>
  </si>
  <si>
    <t>Lourdes</t>
  </si>
  <si>
    <t>Egipto Alto y Egipto</t>
  </si>
  <si>
    <t xml:space="preserve">1. Trazado del sendero Las Delicias Tramo 1 (0,57 km).
2. Trazado del sendero Las Delicias Tramo 3 (0,57 km)
</t>
  </si>
  <si>
    <t>Especial: Territorios Supra e intralocales en  San Cristobal en Cerros surorientales en antigua Cantera Zuque.
Descripción:  Acciones para la restauracion, rehabilitación o recuperacion ecologica parte de la reserva forestal en el suroriente de Bogota.</t>
  </si>
  <si>
    <t>San cristobal</t>
  </si>
  <si>
    <t>Polígono cantera Zuque</t>
  </si>
  <si>
    <t>sectores de Corinto y El Zuque.</t>
  </si>
  <si>
    <t>VINCULAR 10 GRUPOS DE INTERÉS EN LA CONSERVACIÓN  CERROS IMPLEMENTANDO 5 INICIATIVAS  AMBIENTALES  PARA LA APROPIACIÓN SOCIAL</t>
  </si>
  <si>
    <t xml:space="preserve">USME
UPZ  52 - La Flora 
Barrio Las Violetas
Zona de Alto Valor Ambiental en la Franja de Adecuación y la Reserva Forestal Protectora Bosque Oriental.
Descripción: Implementación de una iniciativa ciudadana, encaminada a la conservación ambiental y contribuir al mejoramiento de la calidad de vida y las condiciones socio-económicas de los habitantes de la zona.
</t>
  </si>
  <si>
    <t xml:space="preserve">
Usme</t>
  </si>
  <si>
    <t xml:space="preserve"> La Flora</t>
  </si>
  <si>
    <t>Las Violetas</t>
  </si>
  <si>
    <t>Entre las calles 100 sur y 90 B sur, en el extremo oriental del Parque Ecológico Distrital de Montaña PEDM Entrenubes</t>
  </si>
  <si>
    <t>USME :Zona de Alto Valor Ambiental en la Franja de Adecuación y la reserva forestal protectora Bosque Oriental en las UPZ La Flora (52), Ciudad Usme (61) , Danubio (56), Gran Yomasa (57), Comuneros (58), Alfonso López (59), Parque Entre Nubes(60) y en zona rural de la localidad 5.
Descripción:  Acciones para el manejo, protección, restauración, rehabilitación o recuperación ecológica por medio de la inducción de transformaciones ambientales en apoyo a y en la dirección de las tendencias generales de la sucesión, lo que implica el manejo de factores físicos, bióticos y sociales en la Franja de Adecuación y la reserva forestal protectora Bosque Oriental al suroriente de Bogotá.</t>
  </si>
  <si>
    <t>52. La flora.
56. Danubio
57. Gran yomasa
58. comuneros
59. Alfonso López
60. Parque Entrenubes</t>
  </si>
  <si>
    <t>Chiniza, Tihuaque, Los Soches, Usminia, puerta al Llano.</t>
  </si>
  <si>
    <t>Sin polígono</t>
  </si>
  <si>
    <t>Reserva Forestal Protectora Bosque Oriental</t>
  </si>
  <si>
    <t>Santa Fe  y  San Cristóbal:
Areas priorizadas en la reserva forestal Bosque Oriental de Bogota en las localidades Santa fe y San Cristobal con acciones para restauracion ecologica y mantenimiento.
Descripción: Las areas priorizadas de intervención  en la reserva forestal Bosque Oriental de Bogota objeto de disenio y recuperacion se localizan en los barrios Bosque Izquierdo,Germania,La Macarena,La Paz Centro,La Perseverancia,Altos Del Zipa,Altos Del Zuque,Moralba,Puente Colorado,Quindio,Chiguaza Urbana,La Arboleda Rural y Tibaque.</t>
  </si>
  <si>
    <t>Santa Fe  y  San Cristóbal</t>
  </si>
  <si>
    <t>92. La Macarena
50, La Gloria
32. San Blas
904. UPR San Cristóbal</t>
  </si>
  <si>
    <t xml:space="preserve">
Bosque Izquierdo
Germania
La Macarena
La Paz Centro
La Perseverancia
Altos Del Zipa
Altos Del Zuque
Moralba
Puente Colorado
Quindio
Chiguaza Urbana
La Arboleda Rural
Tibaque
</t>
  </si>
  <si>
    <t>Polígono Santa Isabel, polígono Quebrada Chuscal , polígono predio el Zuque y polígono tanque del agua.</t>
  </si>
  <si>
    <t>En el bosque Oriental de Bogotá, la UPZ ubicada frente a zona afectada por incendio forestal ocurrido en el sector de Monserrate.
Cerros orientales, sur del Bosque Oriental de Bogotá</t>
  </si>
  <si>
    <r>
      <rPr>
        <b/>
        <sz val="8"/>
        <color indexed="8"/>
        <rFont val="Arial"/>
        <family val="2"/>
      </rPr>
      <t>San Cristóbal:</t>
    </r>
    <r>
      <rPr>
        <sz val="8"/>
        <color indexed="8"/>
        <rFont val="Arial"/>
        <family val="2"/>
      </rPr>
      <t xml:space="preserve">
Restauración de área afectada por incendio forestal</t>
    </r>
  </si>
  <si>
    <t>San Cristóbal</t>
  </si>
  <si>
    <t>UPZ 32 - San Blas</t>
  </si>
  <si>
    <t>Barrio San Dionisio</t>
  </si>
  <si>
    <t>Polígono - Sector La Cascada (predio San Dionisio de la EAAB).</t>
  </si>
  <si>
    <t>Área de la Localidad San Cristóbal ubicada a 1 km a la redonda del sector La Cascada.</t>
  </si>
  <si>
    <r>
      <rPr>
        <b/>
        <sz val="8"/>
        <color indexed="8"/>
        <rFont val="Arial"/>
        <family val="2"/>
      </rPr>
      <t>Usme:</t>
    </r>
    <r>
      <rPr>
        <sz val="8"/>
        <color indexed="8"/>
        <rFont val="Arial"/>
        <family val="2"/>
      </rPr>
      <t xml:space="preserve">
Área para control de retamo.</t>
    </r>
  </si>
  <si>
    <t>UPZ 52 - La Flora</t>
  </si>
  <si>
    <t>Barrio Juan Rey (La Paz)</t>
  </si>
  <si>
    <t>Polígono - Futuro Parque La Arboleda</t>
  </si>
  <si>
    <t>Área de la Localidad de Usme ubicada a 1 km a la redonda del Futuro Parque La Arboleda.</t>
  </si>
  <si>
    <r>
      <rPr>
        <b/>
        <sz val="8"/>
        <color indexed="8"/>
        <rFont val="Arial"/>
        <family val="2"/>
      </rPr>
      <t>Santa Fé:</t>
    </r>
    <r>
      <rPr>
        <sz val="8"/>
        <color indexed="8"/>
        <rFont val="Arial"/>
        <family val="2"/>
      </rPr>
      <t xml:space="preserve">
Área para control de retamo.</t>
    </r>
  </si>
  <si>
    <t>Santa Fe</t>
  </si>
  <si>
    <t>Vereda Monserrate
UPR 903 -  SANTA FE
UPZ 96 - Lourdes</t>
  </si>
  <si>
    <t>Vereda Monserrate
Zona Rural
Barrio Egipto</t>
  </si>
  <si>
    <t>Línea - Sendero a Monserrate (desde la estación del funicular hasta el punto de ascenso al Santuario No. 7).
Tramo Vía a Choachí
Tramo Avenida Circunvalar</t>
  </si>
  <si>
    <t>Cerro de Monserrate
Área de la Localidad de Santa Fe ubicada a 1 km a la redonda del tramo de la vía a Choachi y la Avenida Circunvalar.</t>
  </si>
  <si>
    <r>
      <rPr>
        <b/>
        <sz val="8"/>
        <color indexed="8"/>
        <rFont val="Arial"/>
        <family val="2"/>
      </rPr>
      <t>Chapinero:</t>
    </r>
    <r>
      <rPr>
        <sz val="8"/>
        <color indexed="8"/>
        <rFont val="Arial"/>
        <family val="2"/>
      </rPr>
      <t xml:space="preserve">
Área para control de retamo.</t>
    </r>
  </si>
  <si>
    <t>UPZ 89 - San Isidro Patios
UPZ 90 - Pardo Rubio</t>
  </si>
  <si>
    <t>Barrio San Isidro
Barrio Pardo Rubio - Chapinero Alto</t>
  </si>
  <si>
    <t>Tramo Vía La Calera
Tramo Avenida Circunvalar</t>
  </si>
  <si>
    <t>Área de la Localidad Chapinero ubicada a 1 km a la redonda del tramo de de la Vía La Calera y Avenida Circunvalar.</t>
  </si>
  <si>
    <t>Usaquen:
Area piloto en el barrio Cerro Norte.
Descripción: Area piloto en el barrio Cerro Norte.</t>
  </si>
  <si>
    <t>San Cristobal Norte</t>
  </si>
  <si>
    <t>Cerro Norte</t>
  </si>
  <si>
    <t>Barrios colindantes desde la calle 149 hasta la calle 180</t>
  </si>
  <si>
    <t>San Cristóbal:
 La Gloria, San Blas y la UPR San Cristóbal. En Altos del Zipa, Altos del Zuque, Aguas claras, La arboleda rural, Los laureles I, Tibaque I, Tibaque, Tibaque urbano, Moralba, Quindío, El triangulo.
Descripción:  Area en la zona prioritaria Zuque Corinto</t>
  </si>
  <si>
    <t>San Cristobal</t>
  </si>
  <si>
    <t>La Gloria (50)  San Blas (32) y zona rural</t>
  </si>
  <si>
    <t>ALTOS DEL ZIPA, ALTOS DEL ZUQUE, AGUAS CLARAS, LA ARBOLEDA RURAL, LOS LAURELES I, TIBAQUE I, TIBAQUE, TIBAQUE URBANO, MORALBA, QUINDIO, EL TRIANGULO</t>
  </si>
  <si>
    <t>Cantera El Zuque, Barrio Corinto y barrios colindantes</t>
  </si>
  <si>
    <t xml:space="preserve">USME
Barrio Las Violetas
Zona de Alto Valor Ambiental en la Franja de Adecuación y la Reserva Forestal Protectora Bosque Oriental.
Descripción: </t>
  </si>
  <si>
    <t>7, OBSERVACIONES AVANCE TRIMESTRE_III___  DE 2019____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</si>
</sst>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quot;$&quot;\ * #,##0.00_);_(&quot;$&quot;\ * \(#,##0.00\);_(&quot;$&quot;\ * &quot;-&quot;??_);_(@_)"/>
    <numFmt numFmtId="166" formatCode="_(* #,##0.00_);_(* \(#,##0.00\);_(* &quot;-&quot;??_);_(@_)"/>
    <numFmt numFmtId="167" formatCode="_-* #,##0.00\ &quot;€&quot;_-;\-* #,##0.00\ &quot;€&quot;_-;_-* &quot;-&quot;??\ &quot;€&quot;_-;_-@_-"/>
    <numFmt numFmtId="168" formatCode="_-* #,##0.00\ _€_-;\-* #,##0.00\ _€_-;_-* &quot;-&quot;??\ _€_-;_-@_-"/>
    <numFmt numFmtId="169" formatCode="_ &quot;$&quot;\ * #,##0.00_ ;_ &quot;$&quot;\ * \-#,##0.00_ ;_ &quot;$&quot;\ * &quot;-&quot;??_ ;_ @_ "/>
    <numFmt numFmtId="170" formatCode="_ * #,##0.00_ ;_ * \-#,##0.00_ ;_ * &quot;-&quot;??_ ;_ @_ "/>
    <numFmt numFmtId="171" formatCode="[$$-240A]\ #,##0"/>
    <numFmt numFmtId="172" formatCode="_([$$-240A]\ * #,##0_);_([$$-240A]\ * \(#,##0\);_([$$-240A]\ * &quot;-&quot;??_);_(@_)"/>
    <numFmt numFmtId="173" formatCode="0.0%"/>
    <numFmt numFmtId="174" formatCode="_ * #,##0_ ;_ * \-#,##0_ ;_ * &quot;-&quot;??_ ;_ @_ "/>
    <numFmt numFmtId="175" formatCode="_(&quot;$&quot;* #,##0.00_);_(&quot;$&quot;* \(#,##0.00\);_(&quot;$&quot;* &quot;-&quot;??_);_(@_)"/>
    <numFmt numFmtId="176" formatCode="_-* #,##0\ _€_-;\-* #,##0\ _€_-;_-* &quot;-&quot;??\ _€_-;_-@_-"/>
    <numFmt numFmtId="177" formatCode="&quot;$&quot;\ #,##0.00"/>
    <numFmt numFmtId="178" formatCode="&quot;$&quot;\ #,##0"/>
    <numFmt numFmtId="179" formatCode="#,##0.0"/>
    <numFmt numFmtId="180" formatCode="0.0"/>
  </numFmts>
  <fonts count="52">
    <font>
      <sz val="11"/>
      <color theme="1"/>
      <name val="Calibri"/>
      <family val="2"/>
      <scheme val="minor"/>
    </font>
    <font>
      <sz val="10"/>
      <name val="Arial"/>
      <family val="2"/>
    </font>
    <font>
      <sz val="11"/>
      <color indexed="8"/>
      <name val="Calibri"/>
      <family val="2"/>
    </font>
    <font>
      <b/>
      <sz val="10"/>
      <name val="Arial"/>
      <family val="2"/>
    </font>
    <font>
      <sz val="11"/>
      <name val="Arial"/>
      <family val="2"/>
    </font>
    <font>
      <sz val="12"/>
      <name val="Arial"/>
      <family val="2"/>
    </font>
    <font>
      <sz val="12"/>
      <color indexed="8"/>
      <name val="Arial"/>
      <family val="2"/>
    </font>
    <font>
      <sz val="8"/>
      <name val="Calibri"/>
      <family val="2"/>
    </font>
    <font>
      <b/>
      <sz val="14"/>
      <name val="Arial"/>
      <family val="2"/>
    </font>
    <font>
      <b/>
      <sz val="12"/>
      <name val="Arial"/>
      <family val="2"/>
    </font>
    <font>
      <sz val="8"/>
      <name val="Arial"/>
      <family val="2"/>
    </font>
    <font>
      <b/>
      <sz val="9"/>
      <name val="Tahoma"/>
      <family val="2"/>
    </font>
    <font>
      <b/>
      <sz val="8"/>
      <name val="Arial"/>
      <family val="2"/>
    </font>
    <font>
      <sz val="7"/>
      <name val="Arial"/>
      <family val="2"/>
    </font>
    <font>
      <sz val="9"/>
      <name val="Arial"/>
      <family val="2"/>
    </font>
    <font>
      <sz val="9"/>
      <color indexed="8"/>
      <name val="Arial"/>
      <family val="2"/>
    </font>
    <font>
      <b/>
      <sz val="9"/>
      <name val="Arial"/>
      <family val="2"/>
    </font>
    <font>
      <b/>
      <sz val="9"/>
      <color indexed="8"/>
      <name val="Arial"/>
      <family val="2"/>
    </font>
    <font>
      <sz val="8"/>
      <color indexed="8"/>
      <name val="Arial"/>
      <family val="2"/>
    </font>
    <font>
      <sz val="10"/>
      <color theme="1"/>
      <name val="Calibri"/>
      <family val="2"/>
      <scheme val="minor"/>
    </font>
    <font>
      <sz val="7"/>
      <name val="Calibri"/>
      <family val="2"/>
      <scheme val="minor"/>
    </font>
    <font>
      <sz val="11"/>
      <color theme="1"/>
      <name val="Arial"/>
      <family val="2"/>
    </font>
    <font>
      <sz val="8"/>
      <color theme="1"/>
      <name val="Arial"/>
      <family val="2"/>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4"/>
      <name val="Arial"/>
      <family val="2"/>
    </font>
    <font>
      <sz val="20"/>
      <color theme="1"/>
      <name val="Calibri"/>
      <family val="2"/>
      <scheme val="minor"/>
    </font>
    <font>
      <b/>
      <sz val="20"/>
      <name val="Arial"/>
      <family val="2"/>
    </font>
    <font>
      <sz val="24"/>
      <color theme="1"/>
      <name val="Calibri"/>
      <family val="2"/>
      <scheme val="minor"/>
    </font>
    <font>
      <b/>
      <sz val="24"/>
      <name val="Arial"/>
      <family val="2"/>
    </font>
    <font>
      <b/>
      <sz val="7"/>
      <name val="Calibri"/>
      <family val="2"/>
      <scheme val="minor"/>
    </font>
    <font>
      <b/>
      <sz val="12"/>
      <color indexed="8"/>
      <name val="Arial"/>
      <family val="2"/>
    </font>
    <font>
      <b/>
      <sz val="14"/>
      <color indexed="8"/>
      <name val="Arial"/>
      <family val="2"/>
    </font>
    <font>
      <b/>
      <sz val="10"/>
      <color theme="1"/>
      <name val="Calibri"/>
      <family val="2"/>
      <scheme val="minor"/>
    </font>
    <font>
      <sz val="24"/>
      <name val="Arial"/>
      <family val="2"/>
    </font>
    <font>
      <b/>
      <sz val="12"/>
      <color theme="1"/>
      <name val="Arial"/>
      <family val="2"/>
    </font>
    <font>
      <sz val="10"/>
      <color theme="1"/>
      <name val="Arial"/>
      <family val="2"/>
    </font>
    <font>
      <sz val="10"/>
      <color rgb="FFFF0000"/>
      <name val="Arial"/>
      <family val="2"/>
    </font>
    <font>
      <sz val="9"/>
      <name val="Tahoma"/>
      <family val="2"/>
    </font>
    <font>
      <b/>
      <sz val="9"/>
      <color theme="1"/>
      <name val="Arial"/>
      <family val="2"/>
    </font>
    <font>
      <sz val="9"/>
      <color theme="1"/>
      <name val="Arial"/>
      <family val="2"/>
    </font>
    <font>
      <b/>
      <sz val="10"/>
      <color theme="1"/>
      <name val="Arial"/>
      <family val="2"/>
    </font>
    <font>
      <sz val="9"/>
      <color rgb="FFFFFF00"/>
      <name val="Arial"/>
      <family val="2"/>
    </font>
    <font>
      <sz val="7"/>
      <color theme="1"/>
      <name val="Calibri"/>
      <family val="2"/>
      <scheme val="minor"/>
    </font>
    <font>
      <b/>
      <sz val="7"/>
      <color theme="1"/>
      <name val="Calibri"/>
      <family val="2"/>
      <scheme val="minor"/>
    </font>
    <font>
      <b/>
      <i/>
      <u val="single"/>
      <sz val="9"/>
      <color theme="1"/>
      <name val="Arial"/>
      <family val="2"/>
    </font>
    <font>
      <sz val="9"/>
      <color theme="0" tint="-0.24997000396251678"/>
      <name val="Arial"/>
      <family val="2"/>
    </font>
    <font>
      <b/>
      <sz val="8"/>
      <color indexed="8"/>
      <name val="Arial"/>
      <family val="2"/>
    </font>
    <font>
      <b/>
      <sz val="8"/>
      <name val="Calibri"/>
      <family val="2"/>
    </font>
  </fonts>
  <fills count="9">
    <fill>
      <patternFill/>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rgb="FF00B0F0"/>
        <bgColor indexed="64"/>
      </patternFill>
    </fill>
    <fill>
      <patternFill patternType="solid">
        <fgColor rgb="FF75DBFF"/>
        <bgColor indexed="64"/>
      </patternFill>
    </fill>
    <fill>
      <patternFill patternType="solid">
        <fgColor theme="0" tint="-0.1499900072813034"/>
        <bgColor indexed="64"/>
      </patternFill>
    </fill>
    <fill>
      <patternFill patternType="solid">
        <fgColor theme="0" tint="-0.3499799966812134"/>
        <bgColor indexed="64"/>
      </patternFill>
    </fill>
  </fills>
  <borders count="71">
    <border>
      <left/>
      <right/>
      <top/>
      <bottom/>
      <diagonal/>
    </border>
    <border>
      <left style="thin"/>
      <right style="thin"/>
      <top style="medium"/>
      <bottom style="thin"/>
    </border>
    <border>
      <left style="thin"/>
      <right style="thin"/>
      <top style="thin"/>
      <bottom style="thin"/>
    </border>
    <border>
      <left/>
      <right style="medium"/>
      <top/>
      <bottom/>
    </border>
    <border>
      <left style="thin"/>
      <right/>
      <top style="thin"/>
      <bottom style="thin"/>
    </border>
    <border>
      <left style="thin"/>
      <right style="thin"/>
      <top style="thin"/>
      <bottom style="medium"/>
    </border>
    <border>
      <left style="thin"/>
      <right style="thin"/>
      <top/>
      <bottom style="thin"/>
    </border>
    <border>
      <left style="thin"/>
      <right style="thin"/>
      <top style="thin"/>
      <bottom/>
    </border>
    <border>
      <left style="thin"/>
      <right style="medium"/>
      <top/>
      <bottom style="medium"/>
    </border>
    <border>
      <left style="thin"/>
      <right style="medium"/>
      <top style="thin"/>
      <bottom style="medium"/>
    </border>
    <border>
      <left style="thin"/>
      <right style="thin"/>
      <top/>
      <bottom style="medium"/>
    </border>
    <border>
      <left style="medium"/>
      <right style="medium"/>
      <top style="thin"/>
      <bottom style="medium"/>
    </border>
    <border>
      <left style="medium"/>
      <right style="medium"/>
      <top style="thin"/>
      <bottom style="thin"/>
    </border>
    <border>
      <left style="medium"/>
      <right style="thin"/>
      <top style="thin"/>
      <bottom style="thin"/>
    </border>
    <border>
      <left style="thin"/>
      <right style="medium"/>
      <top style="thin"/>
      <bottom style="thin"/>
    </border>
    <border>
      <left style="thin"/>
      <right style="medium"/>
      <top style="medium"/>
      <bottom style="thin"/>
    </border>
    <border>
      <left style="thin"/>
      <right style="medium"/>
      <top/>
      <bottom style="thin"/>
    </border>
    <border>
      <left/>
      <right style="thin"/>
      <top style="medium"/>
      <bottom style="thin"/>
    </border>
    <border>
      <left/>
      <right style="thin"/>
      <top style="thin"/>
      <bottom style="thin"/>
    </border>
    <border>
      <left/>
      <right style="thin"/>
      <top style="thin"/>
      <bottom style="medium"/>
    </border>
    <border>
      <left/>
      <right style="thin"/>
      <top/>
      <bottom style="thin"/>
    </border>
    <border>
      <left/>
      <right style="thin"/>
      <top style="thin"/>
      <bottom/>
    </border>
    <border>
      <left/>
      <right style="thin"/>
      <top/>
      <bottom style="medium"/>
    </border>
    <border>
      <left style="thin"/>
      <right style="medium"/>
      <top style="thin"/>
      <bottom/>
    </border>
    <border>
      <left style="thin"/>
      <right/>
      <top style="medium"/>
      <bottom style="thin"/>
    </border>
    <border>
      <left style="thin"/>
      <right/>
      <top/>
      <bottom style="thin"/>
    </border>
    <border>
      <left style="thin"/>
      <right/>
      <top style="thin"/>
      <bottom style="medium"/>
    </border>
    <border>
      <left style="medium"/>
      <right style="thin"/>
      <top style="medium"/>
      <bottom style="thin"/>
    </border>
    <border>
      <left style="medium"/>
      <right/>
      <top/>
      <bottom/>
    </border>
    <border>
      <left style="medium"/>
      <right style="thin"/>
      <top style="thin"/>
      <bottom style="medium"/>
    </border>
    <border>
      <left style="thin"/>
      <right/>
      <top/>
      <bottom/>
    </border>
    <border>
      <left style="thin"/>
      <right style="thin"/>
      <top/>
      <bottom/>
    </border>
    <border>
      <left style="medium"/>
      <right style="medium"/>
      <top/>
      <bottom style="thin"/>
    </border>
    <border>
      <left style="thin"/>
      <right/>
      <top style="thin"/>
      <bottom/>
    </border>
    <border>
      <left style="medium"/>
      <right style="thin"/>
      <top/>
      <bottom style="thin"/>
    </border>
    <border>
      <left style="medium"/>
      <right/>
      <top style="medium"/>
      <bottom style="thin"/>
    </border>
    <border>
      <left style="medium"/>
      <right/>
      <top style="thin"/>
      <bottom style="thin"/>
    </border>
    <border>
      <left style="medium"/>
      <right style="thin"/>
      <top style="thin"/>
      <bottom/>
    </border>
    <border>
      <left/>
      <right style="medium"/>
      <top style="medium"/>
      <bottom style="thin"/>
    </border>
    <border>
      <left/>
      <right style="medium"/>
      <top style="thin"/>
      <bottom style="medium"/>
    </border>
    <border>
      <left/>
      <right/>
      <top style="thin"/>
      <bottom style="thin"/>
    </border>
    <border>
      <left/>
      <right/>
      <top style="medium"/>
      <bottom style="thin"/>
    </border>
    <border>
      <left/>
      <right style="medium"/>
      <top style="thin"/>
      <bottom style="thin"/>
    </border>
    <border>
      <left/>
      <right/>
      <top style="thin"/>
      <bottom style="medium"/>
    </border>
    <border>
      <left style="medium"/>
      <right/>
      <top style="medium"/>
      <bottom/>
    </border>
    <border>
      <left/>
      <right/>
      <top style="medium"/>
      <bottom/>
    </border>
    <border>
      <left/>
      <right style="thin"/>
      <top style="medium"/>
      <bottom/>
    </border>
    <border>
      <left/>
      <right style="thin"/>
      <top/>
      <bottom/>
    </border>
    <border>
      <left style="medium"/>
      <right/>
      <top/>
      <bottom style="medium"/>
    </border>
    <border>
      <left/>
      <right/>
      <top/>
      <bottom style="medium"/>
    </border>
    <border>
      <left style="thin"/>
      <right style="thin"/>
      <top style="medium"/>
      <bottom/>
    </border>
    <border>
      <left style="medium"/>
      <right/>
      <top/>
      <bottom style="thin"/>
    </border>
    <border>
      <left/>
      <right/>
      <top/>
      <bottom style="thin"/>
    </border>
    <border>
      <left style="medium"/>
      <right/>
      <top style="thin"/>
      <bottom style="medium"/>
    </border>
    <border>
      <left/>
      <right style="medium"/>
      <top/>
      <bottom style="thin"/>
    </border>
    <border>
      <left style="medium"/>
      <right style="medium"/>
      <top style="medium"/>
      <bottom/>
    </border>
    <border>
      <left style="medium"/>
      <right style="medium"/>
      <top/>
      <bottom/>
    </border>
    <border>
      <left style="medium"/>
      <right style="medium"/>
      <top/>
      <bottom style="medium"/>
    </border>
    <border>
      <left style="thin"/>
      <right style="medium"/>
      <top style="medium"/>
      <bottom/>
    </border>
    <border>
      <left style="thin"/>
      <right style="medium"/>
      <top/>
      <bottom/>
    </border>
    <border>
      <left style="medium"/>
      <right style="thin"/>
      <top style="medium"/>
      <bottom/>
    </border>
    <border>
      <left style="thin"/>
      <right/>
      <top style="medium"/>
      <bottom/>
    </border>
    <border>
      <left style="medium"/>
      <right style="thin"/>
      <top/>
      <bottom style="medium"/>
    </border>
    <border>
      <left style="medium"/>
      <right style="thin"/>
      <top/>
      <bottom/>
    </border>
    <border>
      <left/>
      <right style="medium"/>
      <top style="medium"/>
      <bottom/>
    </border>
    <border>
      <left/>
      <right style="medium"/>
      <top style="thin"/>
      <bottom/>
    </border>
    <border>
      <left/>
      <right style="medium"/>
      <top/>
      <bottom style="medium"/>
    </border>
    <border>
      <left style="medium"/>
      <right/>
      <top style="thin"/>
      <bottom/>
    </border>
    <border>
      <left style="medium"/>
      <right style="medium"/>
      <top style="medium"/>
      <bottom style="thin"/>
    </border>
    <border>
      <left/>
      <right/>
      <top style="thin"/>
      <bottom/>
    </border>
    <border>
      <left style="thin"/>
      <right/>
      <top/>
      <bottom style="medium"/>
    </border>
  </borders>
  <cellStyleXfs count="4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6" fontId="0" fillId="0" borderId="0" applyFont="0" applyFill="0" applyBorder="0" applyAlignment="0" applyProtection="0"/>
    <xf numFmtId="168" fontId="2" fillId="0" borderId="0" applyFont="0" applyFill="0" applyBorder="0" applyAlignment="0" applyProtection="0"/>
    <xf numFmtId="166" fontId="2" fillId="0" borderId="0" applyFont="0" applyFill="0" applyBorder="0" applyAlignment="0" applyProtection="0"/>
    <xf numFmtId="167" fontId="1" fillId="0" borderId="0" applyFont="0" applyFill="0" applyBorder="0" applyAlignment="0" applyProtection="0"/>
    <xf numFmtId="168" fontId="2" fillId="0" borderId="0" applyFont="0" applyFill="0" applyBorder="0" applyAlignment="0" applyProtection="0"/>
    <xf numFmtId="167" fontId="2" fillId="0" borderId="0" applyFont="0" applyFill="0" applyBorder="0" applyAlignment="0" applyProtection="0"/>
    <xf numFmtId="169" fontId="1" fillId="0" borderId="0" applyFont="0" applyFill="0" applyBorder="0" applyAlignment="0" applyProtection="0"/>
    <xf numFmtId="174" fontId="1" fillId="0" borderId="0" applyFont="0" applyFill="0" applyBorder="0" applyAlignment="0" applyProtection="0"/>
    <xf numFmtId="165" fontId="0" fillId="0" borderId="0" applyFont="0" applyFill="0" applyBorder="0" applyAlignment="0" applyProtection="0"/>
    <xf numFmtId="175" fontId="1" fillId="0" borderId="0" applyFont="0" applyFill="0" applyBorder="0" applyAlignment="0" applyProtection="0"/>
    <xf numFmtId="167" fontId="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164" fontId="0" fillId="0" borderId="0" applyFont="0" applyFill="0" applyBorder="0" applyAlignment="0" applyProtection="0"/>
  </cellStyleXfs>
  <cellXfs count="813">
    <xf numFmtId="0" fontId="0" fillId="0" borderId="0" xfId="0"/>
    <xf numFmtId="0" fontId="0" fillId="0" borderId="0" xfId="0" applyFill="1"/>
    <xf numFmtId="0" fontId="5" fillId="0" borderId="0" xfId="33" applyFont="1" applyBorder="1" applyAlignment="1">
      <alignment vertical="center"/>
      <protection/>
    </xf>
    <xf numFmtId="0" fontId="6" fillId="0" borderId="0" xfId="0" applyFont="1"/>
    <xf numFmtId="0" fontId="0" fillId="2" borderId="0" xfId="0" applyFill="1"/>
    <xf numFmtId="0" fontId="1" fillId="0" borderId="0" xfId="33" applyBorder="1" applyAlignment="1">
      <alignment vertical="center"/>
      <protection/>
    </xf>
    <xf numFmtId="0" fontId="1" fillId="3" borderId="0" xfId="33" applyFill="1" applyBorder="1" applyAlignment="1">
      <alignment vertical="center"/>
      <protection/>
    </xf>
    <xf numFmtId="0" fontId="10" fillId="3" borderId="0" xfId="33" applyFont="1" applyFill="1" applyAlignment="1">
      <alignment vertical="center"/>
      <protection/>
    </xf>
    <xf numFmtId="0" fontId="0" fillId="2" borderId="0" xfId="0" applyFill="1" applyAlignment="1">
      <alignment horizontal="center"/>
    </xf>
    <xf numFmtId="0" fontId="0" fillId="0" borderId="0" xfId="0" applyFill="1" applyAlignment="1">
      <alignment horizontal="center"/>
    </xf>
    <xf numFmtId="0" fontId="6" fillId="0" borderId="0" xfId="0" applyFont="1" applyAlignment="1">
      <alignment vertical="center"/>
    </xf>
    <xf numFmtId="3" fontId="14" fillId="0" borderId="1" xfId="0" applyNumberFormat="1" applyFont="1" applyFill="1" applyBorder="1" applyAlignment="1">
      <alignment horizontal="center" vertical="center" wrapText="1"/>
    </xf>
    <xf numFmtId="0" fontId="0" fillId="0" borderId="0" xfId="0" applyFill="1" applyAlignment="1">
      <alignment horizontal="center"/>
    </xf>
    <xf numFmtId="0" fontId="0" fillId="0" borderId="0" xfId="0" applyFill="1" applyAlignment="1">
      <alignment horizontal="center"/>
    </xf>
    <xf numFmtId="3" fontId="14" fillId="2" borderId="2" xfId="27" applyNumberFormat="1" applyFont="1" applyFill="1" applyBorder="1" applyAlignment="1">
      <alignment horizontal="center" vertical="center" wrapText="1"/>
    </xf>
    <xf numFmtId="0" fontId="5" fillId="2" borderId="0" xfId="0" applyFont="1" applyFill="1" applyBorder="1" applyAlignment="1">
      <alignment horizontal="center" vertical="center" wrapText="1"/>
    </xf>
    <xf numFmtId="0" fontId="24" fillId="2" borderId="0" xfId="0" applyFont="1" applyFill="1" applyBorder="1"/>
    <xf numFmtId="0" fontId="24" fillId="2" borderId="3" xfId="0" applyFont="1" applyFill="1" applyBorder="1"/>
    <xf numFmtId="0" fontId="0" fillId="4" borderId="0" xfId="0" applyFill="1"/>
    <xf numFmtId="0" fontId="0" fillId="5" borderId="0" xfId="0" applyFill="1"/>
    <xf numFmtId="0" fontId="26" fillId="2" borderId="0" xfId="33" applyFont="1" applyFill="1" applyBorder="1" applyProtection="1">
      <alignment/>
      <protection locked="0"/>
    </xf>
    <xf numFmtId="0" fontId="0" fillId="2" borderId="0" xfId="0" applyFill="1" applyBorder="1"/>
    <xf numFmtId="0" fontId="27" fillId="2" borderId="0" xfId="33" applyFont="1" applyFill="1" applyBorder="1" applyAlignment="1" applyProtection="1">
      <alignment horizontal="center"/>
      <protection locked="0"/>
    </xf>
    <xf numFmtId="0" fontId="28" fillId="2" borderId="0" xfId="33" applyFont="1" applyFill="1" applyBorder="1" applyProtection="1">
      <alignment/>
      <protection locked="0"/>
    </xf>
    <xf numFmtId="0" fontId="29" fillId="0" borderId="0" xfId="0" applyFont="1" applyFill="1"/>
    <xf numFmtId="0" fontId="31" fillId="0" borderId="0" xfId="0" applyFont="1" applyFill="1"/>
    <xf numFmtId="0" fontId="5" fillId="5" borderId="4"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13" fillId="5" borderId="6" xfId="0" applyFont="1" applyFill="1" applyBorder="1" applyAlignment="1" applyProtection="1">
      <alignment horizontal="left" vertical="center" wrapText="1"/>
      <protection locked="0"/>
    </xf>
    <xf numFmtId="0" fontId="13" fillId="5" borderId="2"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protection locked="0"/>
    </xf>
    <xf numFmtId="0" fontId="13" fillId="5" borderId="5" xfId="0" applyFont="1" applyFill="1" applyBorder="1" applyAlignment="1" applyProtection="1">
      <alignment horizontal="left" vertical="center" wrapText="1"/>
      <protection locked="0"/>
    </xf>
    <xf numFmtId="0" fontId="13" fillId="6" borderId="2" xfId="0" applyFont="1" applyFill="1" applyBorder="1" applyAlignment="1" applyProtection="1">
      <alignment horizontal="left" vertical="center" wrapText="1"/>
      <protection locked="0"/>
    </xf>
    <xf numFmtId="0" fontId="13" fillId="6" borderId="7" xfId="0" applyFont="1" applyFill="1" applyBorder="1" applyAlignment="1" applyProtection="1">
      <alignment horizontal="left" vertical="center" wrapText="1"/>
      <protection locked="0"/>
    </xf>
    <xf numFmtId="0" fontId="13" fillId="6" borderId="5" xfId="0" applyFont="1" applyFill="1" applyBorder="1" applyAlignment="1" applyProtection="1">
      <alignment horizontal="left" vertical="center" wrapText="1"/>
      <protection locked="0"/>
    </xf>
    <xf numFmtId="10" fontId="1" fillId="5" borderId="5" xfId="33" applyNumberFormat="1" applyFont="1" applyFill="1" applyBorder="1" applyAlignment="1">
      <alignment horizontal="center" vertical="center" wrapText="1"/>
      <protection/>
    </xf>
    <xf numFmtId="0" fontId="3" fillId="5" borderId="5" xfId="33" applyFont="1" applyFill="1" applyBorder="1" applyAlignment="1">
      <alignment horizontal="center" vertical="center" wrapText="1"/>
      <protection/>
    </xf>
    <xf numFmtId="0" fontId="12" fillId="5" borderId="5" xfId="33" applyFont="1" applyFill="1" applyBorder="1" applyAlignment="1">
      <alignment horizontal="center" vertical="center" textRotation="90" wrapText="1"/>
      <protection/>
    </xf>
    <xf numFmtId="173" fontId="20" fillId="5" borderId="6" xfId="0" applyNumberFormat="1" applyFont="1" applyFill="1" applyBorder="1" applyAlignment="1">
      <alignment vertical="center"/>
    </xf>
    <xf numFmtId="173" fontId="20" fillId="5" borderId="1" xfId="0" applyNumberFormat="1" applyFont="1" applyFill="1" applyBorder="1" applyAlignment="1">
      <alignment vertical="center"/>
    </xf>
    <xf numFmtId="173" fontId="20" fillId="6" borderId="2" xfId="0" applyNumberFormat="1" applyFont="1" applyFill="1" applyBorder="1" applyAlignment="1">
      <alignment vertical="center"/>
    </xf>
    <xf numFmtId="0" fontId="3" fillId="5" borderId="8" xfId="33" applyFont="1" applyFill="1" applyBorder="1" applyAlignment="1">
      <alignment horizontal="center" vertical="center" wrapText="1"/>
      <protection/>
    </xf>
    <xf numFmtId="0" fontId="12" fillId="5" borderId="5" xfId="36" applyFont="1" applyFill="1" applyBorder="1" applyAlignment="1">
      <alignment horizontal="center" vertical="center" wrapText="1"/>
      <protection/>
    </xf>
    <xf numFmtId="0" fontId="12" fillId="5" borderId="5" xfId="36" applyFont="1" applyFill="1" applyBorder="1" applyAlignment="1">
      <alignment horizontal="center" vertical="center"/>
      <protection/>
    </xf>
    <xf numFmtId="0" fontId="12" fillId="5" borderId="9" xfId="36" applyFont="1" applyFill="1" applyBorder="1" applyAlignment="1">
      <alignment horizontal="center" vertical="center" wrapText="1"/>
      <protection/>
    </xf>
    <xf numFmtId="0" fontId="12" fillId="5" borderId="10" xfId="36" applyFont="1" applyFill="1" applyBorder="1" applyAlignment="1">
      <alignment horizontal="center" vertical="center" wrapText="1"/>
      <protection/>
    </xf>
    <xf numFmtId="0" fontId="17" fillId="5" borderId="6" xfId="36" applyFont="1" applyFill="1" applyBorder="1" applyAlignment="1">
      <alignment horizontal="left" vertical="center" wrapText="1"/>
      <protection/>
    </xf>
    <xf numFmtId="0" fontId="17" fillId="5" borderId="5" xfId="36" applyFont="1" applyFill="1" applyBorder="1" applyAlignment="1">
      <alignment horizontal="left" vertical="center" wrapText="1"/>
      <protection/>
    </xf>
    <xf numFmtId="0" fontId="17" fillId="5" borderId="11" xfId="36" applyFont="1" applyFill="1" applyBorder="1" applyAlignment="1">
      <alignment horizontal="left" vertical="center" wrapText="1"/>
      <protection/>
    </xf>
    <xf numFmtId="0" fontId="17" fillId="6" borderId="12" xfId="36" applyFont="1" applyFill="1" applyBorder="1" applyAlignment="1">
      <alignment horizontal="left" vertical="center" wrapText="1"/>
      <protection/>
    </xf>
    <xf numFmtId="0" fontId="17" fillId="6" borderId="2" xfId="36" applyFont="1" applyFill="1" applyBorder="1" applyAlignment="1">
      <alignment horizontal="left" vertical="center" wrapText="1"/>
      <protection/>
    </xf>
    <xf numFmtId="173" fontId="33" fillId="6" borderId="7" xfId="0" applyNumberFormat="1" applyFont="1" applyFill="1" applyBorder="1" applyAlignment="1">
      <alignment vertical="center" wrapText="1"/>
    </xf>
    <xf numFmtId="0" fontId="25" fillId="0" borderId="0" xfId="0" applyFont="1" applyFill="1"/>
    <xf numFmtId="0" fontId="0" fillId="0" borderId="2" xfId="0" applyFill="1" applyBorder="1" applyAlignment="1">
      <alignment horizontal="center" vertical="center"/>
    </xf>
    <xf numFmtId="0" fontId="25" fillId="7" borderId="2" xfId="0" applyFont="1" applyFill="1" applyBorder="1" applyAlignment="1">
      <alignment horizontal="center" vertical="center"/>
    </xf>
    <xf numFmtId="0" fontId="36" fillId="7" borderId="2" xfId="0" applyFont="1" applyFill="1" applyBorder="1" applyAlignment="1">
      <alignment horizontal="center" vertical="center"/>
    </xf>
    <xf numFmtId="0" fontId="19" fillId="0" borderId="2" xfId="0" applyFont="1" applyFill="1" applyBorder="1" applyAlignment="1">
      <alignment horizontal="center" vertical="center"/>
    </xf>
    <xf numFmtId="0" fontId="25" fillId="2" borderId="0" xfId="0" applyFont="1" applyFill="1"/>
    <xf numFmtId="0" fontId="30" fillId="2" borderId="9"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2" borderId="1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9" fontId="5" fillId="0" borderId="2" xfId="0" applyNumberFormat="1" applyFont="1" applyFill="1" applyBorder="1" applyAlignment="1">
      <alignment horizontal="center" vertical="center" wrapText="1"/>
    </xf>
    <xf numFmtId="9" fontId="5" fillId="2" borderId="2" xfId="0" applyNumberFormat="1" applyFont="1" applyFill="1" applyBorder="1" applyAlignment="1">
      <alignment horizontal="center" vertical="center" wrapText="1"/>
    </xf>
    <xf numFmtId="0" fontId="5" fillId="8" borderId="2" xfId="0" applyFont="1" applyFill="1" applyBorder="1" applyAlignment="1">
      <alignment horizontal="center" vertical="center" wrapText="1"/>
    </xf>
    <xf numFmtId="10" fontId="5" fillId="8" borderId="2" xfId="0" applyNumberFormat="1" applyFont="1" applyFill="1" applyBorder="1" applyAlignment="1">
      <alignment horizontal="center" vertical="center" wrapText="1"/>
    </xf>
    <xf numFmtId="10" fontId="5" fillId="0" borderId="2" xfId="0" applyNumberFormat="1" applyFont="1" applyFill="1" applyBorder="1" applyAlignment="1">
      <alignment horizontal="center" vertical="center" wrapText="1"/>
    </xf>
    <xf numFmtId="10" fontId="5" fillId="2" borderId="2" xfId="0" applyNumberFormat="1" applyFont="1" applyFill="1" applyBorder="1" applyAlignment="1">
      <alignment horizontal="center" vertical="center" wrapText="1"/>
    </xf>
    <xf numFmtId="0" fontId="1" fillId="2" borderId="14" xfId="0" applyFont="1" applyFill="1" applyBorder="1" applyAlignment="1">
      <alignment horizontal="center" vertical="center" wrapText="1"/>
    </xf>
    <xf numFmtId="2" fontId="14" fillId="2" borderId="15" xfId="0" applyNumberFormat="1" applyFont="1" applyFill="1" applyBorder="1" applyAlignment="1">
      <alignment horizontal="center" vertical="center" wrapText="1"/>
    </xf>
    <xf numFmtId="2" fontId="14" fillId="2" borderId="4" xfId="0" applyNumberFormat="1" applyFont="1" applyFill="1" applyBorder="1" applyAlignment="1">
      <alignment horizontal="center" vertical="center" wrapText="1"/>
    </xf>
    <xf numFmtId="2" fontId="14" fillId="2" borderId="14" xfId="27" applyNumberFormat="1" applyFont="1" applyFill="1" applyBorder="1" applyAlignment="1">
      <alignment horizontal="center" vertical="center" wrapText="1"/>
    </xf>
    <xf numFmtId="2" fontId="14" fillId="2" borderId="14" xfId="0" applyNumberFormat="1" applyFont="1" applyFill="1" applyBorder="1" applyAlignment="1">
      <alignment horizontal="center" vertical="center" wrapText="1"/>
    </xf>
    <xf numFmtId="2" fontId="16" fillId="2" borderId="15" xfId="0" applyNumberFormat="1" applyFont="1" applyFill="1" applyBorder="1" applyAlignment="1">
      <alignment horizontal="center" vertical="center" wrapText="1"/>
    </xf>
    <xf numFmtId="2" fontId="16" fillId="2" borderId="16" xfId="0" applyNumberFormat="1" applyFont="1" applyFill="1" applyBorder="1" applyAlignment="1">
      <alignment horizontal="center" vertical="center" wrapText="1"/>
    </xf>
    <xf numFmtId="2" fontId="14" fillId="2" borderId="2" xfId="27" applyNumberFormat="1" applyFont="1" applyFill="1" applyBorder="1" applyAlignment="1">
      <alignment horizontal="center" vertical="center"/>
    </xf>
    <xf numFmtId="0" fontId="31" fillId="0" borderId="0" xfId="0" applyFont="1" applyFill="1" applyAlignment="1">
      <alignment wrapText="1"/>
    </xf>
    <xf numFmtId="0" fontId="29" fillId="0" borderId="0" xfId="0" applyFont="1" applyFill="1" applyAlignment="1">
      <alignment wrapText="1"/>
    </xf>
    <xf numFmtId="0" fontId="0" fillId="0" borderId="0" xfId="0" applyFill="1" applyAlignment="1">
      <alignment wrapText="1"/>
    </xf>
    <xf numFmtId="0" fontId="0" fillId="2" borderId="0" xfId="0" applyFill="1" applyAlignment="1">
      <alignment wrapText="1"/>
    </xf>
    <xf numFmtId="0" fontId="1" fillId="2" borderId="0" xfId="0" applyFont="1" applyFill="1" applyAlignment="1">
      <alignment wrapText="1"/>
    </xf>
    <xf numFmtId="0" fontId="10" fillId="2" borderId="0" xfId="0" applyFont="1" applyFill="1" applyAlignment="1">
      <alignment wrapText="1"/>
    </xf>
    <xf numFmtId="0" fontId="5" fillId="2" borderId="0" xfId="0" applyFont="1" applyFill="1" applyAlignment="1">
      <alignment horizontal="center" wrapText="1"/>
    </xf>
    <xf numFmtId="0" fontId="0" fillId="2" borderId="0" xfId="0" applyFill="1" applyAlignment="1">
      <alignment horizontal="center" wrapText="1"/>
    </xf>
    <xf numFmtId="176" fontId="0" fillId="2" borderId="0" xfId="0" applyNumberFormat="1" applyFill="1" applyAlignment="1">
      <alignment horizontal="center" wrapText="1"/>
    </xf>
    <xf numFmtId="0" fontId="23" fillId="0" borderId="0" xfId="0" applyFont="1" applyFill="1" applyAlignment="1">
      <alignment horizontal="center" vertical="center" wrapText="1"/>
    </xf>
    <xf numFmtId="2" fontId="16" fillId="2" borderId="15" xfId="40" applyNumberFormat="1" applyFont="1" applyFill="1" applyBorder="1" applyAlignment="1">
      <alignment horizontal="center" vertical="center" wrapText="1"/>
    </xf>
    <xf numFmtId="9" fontId="16" fillId="2" borderId="17" xfId="40" applyFont="1" applyFill="1" applyBorder="1" applyAlignment="1">
      <alignment horizontal="center" vertical="center" wrapText="1"/>
    </xf>
    <xf numFmtId="9" fontId="16" fillId="2" borderId="1" xfId="40" applyFont="1" applyFill="1" applyBorder="1" applyAlignment="1">
      <alignment horizontal="center" vertical="center" wrapText="1"/>
    </xf>
    <xf numFmtId="0" fontId="21" fillId="0" borderId="0" xfId="0" applyFont="1" applyFill="1" applyAlignment="1">
      <alignment horizontal="center" vertical="center" wrapText="1"/>
    </xf>
    <xf numFmtId="0" fontId="0" fillId="0" borderId="0" xfId="0" applyFill="1" applyAlignment="1">
      <alignment horizontal="center" vertical="center" wrapText="1"/>
    </xf>
    <xf numFmtId="177" fontId="14" fillId="2" borderId="14" xfId="27" applyNumberFormat="1" applyFont="1" applyFill="1" applyBorder="1" applyAlignment="1">
      <alignment horizontal="center" vertical="center" wrapText="1"/>
    </xf>
    <xf numFmtId="9" fontId="16" fillId="2" borderId="18" xfId="40" applyFont="1" applyFill="1" applyBorder="1" applyAlignment="1">
      <alignment horizontal="center" vertical="center" wrapText="1"/>
    </xf>
    <xf numFmtId="9" fontId="16" fillId="2" borderId="2" xfId="40" applyFont="1" applyFill="1" applyBorder="1" applyAlignment="1">
      <alignment horizontal="center" vertical="center" wrapText="1"/>
    </xf>
    <xf numFmtId="9" fontId="16" fillId="2" borderId="2" xfId="42" applyFont="1" applyFill="1" applyBorder="1" applyAlignment="1">
      <alignment horizontal="center" vertical="center" wrapText="1"/>
    </xf>
    <xf numFmtId="2" fontId="16" fillId="2" borderId="14" xfId="40" applyNumberFormat="1" applyFont="1" applyFill="1" applyBorder="1" applyAlignment="1">
      <alignment horizontal="center" vertical="center" wrapText="1"/>
    </xf>
    <xf numFmtId="177" fontId="14" fillId="2" borderId="9" xfId="27" applyNumberFormat="1" applyFont="1" applyFill="1" applyBorder="1" applyAlignment="1">
      <alignment horizontal="center" vertical="center" wrapText="1"/>
    </xf>
    <xf numFmtId="9" fontId="16" fillId="2" borderId="19" xfId="40" applyFont="1" applyFill="1" applyBorder="1" applyAlignment="1">
      <alignment horizontal="center" vertical="center" wrapText="1"/>
    </xf>
    <xf numFmtId="9" fontId="16" fillId="2" borderId="5" xfId="40" applyFont="1" applyFill="1" applyBorder="1" applyAlignment="1">
      <alignment horizontal="center" vertical="center" wrapText="1"/>
    </xf>
    <xf numFmtId="173" fontId="16" fillId="2" borderId="17" xfId="40" applyNumberFormat="1" applyFont="1" applyFill="1" applyBorder="1" applyAlignment="1">
      <alignment horizontal="center" vertical="center" wrapText="1"/>
    </xf>
    <xf numFmtId="173" fontId="16" fillId="2" borderId="1" xfId="40" applyNumberFormat="1" applyFont="1" applyFill="1" applyBorder="1" applyAlignment="1">
      <alignment horizontal="center" vertical="center" wrapText="1"/>
    </xf>
    <xf numFmtId="173" fontId="16" fillId="2" borderId="18" xfId="40" applyNumberFormat="1" applyFont="1" applyFill="1" applyBorder="1" applyAlignment="1">
      <alignment horizontal="center" vertical="center" wrapText="1"/>
    </xf>
    <xf numFmtId="173" fontId="16" fillId="2" borderId="2" xfId="40" applyNumberFormat="1" applyFont="1" applyFill="1" applyBorder="1" applyAlignment="1">
      <alignment horizontal="center" vertical="center" wrapText="1"/>
    </xf>
    <xf numFmtId="0" fontId="16" fillId="2" borderId="2" xfId="40" applyNumberFormat="1" applyFont="1" applyFill="1" applyBorder="1" applyAlignment="1">
      <alignment horizontal="center" vertical="center" wrapText="1"/>
    </xf>
    <xf numFmtId="177" fontId="14" fillId="2" borderId="16" xfId="27" applyNumberFormat="1" applyFont="1" applyFill="1" applyBorder="1" applyAlignment="1">
      <alignment horizontal="center" vertical="center" wrapText="1"/>
    </xf>
    <xf numFmtId="9" fontId="16" fillId="2" borderId="20" xfId="40" applyFont="1" applyFill="1" applyBorder="1" applyAlignment="1">
      <alignment horizontal="center" vertical="center" wrapText="1"/>
    </xf>
    <xf numFmtId="9" fontId="16" fillId="2" borderId="6" xfId="42" applyFont="1" applyFill="1" applyBorder="1" applyAlignment="1">
      <alignment horizontal="center" vertical="center" wrapText="1"/>
    </xf>
    <xf numFmtId="9" fontId="16" fillId="2" borderId="21" xfId="40" applyFont="1" applyFill="1" applyBorder="1" applyAlignment="1">
      <alignment horizontal="center" vertical="center" wrapText="1"/>
    </xf>
    <xf numFmtId="9" fontId="16" fillId="2" borderId="7" xfId="40" applyFont="1" applyFill="1" applyBorder="1" applyAlignment="1">
      <alignment horizontal="center" vertical="center" wrapText="1"/>
    </xf>
    <xf numFmtId="177" fontId="14" fillId="2" borderId="4" xfId="0" applyNumberFormat="1" applyFont="1" applyFill="1" applyBorder="1" applyAlignment="1">
      <alignment horizontal="center" vertical="center" wrapText="1"/>
    </xf>
    <xf numFmtId="9" fontId="16" fillId="2" borderId="6" xfId="40" applyFont="1" applyFill="1" applyBorder="1" applyAlignment="1">
      <alignment horizontal="center" vertical="center" wrapText="1"/>
    </xf>
    <xf numFmtId="177" fontId="14" fillId="2" borderId="14" xfId="0" applyNumberFormat="1" applyFont="1" applyFill="1" applyBorder="1" applyAlignment="1">
      <alignment horizontal="center" vertical="center" wrapText="1"/>
    </xf>
    <xf numFmtId="9" fontId="16" fillId="2" borderId="22" xfId="40" applyFont="1" applyFill="1" applyBorder="1" applyAlignment="1">
      <alignment horizontal="center" vertical="center" wrapText="1"/>
    </xf>
    <xf numFmtId="9" fontId="16" fillId="2" borderId="10" xfId="40" applyFont="1" applyFill="1" applyBorder="1" applyAlignment="1">
      <alignment horizontal="center" vertical="center" wrapText="1"/>
    </xf>
    <xf numFmtId="177" fontId="14" fillId="2" borderId="23" xfId="27" applyNumberFormat="1" applyFont="1" applyFill="1" applyBorder="1" applyAlignment="1">
      <alignment horizontal="center" vertical="center" wrapText="1"/>
    </xf>
    <xf numFmtId="9" fontId="16" fillId="2" borderId="17" xfId="42" applyFont="1" applyFill="1" applyBorder="1" applyAlignment="1">
      <alignment horizontal="center" vertical="center" wrapText="1"/>
    </xf>
    <xf numFmtId="9" fontId="16" fillId="2" borderId="24" xfId="40" applyFont="1" applyFill="1" applyBorder="1" applyAlignment="1">
      <alignment horizontal="center" vertical="center" wrapText="1"/>
    </xf>
    <xf numFmtId="9" fontId="16" fillId="2" borderId="4" xfId="42" applyFont="1" applyFill="1" applyBorder="1" applyAlignment="1">
      <alignment horizontal="center" vertical="center" wrapText="1"/>
    </xf>
    <xf numFmtId="9" fontId="16" fillId="2" borderId="4" xfId="40" applyFont="1" applyFill="1" applyBorder="1" applyAlignment="1">
      <alignment horizontal="center" vertical="center" wrapText="1"/>
    </xf>
    <xf numFmtId="0" fontId="16" fillId="2" borderId="4" xfId="40" applyNumberFormat="1" applyFont="1" applyFill="1" applyBorder="1" applyAlignment="1">
      <alignment horizontal="center" vertical="center" wrapText="1"/>
    </xf>
    <xf numFmtId="9" fontId="16" fillId="2" borderId="25" xfId="40" applyFont="1" applyFill="1" applyBorder="1" applyAlignment="1">
      <alignment horizontal="center" vertical="center" wrapText="1"/>
    </xf>
    <xf numFmtId="9" fontId="16" fillId="2" borderId="26" xfId="40" applyFont="1" applyFill="1" applyBorder="1" applyAlignment="1">
      <alignment horizontal="center" vertical="center" wrapText="1"/>
    </xf>
    <xf numFmtId="177" fontId="43" fillId="2" borderId="15" xfId="27" applyNumberFormat="1" applyFont="1" applyFill="1" applyBorder="1" applyAlignment="1">
      <alignment horizontal="center" vertical="center" wrapText="1"/>
    </xf>
    <xf numFmtId="9" fontId="14" fillId="2" borderId="27" xfId="40" applyNumberFormat="1" applyFont="1" applyFill="1" applyBorder="1" applyAlignment="1">
      <alignment horizontal="center" vertical="center" wrapText="1"/>
    </xf>
    <xf numFmtId="9" fontId="43" fillId="2" borderId="15" xfId="0" applyNumberFormat="1" applyFont="1" applyFill="1" applyBorder="1" applyAlignment="1">
      <alignment horizontal="center" vertical="center" wrapText="1"/>
    </xf>
    <xf numFmtId="0" fontId="21" fillId="0" borderId="0" xfId="0" applyFont="1" applyFill="1" applyAlignment="1">
      <alignment wrapText="1"/>
    </xf>
    <xf numFmtId="177" fontId="43" fillId="2" borderId="14" xfId="27" applyNumberFormat="1" applyFont="1" applyFill="1" applyBorder="1" applyAlignment="1">
      <alignment horizontal="center" vertical="center" wrapText="1"/>
    </xf>
    <xf numFmtId="9" fontId="14" fillId="2" borderId="28" xfId="40" applyNumberFormat="1" applyFont="1" applyFill="1" applyBorder="1" applyAlignment="1">
      <alignment horizontal="center" vertical="center" wrapText="1"/>
    </xf>
    <xf numFmtId="9" fontId="43" fillId="2" borderId="14" xfId="0" applyNumberFormat="1" applyFont="1" applyFill="1" applyBorder="1" applyAlignment="1">
      <alignment horizontal="center" vertical="center" wrapText="1"/>
    </xf>
    <xf numFmtId="177" fontId="43" fillId="2" borderId="9" xfId="27" applyNumberFormat="1" applyFont="1" applyFill="1" applyBorder="1" applyAlignment="1">
      <alignment horizontal="center" vertical="center" wrapText="1"/>
    </xf>
    <xf numFmtId="9" fontId="43" fillId="2" borderId="29" xfId="0" applyNumberFormat="1" applyFont="1" applyFill="1" applyBorder="1" applyAlignment="1">
      <alignment horizontal="center" vertical="center" wrapText="1"/>
    </xf>
    <xf numFmtId="9" fontId="43" fillId="2" borderId="9" xfId="0" applyNumberFormat="1" applyFont="1" applyFill="1" applyBorder="1" applyAlignment="1">
      <alignment horizontal="center" vertical="center" wrapText="1"/>
    </xf>
    <xf numFmtId="0" fontId="39" fillId="0" borderId="0" xfId="0" applyFont="1" applyFill="1" applyAlignment="1">
      <alignment wrapText="1"/>
    </xf>
    <xf numFmtId="0" fontId="1" fillId="0" borderId="0" xfId="0" applyFont="1" applyFill="1" applyAlignment="1">
      <alignment wrapText="1"/>
    </xf>
    <xf numFmtId="0" fontId="10" fillId="0" borderId="0" xfId="0" applyFont="1" applyFill="1" applyAlignment="1">
      <alignment wrapText="1"/>
    </xf>
    <xf numFmtId="0" fontId="5" fillId="0" borderId="0" xfId="0" applyFont="1" applyFill="1" applyAlignment="1">
      <alignment horizontal="center" wrapText="1"/>
    </xf>
    <xf numFmtId="0" fontId="0" fillId="0" borderId="0" xfId="0" applyFill="1" applyAlignment="1">
      <alignment horizontal="center" wrapText="1"/>
    </xf>
    <xf numFmtId="0" fontId="20" fillId="3" borderId="0" xfId="33" applyFont="1" applyFill="1" applyAlignment="1">
      <alignment vertical="center"/>
      <protection/>
    </xf>
    <xf numFmtId="0" fontId="20" fillId="0" borderId="30" xfId="0" applyFont="1" applyFill="1" applyBorder="1"/>
    <xf numFmtId="0" fontId="20" fillId="0" borderId="25" xfId="0" applyFont="1" applyFill="1" applyBorder="1"/>
    <xf numFmtId="9" fontId="3" fillId="5" borderId="10" xfId="42" applyFont="1" applyFill="1" applyBorder="1" applyAlignment="1">
      <alignment horizontal="center" vertical="center" wrapText="1"/>
    </xf>
    <xf numFmtId="10" fontId="14" fillId="0" borderId="2" xfId="33" applyNumberFormat="1" applyFont="1" applyFill="1" applyBorder="1" applyAlignment="1">
      <alignment vertical="center"/>
      <protection/>
    </xf>
    <xf numFmtId="3" fontId="15" fillId="0" borderId="1" xfId="36" applyNumberFormat="1" applyFont="1" applyFill="1" applyBorder="1" applyAlignment="1">
      <alignment horizontal="center" vertical="center" wrapText="1"/>
      <protection/>
    </xf>
    <xf numFmtId="9" fontId="15" fillId="0" borderId="1" xfId="40" applyFont="1" applyFill="1" applyBorder="1" applyAlignment="1">
      <alignment horizontal="center" vertical="center" wrapText="1"/>
    </xf>
    <xf numFmtId="9" fontId="15" fillId="2" borderId="1" xfId="40" applyFont="1" applyFill="1" applyBorder="1" applyAlignment="1">
      <alignment horizontal="center" vertical="center" wrapText="1"/>
    </xf>
    <xf numFmtId="173" fontId="14" fillId="0" borderId="1" xfId="40" applyNumberFormat="1" applyFont="1" applyFill="1" applyBorder="1" applyAlignment="1">
      <alignment horizontal="center" vertical="center" wrapText="1"/>
    </xf>
    <xf numFmtId="177" fontId="15" fillId="0" borderId="2" xfId="27" applyNumberFormat="1" applyFont="1" applyFill="1" applyBorder="1" applyAlignment="1">
      <alignment horizontal="center" vertical="center" wrapText="1"/>
    </xf>
    <xf numFmtId="178" fontId="15" fillId="0" borderId="2" xfId="27" applyNumberFormat="1" applyFont="1" applyFill="1" applyBorder="1" applyAlignment="1">
      <alignment horizontal="center" vertical="center"/>
    </xf>
    <xf numFmtId="177" fontId="15" fillId="2" borderId="2" xfId="27" applyNumberFormat="1" applyFont="1" applyFill="1" applyBorder="1" applyAlignment="1">
      <alignment horizontal="center" vertical="center" wrapText="1"/>
    </xf>
    <xf numFmtId="177" fontId="14" fillId="0" borderId="2" xfId="27" applyNumberFormat="1" applyFont="1" applyFill="1" applyBorder="1" applyAlignment="1">
      <alignment horizontal="center" vertical="center" wrapText="1"/>
    </xf>
    <xf numFmtId="173" fontId="20" fillId="5" borderId="2" xfId="0" applyNumberFormat="1" applyFont="1" applyFill="1" applyBorder="1" applyAlignment="1">
      <alignment vertical="center"/>
    </xf>
    <xf numFmtId="37" fontId="15" fillId="0" borderId="2" xfId="0" applyNumberFormat="1" applyFont="1" applyFill="1" applyBorder="1" applyAlignment="1">
      <alignment horizontal="center" vertical="center"/>
    </xf>
    <xf numFmtId="0" fontId="15" fillId="0" borderId="2" xfId="0" applyFont="1" applyFill="1" applyBorder="1" applyAlignment="1">
      <alignment horizontal="center" vertical="center"/>
    </xf>
    <xf numFmtId="3" fontId="15" fillId="0" borderId="2" xfId="36" applyNumberFormat="1" applyFont="1" applyFill="1" applyBorder="1" applyAlignment="1">
      <alignment horizontal="center" vertical="center" wrapText="1"/>
      <protection/>
    </xf>
    <xf numFmtId="9" fontId="15" fillId="0" borderId="2" xfId="40" applyFont="1" applyFill="1" applyBorder="1" applyAlignment="1">
      <alignment horizontal="center" vertical="center" wrapText="1"/>
    </xf>
    <xf numFmtId="177" fontId="15" fillId="2" borderId="2" xfId="36" applyNumberFormat="1" applyFont="1" applyFill="1" applyBorder="1" applyAlignment="1">
      <alignment horizontal="center" vertical="center" wrapText="1"/>
      <protection/>
    </xf>
    <xf numFmtId="177" fontId="15" fillId="0" borderId="2" xfId="36" applyNumberFormat="1" applyFont="1" applyFill="1" applyBorder="1" applyAlignment="1">
      <alignment horizontal="center" vertical="center" wrapText="1"/>
      <protection/>
    </xf>
    <xf numFmtId="3" fontId="14" fillId="0" borderId="2" xfId="36" applyNumberFormat="1" applyFont="1" applyFill="1" applyBorder="1" applyAlignment="1">
      <alignment horizontal="center" vertical="center" wrapText="1"/>
      <protection/>
    </xf>
    <xf numFmtId="178" fontId="15" fillId="0" borderId="2" xfId="36" applyNumberFormat="1" applyFont="1" applyFill="1" applyBorder="1" applyAlignment="1">
      <alignment horizontal="center" vertical="center" wrapText="1"/>
      <protection/>
    </xf>
    <xf numFmtId="171" fontId="14" fillId="0" borderId="2" xfId="36" applyNumberFormat="1" applyFont="1" applyFill="1" applyBorder="1" applyAlignment="1">
      <alignment horizontal="center" vertical="center" wrapText="1"/>
      <protection/>
    </xf>
    <xf numFmtId="3" fontId="14" fillId="0" borderId="2" xfId="0" applyNumberFormat="1" applyFont="1" applyFill="1" applyBorder="1" applyAlignment="1">
      <alignment horizontal="center" vertical="center" wrapText="1"/>
    </xf>
    <xf numFmtId="179" fontId="15" fillId="0" borderId="2" xfId="36" applyNumberFormat="1" applyFont="1" applyFill="1" applyBorder="1" applyAlignment="1">
      <alignment horizontal="center" vertical="center" wrapText="1"/>
      <protection/>
    </xf>
    <xf numFmtId="9" fontId="15" fillId="2" borderId="2" xfId="40" applyFont="1" applyFill="1" applyBorder="1" applyAlignment="1">
      <alignment horizontal="center" vertical="center" wrapText="1"/>
    </xf>
    <xf numFmtId="173" fontId="14" fillId="0" borderId="2" xfId="40" applyNumberFormat="1" applyFont="1" applyFill="1" applyBorder="1" applyAlignment="1">
      <alignment horizontal="center" vertical="center" wrapText="1"/>
    </xf>
    <xf numFmtId="173" fontId="33" fillId="5" borderId="2" xfId="0" applyNumberFormat="1" applyFont="1" applyFill="1" applyBorder="1" applyAlignment="1">
      <alignment vertical="center"/>
    </xf>
    <xf numFmtId="1" fontId="15" fillId="0" borderId="2" xfId="36" applyNumberFormat="1" applyFont="1" applyFill="1" applyBorder="1" applyAlignment="1">
      <alignment horizontal="center" vertical="center" wrapText="1"/>
      <protection/>
    </xf>
    <xf numFmtId="1" fontId="15" fillId="0" borderId="2" xfId="27" applyNumberFormat="1" applyFont="1" applyFill="1" applyBorder="1" applyAlignment="1">
      <alignment horizontal="center" vertical="center"/>
    </xf>
    <xf numFmtId="9" fontId="15" fillId="0" borderId="2" xfId="42" applyFont="1" applyFill="1" applyBorder="1" applyAlignment="1">
      <alignment horizontal="center" vertical="center" wrapText="1"/>
    </xf>
    <xf numFmtId="1" fontId="14" fillId="0" borderId="2" xfId="36" applyNumberFormat="1" applyFont="1" applyFill="1" applyBorder="1" applyAlignment="1">
      <alignment horizontal="center" vertical="center" wrapText="1"/>
      <protection/>
    </xf>
    <xf numFmtId="173" fontId="33" fillId="6" borderId="2" xfId="0" applyNumberFormat="1" applyFont="1" applyFill="1" applyBorder="1" applyAlignment="1">
      <alignment vertical="center" wrapText="1"/>
    </xf>
    <xf numFmtId="37" fontId="15" fillId="0" borderId="2" xfId="27" applyNumberFormat="1" applyFont="1" applyFill="1" applyBorder="1" applyAlignment="1">
      <alignment horizontal="center" vertical="center"/>
    </xf>
    <xf numFmtId="179" fontId="15" fillId="2" borderId="1" xfId="36" applyNumberFormat="1" applyFont="1" applyFill="1" applyBorder="1" applyAlignment="1">
      <alignment horizontal="center" vertical="center" wrapText="1"/>
      <protection/>
    </xf>
    <xf numFmtId="179" fontId="15" fillId="0" borderId="1" xfId="36" applyNumberFormat="1" applyFont="1" applyFill="1" applyBorder="1" applyAlignment="1">
      <alignment horizontal="center" vertical="center" wrapText="1"/>
      <protection/>
    </xf>
    <xf numFmtId="1" fontId="15" fillId="0" borderId="1" xfId="36" applyNumberFormat="1" applyFont="1" applyFill="1" applyBorder="1" applyAlignment="1">
      <alignment horizontal="center" vertical="center" wrapText="1"/>
      <protection/>
    </xf>
    <xf numFmtId="178" fontId="15" fillId="0" borderId="2" xfId="27" applyNumberFormat="1" applyFont="1" applyFill="1" applyBorder="1" applyAlignment="1">
      <alignment horizontal="center" vertical="center" wrapText="1"/>
    </xf>
    <xf numFmtId="37" fontId="17" fillId="0" borderId="2" xfId="27" applyNumberFormat="1" applyFont="1" applyFill="1" applyBorder="1" applyAlignment="1">
      <alignment horizontal="center" vertical="center"/>
    </xf>
    <xf numFmtId="179" fontId="14" fillId="2" borderId="2" xfId="0" applyNumberFormat="1" applyFont="1" applyFill="1" applyBorder="1" applyAlignment="1">
      <alignment horizontal="center" vertical="center" wrapText="1"/>
    </xf>
    <xf numFmtId="178" fontId="17" fillId="0" borderId="2" xfId="27" applyNumberFormat="1" applyFont="1" applyFill="1" applyBorder="1" applyAlignment="1">
      <alignment horizontal="center" vertical="center"/>
    </xf>
    <xf numFmtId="164" fontId="15" fillId="0" borderId="2" xfId="43" applyFont="1" applyFill="1" applyBorder="1" applyAlignment="1">
      <alignment horizontal="center" vertical="center" wrapText="1"/>
    </xf>
    <xf numFmtId="4" fontId="15" fillId="0" borderId="1" xfId="36" applyNumberFormat="1" applyFont="1" applyFill="1" applyBorder="1" applyAlignment="1">
      <alignment horizontal="center" vertical="center" wrapText="1"/>
      <protection/>
    </xf>
    <xf numFmtId="2" fontId="15" fillId="0" borderId="1" xfId="36" applyNumberFormat="1" applyFont="1" applyFill="1" applyBorder="1" applyAlignment="1">
      <alignment horizontal="center" vertical="center" wrapText="1"/>
      <protection/>
    </xf>
    <xf numFmtId="2" fontId="43" fillId="0" borderId="1" xfId="36" applyNumberFormat="1" applyFont="1" applyFill="1" applyBorder="1" applyAlignment="1">
      <alignment horizontal="center" vertical="center" wrapText="1"/>
      <protection/>
    </xf>
    <xf numFmtId="3" fontId="15" fillId="0" borderId="2" xfId="27" applyNumberFormat="1" applyFont="1" applyFill="1" applyBorder="1" applyAlignment="1">
      <alignment horizontal="center" vertical="center" wrapText="1"/>
    </xf>
    <xf numFmtId="178" fontId="43" fillId="0" borderId="2" xfId="27" applyNumberFormat="1" applyFont="1" applyFill="1" applyBorder="1" applyAlignment="1">
      <alignment horizontal="center" vertical="center" wrapText="1"/>
    </xf>
    <xf numFmtId="4" fontId="15" fillId="0" borderId="2" xfId="36" applyNumberFormat="1" applyFont="1" applyFill="1" applyBorder="1" applyAlignment="1">
      <alignment horizontal="center" vertical="center" wrapText="1"/>
      <protection/>
    </xf>
    <xf numFmtId="3" fontId="43" fillId="0" borderId="2" xfId="36" applyNumberFormat="1" applyFont="1" applyFill="1" applyBorder="1" applyAlignment="1">
      <alignment horizontal="center" vertical="center" wrapText="1"/>
      <protection/>
    </xf>
    <xf numFmtId="171" fontId="15" fillId="0" borderId="2" xfId="36" applyNumberFormat="1" applyFont="1" applyFill="1" applyBorder="1" applyAlignment="1">
      <alignment horizontal="center" vertical="center" wrapText="1"/>
      <protection/>
    </xf>
    <xf numFmtId="171" fontId="43" fillId="0" borderId="2" xfId="36" applyNumberFormat="1" applyFont="1" applyFill="1" applyBorder="1" applyAlignment="1">
      <alignment horizontal="center" vertical="center" wrapText="1"/>
      <protection/>
    </xf>
    <xf numFmtId="2" fontId="15" fillId="0" borderId="2" xfId="36" applyNumberFormat="1" applyFont="1" applyFill="1" applyBorder="1" applyAlignment="1">
      <alignment horizontal="center" vertical="center" wrapText="1"/>
      <protection/>
    </xf>
    <xf numFmtId="2" fontId="43" fillId="0" borderId="2" xfId="36" applyNumberFormat="1" applyFont="1" applyFill="1" applyBorder="1" applyAlignment="1">
      <alignment horizontal="center" vertical="center" wrapText="1"/>
      <protection/>
    </xf>
    <xf numFmtId="2" fontId="14" fillId="0" borderId="1" xfId="36" applyNumberFormat="1" applyFont="1" applyFill="1" applyBorder="1" applyAlignment="1">
      <alignment horizontal="center" vertical="center" wrapText="1"/>
      <protection/>
    </xf>
    <xf numFmtId="3" fontId="14" fillId="0" borderId="1" xfId="36" applyNumberFormat="1" applyFont="1" applyFill="1" applyBorder="1" applyAlignment="1">
      <alignment horizontal="center" vertical="center" wrapText="1"/>
      <protection/>
    </xf>
    <xf numFmtId="173" fontId="33" fillId="5" borderId="6" xfId="0" applyNumberFormat="1" applyFont="1" applyFill="1" applyBorder="1" applyAlignment="1">
      <alignment vertical="center"/>
    </xf>
    <xf numFmtId="180" fontId="15" fillId="0" borderId="6" xfId="36" applyNumberFormat="1" applyFont="1" applyFill="1" applyBorder="1" applyAlignment="1">
      <alignment horizontal="center" vertical="center" wrapText="1"/>
      <protection/>
    </xf>
    <xf numFmtId="4" fontId="14" fillId="0" borderId="6" xfId="0" applyNumberFormat="1" applyFont="1" applyFill="1" applyBorder="1" applyAlignment="1">
      <alignment horizontal="center" vertical="center" wrapText="1"/>
    </xf>
    <xf numFmtId="178" fontId="14" fillId="0" borderId="2" xfId="27" applyNumberFormat="1" applyFont="1" applyFill="1" applyBorder="1" applyAlignment="1">
      <alignment horizontal="center" vertical="center" wrapText="1"/>
    </xf>
    <xf numFmtId="4" fontId="14" fillId="0" borderId="1" xfId="0" applyNumberFormat="1" applyFont="1" applyFill="1" applyBorder="1" applyAlignment="1">
      <alignment horizontal="center" vertical="center" wrapText="1"/>
    </xf>
    <xf numFmtId="3" fontId="14" fillId="0" borderId="2" xfId="27" applyNumberFormat="1" applyFont="1" applyFill="1" applyBorder="1" applyAlignment="1">
      <alignment horizontal="center" vertical="center" wrapText="1"/>
    </xf>
    <xf numFmtId="178" fontId="14" fillId="0" borderId="2" xfId="36" applyNumberFormat="1" applyFont="1" applyFill="1" applyBorder="1" applyAlignment="1">
      <alignment horizontal="center" vertical="center"/>
      <protection/>
    </xf>
    <xf numFmtId="37" fontId="14" fillId="0" borderId="2" xfId="36" applyNumberFormat="1" applyFont="1" applyFill="1" applyBorder="1" applyAlignment="1">
      <alignment horizontal="center" vertical="center"/>
      <protection/>
    </xf>
    <xf numFmtId="180" fontId="15" fillId="0" borderId="2" xfId="36" applyNumberFormat="1" applyFont="1" applyFill="1" applyBorder="1" applyAlignment="1">
      <alignment horizontal="center" vertical="center" wrapText="1"/>
      <protection/>
    </xf>
    <xf numFmtId="4" fontId="14" fillId="0" borderId="2" xfId="0" applyNumberFormat="1" applyFont="1" applyFill="1" applyBorder="1" applyAlignment="1">
      <alignment horizontal="center" vertical="center" wrapText="1"/>
    </xf>
    <xf numFmtId="4" fontId="14" fillId="2" borderId="1" xfId="0" applyNumberFormat="1" applyFont="1" applyFill="1" applyBorder="1" applyAlignment="1">
      <alignment horizontal="center" vertical="center" wrapText="1"/>
    </xf>
    <xf numFmtId="39" fontId="15" fillId="0" borderId="2" xfId="0" applyNumberFormat="1" applyFont="1" applyFill="1" applyBorder="1" applyAlignment="1">
      <alignment horizontal="center" vertical="center"/>
    </xf>
    <xf numFmtId="179" fontId="15" fillId="2" borderId="2" xfId="36" applyNumberFormat="1" applyFont="1" applyFill="1" applyBorder="1" applyAlignment="1">
      <alignment horizontal="center" vertical="center" wrapText="1"/>
      <protection/>
    </xf>
    <xf numFmtId="4" fontId="14" fillId="2" borderId="2" xfId="27" applyNumberFormat="1" applyFont="1" applyFill="1" applyBorder="1" applyAlignment="1">
      <alignment horizontal="center" vertical="center" wrapText="1"/>
    </xf>
    <xf numFmtId="178" fontId="14" fillId="2" borderId="2" xfId="36" applyNumberFormat="1" applyFont="1" applyFill="1" applyBorder="1" applyAlignment="1">
      <alignment horizontal="center" vertical="center"/>
      <protection/>
    </xf>
    <xf numFmtId="37" fontId="14" fillId="2" borderId="2" xfId="36" applyNumberFormat="1" applyFont="1" applyFill="1" applyBorder="1" applyAlignment="1">
      <alignment horizontal="center" vertical="center"/>
      <protection/>
    </xf>
    <xf numFmtId="171" fontId="15" fillId="2" borderId="2" xfId="36" applyNumberFormat="1" applyFont="1" applyFill="1" applyBorder="1" applyAlignment="1">
      <alignment horizontal="center" vertical="center" wrapText="1"/>
      <protection/>
    </xf>
    <xf numFmtId="3" fontId="14" fillId="2" borderId="2" xfId="0" applyNumberFormat="1" applyFont="1" applyFill="1" applyBorder="1" applyAlignment="1">
      <alignment horizontal="center" vertical="center" wrapText="1"/>
    </xf>
    <xf numFmtId="3" fontId="15" fillId="2" borderId="2" xfId="36" applyNumberFormat="1" applyFont="1" applyFill="1" applyBorder="1" applyAlignment="1">
      <alignment horizontal="center" vertical="center" wrapText="1"/>
      <protection/>
    </xf>
    <xf numFmtId="4" fontId="14" fillId="2" borderId="2" xfId="36" applyNumberFormat="1" applyFont="1" applyFill="1" applyBorder="1" applyAlignment="1">
      <alignment horizontal="center" vertical="center" wrapText="1"/>
      <protection/>
    </xf>
    <xf numFmtId="178" fontId="15" fillId="2" borderId="2" xfId="27" applyNumberFormat="1" applyFont="1" applyFill="1" applyBorder="1" applyAlignment="1">
      <alignment horizontal="center" vertical="center"/>
    </xf>
    <xf numFmtId="178" fontId="15" fillId="2" borderId="2" xfId="27" applyNumberFormat="1" applyFont="1" applyFill="1" applyBorder="1" applyAlignment="1">
      <alignment horizontal="center" vertical="center" wrapText="1"/>
    </xf>
    <xf numFmtId="4" fontId="15" fillId="2" borderId="2" xfId="0" applyNumberFormat="1" applyFont="1" applyFill="1" applyBorder="1" applyAlignment="1">
      <alignment horizontal="center" vertical="center"/>
    </xf>
    <xf numFmtId="4" fontId="15" fillId="2" borderId="2" xfId="36" applyNumberFormat="1" applyFont="1" applyFill="1" applyBorder="1" applyAlignment="1">
      <alignment horizontal="center" vertical="center" wrapText="1"/>
      <protection/>
    </xf>
    <xf numFmtId="178" fontId="15" fillId="2" borderId="2" xfId="36" applyNumberFormat="1" applyFont="1" applyFill="1" applyBorder="1" applyAlignment="1">
      <alignment horizontal="center" vertical="center" wrapText="1"/>
      <protection/>
    </xf>
    <xf numFmtId="4" fontId="14" fillId="2" borderId="2" xfId="0" applyNumberFormat="1" applyFont="1" applyFill="1" applyBorder="1" applyAlignment="1">
      <alignment horizontal="center" vertical="center" wrapText="1"/>
    </xf>
    <xf numFmtId="178" fontId="15" fillId="0" borderId="7" xfId="27" applyNumberFormat="1" applyFont="1" applyFill="1" applyBorder="1" applyAlignment="1">
      <alignment horizontal="center" vertical="center"/>
    </xf>
    <xf numFmtId="171" fontId="15" fillId="0" borderId="7" xfId="36" applyNumberFormat="1" applyFont="1" applyFill="1" applyBorder="1" applyAlignment="1">
      <alignment horizontal="center" vertical="center" wrapText="1"/>
      <protection/>
    </xf>
    <xf numFmtId="3" fontId="15" fillId="2" borderId="1" xfId="36" applyNumberFormat="1" applyFont="1" applyFill="1" applyBorder="1" applyAlignment="1">
      <alignment horizontal="center" vertical="center" wrapText="1"/>
      <protection/>
    </xf>
    <xf numFmtId="178" fontId="14" fillId="0" borderId="2" xfId="27" applyNumberFormat="1" applyFont="1" applyFill="1" applyBorder="1" applyAlignment="1">
      <alignment horizontal="center" vertical="center"/>
    </xf>
    <xf numFmtId="178" fontId="15" fillId="2" borderId="2" xfId="0" applyNumberFormat="1" applyFont="1" applyFill="1" applyBorder="1" applyAlignment="1">
      <alignment horizontal="center" vertical="center"/>
    </xf>
    <xf numFmtId="178" fontId="14" fillId="0" borderId="2" xfId="36" applyNumberFormat="1" applyFont="1" applyFill="1" applyBorder="1" applyAlignment="1">
      <alignment horizontal="center" vertical="center" wrapText="1"/>
      <protection/>
    </xf>
    <xf numFmtId="4" fontId="14" fillId="0" borderId="2" xfId="0" applyNumberFormat="1" applyFont="1" applyFill="1" applyBorder="1" applyAlignment="1">
      <alignment horizontal="center" vertical="center"/>
    </xf>
    <xf numFmtId="4" fontId="14" fillId="0" borderId="2" xfId="36" applyNumberFormat="1" applyFont="1" applyFill="1" applyBorder="1" applyAlignment="1">
      <alignment horizontal="center" vertical="center" wrapText="1"/>
      <protection/>
    </xf>
    <xf numFmtId="4" fontId="43" fillId="0" borderId="2" xfId="36" applyNumberFormat="1" applyFont="1" applyFill="1" applyBorder="1" applyAlignment="1">
      <alignment horizontal="center" vertical="center" wrapText="1"/>
      <protection/>
    </xf>
    <xf numFmtId="178" fontId="14" fillId="0" borderId="2" xfId="0" applyNumberFormat="1" applyFont="1" applyFill="1" applyBorder="1" applyAlignment="1">
      <alignment horizontal="center" vertical="center"/>
    </xf>
    <xf numFmtId="178" fontId="43" fillId="0" borderId="2" xfId="36" applyNumberFormat="1" applyFont="1" applyFill="1" applyBorder="1" applyAlignment="1">
      <alignment horizontal="center" vertical="center" wrapText="1"/>
      <protection/>
    </xf>
    <xf numFmtId="4" fontId="15" fillId="0" borderId="2" xfId="0" applyNumberFormat="1" applyFont="1" applyFill="1" applyBorder="1" applyAlignment="1">
      <alignment horizontal="center" vertical="center"/>
    </xf>
    <xf numFmtId="178" fontId="15" fillId="0" borderId="2" xfId="0" applyNumberFormat="1" applyFont="1" applyFill="1" applyBorder="1" applyAlignment="1">
      <alignment horizontal="center" vertical="center"/>
    </xf>
    <xf numFmtId="173" fontId="20" fillId="5" borderId="2" xfId="0" applyNumberFormat="1" applyFont="1" applyFill="1" applyBorder="1" applyAlignment="1">
      <alignment horizontal="left" vertical="center" wrapText="1"/>
    </xf>
    <xf numFmtId="173" fontId="20" fillId="6" borderId="2" xfId="0" applyNumberFormat="1" applyFont="1" applyFill="1" applyBorder="1" applyAlignment="1">
      <alignment horizontal="left" vertical="center" wrapText="1"/>
    </xf>
    <xf numFmtId="2" fontId="15" fillId="2" borderId="2" xfId="36" applyNumberFormat="1" applyFont="1" applyFill="1" applyBorder="1" applyAlignment="1">
      <alignment horizontal="center" vertical="center" wrapText="1"/>
      <protection/>
    </xf>
    <xf numFmtId="173" fontId="33" fillId="6" borderId="5" xfId="0" applyNumberFormat="1" applyFont="1" applyFill="1" applyBorder="1" applyAlignment="1">
      <alignment vertical="center" wrapText="1"/>
    </xf>
    <xf numFmtId="178" fontId="15" fillId="0" borderId="5" xfId="36" applyNumberFormat="1" applyFont="1" applyFill="1" applyBorder="1" applyAlignment="1">
      <alignment horizontal="center" vertical="center" wrapText="1"/>
      <protection/>
    </xf>
    <xf numFmtId="178" fontId="15" fillId="2" borderId="5" xfId="36" applyNumberFormat="1" applyFont="1" applyFill="1" applyBorder="1" applyAlignment="1">
      <alignment horizontal="center" vertical="center" wrapText="1"/>
      <protection/>
    </xf>
    <xf numFmtId="178" fontId="15" fillId="0" borderId="5" xfId="27" applyNumberFormat="1" applyFont="1" applyFill="1" applyBorder="1" applyAlignment="1">
      <alignment horizontal="center" vertical="center" wrapText="1"/>
    </xf>
    <xf numFmtId="178" fontId="14" fillId="0" borderId="5" xfId="36" applyNumberFormat="1" applyFont="1" applyFill="1" applyBorder="1" applyAlignment="1">
      <alignment horizontal="center" vertical="center" wrapText="1"/>
      <protection/>
    </xf>
    <xf numFmtId="3" fontId="14" fillId="0" borderId="6" xfId="0" applyNumberFormat="1" applyFont="1" applyFill="1" applyBorder="1" applyAlignment="1">
      <alignment horizontal="center" vertical="center" wrapText="1"/>
    </xf>
    <xf numFmtId="3" fontId="15" fillId="0" borderId="6" xfId="36" applyNumberFormat="1" applyFont="1" applyFill="1" applyBorder="1" applyAlignment="1">
      <alignment horizontal="center" vertical="center" wrapText="1"/>
      <protection/>
    </xf>
    <xf numFmtId="178" fontId="15" fillId="2" borderId="6" xfId="36" applyNumberFormat="1" applyFont="1" applyFill="1" applyBorder="1" applyAlignment="1">
      <alignment horizontal="center" vertical="center" wrapText="1"/>
      <protection/>
    </xf>
    <xf numFmtId="178" fontId="15" fillId="0" borderId="6" xfId="36" applyNumberFormat="1" applyFont="1" applyFill="1" applyBorder="1" applyAlignment="1">
      <alignment horizontal="center" vertical="center" wrapText="1"/>
      <protection/>
    </xf>
    <xf numFmtId="178" fontId="43" fillId="0" borderId="6" xfId="36" applyNumberFormat="1" applyFont="1" applyFill="1" applyBorder="1" applyAlignment="1">
      <alignment horizontal="center" vertical="center" wrapText="1"/>
      <protection/>
    </xf>
    <xf numFmtId="180" fontId="15" fillId="2" borderId="2" xfId="36" applyNumberFormat="1" applyFont="1" applyFill="1" applyBorder="1" applyAlignment="1">
      <alignment horizontal="center" vertical="center" wrapText="1"/>
      <protection/>
    </xf>
    <xf numFmtId="4" fontId="14" fillId="0" borderId="31" xfId="0" applyNumberFormat="1" applyFont="1" applyFill="1" applyBorder="1" applyAlignment="1">
      <alignment horizontal="center" vertical="center"/>
    </xf>
    <xf numFmtId="172" fontId="14" fillId="0" borderId="2" xfId="27" applyNumberFormat="1" applyFont="1" applyFill="1" applyBorder="1" applyAlignment="1">
      <alignment horizontal="center" vertical="center"/>
    </xf>
    <xf numFmtId="4" fontId="14" fillId="2" borderId="2" xfId="0" applyNumberFormat="1" applyFont="1" applyFill="1" applyBorder="1" applyAlignment="1">
      <alignment horizontal="center" vertical="center"/>
    </xf>
    <xf numFmtId="1" fontId="43" fillId="0" borderId="2" xfId="27" applyNumberFormat="1" applyFont="1" applyFill="1" applyBorder="1" applyAlignment="1">
      <alignment horizontal="center" vertical="center"/>
    </xf>
    <xf numFmtId="1" fontId="14" fillId="0" borderId="2" xfId="27" applyNumberFormat="1" applyFont="1" applyFill="1" applyBorder="1" applyAlignment="1">
      <alignment horizontal="center" vertical="center"/>
    </xf>
    <xf numFmtId="2" fontId="14" fillId="0" borderId="2" xfId="27" applyNumberFormat="1" applyFont="1" applyFill="1" applyBorder="1" applyAlignment="1">
      <alignment horizontal="center" vertical="center"/>
    </xf>
    <xf numFmtId="178" fontId="43" fillId="0" borderId="2" xfId="27" applyNumberFormat="1" applyFont="1" applyFill="1" applyBorder="1" applyAlignment="1">
      <alignment horizontal="center" vertical="center"/>
    </xf>
    <xf numFmtId="9" fontId="14" fillId="0" borderId="1" xfId="40" applyFont="1" applyFill="1" applyBorder="1" applyAlignment="1">
      <alignment horizontal="center" vertical="center" wrapText="1"/>
    </xf>
    <xf numFmtId="178" fontId="14" fillId="0" borderId="1" xfId="27" applyNumberFormat="1" applyFont="1" applyFill="1" applyBorder="1" applyAlignment="1">
      <alignment horizontal="center" vertical="center"/>
    </xf>
    <xf numFmtId="9" fontId="43" fillId="0" borderId="2" xfId="40" applyFont="1" applyFill="1" applyBorder="1" applyAlignment="1">
      <alignment horizontal="center" vertical="center"/>
    </xf>
    <xf numFmtId="1" fontId="43" fillId="0" borderId="2" xfId="40" applyNumberFormat="1" applyFont="1" applyFill="1" applyBorder="1" applyAlignment="1">
      <alignment horizontal="center" vertical="center"/>
    </xf>
    <xf numFmtId="2" fontId="43" fillId="0" borderId="2" xfId="40" applyNumberFormat="1" applyFont="1" applyFill="1" applyBorder="1" applyAlignment="1">
      <alignment horizontal="center" vertical="center"/>
    </xf>
    <xf numFmtId="178" fontId="43" fillId="0" borderId="5" xfId="27" applyNumberFormat="1" applyFont="1" applyFill="1" applyBorder="1" applyAlignment="1">
      <alignment horizontal="center" vertical="center"/>
    </xf>
    <xf numFmtId="178" fontId="14" fillId="0" borderId="5" xfId="27" applyNumberFormat="1" applyFont="1" applyFill="1" applyBorder="1" applyAlignment="1">
      <alignment horizontal="center" vertical="center"/>
    </xf>
    <xf numFmtId="0" fontId="17" fillId="5" borderId="32" xfId="36" applyFont="1" applyFill="1" applyBorder="1" applyAlignment="1">
      <alignment horizontal="left" vertical="center" wrapText="1"/>
      <protection/>
    </xf>
    <xf numFmtId="164" fontId="17" fillId="5" borderId="20" xfId="43" applyFont="1" applyFill="1" applyBorder="1" applyAlignment="1">
      <alignment horizontal="center" vertical="center" wrapText="1"/>
    </xf>
    <xf numFmtId="178" fontId="17" fillId="5" borderId="20" xfId="43" applyNumberFormat="1" applyFont="1" applyFill="1" applyBorder="1" applyAlignment="1">
      <alignment horizontal="center" vertical="center" wrapText="1"/>
    </xf>
    <xf numFmtId="164" fontId="17" fillId="6" borderId="18" xfId="43" applyFont="1" applyFill="1" applyBorder="1" applyAlignment="1">
      <alignment horizontal="center" vertical="center" wrapText="1"/>
    </xf>
    <xf numFmtId="164" fontId="16" fillId="6" borderId="18" xfId="43" applyFont="1" applyFill="1" applyBorder="1" applyAlignment="1">
      <alignment horizontal="center" vertical="center" wrapText="1"/>
    </xf>
    <xf numFmtId="164" fontId="17" fillId="5" borderId="19" xfId="43" applyFont="1" applyFill="1" applyBorder="1" applyAlignment="1">
      <alignment horizontal="left" vertical="center" wrapText="1"/>
    </xf>
    <xf numFmtId="0" fontId="1" fillId="0" borderId="0" xfId="33" applyFill="1" applyBorder="1" applyAlignment="1">
      <alignment vertical="center"/>
      <protection/>
    </xf>
    <xf numFmtId="0" fontId="1" fillId="0" borderId="0" xfId="33" applyFill="1" applyAlignment="1">
      <alignment vertical="center"/>
      <protection/>
    </xf>
    <xf numFmtId="0" fontId="10" fillId="0" borderId="0" xfId="33" applyFont="1" applyFill="1" applyAlignment="1">
      <alignment vertical="center"/>
      <protection/>
    </xf>
    <xf numFmtId="0" fontId="1" fillId="0" borderId="0" xfId="33" applyFill="1" applyAlignment="1">
      <alignment horizontal="left" vertical="center"/>
      <protection/>
    </xf>
    <xf numFmtId="10" fontId="1" fillId="0" borderId="0" xfId="33" applyNumberFormat="1" applyFill="1" applyAlignment="1">
      <alignment vertical="center"/>
      <protection/>
    </xf>
    <xf numFmtId="10" fontId="48" fillId="0" borderId="0" xfId="33" applyNumberFormat="1" applyFont="1" applyFill="1" applyAlignment="1">
      <alignment horizontal="center" vertical="center"/>
      <protection/>
    </xf>
    <xf numFmtId="2" fontId="49" fillId="0" borderId="0" xfId="33" applyNumberFormat="1" applyFont="1" applyFill="1" applyAlignment="1">
      <alignment vertical="center"/>
      <protection/>
    </xf>
    <xf numFmtId="10" fontId="43" fillId="0" borderId="0" xfId="33" applyNumberFormat="1" applyFont="1" applyFill="1" applyAlignment="1">
      <alignment horizontal="center" vertical="center"/>
      <protection/>
    </xf>
    <xf numFmtId="2" fontId="43" fillId="0" borderId="0" xfId="33" applyNumberFormat="1" applyFont="1" applyFill="1" applyAlignment="1">
      <alignment horizontal="center" vertical="center"/>
      <protection/>
    </xf>
    <xf numFmtId="2" fontId="43" fillId="0" borderId="0" xfId="33" applyNumberFormat="1" applyFont="1" applyFill="1" applyAlignment="1">
      <alignment vertical="center"/>
      <protection/>
    </xf>
    <xf numFmtId="10" fontId="43" fillId="0" borderId="0" xfId="40" applyNumberFormat="1" applyFont="1" applyFill="1" applyAlignment="1">
      <alignment vertical="center"/>
    </xf>
    <xf numFmtId="0" fontId="20" fillId="0" borderId="0" xfId="33" applyFont="1" applyFill="1" applyAlignment="1">
      <alignment vertical="center"/>
      <protection/>
    </xf>
    <xf numFmtId="0" fontId="20" fillId="0" borderId="0" xfId="33" applyFont="1" applyFill="1" applyBorder="1" applyAlignment="1">
      <alignment vertical="center"/>
      <protection/>
    </xf>
    <xf numFmtId="0" fontId="36" fillId="7" borderId="2" xfId="0" applyFont="1" applyFill="1" applyBorder="1" applyAlignment="1">
      <alignment horizontal="center" vertical="center"/>
    </xf>
    <xf numFmtId="0" fontId="1" fillId="0" borderId="2" xfId="0" applyFont="1" applyFill="1" applyBorder="1" applyAlignment="1">
      <alignment horizontal="center" vertical="center" wrapText="1"/>
    </xf>
    <xf numFmtId="2" fontId="42" fillId="0" borderId="2" xfId="40" applyNumberFormat="1" applyFont="1" applyFill="1" applyBorder="1" applyAlignment="1">
      <alignment horizontal="center" vertical="center" wrapText="1"/>
    </xf>
    <xf numFmtId="2" fontId="42" fillId="0" borderId="4" xfId="40" applyNumberFormat="1" applyFont="1" applyFill="1" applyBorder="1" applyAlignment="1">
      <alignment horizontal="center" vertical="center" wrapText="1"/>
    </xf>
    <xf numFmtId="177" fontId="43" fillId="0" borderId="5" xfId="27" applyNumberFormat="1" applyFont="1" applyFill="1" applyBorder="1" applyAlignment="1">
      <alignment horizontal="center" vertical="center" wrapText="1"/>
    </xf>
    <xf numFmtId="177" fontId="43" fillId="0" borderId="26" xfId="27" applyNumberFormat="1" applyFont="1" applyFill="1" applyBorder="1" applyAlignment="1">
      <alignment horizontal="center" vertical="center" wrapText="1"/>
    </xf>
    <xf numFmtId="2" fontId="43" fillId="0" borderId="1" xfId="0" applyNumberFormat="1" applyFont="1" applyFill="1" applyBorder="1" applyAlignment="1">
      <alignment horizontal="center" vertical="center" wrapText="1"/>
    </xf>
    <xf numFmtId="2" fontId="43" fillId="0" borderId="24" xfId="0" applyNumberFormat="1" applyFont="1" applyFill="1" applyBorder="1" applyAlignment="1">
      <alignment horizontal="center" vertical="center" wrapText="1"/>
    </xf>
    <xf numFmtId="177" fontId="43" fillId="0" borderId="2" xfId="27" applyNumberFormat="1" applyFont="1" applyFill="1" applyBorder="1" applyAlignment="1">
      <alignment horizontal="center" vertical="center" wrapText="1"/>
    </xf>
    <xf numFmtId="177" fontId="43" fillId="0" borderId="4" xfId="27" applyNumberFormat="1" applyFont="1" applyFill="1" applyBorder="1" applyAlignment="1">
      <alignment horizontal="center" vertical="center" wrapText="1"/>
    </xf>
    <xf numFmtId="2" fontId="43" fillId="0" borderId="2" xfId="0" applyNumberFormat="1" applyFont="1" applyFill="1" applyBorder="1" applyAlignment="1">
      <alignment horizontal="center" vertical="center" wrapText="1"/>
    </xf>
    <xf numFmtId="2" fontId="43" fillId="0" borderId="4" xfId="0" applyNumberFormat="1" applyFont="1" applyFill="1" applyBorder="1" applyAlignment="1">
      <alignment horizontal="center" vertical="center" wrapText="1"/>
    </xf>
    <xf numFmtId="177" fontId="43" fillId="0" borderId="2" xfId="0" applyNumberFormat="1" applyFont="1" applyFill="1" applyBorder="1" applyAlignment="1">
      <alignment horizontal="center" vertical="center" wrapText="1"/>
    </xf>
    <xf numFmtId="177" fontId="43" fillId="0" borderId="4" xfId="0" applyNumberFormat="1" applyFont="1" applyFill="1" applyBorder="1" applyAlignment="1">
      <alignment horizontal="center" vertical="center" wrapText="1"/>
    </xf>
    <xf numFmtId="2" fontId="43" fillId="0" borderId="2" xfId="27" applyNumberFormat="1" applyFont="1" applyFill="1" applyBorder="1" applyAlignment="1">
      <alignment horizontal="center" vertical="center" wrapText="1"/>
    </xf>
    <xf numFmtId="2" fontId="43" fillId="0" borderId="4" xfId="27" applyNumberFormat="1" applyFont="1" applyFill="1" applyBorder="1" applyAlignment="1">
      <alignment horizontal="center" vertical="center" wrapText="1"/>
    </xf>
    <xf numFmtId="2" fontId="14" fillId="0" borderId="1" xfId="0" applyNumberFormat="1" applyFont="1" applyFill="1" applyBorder="1" applyAlignment="1">
      <alignment horizontal="center" vertical="center" wrapText="1"/>
    </xf>
    <xf numFmtId="2" fontId="14" fillId="0" borderId="17" xfId="0" applyNumberFormat="1" applyFont="1" applyFill="1" applyBorder="1" applyAlignment="1">
      <alignment horizontal="center" vertical="center" wrapText="1"/>
    </xf>
    <xf numFmtId="2" fontId="14" fillId="0" borderId="24" xfId="0" applyNumberFormat="1" applyFont="1" applyFill="1" applyBorder="1" applyAlignment="1">
      <alignment horizontal="center" vertical="center" wrapText="1"/>
    </xf>
    <xf numFmtId="177" fontId="14" fillId="0" borderId="18" xfId="27" applyNumberFormat="1" applyFont="1" applyFill="1" applyBorder="1" applyAlignment="1">
      <alignment horizontal="center" vertical="center" wrapText="1"/>
    </xf>
    <xf numFmtId="177" fontId="14" fillId="0" borderId="4" xfId="27" applyNumberFormat="1" applyFont="1" applyFill="1" applyBorder="1" applyAlignment="1">
      <alignment horizontal="center" vertical="center" wrapText="1"/>
    </xf>
    <xf numFmtId="2" fontId="14" fillId="0" borderId="2" xfId="0" applyNumberFormat="1" applyFont="1" applyFill="1" applyBorder="1" applyAlignment="1">
      <alignment horizontal="center" vertical="center" wrapText="1"/>
    </xf>
    <xf numFmtId="2" fontId="14" fillId="0" borderId="18" xfId="0" applyNumberFormat="1" applyFont="1" applyFill="1" applyBorder="1" applyAlignment="1">
      <alignment horizontal="center" vertical="center" wrapText="1"/>
    </xf>
    <xf numFmtId="2" fontId="14" fillId="0" borderId="4" xfId="0" applyNumberFormat="1" applyFont="1" applyFill="1" applyBorder="1" applyAlignment="1">
      <alignment horizontal="center" vertical="center" wrapText="1"/>
    </xf>
    <xf numFmtId="177" fontId="14" fillId="0" borderId="2" xfId="0" applyNumberFormat="1" applyFont="1" applyFill="1" applyBorder="1" applyAlignment="1">
      <alignment horizontal="center" vertical="center" wrapText="1"/>
    </xf>
    <xf numFmtId="177" fontId="14" fillId="0" borderId="18" xfId="0" applyNumberFormat="1" applyFont="1" applyFill="1" applyBorder="1" applyAlignment="1">
      <alignment horizontal="center" vertical="center" wrapText="1"/>
    </xf>
    <xf numFmtId="177" fontId="14" fillId="0" borderId="4" xfId="0" applyNumberFormat="1" applyFont="1" applyFill="1" applyBorder="1" applyAlignment="1">
      <alignment horizontal="center" vertical="center" wrapText="1"/>
    </xf>
    <xf numFmtId="2" fontId="14" fillId="0" borderId="18" xfId="27" applyNumberFormat="1" applyFont="1" applyFill="1" applyBorder="1" applyAlignment="1">
      <alignment horizontal="center" vertical="center" wrapText="1"/>
    </xf>
    <xf numFmtId="2" fontId="14" fillId="0" borderId="2" xfId="27" applyNumberFormat="1" applyFont="1" applyFill="1" applyBorder="1" applyAlignment="1">
      <alignment horizontal="center" vertical="center" wrapText="1"/>
    </xf>
    <xf numFmtId="2" fontId="14" fillId="0" borderId="4" xfId="27" applyNumberFormat="1" applyFont="1" applyFill="1" applyBorder="1" applyAlignment="1">
      <alignment horizontal="center" vertical="center" wrapText="1"/>
    </xf>
    <xf numFmtId="177" fontId="14" fillId="0" borderId="5" xfId="27" applyNumberFormat="1" applyFont="1" applyFill="1" applyBorder="1" applyAlignment="1">
      <alignment horizontal="center" vertical="center" wrapText="1"/>
    </xf>
    <xf numFmtId="2" fontId="16" fillId="0" borderId="1" xfId="0" applyNumberFormat="1" applyFont="1" applyFill="1" applyBorder="1" applyAlignment="1">
      <alignment horizontal="center" vertical="center" wrapText="1"/>
    </xf>
    <xf numFmtId="2" fontId="16" fillId="0" borderId="24" xfId="0" applyNumberFormat="1" applyFont="1" applyFill="1" applyBorder="1" applyAlignment="1">
      <alignment horizontal="center" vertical="center" wrapText="1"/>
    </xf>
    <xf numFmtId="2" fontId="16" fillId="0" borderId="6" xfId="0" applyNumberFormat="1" applyFont="1" applyFill="1" applyBorder="1" applyAlignment="1">
      <alignment horizontal="center" vertical="center" wrapText="1"/>
    </xf>
    <xf numFmtId="2" fontId="16" fillId="0" borderId="25" xfId="0" applyNumberFormat="1" applyFont="1" applyFill="1" applyBorder="1" applyAlignment="1">
      <alignment horizontal="center" vertical="center" wrapText="1"/>
    </xf>
    <xf numFmtId="177" fontId="14" fillId="0" borderId="26" xfId="27" applyNumberFormat="1" applyFont="1" applyFill="1" applyBorder="1" applyAlignment="1">
      <alignment horizontal="center" vertical="center" wrapText="1"/>
    </xf>
    <xf numFmtId="177" fontId="14" fillId="0" borderId="7" xfId="27" applyNumberFormat="1" applyFont="1" applyFill="1" applyBorder="1" applyAlignment="1">
      <alignment horizontal="center" vertical="center" wrapText="1"/>
    </xf>
    <xf numFmtId="177" fontId="14" fillId="0" borderId="33" xfId="27" applyNumberFormat="1" applyFont="1" applyFill="1" applyBorder="1" applyAlignment="1">
      <alignment horizontal="center" vertical="center" wrapText="1"/>
    </xf>
    <xf numFmtId="177" fontId="43" fillId="0" borderId="1" xfId="27" applyNumberFormat="1" applyFont="1" applyFill="1" applyBorder="1" applyAlignment="1">
      <alignment horizontal="center" vertical="center" wrapText="1"/>
    </xf>
    <xf numFmtId="177" fontId="43" fillId="0" borderId="24" xfId="27" applyNumberFormat="1" applyFont="1" applyFill="1" applyBorder="1" applyAlignment="1">
      <alignment horizontal="center" vertical="center" wrapText="1"/>
    </xf>
    <xf numFmtId="2" fontId="42" fillId="0" borderId="1" xfId="0" applyNumberFormat="1" applyFont="1" applyFill="1" applyBorder="1" applyAlignment="1">
      <alignment horizontal="center" vertical="center" wrapText="1"/>
    </xf>
    <xf numFmtId="2" fontId="42" fillId="0" borderId="1" xfId="40" applyNumberFormat="1" applyFont="1" applyFill="1" applyBorder="1" applyAlignment="1">
      <alignment horizontal="center" vertical="center" wrapText="1"/>
    </xf>
    <xf numFmtId="2" fontId="42" fillId="0" borderId="27" xfId="40" applyNumberFormat="1" applyFont="1" applyFill="1" applyBorder="1" applyAlignment="1">
      <alignment horizontal="center" vertical="center" wrapText="1"/>
    </xf>
    <xf numFmtId="2" fontId="42" fillId="0" borderId="24" xfId="40" applyNumberFormat="1" applyFont="1" applyFill="1" applyBorder="1" applyAlignment="1">
      <alignment horizontal="center" vertical="center" wrapText="1"/>
    </xf>
    <xf numFmtId="2" fontId="16" fillId="0" borderId="27" xfId="40" applyNumberFormat="1" applyFont="1" applyFill="1" applyBorder="1" applyAlignment="1">
      <alignment horizontal="center" vertical="center" wrapText="1"/>
    </xf>
    <xf numFmtId="2" fontId="16" fillId="0" borderId="1" xfId="40" applyNumberFormat="1" applyFont="1" applyFill="1" applyBorder="1" applyAlignment="1">
      <alignment horizontal="center" vertical="center" wrapText="1"/>
    </xf>
    <xf numFmtId="177" fontId="43" fillId="0" borderId="13" xfId="27" applyNumberFormat="1" applyFont="1" applyFill="1" applyBorder="1" applyAlignment="1">
      <alignment horizontal="center" vertical="center" wrapText="1"/>
    </xf>
    <xf numFmtId="177" fontId="14" fillId="0" borderId="13" xfId="27" applyNumberFormat="1" applyFont="1" applyFill="1" applyBorder="1" applyAlignment="1">
      <alignment horizontal="center" vertical="center" wrapText="1"/>
    </xf>
    <xf numFmtId="2" fontId="43" fillId="0" borderId="13" xfId="0" applyNumberFormat="1" applyFont="1" applyFill="1" applyBorder="1" applyAlignment="1">
      <alignment horizontal="center" vertical="center" wrapText="1"/>
    </xf>
    <xf numFmtId="2" fontId="14" fillId="0" borderId="13" xfId="0" applyNumberFormat="1" applyFont="1" applyFill="1" applyBorder="1" applyAlignment="1">
      <alignment horizontal="center" vertical="center" wrapText="1"/>
    </xf>
    <xf numFmtId="178" fontId="43" fillId="0" borderId="13" xfId="0" applyNumberFormat="1" applyFont="1" applyFill="1" applyBorder="1" applyAlignment="1">
      <alignment horizontal="center" vertical="center" wrapText="1"/>
    </xf>
    <xf numFmtId="178" fontId="14" fillId="0" borderId="13" xfId="0" applyNumberFormat="1" applyFont="1" applyFill="1" applyBorder="1" applyAlignment="1">
      <alignment horizontal="center" vertical="center" wrapText="1"/>
    </xf>
    <xf numFmtId="2" fontId="42" fillId="0" borderId="2" xfId="27" applyNumberFormat="1" applyFont="1" applyFill="1" applyBorder="1" applyAlignment="1">
      <alignment horizontal="center" vertical="center" wrapText="1"/>
    </xf>
    <xf numFmtId="2" fontId="42" fillId="0" borderId="13" xfId="40" applyNumberFormat="1" applyFont="1" applyFill="1" applyBorder="1" applyAlignment="1">
      <alignment horizontal="center" vertical="center" wrapText="1"/>
    </xf>
    <xf numFmtId="2" fontId="16" fillId="0" borderId="13" xfId="40" applyNumberFormat="1" applyFont="1" applyFill="1" applyBorder="1" applyAlignment="1">
      <alignment horizontal="center" vertical="center" wrapText="1"/>
    </xf>
    <xf numFmtId="2" fontId="16" fillId="0" borderId="2" xfId="40" applyNumberFormat="1" applyFont="1" applyFill="1" applyBorder="1" applyAlignment="1">
      <alignment horizontal="center" vertical="center" wrapText="1"/>
    </xf>
    <xf numFmtId="177" fontId="43" fillId="0" borderId="29" xfId="27" applyNumberFormat="1" applyFont="1" applyFill="1" applyBorder="1" applyAlignment="1">
      <alignment horizontal="center" vertical="center" wrapText="1"/>
    </xf>
    <xf numFmtId="177" fontId="14" fillId="0" borderId="29" xfId="27" applyNumberFormat="1" applyFont="1" applyFill="1" applyBorder="1" applyAlignment="1">
      <alignment horizontal="center" vertical="center" wrapText="1"/>
    </xf>
    <xf numFmtId="2" fontId="39" fillId="0" borderId="1" xfId="0" applyNumberFormat="1" applyFont="1" applyFill="1" applyBorder="1" applyAlignment="1">
      <alignment horizontal="center" vertical="center" wrapText="1"/>
    </xf>
    <xf numFmtId="2" fontId="43" fillId="0" borderId="27" xfId="0" applyNumberFormat="1" applyFont="1" applyFill="1" applyBorder="1" applyAlignment="1">
      <alignment horizontal="center" vertical="center" wrapText="1"/>
    </xf>
    <xf numFmtId="2" fontId="14" fillId="0" borderId="27" xfId="0" applyNumberFormat="1" applyFont="1" applyFill="1" applyBorder="1" applyAlignment="1">
      <alignment horizontal="center" vertical="center" wrapText="1"/>
    </xf>
    <xf numFmtId="2" fontId="42" fillId="0" borderId="2" xfId="0" applyNumberFormat="1" applyFont="1" applyFill="1" applyBorder="1" applyAlignment="1">
      <alignment horizontal="center" vertical="center" wrapText="1"/>
    </xf>
    <xf numFmtId="178" fontId="14" fillId="0" borderId="34" xfId="0" applyNumberFormat="1" applyFont="1" applyFill="1" applyBorder="1" applyAlignment="1">
      <alignment horizontal="center" vertical="center" wrapText="1"/>
    </xf>
    <xf numFmtId="177" fontId="14" fillId="0" borderId="6" xfId="27" applyNumberFormat="1" applyFont="1" applyFill="1" applyBorder="1" applyAlignment="1">
      <alignment horizontal="center" vertical="center" wrapText="1"/>
    </xf>
    <xf numFmtId="2" fontId="42" fillId="0" borderId="1" xfId="27" applyNumberFormat="1" applyFont="1" applyFill="1" applyBorder="1" applyAlignment="1">
      <alignment horizontal="center" vertical="center" wrapText="1"/>
    </xf>
    <xf numFmtId="2" fontId="44" fillId="0" borderId="1" xfId="0" applyNumberFormat="1" applyFont="1" applyFill="1" applyBorder="1" applyAlignment="1">
      <alignment horizontal="center" vertical="center" wrapText="1"/>
    </xf>
    <xf numFmtId="2" fontId="44" fillId="0" borderId="2" xfId="0" applyNumberFormat="1" applyFont="1" applyFill="1" applyBorder="1" applyAlignment="1">
      <alignment horizontal="center" vertical="center" wrapText="1"/>
    </xf>
    <xf numFmtId="177" fontId="14" fillId="0" borderId="13" xfId="0" applyNumberFormat="1" applyFont="1" applyFill="1" applyBorder="1" applyAlignment="1">
      <alignment horizontal="center" vertical="center" wrapText="1"/>
    </xf>
    <xf numFmtId="2" fontId="16" fillId="0" borderId="2" xfId="0" applyNumberFormat="1" applyFont="1" applyFill="1" applyBorder="1" applyAlignment="1">
      <alignment horizontal="center" vertical="center" wrapText="1"/>
    </xf>
    <xf numFmtId="2" fontId="16" fillId="0" borderId="27" xfId="0" applyNumberFormat="1" applyFont="1" applyFill="1" applyBorder="1" applyAlignment="1">
      <alignment horizontal="center" vertical="center" wrapText="1"/>
    </xf>
    <xf numFmtId="2" fontId="16" fillId="0" borderId="35" xfId="0" applyNumberFormat="1" applyFont="1" applyFill="1" applyBorder="1" applyAlignment="1">
      <alignment horizontal="center" vertical="center" wrapText="1"/>
    </xf>
    <xf numFmtId="2" fontId="14" fillId="0" borderId="36" xfId="0" applyNumberFormat="1" applyFont="1" applyFill="1" applyBorder="1" applyAlignment="1">
      <alignment horizontal="center" vertical="center" wrapText="1"/>
    </xf>
    <xf numFmtId="2" fontId="42" fillId="0" borderId="6" xfId="0" applyNumberFormat="1" applyFont="1" applyFill="1" applyBorder="1" applyAlignment="1">
      <alignment horizontal="center" vertical="center" wrapText="1"/>
    </xf>
    <xf numFmtId="2" fontId="42" fillId="0" borderId="6" xfId="27" applyNumberFormat="1" applyFont="1" applyFill="1" applyBorder="1" applyAlignment="1">
      <alignment horizontal="center" vertical="center" wrapText="1"/>
    </xf>
    <xf numFmtId="2" fontId="16" fillId="0" borderId="34" xfId="0" applyNumberFormat="1" applyFont="1" applyFill="1" applyBorder="1" applyAlignment="1">
      <alignment horizontal="center" vertical="center" wrapText="1"/>
    </xf>
    <xf numFmtId="177" fontId="43" fillId="0" borderId="7" xfId="27" applyNumberFormat="1" applyFont="1" applyFill="1" applyBorder="1" applyAlignment="1">
      <alignment horizontal="center" vertical="center" wrapText="1"/>
    </xf>
    <xf numFmtId="177" fontId="14" fillId="0" borderId="37" xfId="27" applyNumberFormat="1" applyFont="1" applyFill="1" applyBorder="1" applyAlignment="1">
      <alignment horizontal="center" vertical="center" wrapText="1"/>
    </xf>
    <xf numFmtId="9" fontId="42" fillId="0" borderId="1" xfId="40" applyFont="1" applyFill="1" applyBorder="1" applyAlignment="1">
      <alignment horizontal="center" vertical="center" wrapText="1"/>
    </xf>
    <xf numFmtId="177" fontId="43" fillId="0" borderId="27" xfId="27" applyNumberFormat="1" applyFont="1" applyFill="1" applyBorder="1" applyAlignment="1">
      <alignment horizontal="center" vertical="center" wrapText="1"/>
    </xf>
    <xf numFmtId="177" fontId="45" fillId="0" borderId="2" xfId="27" applyNumberFormat="1" applyFont="1" applyFill="1" applyBorder="1" applyAlignment="1">
      <alignment horizontal="center" vertical="center" wrapText="1"/>
    </xf>
    <xf numFmtId="10" fontId="5" fillId="0" borderId="2" xfId="40" applyNumberFormat="1" applyFont="1" applyFill="1" applyBorder="1" applyAlignment="1">
      <alignment horizontal="center" vertical="center" wrapText="1"/>
    </xf>
    <xf numFmtId="49" fontId="39" fillId="0" borderId="2" xfId="0" applyNumberFormat="1" applyFont="1" applyFill="1" applyBorder="1" applyAlignment="1">
      <alignment horizontal="left" vertical="top" wrapText="1"/>
    </xf>
    <xf numFmtId="173" fontId="20" fillId="0" borderId="1" xfId="0" applyNumberFormat="1" applyFont="1" applyFill="1" applyBorder="1" applyAlignment="1">
      <alignment horizontal="center" vertical="center"/>
    </xf>
    <xf numFmtId="173" fontId="20" fillId="0" borderId="15" xfId="0" applyNumberFormat="1" applyFont="1" applyFill="1" applyBorder="1" applyAlignment="1">
      <alignment horizontal="center" vertical="center"/>
    </xf>
    <xf numFmtId="173" fontId="20" fillId="0" borderId="5" xfId="0" applyNumberFormat="1" applyFont="1" applyFill="1" applyBorder="1" applyAlignment="1">
      <alignment horizontal="center" vertical="center"/>
    </xf>
    <xf numFmtId="10" fontId="46" fillId="0" borderId="5" xfId="33" applyNumberFormat="1" applyFont="1" applyFill="1" applyBorder="1" applyAlignment="1">
      <alignment horizontal="center" vertical="center" wrapText="1"/>
      <protection/>
    </xf>
    <xf numFmtId="173" fontId="20" fillId="0" borderId="9" xfId="0" applyNumberFormat="1" applyFont="1" applyFill="1" applyBorder="1" applyAlignment="1">
      <alignment horizontal="center" vertical="center"/>
    </xf>
    <xf numFmtId="10" fontId="20" fillId="0" borderId="5" xfId="33" applyNumberFormat="1" applyFont="1" applyFill="1" applyBorder="1" applyAlignment="1">
      <alignment horizontal="center" vertical="center" wrapText="1"/>
      <protection/>
    </xf>
    <xf numFmtId="173" fontId="20" fillId="0" borderId="38" xfId="0" applyNumberFormat="1" applyFont="1" applyFill="1" applyBorder="1" applyAlignment="1">
      <alignment horizontal="center" vertical="center"/>
    </xf>
    <xf numFmtId="173" fontId="20" fillId="0" borderId="39" xfId="0" applyNumberFormat="1" applyFont="1" applyFill="1" applyBorder="1" applyAlignment="1">
      <alignment horizontal="center" vertical="center"/>
    </xf>
    <xf numFmtId="10" fontId="46" fillId="0" borderId="7" xfId="33" applyNumberFormat="1" applyFont="1" applyFill="1" applyBorder="1" applyAlignment="1">
      <alignment horizontal="center" vertical="center" wrapText="1"/>
      <protection/>
    </xf>
    <xf numFmtId="173" fontId="20" fillId="0" borderId="7" xfId="0" applyNumberFormat="1" applyFont="1" applyFill="1" applyBorder="1" applyAlignment="1">
      <alignment horizontal="center" vertical="center"/>
    </xf>
    <xf numFmtId="173" fontId="20" fillId="0" borderId="23" xfId="0" applyNumberFormat="1" applyFont="1" applyFill="1" applyBorder="1" applyAlignment="1">
      <alignment horizontal="center" vertical="center"/>
    </xf>
    <xf numFmtId="10" fontId="20" fillId="0" borderId="1" xfId="0" applyNumberFormat="1" applyFont="1" applyFill="1" applyBorder="1" applyAlignment="1">
      <alignment horizontal="center" vertical="center"/>
    </xf>
    <xf numFmtId="10" fontId="20" fillId="0" borderId="15" xfId="0" applyNumberFormat="1" applyFont="1" applyFill="1" applyBorder="1" applyAlignment="1">
      <alignment horizontal="center" vertical="center"/>
    </xf>
    <xf numFmtId="10" fontId="20" fillId="0" borderId="5" xfId="0" applyNumberFormat="1" applyFont="1" applyFill="1" applyBorder="1" applyAlignment="1">
      <alignment horizontal="center" vertical="center"/>
    </xf>
    <xf numFmtId="10" fontId="20" fillId="0" borderId="9" xfId="0" applyNumberFormat="1" applyFont="1" applyFill="1" applyBorder="1" applyAlignment="1">
      <alignment horizontal="center" vertical="center"/>
    </xf>
    <xf numFmtId="173" fontId="20" fillId="5" borderId="1" xfId="0" applyNumberFormat="1" applyFont="1" applyFill="1" applyBorder="1" applyAlignment="1">
      <alignment horizontal="center" vertical="center"/>
    </xf>
    <xf numFmtId="173" fontId="20" fillId="6" borderId="2" xfId="0" applyNumberFormat="1" applyFont="1" applyFill="1" applyBorder="1" applyAlignment="1">
      <alignment horizontal="center" vertical="center"/>
    </xf>
    <xf numFmtId="0" fontId="5" fillId="5" borderId="1" xfId="0" applyFont="1" applyFill="1" applyBorder="1" applyAlignment="1" applyProtection="1">
      <alignment horizontal="center" vertical="center" wrapText="1"/>
      <protection locked="0"/>
    </xf>
    <xf numFmtId="0" fontId="5" fillId="5" borderId="2" xfId="0" applyFont="1" applyFill="1" applyBorder="1" applyAlignment="1" applyProtection="1">
      <alignment horizontal="center" vertical="center" wrapText="1"/>
      <protection locked="0"/>
    </xf>
    <xf numFmtId="0" fontId="5" fillId="5" borderId="5" xfId="0" applyFont="1" applyFill="1" applyBorder="1" applyAlignment="1" applyProtection="1">
      <alignment horizontal="center" vertical="center" wrapText="1"/>
      <protection locked="0"/>
    </xf>
    <xf numFmtId="0" fontId="5" fillId="5" borderId="2" xfId="0" applyFont="1" applyFill="1" applyBorder="1" applyAlignment="1">
      <alignment horizontal="center" vertical="center"/>
    </xf>
    <xf numFmtId="0" fontId="5" fillId="5" borderId="4" xfId="0" applyFont="1" applyFill="1" applyBorder="1" applyAlignment="1">
      <alignment horizontal="center" vertical="center"/>
    </xf>
    <xf numFmtId="0" fontId="5" fillId="5" borderId="40" xfId="0" applyFont="1" applyFill="1" applyBorder="1" applyAlignment="1">
      <alignment horizontal="center" vertical="center"/>
    </xf>
    <xf numFmtId="0" fontId="5" fillId="5" borderId="18" xfId="0" applyFont="1" applyFill="1" applyBorder="1" applyAlignment="1">
      <alignment horizontal="center" vertical="center"/>
    </xf>
    <xf numFmtId="0" fontId="5" fillId="5" borderId="15" xfId="0" applyFont="1" applyFill="1" applyBorder="1" applyAlignment="1" applyProtection="1">
      <alignment horizontal="center" vertical="center" wrapText="1"/>
      <protection locked="0"/>
    </xf>
    <xf numFmtId="0" fontId="5" fillId="5" borderId="14" xfId="0" applyFont="1" applyFill="1" applyBorder="1" applyAlignment="1" applyProtection="1">
      <alignment horizontal="center" vertical="center" wrapText="1"/>
      <protection locked="0"/>
    </xf>
    <xf numFmtId="0" fontId="5" fillId="5" borderId="9" xfId="0" applyFont="1" applyFill="1" applyBorder="1" applyAlignment="1" applyProtection="1">
      <alignment horizontal="center" vertical="center" wrapText="1"/>
      <protection locked="0"/>
    </xf>
    <xf numFmtId="0" fontId="5" fillId="5" borderId="2"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8" fillId="5" borderId="13" xfId="0" applyFont="1" applyFill="1" applyBorder="1" applyAlignment="1">
      <alignment horizontal="left" vertical="center" wrapText="1"/>
    </xf>
    <xf numFmtId="0" fontId="8" fillId="5" borderId="2" xfId="0" applyFont="1" applyFill="1" applyBorder="1" applyAlignment="1">
      <alignment horizontal="left" vertical="center" wrapText="1"/>
    </xf>
    <xf numFmtId="0" fontId="32" fillId="0" borderId="24" xfId="0" applyFont="1" applyFill="1" applyBorder="1" applyAlignment="1">
      <alignment horizontal="center" vertical="center" wrapText="1"/>
    </xf>
    <xf numFmtId="0" fontId="32" fillId="0" borderId="41" xfId="0" applyFont="1" applyFill="1" applyBorder="1" applyAlignment="1">
      <alignment horizontal="center" vertical="center" wrapText="1"/>
    </xf>
    <xf numFmtId="0" fontId="32" fillId="0" borderId="38" xfId="0" applyFont="1" applyFill="1" applyBorder="1" applyAlignment="1">
      <alignment horizontal="center" vertical="center" wrapText="1"/>
    </xf>
    <xf numFmtId="0" fontId="8" fillId="2" borderId="24" xfId="0" applyFont="1" applyFill="1" applyBorder="1" applyAlignment="1">
      <alignment horizontal="left" vertical="center" wrapText="1"/>
    </xf>
    <xf numFmtId="0" fontId="8" fillId="2" borderId="41" xfId="0" applyFont="1" applyFill="1" applyBorder="1" applyAlignment="1">
      <alignment horizontal="left" vertical="center" wrapText="1"/>
    </xf>
    <xf numFmtId="0" fontId="8" fillId="2" borderId="38"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2" borderId="40" xfId="0" applyFont="1" applyFill="1" applyBorder="1" applyAlignment="1">
      <alignment horizontal="left" vertical="center" wrapText="1"/>
    </xf>
    <xf numFmtId="0" fontId="8" fillId="2" borderId="42" xfId="0" applyFont="1" applyFill="1" applyBorder="1" applyAlignment="1">
      <alignment horizontal="left" vertical="center" wrapText="1"/>
    </xf>
    <xf numFmtId="0" fontId="30" fillId="2" borderId="26" xfId="0" applyFont="1" applyFill="1" applyBorder="1" applyAlignment="1">
      <alignment horizontal="left" vertical="center" wrapText="1"/>
    </xf>
    <xf numFmtId="0" fontId="30" fillId="2" borderId="43" xfId="0" applyFont="1" applyFill="1" applyBorder="1" applyAlignment="1">
      <alignment horizontal="left" vertical="center" wrapText="1"/>
    </xf>
    <xf numFmtId="0" fontId="30" fillId="2" borderId="19" xfId="0" applyFont="1" applyFill="1" applyBorder="1" applyAlignment="1">
      <alignment horizontal="left" vertical="center" wrapText="1"/>
    </xf>
    <xf numFmtId="0" fontId="30" fillId="2" borderId="39" xfId="0" applyFont="1" applyFill="1" applyBorder="1" applyAlignment="1">
      <alignment horizontal="left" vertical="center" wrapText="1"/>
    </xf>
    <xf numFmtId="0" fontId="8" fillId="5" borderId="35" xfId="0" applyFont="1" applyFill="1" applyBorder="1" applyAlignment="1">
      <alignment horizontal="left" vertical="center" wrapText="1"/>
    </xf>
    <xf numFmtId="0" fontId="8" fillId="5" borderId="41" xfId="0" applyFont="1" applyFill="1" applyBorder="1" applyAlignment="1">
      <alignment horizontal="left" vertical="center" wrapText="1"/>
    </xf>
    <xf numFmtId="0" fontId="8" fillId="5" borderId="17" xfId="0" applyFont="1" applyFill="1" applyBorder="1" applyAlignment="1">
      <alignment horizontal="left" vertical="center" wrapText="1"/>
    </xf>
    <xf numFmtId="0" fontId="8" fillId="5" borderId="36" xfId="0" applyFont="1" applyFill="1" applyBorder="1" applyAlignment="1">
      <alignment horizontal="left" vertical="center" wrapText="1"/>
    </xf>
    <xf numFmtId="0" fontId="8" fillId="5" borderId="40" xfId="0" applyFont="1" applyFill="1" applyBorder="1" applyAlignment="1">
      <alignment horizontal="left" vertical="center" wrapText="1"/>
    </xf>
    <xf numFmtId="0" fontId="8" fillId="5" borderId="18" xfId="0" applyFont="1" applyFill="1" applyBorder="1" applyAlignment="1">
      <alignment horizontal="left" vertical="center" wrapText="1"/>
    </xf>
    <xf numFmtId="0" fontId="31" fillId="0" borderId="44" xfId="0" applyFont="1" applyFill="1" applyBorder="1" applyAlignment="1">
      <alignment horizontal="center"/>
    </xf>
    <xf numFmtId="0" fontId="31" fillId="0" borderId="45" xfId="0" applyFont="1" applyFill="1" applyBorder="1" applyAlignment="1">
      <alignment horizontal="center"/>
    </xf>
    <xf numFmtId="0" fontId="31" fillId="0" borderId="46" xfId="0" applyFont="1" applyFill="1" applyBorder="1" applyAlignment="1">
      <alignment horizontal="center"/>
    </xf>
    <xf numFmtId="0" fontId="31" fillId="0" borderId="28" xfId="0" applyFont="1" applyFill="1" applyBorder="1" applyAlignment="1">
      <alignment horizontal="center"/>
    </xf>
    <xf numFmtId="0" fontId="31" fillId="0" borderId="0" xfId="0" applyFont="1" applyFill="1" applyBorder="1" applyAlignment="1">
      <alignment horizontal="center"/>
    </xf>
    <xf numFmtId="0" fontId="31" fillId="0" borderId="47" xfId="0" applyFont="1" applyFill="1" applyBorder="1" applyAlignment="1">
      <alignment horizontal="center"/>
    </xf>
    <xf numFmtId="0" fontId="31" fillId="0" borderId="48" xfId="0" applyFont="1" applyFill="1" applyBorder="1" applyAlignment="1">
      <alignment horizontal="center"/>
    </xf>
    <xf numFmtId="0" fontId="31" fillId="0" borderId="49" xfId="0" applyFont="1" applyFill="1" applyBorder="1" applyAlignment="1">
      <alignment horizontal="center"/>
    </xf>
    <xf numFmtId="0" fontId="31" fillId="0" borderId="22" xfId="0" applyFont="1" applyFill="1" applyBorder="1" applyAlignment="1">
      <alignment horizontal="center"/>
    </xf>
    <xf numFmtId="0" fontId="37" fillId="0" borderId="4" xfId="0" applyFont="1" applyFill="1" applyBorder="1" applyAlignment="1">
      <alignment horizontal="center" vertical="center" wrapText="1"/>
    </xf>
    <xf numFmtId="0" fontId="37" fillId="0" borderId="40" xfId="0" applyFont="1" applyFill="1" applyBorder="1" applyAlignment="1">
      <alignment horizontal="center" vertical="center" wrapText="1"/>
    </xf>
    <xf numFmtId="0" fontId="37" fillId="0" borderId="42" xfId="0" applyFont="1" applyFill="1" applyBorder="1" applyAlignment="1">
      <alignment horizontal="center" vertical="center" wrapText="1"/>
    </xf>
    <xf numFmtId="0" fontId="36" fillId="7" borderId="2" xfId="0" applyFont="1" applyFill="1" applyBorder="1" applyAlignment="1">
      <alignment horizontal="center" vertical="center" wrapText="1"/>
    </xf>
    <xf numFmtId="0" fontId="19" fillId="0" borderId="2" xfId="0" applyFont="1" applyFill="1" applyBorder="1" applyAlignment="1">
      <alignment horizontal="left"/>
    </xf>
    <xf numFmtId="0" fontId="0" fillId="0" borderId="28" xfId="0" applyFill="1" applyBorder="1" applyAlignment="1">
      <alignment horizontal="center"/>
    </xf>
    <xf numFmtId="0" fontId="0" fillId="0" borderId="0" xfId="0" applyFill="1" applyBorder="1" applyAlignment="1">
      <alignment horizontal="center"/>
    </xf>
    <xf numFmtId="0" fontId="5" fillId="5" borderId="13" xfId="0" applyFont="1" applyFill="1" applyBorder="1" applyAlignment="1">
      <alignment horizontal="center" vertical="center" wrapText="1"/>
    </xf>
    <xf numFmtId="0" fontId="5" fillId="5" borderId="29"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9" xfId="0" applyFont="1" applyFill="1" applyBorder="1" applyAlignment="1">
      <alignment horizontal="center" vertical="center" wrapText="1"/>
    </xf>
    <xf numFmtId="0" fontId="36" fillId="7" borderId="2" xfId="0" applyFont="1" applyFill="1" applyBorder="1" applyAlignment="1">
      <alignment horizontal="center" vertical="center"/>
    </xf>
    <xf numFmtId="0" fontId="19" fillId="0" borderId="2" xfId="0" applyFont="1" applyFill="1" applyBorder="1" applyAlignment="1">
      <alignment horizontal="left" vertical="center"/>
    </xf>
    <xf numFmtId="0" fontId="5" fillId="2" borderId="1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5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9" fontId="5" fillId="2" borderId="2" xfId="0" applyNumberFormat="1" applyFont="1" applyFill="1" applyBorder="1" applyAlignment="1">
      <alignment horizontal="center" vertical="center" wrapText="1"/>
    </xf>
    <xf numFmtId="9" fontId="5" fillId="2" borderId="7" xfId="0" applyNumberFormat="1" applyFont="1" applyFill="1" applyBorder="1" applyAlignment="1">
      <alignment horizontal="center" vertical="center" wrapText="1"/>
    </xf>
    <xf numFmtId="9" fontId="5" fillId="2" borderId="6" xfId="0" applyNumberFormat="1" applyFont="1" applyFill="1" applyBorder="1" applyAlignment="1">
      <alignment horizontal="center" vertical="center" wrapText="1"/>
    </xf>
    <xf numFmtId="10" fontId="5" fillId="2" borderId="2" xfId="0" applyNumberFormat="1" applyFont="1" applyFill="1" applyBorder="1" applyAlignment="1">
      <alignment horizontal="center" vertical="center" wrapText="1"/>
    </xf>
    <xf numFmtId="10" fontId="38" fillId="8" borderId="50" xfId="0" applyNumberFormat="1" applyFont="1" applyFill="1" applyBorder="1" applyAlignment="1">
      <alignment horizontal="center" vertical="center" wrapText="1"/>
    </xf>
    <xf numFmtId="10" fontId="38" fillId="8" borderId="6" xfId="0" applyNumberFormat="1" applyFont="1" applyFill="1" applyBorder="1" applyAlignment="1">
      <alignment horizontal="center" vertical="center" wrapText="1"/>
    </xf>
    <xf numFmtId="10" fontId="38" fillId="8" borderId="2" xfId="0" applyNumberFormat="1" applyFont="1" applyFill="1" applyBorder="1" applyAlignment="1">
      <alignment horizontal="center" vertical="center" wrapText="1"/>
    </xf>
    <xf numFmtId="10" fontId="5" fillId="8" borderId="2" xfId="0" applyNumberFormat="1" applyFont="1" applyFill="1" applyBorder="1" applyAlignment="1">
      <alignment horizontal="center" vertical="center" wrapText="1"/>
    </xf>
    <xf numFmtId="10" fontId="5" fillId="8" borderId="50" xfId="0" applyNumberFormat="1" applyFont="1" applyFill="1" applyBorder="1" applyAlignment="1">
      <alignment horizontal="center" vertical="center" wrapText="1"/>
    </xf>
    <xf numFmtId="10" fontId="5" fillId="8" borderId="6" xfId="0" applyNumberFormat="1"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50" xfId="0" applyFont="1" applyFill="1" applyBorder="1" applyAlignment="1">
      <alignment horizontal="center" vertical="center" wrapText="1"/>
    </xf>
    <xf numFmtId="0" fontId="5" fillId="8" borderId="6" xfId="0" applyFont="1" applyFill="1" applyBorder="1" applyAlignment="1">
      <alignment horizontal="center" vertical="center" wrapText="1"/>
    </xf>
    <xf numFmtId="10" fontId="38" fillId="8" borderId="14" xfId="0" applyNumberFormat="1" applyFont="1" applyFill="1" applyBorder="1" applyAlignment="1">
      <alignment horizontal="center" vertical="center" wrapText="1"/>
    </xf>
    <xf numFmtId="0" fontId="0" fillId="0" borderId="44" xfId="0" applyFill="1" applyBorder="1" applyAlignment="1">
      <alignment horizontal="center" wrapText="1"/>
    </xf>
    <xf numFmtId="0" fontId="0" fillId="0" borderId="45" xfId="0" applyFill="1" applyBorder="1" applyAlignment="1">
      <alignment horizontal="center" wrapText="1"/>
    </xf>
    <xf numFmtId="0" fontId="0" fillId="0" borderId="46" xfId="0" applyFill="1" applyBorder="1" applyAlignment="1">
      <alignment horizontal="center" wrapText="1"/>
    </xf>
    <xf numFmtId="0" fontId="0" fillId="0" borderId="28" xfId="0" applyFill="1" applyBorder="1" applyAlignment="1">
      <alignment horizontal="center" wrapText="1"/>
    </xf>
    <xf numFmtId="0" fontId="0" fillId="0" borderId="0" xfId="0" applyFill="1" applyBorder="1" applyAlignment="1">
      <alignment horizontal="center" wrapText="1"/>
    </xf>
    <xf numFmtId="0" fontId="0" fillId="0" borderId="47" xfId="0" applyFill="1" applyBorder="1" applyAlignment="1">
      <alignment horizontal="center" wrapText="1"/>
    </xf>
    <xf numFmtId="0" fontId="0" fillId="0" borderId="48" xfId="0" applyFill="1" applyBorder="1" applyAlignment="1">
      <alignment horizontal="center" wrapText="1"/>
    </xf>
    <xf numFmtId="0" fontId="0" fillId="0" borderId="49" xfId="0" applyFill="1" applyBorder="1" applyAlignment="1">
      <alignment horizontal="center" wrapText="1"/>
    </xf>
    <xf numFmtId="0" fontId="0" fillId="0" borderId="22" xfId="0" applyFill="1" applyBorder="1" applyAlignment="1">
      <alignment horizontal="center" wrapText="1"/>
    </xf>
    <xf numFmtId="0" fontId="8" fillId="5" borderId="51" xfId="0" applyFont="1" applyFill="1" applyBorder="1" applyAlignment="1">
      <alignment horizontal="left" vertical="center" wrapText="1"/>
    </xf>
    <xf numFmtId="0" fontId="8" fillId="5" borderId="52" xfId="0" applyFont="1" applyFill="1" applyBorder="1" applyAlignment="1">
      <alignment horizontal="left" vertical="center" wrapText="1"/>
    </xf>
    <xf numFmtId="0" fontId="8" fillId="5" borderId="20" xfId="0" applyFont="1" applyFill="1" applyBorder="1" applyAlignment="1">
      <alignment horizontal="left" vertical="center" wrapText="1"/>
    </xf>
    <xf numFmtId="0" fontId="8" fillId="5" borderId="53" xfId="0" applyFont="1" applyFill="1" applyBorder="1" applyAlignment="1">
      <alignment horizontal="left" vertical="center" wrapText="1"/>
    </xf>
    <xf numFmtId="0" fontId="8" fillId="5" borderId="43" xfId="0" applyFont="1" applyFill="1" applyBorder="1" applyAlignment="1">
      <alignment horizontal="left" vertical="center" wrapText="1"/>
    </xf>
    <xf numFmtId="0" fontId="8" fillId="5" borderId="19" xfId="0" applyFont="1" applyFill="1" applyBorder="1" applyAlignment="1">
      <alignment horizontal="left" vertical="center" wrapText="1"/>
    </xf>
    <xf numFmtId="0" fontId="8" fillId="2" borderId="25" xfId="0" applyFont="1" applyFill="1" applyBorder="1" applyAlignment="1">
      <alignment horizontal="left" vertical="center" wrapText="1"/>
    </xf>
    <xf numFmtId="0" fontId="8" fillId="2" borderId="52" xfId="0" applyFont="1" applyFill="1" applyBorder="1" applyAlignment="1">
      <alignment horizontal="left" vertical="center" wrapText="1"/>
    </xf>
    <xf numFmtId="0" fontId="8" fillId="2" borderId="54" xfId="0" applyFont="1" applyFill="1" applyBorder="1" applyAlignment="1">
      <alignment horizontal="left" vertical="center" wrapText="1"/>
    </xf>
    <xf numFmtId="0" fontId="8" fillId="2" borderId="26" xfId="0" applyFont="1" applyFill="1" applyBorder="1" applyAlignment="1">
      <alignment horizontal="left" vertical="center" wrapText="1"/>
    </xf>
    <xf numFmtId="0" fontId="8" fillId="2" borderId="43" xfId="0" applyFont="1" applyFill="1" applyBorder="1" applyAlignment="1">
      <alignment horizontal="left" vertical="center" wrapText="1"/>
    </xf>
    <xf numFmtId="0" fontId="8" fillId="2" borderId="39" xfId="0" applyFont="1" applyFill="1" applyBorder="1" applyAlignment="1">
      <alignment horizontal="left" vertical="center" wrapText="1"/>
    </xf>
    <xf numFmtId="0" fontId="37" fillId="2" borderId="4" xfId="0" applyFont="1" applyFill="1" applyBorder="1" applyAlignment="1">
      <alignment horizontal="center" vertical="center" wrapText="1"/>
    </xf>
    <xf numFmtId="0" fontId="37" fillId="2" borderId="40" xfId="0" applyFont="1" applyFill="1" applyBorder="1" applyAlignment="1">
      <alignment horizontal="center" vertical="center" wrapText="1"/>
    </xf>
    <xf numFmtId="0" fontId="1" fillId="0" borderId="17" xfId="0" applyFont="1" applyFill="1" applyBorder="1" applyAlignment="1">
      <alignment horizontal="justify" vertical="center" wrapText="1"/>
    </xf>
    <xf numFmtId="0" fontId="1" fillId="0" borderId="18" xfId="0" applyFont="1" applyFill="1" applyBorder="1" applyAlignment="1">
      <alignment horizontal="justify" vertical="center" wrapText="1"/>
    </xf>
    <xf numFmtId="0" fontId="1" fillId="0" borderId="19"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57" xfId="0" applyFont="1" applyFill="1" applyBorder="1" applyAlignment="1">
      <alignment horizontal="center" vertical="center" wrapText="1"/>
    </xf>
    <xf numFmtId="0" fontId="1" fillId="0" borderId="50" xfId="0" applyFont="1" applyFill="1" applyBorder="1" applyAlignment="1">
      <alignment horizontal="left" vertical="top" wrapText="1"/>
    </xf>
    <xf numFmtId="0" fontId="1" fillId="0" borderId="31" xfId="0" applyFont="1" applyFill="1" applyBorder="1" applyAlignment="1">
      <alignment horizontal="left" vertical="top" wrapText="1"/>
    </xf>
    <xf numFmtId="0" fontId="1" fillId="0" borderId="10"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5" xfId="0" applyFont="1" applyFill="1" applyBorder="1" applyAlignment="1">
      <alignment horizontal="left" vertical="top" wrapText="1"/>
    </xf>
    <xf numFmtId="0" fontId="5" fillId="5" borderId="5" xfId="0" applyFont="1" applyFill="1" applyBorder="1" applyAlignment="1">
      <alignment horizontal="center" wrapText="1"/>
    </xf>
    <xf numFmtId="0" fontId="5" fillId="5" borderId="4"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58"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39" fillId="0" borderId="50" xfId="0" applyFont="1" applyFill="1" applyBorder="1" applyAlignment="1">
      <alignment horizontal="center" vertical="center" wrapText="1"/>
    </xf>
    <xf numFmtId="0" fontId="39" fillId="0" borderId="31" xfId="0" applyFont="1" applyFill="1" applyBorder="1" applyAlignment="1">
      <alignment horizontal="center" vertical="center" wrapText="1"/>
    </xf>
    <xf numFmtId="0" fontId="39" fillId="0" borderId="10"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6" xfId="0" applyFont="1" applyFill="1" applyBorder="1" applyAlignment="1">
      <alignment horizontal="justify" vertical="center" wrapText="1"/>
    </xf>
    <xf numFmtId="0" fontId="1" fillId="0" borderId="14" xfId="0" applyFont="1" applyFill="1" applyBorder="1" applyAlignment="1">
      <alignment horizontal="justify" vertical="center" wrapText="1"/>
    </xf>
    <xf numFmtId="0" fontId="1" fillId="0" borderId="9" xfId="0" applyFont="1" applyFill="1" applyBorder="1" applyAlignment="1">
      <alignment horizontal="justify" vertical="center" wrapText="1"/>
    </xf>
    <xf numFmtId="0" fontId="1" fillId="0" borderId="15" xfId="0" applyFont="1" applyFill="1" applyBorder="1" applyAlignment="1">
      <alignment horizontal="justify" vertical="center" wrapText="1"/>
    </xf>
    <xf numFmtId="0" fontId="1" fillId="2" borderId="27" xfId="0" applyFont="1" applyFill="1" applyBorder="1" applyAlignment="1">
      <alignment horizontal="justify" vertical="center" wrapText="1"/>
    </xf>
    <xf numFmtId="0" fontId="1" fillId="2" borderId="13" xfId="0" applyFont="1" applyFill="1" applyBorder="1" applyAlignment="1">
      <alignment horizontal="justify" vertical="center" wrapText="1"/>
    </xf>
    <xf numFmtId="0" fontId="1" fillId="2" borderId="29" xfId="0" applyFont="1" applyFill="1" applyBorder="1" applyAlignment="1">
      <alignment horizontal="justify" vertical="center" wrapText="1"/>
    </xf>
    <xf numFmtId="0" fontId="1" fillId="0" borderId="17" xfId="0" applyFont="1" applyFill="1" applyBorder="1" applyAlignment="1">
      <alignment horizontal="left" vertical="top" wrapText="1"/>
    </xf>
    <xf numFmtId="0" fontId="1" fillId="0" borderId="18" xfId="0" applyFont="1" applyFill="1" applyBorder="1" applyAlignment="1">
      <alignment horizontal="left" vertical="top" wrapText="1"/>
    </xf>
    <xf numFmtId="0" fontId="1" fillId="0" borderId="19" xfId="0" applyFont="1" applyFill="1" applyBorder="1" applyAlignment="1">
      <alignment horizontal="left" vertical="top" wrapText="1"/>
    </xf>
    <xf numFmtId="0" fontId="5" fillId="2" borderId="44"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1" fillId="2" borderId="55" xfId="0" applyFont="1" applyFill="1" applyBorder="1" applyAlignment="1">
      <alignment horizontal="center" vertical="center" wrapText="1"/>
    </xf>
    <xf numFmtId="0" fontId="1" fillId="2" borderId="56" xfId="0" applyFont="1" applyFill="1" applyBorder="1" applyAlignment="1">
      <alignment horizontal="center" vertical="center" wrapText="1"/>
    </xf>
    <xf numFmtId="0" fontId="1" fillId="0" borderId="20" xfId="0" applyFont="1" applyFill="1" applyBorder="1" applyAlignment="1">
      <alignment horizontal="justify" vertical="center" wrapText="1"/>
    </xf>
    <xf numFmtId="0" fontId="1" fillId="0" borderId="21" xfId="0" applyFont="1" applyFill="1" applyBorder="1" applyAlignment="1">
      <alignment horizontal="justify" vertical="center" wrapText="1"/>
    </xf>
    <xf numFmtId="0" fontId="1" fillId="0" borderId="7" xfId="0" applyFont="1" applyFill="1" applyBorder="1" applyAlignment="1">
      <alignment horizontal="center" vertical="center" wrapText="1"/>
    </xf>
    <xf numFmtId="0" fontId="1" fillId="0" borderId="46" xfId="0" applyFont="1" applyFill="1" applyBorder="1" applyAlignment="1">
      <alignment horizontal="left" vertical="top" wrapText="1"/>
    </xf>
    <xf numFmtId="0" fontId="1" fillId="0" borderId="47" xfId="0" applyFont="1" applyFill="1" applyBorder="1" applyAlignment="1">
      <alignment horizontal="left" vertical="top" wrapText="1"/>
    </xf>
    <xf numFmtId="0" fontId="1" fillId="0" borderId="22" xfId="0" applyFont="1" applyFill="1" applyBorder="1" applyAlignment="1">
      <alignment horizontal="left" vertical="top" wrapText="1"/>
    </xf>
    <xf numFmtId="0" fontId="1" fillId="0" borderId="50" xfId="0" applyFont="1" applyFill="1" applyBorder="1" applyAlignment="1">
      <alignment horizontal="justify" vertical="center" wrapText="1"/>
    </xf>
    <xf numFmtId="0" fontId="1" fillId="0" borderId="31" xfId="0" applyFont="1" applyFill="1" applyBorder="1" applyAlignment="1">
      <alignment horizontal="justify" vertical="center" wrapText="1"/>
    </xf>
    <xf numFmtId="0" fontId="1" fillId="0" borderId="10" xfId="0" applyFont="1" applyFill="1" applyBorder="1" applyAlignment="1">
      <alignment horizontal="justify" vertical="center" wrapText="1"/>
    </xf>
    <xf numFmtId="0" fontId="1" fillId="0" borderId="58" xfId="0" applyFont="1" applyFill="1" applyBorder="1" applyAlignment="1">
      <alignment horizontal="justify" vertical="center" wrapText="1"/>
    </xf>
    <xf numFmtId="0" fontId="1" fillId="0" borderId="59" xfId="0" applyFont="1" applyFill="1" applyBorder="1" applyAlignment="1">
      <alignment horizontal="justify" vertical="center" wrapText="1"/>
    </xf>
    <xf numFmtId="0" fontId="1" fillId="0" borderId="8" xfId="0" applyFont="1" applyFill="1" applyBorder="1" applyAlignment="1">
      <alignment horizontal="justify" vertical="center" wrapText="1"/>
    </xf>
    <xf numFmtId="0" fontId="4" fillId="5" borderId="28" xfId="0" applyFont="1" applyFill="1" applyBorder="1" applyAlignment="1" applyProtection="1">
      <alignment horizontal="center" vertical="center" wrapText="1"/>
      <protection locked="0"/>
    </xf>
    <xf numFmtId="0" fontId="4" fillId="5" borderId="0" xfId="0" applyFont="1" applyFill="1" applyBorder="1" applyAlignment="1" applyProtection="1">
      <alignment horizontal="center" vertical="center" wrapText="1"/>
      <protection locked="0"/>
    </xf>
    <xf numFmtId="0" fontId="4" fillId="5" borderId="47" xfId="0" applyFont="1" applyFill="1" applyBorder="1" applyAlignment="1" applyProtection="1">
      <alignment horizontal="center" vertical="center" wrapText="1"/>
      <protection locked="0"/>
    </xf>
    <xf numFmtId="0" fontId="4" fillId="5" borderId="48" xfId="0" applyFont="1" applyFill="1" applyBorder="1" applyAlignment="1" applyProtection="1">
      <alignment horizontal="center" vertical="center" wrapText="1"/>
      <protection locked="0"/>
    </xf>
    <xf numFmtId="0" fontId="4" fillId="5" borderId="49" xfId="0" applyFont="1" applyFill="1" applyBorder="1" applyAlignment="1" applyProtection="1">
      <alignment horizontal="center" vertical="center" wrapText="1"/>
      <protection locked="0"/>
    </xf>
    <xf numFmtId="0" fontId="4" fillId="5" borderId="22" xfId="0" applyFont="1" applyFill="1" applyBorder="1" applyAlignment="1" applyProtection="1">
      <alignment horizontal="center" vertical="center" wrapText="1"/>
      <protection locked="0"/>
    </xf>
    <xf numFmtId="176" fontId="43" fillId="2" borderId="45" xfId="0" applyNumberFormat="1" applyFont="1" applyFill="1" applyBorder="1" applyAlignment="1">
      <alignment horizontal="center" wrapText="1"/>
    </xf>
    <xf numFmtId="176" fontId="43" fillId="2" borderId="46" xfId="0" applyNumberFormat="1" applyFont="1" applyFill="1" applyBorder="1" applyAlignment="1">
      <alignment horizontal="center" wrapText="1"/>
    </xf>
    <xf numFmtId="176" fontId="43" fillId="2" borderId="0" xfId="0" applyNumberFormat="1" applyFont="1" applyFill="1" applyBorder="1" applyAlignment="1">
      <alignment horizontal="center" wrapText="1"/>
    </xf>
    <xf numFmtId="176" fontId="43" fillId="2" borderId="47" xfId="0" applyNumberFormat="1" applyFont="1" applyFill="1" applyBorder="1" applyAlignment="1">
      <alignment horizontal="center" wrapText="1"/>
    </xf>
    <xf numFmtId="176" fontId="43" fillId="2" borderId="49" xfId="0" applyNumberFormat="1" applyFont="1" applyFill="1" applyBorder="1" applyAlignment="1">
      <alignment horizontal="center" wrapText="1"/>
    </xf>
    <xf numFmtId="176" fontId="43" fillId="2" borderId="22" xfId="0" applyNumberFormat="1" applyFont="1" applyFill="1" applyBorder="1" applyAlignment="1">
      <alignment horizontal="center" wrapText="1"/>
    </xf>
    <xf numFmtId="0" fontId="5" fillId="5" borderId="24" xfId="0" applyFont="1" applyFill="1" applyBorder="1" applyAlignment="1">
      <alignment horizontal="center" vertical="center" wrapText="1"/>
    </xf>
    <xf numFmtId="0" fontId="5" fillId="5" borderId="41" xfId="0" applyFont="1" applyFill="1" applyBorder="1" applyAlignment="1">
      <alignment horizontal="center" vertical="center" wrapText="1"/>
    </xf>
    <xf numFmtId="0" fontId="5" fillId="5" borderId="17" xfId="0" applyFont="1" applyFill="1" applyBorder="1" applyAlignment="1">
      <alignment horizontal="center" vertical="center" wrapText="1"/>
    </xf>
    <xf numFmtId="0" fontId="1" fillId="2" borderId="57" xfId="0" applyFont="1" applyFill="1" applyBorder="1" applyAlignment="1">
      <alignment horizontal="center" vertical="center" wrapText="1"/>
    </xf>
    <xf numFmtId="37" fontId="1" fillId="0" borderId="27" xfId="0" applyNumberFormat="1" applyFont="1" applyFill="1" applyBorder="1" applyAlignment="1">
      <alignment horizontal="left" vertical="top" wrapText="1"/>
    </xf>
    <xf numFmtId="0" fontId="1" fillId="0" borderId="13" xfId="0" applyFont="1" applyFill="1" applyBorder="1" applyAlignment="1">
      <alignment horizontal="left" vertical="top" wrapText="1"/>
    </xf>
    <xf numFmtId="0" fontId="1" fillId="0" borderId="29" xfId="0" applyFont="1" applyFill="1" applyBorder="1" applyAlignment="1">
      <alignment horizontal="left" vertical="top"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37" fontId="1" fillId="0" borderId="20" xfId="0" applyNumberFormat="1" applyFont="1" applyFill="1" applyBorder="1" applyAlignment="1">
      <alignment horizontal="left" vertical="top" wrapText="1"/>
    </xf>
    <xf numFmtId="0" fontId="1" fillId="0" borderId="21" xfId="0" applyFont="1" applyFill="1" applyBorder="1" applyAlignment="1">
      <alignment horizontal="left" vertical="top" wrapText="1"/>
    </xf>
    <xf numFmtId="0" fontId="30" fillId="2" borderId="53" xfId="0" applyFont="1" applyFill="1" applyBorder="1" applyAlignment="1">
      <alignment horizontal="left" vertical="center" wrapText="1"/>
    </xf>
    <xf numFmtId="0" fontId="0" fillId="0" borderId="2" xfId="0" applyFill="1" applyBorder="1" applyAlignment="1">
      <alignment horizontal="left" vertical="center"/>
    </xf>
    <xf numFmtId="0" fontId="25" fillId="7" borderId="2" xfId="0" applyFont="1" applyFill="1" applyBorder="1" applyAlignment="1">
      <alignment horizontal="center" vertical="center"/>
    </xf>
    <xf numFmtId="0" fontId="25" fillId="7" borderId="2" xfId="0" applyFont="1" applyFill="1" applyBorder="1" applyAlignment="1">
      <alignment horizontal="center" vertical="center" wrapText="1"/>
    </xf>
    <xf numFmtId="0" fontId="3" fillId="5" borderId="1" xfId="33" applyFont="1" applyFill="1" applyBorder="1" applyAlignment="1">
      <alignment horizontal="center" vertical="center" wrapText="1"/>
      <protection/>
    </xf>
    <xf numFmtId="0" fontId="3" fillId="5" borderId="15" xfId="33" applyFont="1" applyFill="1" applyBorder="1" applyAlignment="1">
      <alignment horizontal="center" vertical="center" wrapText="1"/>
      <protection/>
    </xf>
    <xf numFmtId="0" fontId="3" fillId="5" borderId="9" xfId="33" applyFont="1" applyFill="1" applyBorder="1" applyAlignment="1">
      <alignment horizontal="center" vertical="center" wrapText="1"/>
      <protection/>
    </xf>
    <xf numFmtId="0" fontId="0" fillId="0" borderId="44" xfId="0" applyFill="1" applyBorder="1" applyAlignment="1">
      <alignment horizontal="center"/>
    </xf>
    <xf numFmtId="0" fontId="0" fillId="0" borderId="45" xfId="0" applyFill="1" applyBorder="1" applyAlignment="1">
      <alignment horizontal="center"/>
    </xf>
    <xf numFmtId="0" fontId="0" fillId="0" borderId="48" xfId="0" applyFill="1" applyBorder="1" applyAlignment="1">
      <alignment horizontal="center"/>
    </xf>
    <xf numFmtId="0" fontId="0" fillId="0" borderId="49" xfId="0" applyFill="1" applyBorder="1" applyAlignment="1">
      <alignment horizontal="center"/>
    </xf>
    <xf numFmtId="0" fontId="32" fillId="0" borderId="27"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15" xfId="0" applyFont="1" applyFill="1" applyBorder="1" applyAlignment="1">
      <alignment horizontal="center" vertical="center" wrapText="1"/>
    </xf>
    <xf numFmtId="0" fontId="37" fillId="2" borderId="13" xfId="0" applyFont="1" applyFill="1" applyBorder="1" applyAlignment="1">
      <alignment horizontal="center" vertical="center" wrapText="1"/>
    </xf>
    <xf numFmtId="0" fontId="37" fillId="2" borderId="2" xfId="0" applyFont="1" applyFill="1" applyBorder="1" applyAlignment="1">
      <alignment horizontal="center" vertical="center" wrapText="1"/>
    </xf>
    <xf numFmtId="0" fontId="37" fillId="2" borderId="14" xfId="0" applyFont="1" applyFill="1" applyBorder="1" applyAlignment="1">
      <alignment horizontal="center" vertical="center" wrapText="1"/>
    </xf>
    <xf numFmtId="0" fontId="3" fillId="5" borderId="50" xfId="33" applyFont="1" applyFill="1" applyBorder="1" applyAlignment="1">
      <alignment horizontal="center" vertical="center" wrapText="1"/>
      <protection/>
    </xf>
    <xf numFmtId="0" fontId="3" fillId="5" borderId="10" xfId="33" applyFont="1" applyFill="1" applyBorder="1" applyAlignment="1">
      <alignment horizontal="center" vertical="center" wrapText="1"/>
      <protection/>
    </xf>
    <xf numFmtId="0" fontId="12" fillId="5" borderId="24" xfId="33" applyFont="1" applyFill="1" applyBorder="1" applyAlignment="1">
      <alignment horizontal="center" vertical="center" wrapText="1"/>
      <protection/>
    </xf>
    <xf numFmtId="0" fontId="12" fillId="5" borderId="17" xfId="33" applyFont="1" applyFill="1" applyBorder="1" applyAlignment="1">
      <alignment horizontal="center" vertical="center" wrapText="1"/>
      <protection/>
    </xf>
    <xf numFmtId="0" fontId="8" fillId="5" borderId="39" xfId="0" applyFont="1" applyFill="1" applyBorder="1" applyAlignment="1">
      <alignment horizontal="left" vertical="center" wrapText="1"/>
    </xf>
    <xf numFmtId="0" fontId="9" fillId="2" borderId="45" xfId="0" applyFont="1" applyFill="1" applyBorder="1" applyAlignment="1">
      <alignment horizontal="left" vertical="center" wrapText="1"/>
    </xf>
    <xf numFmtId="0" fontId="8" fillId="5" borderId="38" xfId="0" applyFont="1" applyFill="1" applyBorder="1" applyAlignment="1">
      <alignment horizontal="left" vertical="center" wrapText="1"/>
    </xf>
    <xf numFmtId="0" fontId="3" fillId="5" borderId="44" xfId="33" applyFont="1" applyFill="1" applyBorder="1" applyAlignment="1">
      <alignment horizontal="center" vertical="center" wrapText="1"/>
      <protection/>
    </xf>
    <xf numFmtId="0" fontId="3" fillId="5" borderId="48" xfId="33" applyFont="1" applyFill="1" applyBorder="1" applyAlignment="1">
      <alignment horizontal="center" vertical="center" wrapText="1"/>
      <protection/>
    </xf>
    <xf numFmtId="0" fontId="3" fillId="5" borderId="5" xfId="33" applyFont="1" applyFill="1" applyBorder="1" applyAlignment="1">
      <alignment horizontal="center" vertical="center" wrapText="1"/>
      <protection/>
    </xf>
    <xf numFmtId="0" fontId="20" fillId="0" borderId="28" xfId="33" applyFont="1" applyFill="1" applyBorder="1" applyAlignment="1">
      <alignment horizontal="center" vertical="center" wrapText="1"/>
      <protection/>
    </xf>
    <xf numFmtId="0" fontId="20" fillId="0" borderId="48" xfId="33" applyFont="1" applyFill="1" applyBorder="1" applyAlignment="1">
      <alignment horizontal="center" vertical="center" wrapText="1"/>
      <protection/>
    </xf>
    <xf numFmtId="0" fontId="20" fillId="0" borderId="55" xfId="33" applyFont="1" applyFill="1" applyBorder="1" applyAlignment="1">
      <alignment horizontal="center" vertical="center" wrapText="1"/>
      <protection/>
    </xf>
    <xf numFmtId="0" fontId="20" fillId="0" borderId="56" xfId="33" applyFont="1" applyFill="1" applyBorder="1" applyAlignment="1">
      <alignment horizontal="center" vertical="center" wrapText="1"/>
      <protection/>
    </xf>
    <xf numFmtId="0" fontId="20" fillId="0" borderId="57" xfId="33" applyFont="1" applyFill="1" applyBorder="1" applyAlignment="1">
      <alignment horizontal="center" vertical="center" wrapText="1"/>
      <protection/>
    </xf>
    <xf numFmtId="0" fontId="20" fillId="0" borderId="60" xfId="33" applyFont="1" applyFill="1" applyBorder="1" applyAlignment="1">
      <alignment horizontal="left" vertical="center" wrapText="1"/>
      <protection/>
    </xf>
    <xf numFmtId="0" fontId="20" fillId="0" borderId="34" xfId="33" applyFont="1" applyFill="1" applyBorder="1" applyAlignment="1">
      <alignment horizontal="left" vertical="center" wrapText="1"/>
      <protection/>
    </xf>
    <xf numFmtId="0" fontId="33" fillId="0" borderId="50" xfId="0" applyFont="1" applyFill="1" applyBorder="1" applyAlignment="1" applyProtection="1">
      <alignment horizontal="center" vertical="center" wrapText="1"/>
      <protection locked="0"/>
    </xf>
    <xf numFmtId="0" fontId="33" fillId="0" borderId="6" xfId="0" applyFont="1" applyFill="1" applyBorder="1" applyAlignment="1" applyProtection="1">
      <alignment horizontal="center" vertical="center" wrapText="1"/>
      <protection locked="0"/>
    </xf>
    <xf numFmtId="0" fontId="33" fillId="0" borderId="61" xfId="0" applyFont="1" applyFill="1" applyBorder="1" applyAlignment="1" applyProtection="1">
      <alignment horizontal="center" vertical="center" wrapText="1"/>
      <protection locked="0"/>
    </xf>
    <xf numFmtId="0" fontId="33" fillId="0" borderId="25" xfId="0" applyFont="1" applyFill="1" applyBorder="1" applyAlignment="1" applyProtection="1">
      <alignment horizontal="center" vertical="center" wrapText="1"/>
      <protection locked="0"/>
    </xf>
    <xf numFmtId="10" fontId="33" fillId="2" borderId="55" xfId="0" applyNumberFormat="1" applyFont="1" applyFill="1" applyBorder="1" applyAlignment="1" applyProtection="1">
      <alignment horizontal="center" vertical="center" wrapText="1"/>
      <protection/>
    </xf>
    <xf numFmtId="10" fontId="33" fillId="2" borderId="56" xfId="0" applyNumberFormat="1" applyFont="1" applyFill="1" applyBorder="1" applyAlignment="1" applyProtection="1">
      <alignment horizontal="center" vertical="center" wrapText="1"/>
      <protection/>
    </xf>
    <xf numFmtId="10" fontId="33" fillId="2" borderId="57" xfId="0" applyNumberFormat="1" applyFont="1" applyFill="1" applyBorder="1" applyAlignment="1" applyProtection="1">
      <alignment horizontal="center" vertical="center" wrapText="1"/>
      <protection/>
    </xf>
    <xf numFmtId="10" fontId="33" fillId="2" borderId="27" xfId="0" applyNumberFormat="1" applyFont="1" applyFill="1" applyBorder="1" applyAlignment="1" applyProtection="1">
      <alignment horizontal="center" vertical="center" wrapText="1"/>
      <protection/>
    </xf>
    <xf numFmtId="10" fontId="33" fillId="2" borderId="13" xfId="0" applyNumberFormat="1" applyFont="1" applyFill="1" applyBorder="1" applyAlignment="1" applyProtection="1">
      <alignment horizontal="center" vertical="center" wrapText="1"/>
      <protection/>
    </xf>
    <xf numFmtId="0" fontId="20" fillId="0" borderId="15" xfId="33" applyFont="1" applyFill="1" applyBorder="1" applyAlignment="1">
      <alignment horizontal="left" vertical="top" wrapText="1"/>
      <protection/>
    </xf>
    <xf numFmtId="0" fontId="20" fillId="0" borderId="14" xfId="33" applyFont="1" applyFill="1" applyBorder="1" applyAlignment="1">
      <alignment horizontal="left" vertical="top" wrapText="1"/>
      <protection/>
    </xf>
    <xf numFmtId="10" fontId="16" fillId="2" borderId="2" xfId="0" applyNumberFormat="1" applyFont="1" applyFill="1" applyBorder="1" applyAlignment="1" applyProtection="1">
      <alignment horizontal="center" vertical="center" wrapText="1"/>
      <protection/>
    </xf>
    <xf numFmtId="0" fontId="20" fillId="0" borderId="13" xfId="33" applyFont="1" applyFill="1" applyBorder="1" applyAlignment="1">
      <alignment horizontal="left" vertical="center" wrapText="1"/>
      <protection/>
    </xf>
    <xf numFmtId="0" fontId="20" fillId="0" borderId="29" xfId="33" applyFont="1" applyFill="1" applyBorder="1" applyAlignment="1">
      <alignment horizontal="left" vertical="center" wrapText="1"/>
      <protection/>
    </xf>
    <xf numFmtId="0" fontId="33" fillId="0" borderId="2" xfId="0" applyFont="1" applyFill="1" applyBorder="1" applyAlignment="1" applyProtection="1">
      <alignment horizontal="center" vertical="center" wrapText="1"/>
      <protection locked="0"/>
    </xf>
    <xf numFmtId="0" fontId="33" fillId="0" borderId="5" xfId="0" applyFont="1" applyFill="1" applyBorder="1" applyAlignment="1" applyProtection="1">
      <alignment horizontal="center" vertical="center" wrapText="1"/>
      <protection locked="0"/>
    </xf>
    <xf numFmtId="0" fontId="33" fillId="0" borderId="4" xfId="0" applyFont="1" applyFill="1" applyBorder="1" applyAlignment="1" applyProtection="1">
      <alignment horizontal="center" vertical="center" wrapText="1"/>
      <protection locked="0"/>
    </xf>
    <xf numFmtId="0" fontId="33" fillId="0" borderId="26" xfId="0" applyFont="1" applyFill="1" applyBorder="1" applyAlignment="1" applyProtection="1">
      <alignment horizontal="center" vertical="center" wrapText="1"/>
      <protection locked="0"/>
    </xf>
    <xf numFmtId="10" fontId="33" fillId="2" borderId="37" xfId="0" applyNumberFormat="1" applyFont="1" applyFill="1" applyBorder="1" applyAlignment="1" applyProtection="1">
      <alignment horizontal="center" vertical="center" wrapText="1"/>
      <protection/>
    </xf>
    <xf numFmtId="10" fontId="33" fillId="2" borderId="62" xfId="0" applyNumberFormat="1" applyFont="1" applyFill="1" applyBorder="1" applyAlignment="1" applyProtection="1">
      <alignment horizontal="center" vertical="center" wrapText="1"/>
      <protection/>
    </xf>
    <xf numFmtId="0" fontId="20" fillId="0" borderId="54" xfId="33" applyFont="1" applyFill="1" applyBorder="1" applyAlignment="1">
      <alignment horizontal="left" vertical="top" wrapText="1"/>
      <protection/>
    </xf>
    <xf numFmtId="0" fontId="20" fillId="0" borderId="39" xfId="33" applyFont="1" applyFill="1" applyBorder="1" applyAlignment="1">
      <alignment horizontal="left" vertical="top" wrapText="1"/>
      <protection/>
    </xf>
    <xf numFmtId="0" fontId="20" fillId="0" borderId="27" xfId="33" applyFont="1" applyFill="1" applyBorder="1" applyAlignment="1">
      <alignment horizontal="left" vertical="center" wrapText="1"/>
      <protection/>
    </xf>
    <xf numFmtId="0" fontId="33" fillId="0" borderId="1" xfId="0" applyFont="1" applyFill="1" applyBorder="1" applyAlignment="1" applyProtection="1">
      <alignment horizontal="center" vertical="center" wrapText="1"/>
      <protection locked="0"/>
    </xf>
    <xf numFmtId="0" fontId="33" fillId="0" borderId="24" xfId="0" applyFont="1" applyFill="1" applyBorder="1" applyAlignment="1" applyProtection="1">
      <alignment horizontal="center" vertical="center" wrapText="1"/>
      <protection locked="0"/>
    </xf>
    <xf numFmtId="10" fontId="33" fillId="2" borderId="60" xfId="0" applyNumberFormat="1" applyFont="1" applyFill="1" applyBorder="1" applyAlignment="1" applyProtection="1">
      <alignment horizontal="center" vertical="center" wrapText="1"/>
      <protection/>
    </xf>
    <xf numFmtId="10" fontId="33" fillId="2" borderId="34" xfId="0" applyNumberFormat="1" applyFont="1" applyFill="1" applyBorder="1" applyAlignment="1" applyProtection="1">
      <alignment horizontal="center" vertical="center" wrapText="1"/>
      <protection/>
    </xf>
    <xf numFmtId="0" fontId="20" fillId="0" borderId="58" xfId="33" applyFont="1" applyFill="1" applyBorder="1" applyAlignment="1">
      <alignment horizontal="left" vertical="top" wrapText="1"/>
      <protection/>
    </xf>
    <xf numFmtId="0" fontId="20" fillId="0" borderId="16" xfId="33" applyFont="1" applyFill="1" applyBorder="1" applyAlignment="1">
      <alignment horizontal="left" vertical="top" wrapText="1"/>
      <protection/>
    </xf>
    <xf numFmtId="0" fontId="20" fillId="0" borderId="37" xfId="33" applyFont="1" applyFill="1" applyBorder="1" applyAlignment="1">
      <alignment horizontal="left" vertical="center" wrapText="1"/>
      <protection/>
    </xf>
    <xf numFmtId="0" fontId="33" fillId="0" borderId="7" xfId="0" applyFont="1" applyFill="1" applyBorder="1" applyAlignment="1" applyProtection="1">
      <alignment horizontal="center" vertical="center" wrapText="1"/>
      <protection locked="0"/>
    </xf>
    <xf numFmtId="0" fontId="33" fillId="0" borderId="33" xfId="0" applyFont="1" applyFill="1" applyBorder="1" applyAlignment="1" applyProtection="1">
      <alignment horizontal="center" vertical="center" wrapText="1"/>
      <protection locked="0"/>
    </xf>
    <xf numFmtId="0" fontId="20" fillId="0" borderId="59" xfId="33" applyFont="1" applyFill="1" applyBorder="1" applyAlignment="1">
      <alignment horizontal="left" vertical="top" wrapText="1"/>
      <protection/>
    </xf>
    <xf numFmtId="0" fontId="20" fillId="0" borderId="63" xfId="33" applyFont="1" applyFill="1" applyBorder="1" applyAlignment="1">
      <alignment horizontal="left" vertical="center" wrapText="1"/>
      <protection/>
    </xf>
    <xf numFmtId="0" fontId="33" fillId="0" borderId="31" xfId="0" applyFont="1" applyFill="1" applyBorder="1" applyAlignment="1" applyProtection="1">
      <alignment horizontal="center" vertical="center" wrapText="1"/>
      <protection locked="0"/>
    </xf>
    <xf numFmtId="0" fontId="33" fillId="0" borderId="30" xfId="0" applyFont="1" applyFill="1" applyBorder="1" applyAlignment="1" applyProtection="1">
      <alignment horizontal="center" vertical="center" wrapText="1"/>
      <protection locked="0"/>
    </xf>
    <xf numFmtId="10" fontId="33" fillId="2" borderId="63" xfId="0" applyNumberFormat="1" applyFont="1" applyFill="1" applyBorder="1" applyAlignment="1" applyProtection="1">
      <alignment horizontal="center" vertical="center" wrapText="1"/>
      <protection/>
    </xf>
    <xf numFmtId="0" fontId="20" fillId="0" borderId="23" xfId="33" applyFont="1" applyFill="1" applyBorder="1" applyAlignment="1">
      <alignment horizontal="left" vertical="top" wrapText="1"/>
      <protection/>
    </xf>
    <xf numFmtId="0" fontId="20" fillId="0" borderId="3" xfId="33" applyFont="1" applyFill="1" applyBorder="1" applyAlignment="1">
      <alignment horizontal="left" vertical="top" wrapText="1"/>
      <protection/>
    </xf>
    <xf numFmtId="0" fontId="20" fillId="0" borderId="64" xfId="33" applyFont="1" applyFill="1" applyBorder="1" applyAlignment="1">
      <alignment horizontal="left" vertical="top" wrapText="1"/>
      <protection/>
    </xf>
    <xf numFmtId="0" fontId="20" fillId="0" borderId="65" xfId="33" applyFont="1" applyFill="1" applyBorder="1" applyAlignment="1">
      <alignment horizontal="left" vertical="top" wrapText="1"/>
      <protection/>
    </xf>
    <xf numFmtId="0" fontId="20" fillId="0" borderId="66" xfId="33" applyFont="1" applyFill="1" applyBorder="1" applyAlignment="1">
      <alignment horizontal="left" vertical="top" wrapText="1"/>
      <protection/>
    </xf>
    <xf numFmtId="0" fontId="20" fillId="0" borderId="60" xfId="33" applyFont="1" applyFill="1" applyBorder="1" applyAlignment="1">
      <alignment horizontal="left" vertical="top" wrapText="1"/>
      <protection/>
    </xf>
    <xf numFmtId="0" fontId="20" fillId="0" borderId="34" xfId="33" applyFont="1" applyFill="1" applyBorder="1" applyAlignment="1">
      <alignment horizontal="left" vertical="top" wrapText="1"/>
      <protection/>
    </xf>
    <xf numFmtId="0" fontId="20" fillId="0" borderId="63" xfId="33" applyFont="1" applyFill="1" applyBorder="1" applyAlignment="1">
      <alignment horizontal="left" vertical="top" wrapText="1"/>
      <protection/>
    </xf>
    <xf numFmtId="0" fontId="20" fillId="0" borderId="44" xfId="33" applyFont="1" applyFill="1" applyBorder="1" applyAlignment="1">
      <alignment horizontal="center" vertical="center" wrapText="1"/>
      <protection/>
    </xf>
    <xf numFmtId="0" fontId="20" fillId="0" borderId="27" xfId="33" applyFont="1" applyFill="1" applyBorder="1" applyAlignment="1">
      <alignment horizontal="left" vertical="top" wrapText="1"/>
      <protection/>
    </xf>
    <xf numFmtId="0" fontId="20" fillId="0" borderId="13" xfId="33" applyFont="1" applyFill="1" applyBorder="1" applyAlignment="1">
      <alignment horizontal="left" vertical="top" wrapText="1"/>
      <protection/>
    </xf>
    <xf numFmtId="10" fontId="47" fillId="2" borderId="55" xfId="0" applyNumberFormat="1" applyFont="1" applyFill="1" applyBorder="1" applyAlignment="1" applyProtection="1">
      <alignment horizontal="center" vertical="center" wrapText="1"/>
      <protection/>
    </xf>
    <xf numFmtId="10" fontId="47" fillId="2" borderId="56" xfId="0" applyNumberFormat="1" applyFont="1" applyFill="1" applyBorder="1" applyAlignment="1" applyProtection="1">
      <alignment horizontal="center" vertical="center" wrapText="1"/>
      <protection/>
    </xf>
    <xf numFmtId="10" fontId="47" fillId="2" borderId="57" xfId="0" applyNumberFormat="1" applyFont="1" applyFill="1" applyBorder="1" applyAlignment="1" applyProtection="1">
      <alignment horizontal="center" vertical="center" wrapText="1"/>
      <protection/>
    </xf>
    <xf numFmtId="10" fontId="33" fillId="2" borderId="44" xfId="0" applyNumberFormat="1" applyFont="1" applyFill="1" applyBorder="1" applyAlignment="1" applyProtection="1">
      <alignment horizontal="center" vertical="center" wrapText="1"/>
      <protection/>
    </xf>
    <xf numFmtId="10" fontId="33" fillId="2" borderId="51" xfId="0" applyNumberFormat="1" applyFont="1" applyFill="1" applyBorder="1" applyAlignment="1" applyProtection="1">
      <alignment horizontal="center" vertical="center" wrapText="1"/>
      <protection/>
    </xf>
    <xf numFmtId="10" fontId="33" fillId="2" borderId="36" xfId="0" applyNumberFormat="1" applyFont="1" applyFill="1" applyBorder="1" applyAlignment="1" applyProtection="1">
      <alignment horizontal="center" vertical="center" wrapText="1"/>
      <protection/>
    </xf>
    <xf numFmtId="10" fontId="33" fillId="2" borderId="67" xfId="0" applyNumberFormat="1" applyFont="1" applyFill="1" applyBorder="1" applyAlignment="1" applyProtection="1">
      <alignment horizontal="center" vertical="center" wrapText="1"/>
      <protection/>
    </xf>
    <xf numFmtId="10" fontId="33" fillId="2" borderId="53" xfId="0" applyNumberFormat="1" applyFont="1" applyFill="1" applyBorder="1" applyAlignment="1" applyProtection="1">
      <alignment horizontal="center" vertical="center" wrapText="1"/>
      <protection/>
    </xf>
    <xf numFmtId="0" fontId="20" fillId="0" borderId="9" xfId="33" applyFont="1" applyFill="1" applyBorder="1" applyAlignment="1">
      <alignment horizontal="left" vertical="top" wrapText="1"/>
      <protection/>
    </xf>
    <xf numFmtId="10" fontId="33" fillId="2" borderId="68" xfId="0" applyNumberFormat="1" applyFont="1" applyFill="1" applyBorder="1" applyAlignment="1" applyProtection="1">
      <alignment horizontal="center" vertical="center" wrapText="1"/>
      <protection/>
    </xf>
    <xf numFmtId="10" fontId="33" fillId="2" borderId="12" xfId="0" applyNumberFormat="1" applyFont="1" applyFill="1" applyBorder="1" applyAlignment="1" applyProtection="1">
      <alignment horizontal="center" vertical="center" wrapText="1"/>
      <protection/>
    </xf>
    <xf numFmtId="10" fontId="33" fillId="2" borderId="44" xfId="27" applyNumberFormat="1" applyFont="1" applyFill="1" applyBorder="1" applyAlignment="1" applyProtection="1">
      <alignment horizontal="center" vertical="center" wrapText="1"/>
      <protection/>
    </xf>
    <xf numFmtId="10" fontId="33" fillId="2" borderId="28" xfId="27" applyNumberFormat="1" applyFont="1" applyFill="1" applyBorder="1" applyAlignment="1" applyProtection="1">
      <alignment horizontal="center" vertical="center" wrapText="1"/>
      <protection/>
    </xf>
    <xf numFmtId="0" fontId="20" fillId="0" borderId="15" xfId="33" applyFont="1" applyFill="1" applyBorder="1" applyAlignment="1">
      <alignment vertical="top" wrapText="1"/>
      <protection/>
    </xf>
    <xf numFmtId="0" fontId="20" fillId="0" borderId="14" xfId="33" applyFont="1" applyFill="1" applyBorder="1" applyAlignment="1">
      <alignment vertical="top" wrapText="1"/>
      <protection/>
    </xf>
    <xf numFmtId="10" fontId="16" fillId="2" borderId="2" xfId="27" applyNumberFormat="1" applyFont="1" applyFill="1" applyBorder="1" applyAlignment="1" applyProtection="1">
      <alignment horizontal="center" vertical="center" wrapText="1"/>
      <protection/>
    </xf>
    <xf numFmtId="0" fontId="20" fillId="0" borderId="13" xfId="0" applyFont="1" applyFill="1" applyBorder="1" applyAlignment="1">
      <alignment horizontal="left" vertical="center" wrapText="1"/>
    </xf>
    <xf numFmtId="0" fontId="20" fillId="0" borderId="13" xfId="0" applyFont="1" applyFill="1" applyBorder="1" applyAlignment="1">
      <alignment horizontal="left"/>
    </xf>
    <xf numFmtId="10" fontId="33" fillId="2" borderId="37" xfId="27" applyNumberFormat="1" applyFont="1" applyFill="1" applyBorder="1" applyAlignment="1" applyProtection="1">
      <alignment horizontal="center" vertical="center" wrapText="1"/>
      <protection/>
    </xf>
    <xf numFmtId="10" fontId="33" fillId="2" borderId="34" xfId="27" applyNumberFormat="1" applyFont="1" applyFill="1" applyBorder="1" applyAlignment="1" applyProtection="1">
      <alignment horizontal="center" vertical="center" wrapText="1"/>
      <protection/>
    </xf>
    <xf numFmtId="0" fontId="20" fillId="0" borderId="65" xfId="33" applyFont="1" applyFill="1" applyBorder="1" applyAlignment="1">
      <alignment vertical="top" wrapText="1"/>
      <protection/>
    </xf>
    <xf numFmtId="0" fontId="20" fillId="0" borderId="54" xfId="33" applyFont="1" applyFill="1" applyBorder="1" applyAlignment="1">
      <alignment vertical="top" wrapText="1"/>
      <protection/>
    </xf>
    <xf numFmtId="0" fontId="33" fillId="0" borderId="4" xfId="0" applyFont="1" applyFill="1" applyBorder="1" applyAlignment="1">
      <alignment horizontal="center" vertical="center" wrapText="1"/>
    </xf>
    <xf numFmtId="0" fontId="20" fillId="0" borderId="4" xfId="0" applyFont="1" applyFill="1" applyBorder="1" applyAlignment="1">
      <alignment/>
    </xf>
    <xf numFmtId="10" fontId="33" fillId="2" borderId="63" xfId="27" applyNumberFormat="1" applyFont="1" applyFill="1" applyBorder="1" applyAlignment="1" applyProtection="1">
      <alignment horizontal="center" vertical="center" wrapText="1"/>
      <protection/>
    </xf>
    <xf numFmtId="0" fontId="20" fillId="0" borderId="37" xfId="33" applyFont="1" applyFill="1" applyBorder="1" applyAlignment="1">
      <alignment horizontal="left" vertical="top" wrapText="1"/>
      <protection/>
    </xf>
    <xf numFmtId="10" fontId="33" fillId="2" borderId="67" xfId="27" applyNumberFormat="1" applyFont="1" applyFill="1" applyBorder="1" applyAlignment="1" applyProtection="1">
      <alignment horizontal="center" vertical="center" wrapText="1"/>
      <protection/>
    </xf>
    <xf numFmtId="10" fontId="33" fillId="2" borderId="51" xfId="27" applyNumberFormat="1" applyFont="1" applyFill="1" applyBorder="1" applyAlignment="1" applyProtection="1">
      <alignment horizontal="center" vertical="center" wrapText="1"/>
      <protection/>
    </xf>
    <xf numFmtId="0" fontId="20" fillId="0" borderId="23" xfId="33" applyFont="1" applyFill="1" applyBorder="1" applyAlignment="1">
      <alignment vertical="top" wrapText="1"/>
      <protection/>
    </xf>
    <xf numFmtId="0" fontId="20" fillId="0" borderId="16" xfId="33" applyFont="1" applyFill="1" applyBorder="1" applyAlignment="1">
      <alignment vertical="top" wrapText="1"/>
      <protection/>
    </xf>
    <xf numFmtId="0" fontId="20" fillId="0" borderId="30" xfId="0" applyFont="1" applyFill="1" applyBorder="1" applyAlignment="1">
      <alignment horizontal="center"/>
    </xf>
    <xf numFmtId="10" fontId="33" fillId="2" borderId="40" xfId="0" applyNumberFormat="1" applyFont="1" applyFill="1" applyBorder="1" applyAlignment="1" applyProtection="1">
      <alignment horizontal="center" vertical="center" wrapText="1"/>
      <protection/>
    </xf>
    <xf numFmtId="10" fontId="33" fillId="2" borderId="69" xfId="0" applyNumberFormat="1" applyFont="1" applyFill="1" applyBorder="1" applyAlignment="1" applyProtection="1">
      <alignment horizontal="center" vertical="center" wrapText="1"/>
      <protection/>
    </xf>
    <xf numFmtId="0" fontId="46" fillId="0" borderId="60" xfId="0" applyFont="1" applyFill="1" applyBorder="1" applyAlignment="1">
      <alignment horizontal="left" vertical="center" wrapText="1"/>
    </xf>
    <xf numFmtId="0" fontId="46" fillId="0" borderId="34" xfId="0" applyFont="1" applyFill="1" applyBorder="1" applyAlignment="1">
      <alignment horizontal="left" vertical="center" wrapText="1"/>
    </xf>
    <xf numFmtId="0" fontId="33" fillId="0" borderId="61" xfId="0" applyFont="1" applyFill="1" applyBorder="1" applyAlignment="1">
      <alignment horizontal="center" vertical="center" wrapText="1"/>
    </xf>
    <xf numFmtId="0" fontId="33" fillId="0" borderId="25" xfId="0" applyFont="1" applyFill="1" applyBorder="1" applyAlignment="1">
      <alignment horizontal="center" vertical="center" wrapText="1"/>
    </xf>
    <xf numFmtId="10" fontId="33" fillId="2" borderId="28" xfId="0" applyNumberFormat="1" applyFont="1" applyFill="1" applyBorder="1" applyAlignment="1" applyProtection="1">
      <alignment horizontal="center" vertical="center" wrapText="1"/>
      <protection/>
    </xf>
    <xf numFmtId="10" fontId="33" fillId="2" borderId="48" xfId="0" applyNumberFormat="1" applyFont="1" applyFill="1" applyBorder="1" applyAlignment="1" applyProtection="1">
      <alignment horizontal="center" vertical="center" wrapText="1"/>
      <protection/>
    </xf>
    <xf numFmtId="0" fontId="20" fillId="0" borderId="34" xfId="0" applyFont="1" applyFill="1" applyBorder="1" applyAlignment="1">
      <alignment horizontal="left" vertical="center" wrapText="1"/>
    </xf>
    <xf numFmtId="0" fontId="33" fillId="0" borderId="7"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30" xfId="0" applyFont="1" applyFill="1" applyBorder="1" applyAlignment="1">
      <alignment horizontal="center" vertical="center" wrapText="1"/>
    </xf>
    <xf numFmtId="0" fontId="20" fillId="0" borderId="14" xfId="33" applyFont="1" applyFill="1" applyBorder="1" applyAlignment="1">
      <alignment horizontal="left" vertical="center" wrapText="1"/>
      <protection/>
    </xf>
    <xf numFmtId="0" fontId="20" fillId="0" borderId="63" xfId="0" applyFont="1" applyFill="1" applyBorder="1" applyAlignment="1">
      <alignment horizontal="left" vertical="center" wrapText="1"/>
    </xf>
    <xf numFmtId="0" fontId="3" fillId="5" borderId="62" xfId="33" applyFont="1" applyFill="1" applyBorder="1" applyAlignment="1">
      <alignment horizontal="center" vertical="center" wrapText="1"/>
      <protection/>
    </xf>
    <xf numFmtId="0" fontId="20" fillId="0" borderId="62" xfId="0" applyFont="1" applyFill="1" applyBorder="1" applyAlignment="1">
      <alignment horizontal="left" vertical="center" wrapText="1"/>
    </xf>
    <xf numFmtId="0" fontId="33" fillId="0" borderId="10" xfId="0" applyFont="1" applyFill="1" applyBorder="1" applyAlignment="1" applyProtection="1">
      <alignment horizontal="center" vertical="center" wrapText="1"/>
      <protection locked="0"/>
    </xf>
    <xf numFmtId="0" fontId="33" fillId="0" borderId="70" xfId="0" applyFont="1" applyFill="1" applyBorder="1" applyAlignment="1" applyProtection="1">
      <alignment horizontal="center" vertical="center" wrapText="1"/>
      <protection locked="0"/>
    </xf>
    <xf numFmtId="10" fontId="33" fillId="2" borderId="29" xfId="0" applyNumberFormat="1" applyFont="1" applyFill="1" applyBorder="1" applyAlignment="1" applyProtection="1">
      <alignment horizontal="center" vertical="center" wrapText="1"/>
      <protection/>
    </xf>
    <xf numFmtId="0" fontId="20" fillId="0" borderId="9" xfId="33" applyFont="1" applyFill="1" applyBorder="1" applyAlignment="1">
      <alignment horizontal="left" vertical="center" wrapText="1"/>
      <protection/>
    </xf>
    <xf numFmtId="173" fontId="33" fillId="2" borderId="61" xfId="0" applyNumberFormat="1" applyFont="1" applyFill="1" applyBorder="1" applyAlignment="1" applyProtection="1">
      <alignment horizontal="center" vertical="center" wrapText="1"/>
      <protection locked="0"/>
    </xf>
    <xf numFmtId="173" fontId="33" fillId="2" borderId="70" xfId="0" applyNumberFormat="1" applyFont="1" applyFill="1" applyBorder="1" applyAlignment="1" applyProtection="1">
      <alignment horizontal="center" vertical="center" wrapText="1"/>
      <protection locked="0"/>
    </xf>
    <xf numFmtId="173" fontId="33" fillId="2" borderId="51" xfId="0" applyNumberFormat="1" applyFont="1" applyFill="1" applyBorder="1" applyAlignment="1" applyProtection="1">
      <alignment horizontal="center" vertical="center" wrapText="1"/>
      <protection locked="0"/>
    </xf>
    <xf numFmtId="173" fontId="33" fillId="2" borderId="53" xfId="0" applyNumberFormat="1" applyFont="1" applyFill="1" applyBorder="1" applyAlignment="1" applyProtection="1">
      <alignment horizontal="center" vertical="center" wrapText="1"/>
      <protection locked="0"/>
    </xf>
    <xf numFmtId="37" fontId="20" fillId="0" borderId="58" xfId="33" applyNumberFormat="1" applyFont="1" applyFill="1" applyBorder="1" applyAlignment="1">
      <alignment horizontal="left" vertical="top" wrapText="1"/>
      <protection/>
    </xf>
    <xf numFmtId="0" fontId="20" fillId="0" borderId="8" xfId="33" applyFont="1" applyFill="1" applyBorder="1" applyAlignment="1">
      <alignment horizontal="left" vertical="top" wrapText="1"/>
      <protection/>
    </xf>
    <xf numFmtId="0" fontId="12" fillId="5" borderId="27" xfId="36" applyFont="1" applyFill="1" applyBorder="1" applyAlignment="1">
      <alignment horizontal="center" vertical="center" wrapText="1"/>
      <protection/>
    </xf>
    <xf numFmtId="0" fontId="12" fillId="5" borderId="29" xfId="36" applyFont="1" applyFill="1" applyBorder="1" applyAlignment="1">
      <alignment horizontal="center" vertical="center" wrapText="1"/>
      <protection/>
    </xf>
    <xf numFmtId="0" fontId="12" fillId="5" borderId="1" xfId="36" applyFont="1" applyFill="1" applyBorder="1" applyAlignment="1">
      <alignment horizontal="center" vertical="center" wrapText="1"/>
      <protection/>
    </xf>
    <xf numFmtId="0" fontId="12" fillId="5" borderId="5" xfId="36" applyFont="1" applyFill="1" applyBorder="1" applyAlignment="1">
      <alignment horizontal="center" vertical="center" wrapText="1"/>
      <protection/>
    </xf>
    <xf numFmtId="0" fontId="34" fillId="2" borderId="26" xfId="36" applyFont="1" applyFill="1" applyBorder="1" applyAlignment="1">
      <alignment vertical="center" wrapText="1"/>
      <protection/>
    </xf>
    <xf numFmtId="0" fontId="34" fillId="2" borderId="43" xfId="36" applyFont="1" applyFill="1" applyBorder="1" applyAlignment="1">
      <alignment vertical="center" wrapText="1"/>
      <protection/>
    </xf>
    <xf numFmtId="0" fontId="34" fillId="2" borderId="39" xfId="36" applyFont="1" applyFill="1" applyBorder="1" applyAlignment="1">
      <alignment vertical="center" wrapText="1"/>
      <protection/>
    </xf>
    <xf numFmtId="0" fontId="35" fillId="5" borderId="35" xfId="36" applyFont="1" applyFill="1" applyBorder="1" applyAlignment="1">
      <alignment horizontal="right" vertical="center" wrapText="1"/>
      <protection/>
    </xf>
    <xf numFmtId="0" fontId="35" fillId="5" borderId="41" xfId="36" applyFont="1" applyFill="1" applyBorder="1" applyAlignment="1">
      <alignment horizontal="right" vertical="center" wrapText="1"/>
      <protection/>
    </xf>
    <xf numFmtId="0" fontId="35" fillId="5" borderId="17" xfId="36" applyFont="1" applyFill="1" applyBorder="1" applyAlignment="1">
      <alignment horizontal="right" vertical="center" wrapText="1"/>
      <protection/>
    </xf>
    <xf numFmtId="0" fontId="35" fillId="5" borderId="53" xfId="36" applyFont="1" applyFill="1" applyBorder="1" applyAlignment="1">
      <alignment horizontal="right" vertical="center" wrapText="1"/>
      <protection/>
    </xf>
    <xf numFmtId="0" fontId="35" fillId="5" borderId="43" xfId="36" applyFont="1" applyFill="1" applyBorder="1" applyAlignment="1">
      <alignment horizontal="right" vertical="center" wrapText="1"/>
      <protection/>
    </xf>
    <xf numFmtId="0" fontId="35" fillId="5" borderId="19" xfId="36" applyFont="1" applyFill="1" applyBorder="1" applyAlignment="1">
      <alignment horizontal="right" vertical="center" wrapText="1"/>
      <protection/>
    </xf>
    <xf numFmtId="0" fontId="30" fillId="2" borderId="5" xfId="0" applyFont="1" applyFill="1" applyBorder="1" applyAlignment="1">
      <alignment horizontal="center" vertical="center" wrapText="1"/>
    </xf>
    <xf numFmtId="0" fontId="30" fillId="2" borderId="9" xfId="0" applyFont="1" applyFill="1" applyBorder="1" applyAlignment="1">
      <alignment horizontal="center" vertical="center" wrapText="1"/>
    </xf>
    <xf numFmtId="0" fontId="30" fillId="2" borderId="29" xfId="0" applyFont="1" applyFill="1" applyBorder="1" applyAlignment="1">
      <alignment horizontal="left" vertical="center" wrapText="1"/>
    </xf>
    <xf numFmtId="0" fontId="30" fillId="2" borderId="5" xfId="0" applyFont="1" applyFill="1" applyBorder="1" applyAlignment="1">
      <alignment horizontal="left" vertical="center" wrapText="1"/>
    </xf>
    <xf numFmtId="0" fontId="34" fillId="2" borderId="25" xfId="36" applyFont="1" applyFill="1" applyBorder="1" applyAlignment="1">
      <alignment vertical="center" wrapText="1"/>
      <protection/>
    </xf>
    <xf numFmtId="0" fontId="34" fillId="2" borderId="52" xfId="36" applyFont="1" applyFill="1" applyBorder="1" applyAlignment="1">
      <alignment vertical="center" wrapText="1"/>
      <protection/>
    </xf>
    <xf numFmtId="0" fontId="34" fillId="2" borderId="54" xfId="36" applyFont="1" applyFill="1" applyBorder="1" applyAlignment="1">
      <alignment vertical="center" wrapText="1"/>
      <protection/>
    </xf>
    <xf numFmtId="0" fontId="0" fillId="0" borderId="2" xfId="0" applyFill="1" applyBorder="1" applyAlignment="1">
      <alignment horizontal="center" vertical="center"/>
    </xf>
    <xf numFmtId="0" fontId="12" fillId="5" borderId="24" xfId="36" applyFont="1" applyFill="1" applyBorder="1" applyAlignment="1">
      <alignment horizontal="center" vertical="center" wrapText="1"/>
      <protection/>
    </xf>
    <xf numFmtId="0" fontId="12" fillId="5" borderId="41" xfId="36" applyFont="1" applyFill="1" applyBorder="1" applyAlignment="1">
      <alignment horizontal="center" vertical="center" wrapText="1"/>
      <protection/>
    </xf>
    <xf numFmtId="0" fontId="12" fillId="5" borderId="15" xfId="36" applyFont="1" applyFill="1" applyBorder="1" applyAlignment="1">
      <alignment horizontal="center" vertical="center" wrapText="1"/>
      <protection/>
    </xf>
    <xf numFmtId="176" fontId="10" fillId="0" borderId="1" xfId="23" applyNumberFormat="1" applyFont="1" applyFill="1" applyBorder="1" applyAlignment="1">
      <alignment horizontal="center" vertical="center" wrapText="1"/>
    </xf>
    <xf numFmtId="176" fontId="10" fillId="0" borderId="2" xfId="23" applyNumberFormat="1" applyFont="1" applyFill="1" applyBorder="1" applyAlignment="1">
      <alignment horizontal="center" vertical="center" wrapText="1"/>
    </xf>
    <xf numFmtId="3" fontId="10" fillId="0" borderId="15" xfId="23" applyNumberFormat="1" applyFont="1" applyFill="1" applyBorder="1" applyAlignment="1">
      <alignment horizontal="center" vertical="center" wrapText="1"/>
    </xf>
    <xf numFmtId="3" fontId="10" fillId="0" borderId="14" xfId="23" applyNumberFormat="1" applyFont="1" applyFill="1" applyBorder="1" applyAlignment="1">
      <alignment horizontal="center" vertical="center" wrapText="1"/>
    </xf>
    <xf numFmtId="3" fontId="10" fillId="0" borderId="14" xfId="0" applyNumberFormat="1" applyFont="1" applyFill="1" applyBorder="1" applyAlignment="1">
      <alignment horizontal="center" vertical="center" wrapText="1"/>
    </xf>
    <xf numFmtId="176" fontId="22" fillId="0" borderId="2" xfId="23" applyNumberFormat="1" applyFont="1" applyFill="1" applyBorder="1" applyAlignment="1">
      <alignment horizontal="center" vertical="center" wrapText="1"/>
    </xf>
    <xf numFmtId="0" fontId="18" fillId="0" borderId="27" xfId="36" applyFont="1" applyFill="1" applyBorder="1" applyAlignment="1">
      <alignment horizontal="center" vertical="center" wrapText="1"/>
      <protection/>
    </xf>
    <xf numFmtId="0" fontId="18" fillId="0" borderId="13" xfId="36" applyFont="1" applyFill="1" applyBorder="1" applyAlignment="1">
      <alignment horizontal="center" vertical="center" wrapText="1"/>
      <protection/>
    </xf>
    <xf numFmtId="0" fontId="18" fillId="0" borderId="1" xfId="36" applyFont="1" applyFill="1" applyBorder="1" applyAlignment="1">
      <alignment horizontal="center" vertical="center" wrapText="1"/>
      <protection/>
    </xf>
    <xf numFmtId="0" fontId="18" fillId="0" borderId="2" xfId="36" applyFont="1" applyFill="1" applyBorder="1" applyAlignment="1">
      <alignment horizontal="center" vertical="center" wrapText="1"/>
      <protection/>
    </xf>
    <xf numFmtId="0" fontId="22"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1" fontId="22" fillId="0" borderId="1" xfId="0" applyNumberFormat="1" applyFont="1" applyFill="1" applyBorder="1" applyAlignment="1">
      <alignment horizontal="center" vertical="center" wrapText="1"/>
    </xf>
    <xf numFmtId="1" fontId="22" fillId="0" borderId="2" xfId="0" applyNumberFormat="1" applyFont="1" applyFill="1" applyBorder="1" applyAlignment="1">
      <alignment horizontal="center" vertical="center" wrapText="1"/>
    </xf>
    <xf numFmtId="0" fontId="18" fillId="2" borderId="7" xfId="36" applyFont="1" applyFill="1" applyBorder="1" applyAlignment="1">
      <alignment horizontal="center" vertical="center" wrapText="1"/>
      <protection/>
    </xf>
    <xf numFmtId="0" fontId="18" fillId="2" borderId="10" xfId="36" applyFont="1" applyFill="1" applyBorder="1" applyAlignment="1">
      <alignment horizontal="center" vertical="center" wrapText="1"/>
      <protection/>
    </xf>
    <xf numFmtId="3" fontId="22" fillId="0" borderId="14" xfId="0" applyNumberFormat="1" applyFont="1" applyFill="1" applyBorder="1" applyAlignment="1">
      <alignment horizontal="center" vertical="center" wrapText="1"/>
    </xf>
    <xf numFmtId="0" fontId="10" fillId="0" borderId="2" xfId="23" applyNumberFormat="1" applyFont="1" applyFill="1" applyBorder="1" applyAlignment="1">
      <alignment horizontal="left" vertical="center" wrapText="1"/>
    </xf>
    <xf numFmtId="0" fontId="10" fillId="0" borderId="2" xfId="0" applyNumberFormat="1" applyFont="1" applyFill="1" applyBorder="1" applyAlignment="1">
      <alignment horizontal="left" vertical="center" wrapText="1"/>
    </xf>
    <xf numFmtId="0" fontId="10" fillId="0" borderId="14" xfId="0" applyNumberFormat="1" applyFont="1" applyFill="1" applyBorder="1" applyAlignment="1">
      <alignment horizontal="left" vertical="center" wrapText="1"/>
    </xf>
    <xf numFmtId="3" fontId="10" fillId="0" borderId="15" xfId="0" applyNumberFormat="1" applyFont="1" applyFill="1" applyBorder="1" applyAlignment="1">
      <alignment horizontal="center" vertical="center" wrapText="1"/>
    </xf>
    <xf numFmtId="0" fontId="18" fillId="0" borderId="60" xfId="36" applyFont="1" applyFill="1" applyBorder="1" applyAlignment="1">
      <alignment horizontal="center" vertical="center" wrapText="1"/>
      <protection/>
    </xf>
    <xf numFmtId="0" fontId="18" fillId="0" borderId="63" xfId="36" applyFont="1" applyFill="1" applyBorder="1" applyAlignment="1">
      <alignment horizontal="center" vertical="center" wrapText="1"/>
      <protection/>
    </xf>
    <xf numFmtId="0" fontId="18" fillId="0" borderId="62" xfId="36" applyFont="1" applyFill="1" applyBorder="1" applyAlignment="1">
      <alignment horizontal="center" vertical="center" wrapText="1"/>
      <protection/>
    </xf>
    <xf numFmtId="0" fontId="18" fillId="0" borderId="50" xfId="36" applyFont="1" applyFill="1" applyBorder="1" applyAlignment="1">
      <alignment horizontal="center" vertical="center" wrapText="1"/>
      <protection/>
    </xf>
    <xf numFmtId="0" fontId="18" fillId="0" borderId="31" xfId="36" applyFont="1" applyFill="1" applyBorder="1" applyAlignment="1">
      <alignment horizontal="center" vertical="center" wrapText="1"/>
      <protection/>
    </xf>
    <xf numFmtId="0" fontId="18" fillId="0" borderId="10" xfId="36" applyFont="1" applyFill="1" applyBorder="1" applyAlignment="1">
      <alignment horizontal="center" vertical="center" wrapText="1"/>
      <protection/>
    </xf>
    <xf numFmtId="176" fontId="22" fillId="0" borderId="1" xfId="23" applyNumberFormat="1" applyFont="1" applyFill="1" applyBorder="1" applyAlignment="1">
      <alignment horizontal="center" vertical="center" wrapText="1"/>
    </xf>
    <xf numFmtId="3" fontId="22" fillId="0" borderId="15" xfId="23" applyNumberFormat="1" applyFont="1" applyFill="1" applyBorder="1" applyAlignment="1">
      <alignment horizontal="center" vertical="center" wrapText="1"/>
    </xf>
    <xf numFmtId="3" fontId="22" fillId="0" borderId="14" xfId="23" applyNumberFormat="1" applyFont="1" applyFill="1" applyBorder="1" applyAlignment="1">
      <alignment horizontal="center" vertical="center" wrapText="1"/>
    </xf>
    <xf numFmtId="0" fontId="18" fillId="2" borderId="31" xfId="36" applyFont="1" applyFill="1" applyBorder="1" applyAlignment="1">
      <alignment horizontal="center" vertical="center" wrapText="1"/>
      <protection/>
    </xf>
    <xf numFmtId="0" fontId="10" fillId="0" borderId="6" xfId="23" applyNumberFormat="1" applyFont="1" applyFill="1" applyBorder="1" applyAlignment="1">
      <alignment horizontal="left" vertical="center" wrapText="1"/>
    </xf>
    <xf numFmtId="0" fontId="10" fillId="0" borderId="6" xfId="0" applyNumberFormat="1" applyFont="1" applyFill="1" applyBorder="1" applyAlignment="1">
      <alignment horizontal="left" vertical="center" wrapText="1"/>
    </xf>
    <xf numFmtId="0" fontId="10" fillId="0" borderId="16" xfId="0" applyNumberFormat="1" applyFont="1" applyFill="1" applyBorder="1" applyAlignment="1">
      <alignment horizontal="left" vertical="center" wrapText="1"/>
    </xf>
    <xf numFmtId="0" fontId="22" fillId="0" borderId="1" xfId="0" applyNumberFormat="1" applyFont="1" applyFill="1" applyBorder="1" applyAlignment="1">
      <alignment horizontal="center" vertical="center" wrapText="1"/>
    </xf>
    <xf numFmtId="0" fontId="22" fillId="0" borderId="2" xfId="0" applyNumberFormat="1" applyFont="1" applyFill="1" applyBorder="1" applyAlignment="1">
      <alignment horizontal="center" vertical="center" wrapText="1"/>
    </xf>
    <xf numFmtId="3" fontId="22" fillId="0" borderId="1" xfId="0" applyNumberFormat="1" applyFont="1" applyFill="1" applyBorder="1" applyAlignment="1">
      <alignment horizontal="center" vertical="center" wrapText="1"/>
    </xf>
    <xf numFmtId="3" fontId="22" fillId="0" borderId="15" xfId="0" applyNumberFormat="1" applyFont="1" applyFill="1" applyBorder="1" applyAlignment="1">
      <alignment horizontal="center" vertical="center" wrapText="1"/>
    </xf>
    <xf numFmtId="0" fontId="22" fillId="0" borderId="14" xfId="0" applyFont="1" applyFill="1" applyBorder="1" applyAlignment="1">
      <alignment horizontal="center" vertical="center" wrapText="1"/>
    </xf>
    <xf numFmtId="0" fontId="18" fillId="0" borderId="7" xfId="36" applyFont="1" applyFill="1" applyBorder="1" applyAlignment="1">
      <alignment horizontal="center" vertical="center" wrapText="1"/>
      <protection/>
    </xf>
    <xf numFmtId="0" fontId="10" fillId="0" borderId="1" xfId="36" applyFont="1" applyFill="1" applyBorder="1" applyAlignment="1">
      <alignment horizontal="center" vertical="center" wrapText="1"/>
      <protection/>
    </xf>
    <xf numFmtId="0" fontId="10" fillId="0" borderId="2" xfId="36" applyFont="1" applyFill="1" applyBorder="1" applyAlignment="1">
      <alignment horizontal="center" vertical="center" wrapText="1"/>
      <protection/>
    </xf>
    <xf numFmtId="0" fontId="10" fillId="0" borderId="7" xfId="23" applyNumberFormat="1" applyFont="1" applyFill="1" applyBorder="1" applyAlignment="1">
      <alignment horizontal="left" vertical="center" wrapText="1"/>
    </xf>
    <xf numFmtId="0" fontId="10" fillId="0" borderId="7" xfId="0" applyNumberFormat="1" applyFont="1" applyFill="1" applyBorder="1" applyAlignment="1">
      <alignment horizontal="left" vertical="center" wrapText="1"/>
    </xf>
    <xf numFmtId="0" fontId="10" fillId="0" borderId="2" xfId="0" applyFont="1" applyFill="1" applyBorder="1" applyAlignment="1">
      <alignment horizontal="center" vertical="center" wrapText="1"/>
    </xf>
    <xf numFmtId="0" fontId="10" fillId="0" borderId="23" xfId="0" applyNumberFormat="1" applyFont="1" applyFill="1" applyBorder="1" applyAlignment="1">
      <alignment horizontal="left" vertical="center" wrapText="1"/>
    </xf>
    <xf numFmtId="0" fontId="18" fillId="0" borderId="29" xfId="36" applyFont="1" applyFill="1" applyBorder="1" applyAlignment="1">
      <alignment horizontal="center" vertical="center" wrapText="1"/>
      <protection/>
    </xf>
    <xf numFmtId="0" fontId="10" fillId="0" borderId="17" xfId="36" applyFont="1" applyFill="1" applyBorder="1" applyAlignment="1">
      <alignment horizontal="center" vertical="center" wrapText="1"/>
      <protection/>
    </xf>
    <xf numFmtId="0" fontId="10" fillId="0" borderId="18" xfId="36" applyFont="1" applyFill="1" applyBorder="1" applyAlignment="1">
      <alignment horizontal="center" vertical="center" wrapText="1"/>
      <protection/>
    </xf>
    <xf numFmtId="0" fontId="10" fillId="0" borderId="19" xfId="36" applyFont="1" applyFill="1" applyBorder="1" applyAlignment="1">
      <alignment horizontal="center" vertical="center" wrapText="1"/>
      <protection/>
    </xf>
    <xf numFmtId="0" fontId="10" fillId="0" borderId="1" xfId="0" applyFont="1" applyFill="1" applyBorder="1" applyAlignment="1">
      <alignment horizontal="center" vertical="center" wrapText="1"/>
    </xf>
    <xf numFmtId="0" fontId="10" fillId="0" borderId="1" xfId="0" applyFont="1" applyFill="1" applyBorder="1" applyAlignment="1">
      <alignment horizontal="justify" vertical="center" wrapText="1"/>
    </xf>
    <xf numFmtId="0" fontId="10" fillId="0" borderId="2" xfId="0" applyFont="1" applyFill="1" applyBorder="1" applyAlignment="1">
      <alignment horizontal="justify" vertical="center" wrapText="1"/>
    </xf>
    <xf numFmtId="1" fontId="10" fillId="0" borderId="1" xfId="0" applyNumberFormat="1" applyFont="1" applyFill="1" applyBorder="1" applyAlignment="1">
      <alignment horizontal="justify" vertical="center" wrapText="1"/>
    </xf>
    <xf numFmtId="1" fontId="10" fillId="0" borderId="2" xfId="0" applyNumberFormat="1" applyFont="1" applyFill="1" applyBorder="1" applyAlignment="1">
      <alignment horizontal="justify" vertical="center" wrapText="1"/>
    </xf>
    <xf numFmtId="0" fontId="18" fillId="2" borderId="2" xfId="36" applyFont="1" applyFill="1" applyBorder="1" applyAlignment="1">
      <alignment horizontal="center" vertical="center" wrapText="1"/>
      <protection/>
    </xf>
    <xf numFmtId="0" fontId="18" fillId="2" borderId="5" xfId="36" applyFont="1" applyFill="1" applyBorder="1" applyAlignment="1">
      <alignment horizontal="center" vertical="center" wrapText="1"/>
      <protection/>
    </xf>
    <xf numFmtId="0" fontId="10" fillId="0" borderId="5" xfId="23" applyNumberFormat="1" applyFont="1" applyFill="1" applyBorder="1" applyAlignment="1">
      <alignment horizontal="left" vertical="center" wrapText="1"/>
    </xf>
    <xf numFmtId="0" fontId="10" fillId="0" borderId="5" xfId="0" applyNumberFormat="1" applyFont="1" applyFill="1" applyBorder="1" applyAlignment="1">
      <alignment horizontal="left" vertical="center" wrapText="1"/>
    </xf>
    <xf numFmtId="0" fontId="10" fillId="0" borderId="9" xfId="0" applyNumberFormat="1" applyFont="1" applyFill="1" applyBorder="1" applyAlignment="1">
      <alignment horizontal="left" vertical="center" wrapText="1"/>
    </xf>
    <xf numFmtId="0" fontId="18" fillId="0" borderId="6" xfId="36" applyFont="1" applyFill="1" applyBorder="1" applyAlignment="1">
      <alignment horizontal="center" vertical="center" wrapText="1"/>
      <protection/>
    </xf>
    <xf numFmtId="0" fontId="10" fillId="0" borderId="6" xfId="36" applyFont="1" applyFill="1" applyBorder="1" applyAlignment="1">
      <alignment horizontal="center" vertical="center" wrapText="1"/>
      <protection/>
    </xf>
    <xf numFmtId="0" fontId="22" fillId="0" borderId="6" xfId="0" applyFont="1" applyFill="1" applyBorder="1" applyAlignment="1">
      <alignment horizontal="center" vertical="center" wrapText="1"/>
    </xf>
    <xf numFmtId="1" fontId="22" fillId="0" borderId="6" xfId="0" applyNumberFormat="1" applyFont="1" applyFill="1" applyBorder="1" applyAlignment="1">
      <alignment horizontal="center" vertical="center" wrapText="1"/>
    </xf>
    <xf numFmtId="176" fontId="22" fillId="0" borderId="6" xfId="23" applyNumberFormat="1" applyFont="1" applyFill="1" applyBorder="1" applyAlignment="1">
      <alignment vertical="center" wrapText="1"/>
    </xf>
    <xf numFmtId="176" fontId="22" fillId="0" borderId="2" xfId="23" applyNumberFormat="1" applyFont="1" applyFill="1" applyBorder="1" applyAlignment="1">
      <alignment vertical="center" wrapText="1"/>
    </xf>
    <xf numFmtId="176" fontId="22" fillId="0" borderId="6" xfId="23" applyNumberFormat="1" applyFont="1" applyFill="1" applyBorder="1" applyAlignment="1">
      <alignment horizontal="center" vertical="center" wrapText="1"/>
    </xf>
    <xf numFmtId="3" fontId="22" fillId="0" borderId="16" xfId="23" applyNumberFormat="1"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31" xfId="0" applyFont="1" applyFill="1" applyBorder="1" applyAlignment="1">
      <alignment horizontal="center" vertical="center" wrapText="1"/>
    </xf>
    <xf numFmtId="0" fontId="12" fillId="5" borderId="28" xfId="36" applyFont="1" applyFill="1" applyBorder="1" applyAlignment="1">
      <alignment horizontal="center" vertical="center" wrapText="1"/>
      <protection/>
    </xf>
    <xf numFmtId="0" fontId="12" fillId="5" borderId="0" xfId="36" applyFont="1" applyFill="1" applyBorder="1" applyAlignment="1">
      <alignment horizontal="center" vertical="center" wrapText="1"/>
      <protection/>
    </xf>
    <xf numFmtId="0" fontId="12" fillId="5" borderId="3" xfId="36" applyFont="1" applyFill="1" applyBorder="1" applyAlignment="1">
      <alignment horizontal="center" vertical="center" wrapText="1"/>
      <protection/>
    </xf>
    <xf numFmtId="0" fontId="12" fillId="5" borderId="48" xfId="36" applyFont="1" applyFill="1" applyBorder="1" applyAlignment="1">
      <alignment horizontal="center" vertical="center" wrapText="1"/>
      <protection/>
    </xf>
    <xf numFmtId="0" fontId="12" fillId="5" borderId="49" xfId="36" applyFont="1" applyFill="1" applyBorder="1" applyAlignment="1">
      <alignment horizontal="center" vertical="center" wrapText="1"/>
      <protection/>
    </xf>
    <xf numFmtId="0" fontId="12" fillId="5" borderId="66" xfId="36" applyFont="1" applyFill="1" applyBorder="1" applyAlignment="1">
      <alignment horizontal="center" vertical="center" wrapText="1"/>
      <protection/>
    </xf>
    <xf numFmtId="0" fontId="3" fillId="5" borderId="3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70" xfId="0" applyFont="1" applyFill="1" applyBorder="1" applyAlignment="1">
      <alignment horizontal="center" vertical="center" wrapText="1"/>
    </xf>
    <xf numFmtId="0" fontId="3" fillId="5" borderId="49" xfId="0" applyFont="1" applyFill="1" applyBorder="1" applyAlignment="1">
      <alignment horizontal="center" vertical="center" wrapText="1"/>
    </xf>
    <xf numFmtId="0" fontId="3" fillId="5" borderId="66"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10" xfId="0" applyFont="1" applyFill="1" applyBorder="1" applyAlignment="1">
      <alignment horizontal="center" vertical="center" wrapText="1"/>
    </xf>
    <xf numFmtId="3" fontId="22" fillId="0" borderId="9" xfId="0" applyNumberFormat="1" applyFont="1" applyFill="1" applyBorder="1" applyAlignment="1">
      <alignment horizontal="center" vertical="center" wrapText="1"/>
    </xf>
    <xf numFmtId="0" fontId="18" fillId="0" borderId="5" xfId="36" applyFont="1" applyFill="1" applyBorder="1" applyAlignment="1">
      <alignment horizontal="center" vertical="center" wrapText="1"/>
      <protection/>
    </xf>
  </cellXfs>
  <cellStyles count="30">
    <cellStyle name="Normal" xfId="0"/>
    <cellStyle name="Percent" xfId="15"/>
    <cellStyle name="Currency" xfId="16"/>
    <cellStyle name="Currency [0]" xfId="17"/>
    <cellStyle name="Comma" xfId="18"/>
    <cellStyle name="Comma [0]" xfId="19"/>
    <cellStyle name="Coma 2" xfId="20"/>
    <cellStyle name="Coma 2 2" xfId="21"/>
    <cellStyle name="Millares 2" xfId="22"/>
    <cellStyle name="Millares 2 2" xfId="23"/>
    <cellStyle name="Millares 3" xfId="24"/>
    <cellStyle name="Millares 3 2" xfId="25"/>
    <cellStyle name="Millares 4" xfId="26"/>
    <cellStyle name="Moneda 2" xfId="27"/>
    <cellStyle name="Moneda 2 2" xfId="28"/>
    <cellStyle name="Moneda 2 2 2" xfId="29"/>
    <cellStyle name="Moneda 2 3" xfId="30"/>
    <cellStyle name="Moneda 3" xfId="31"/>
    <cellStyle name="Moneda 4" xfId="32"/>
    <cellStyle name="Normal 2" xfId="33"/>
    <cellStyle name="Normal 2 10" xfId="34"/>
    <cellStyle name="Normal 3" xfId="35"/>
    <cellStyle name="Normal 3 2" xfId="36"/>
    <cellStyle name="Normal 4 2" xfId="37"/>
    <cellStyle name="Porcentual 2" xfId="38"/>
    <cellStyle name="Porcentual 2 2" xfId="39"/>
    <cellStyle name="Porcentaje 2" xfId="40"/>
    <cellStyle name="Porcentaje 3" xfId="41"/>
    <cellStyle name="Porcentaje 4" xfId="42"/>
    <cellStyle name="Moneda [0]" xfId="4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1</xdr:row>
      <xdr:rowOff>114300</xdr:rowOff>
    </xdr:from>
    <xdr:to>
      <xdr:col>6</xdr:col>
      <xdr:colOff>914400</xdr:colOff>
      <xdr:row>3</xdr:row>
      <xdr:rowOff>409575</xdr:rowOff>
    </xdr:to>
    <xdr:pic>
      <xdr:nvPicPr>
        <xdr:cNvPr id="3" name="Imagen 21" descr="logo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38150" y="381000"/>
          <a:ext cx="5753100" cy="2085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0</xdr:row>
      <xdr:rowOff>104775</xdr:rowOff>
    </xdr:from>
    <xdr:to>
      <xdr:col>4</xdr:col>
      <xdr:colOff>714375</xdr:colOff>
      <xdr:row>2</xdr:row>
      <xdr:rowOff>409575</xdr:rowOff>
    </xdr:to>
    <xdr:pic>
      <xdr:nvPicPr>
        <xdr:cNvPr id="3" name="Imagen 21" descr="logo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42950" y="104775"/>
          <a:ext cx="314325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0</xdr:row>
      <xdr:rowOff>200025</xdr:rowOff>
    </xdr:from>
    <xdr:to>
      <xdr:col>2</xdr:col>
      <xdr:colOff>2133600</xdr:colOff>
      <xdr:row>2</xdr:row>
      <xdr:rowOff>400050</xdr:rowOff>
    </xdr:to>
    <xdr:pic>
      <xdr:nvPicPr>
        <xdr:cNvPr id="3" name="Imagen 21" descr="logo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23875" y="200025"/>
          <a:ext cx="3228975" cy="157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3</xdr:col>
      <xdr:colOff>581025</xdr:colOff>
      <xdr:row>2</xdr:row>
      <xdr:rowOff>276225</xdr:rowOff>
    </xdr:to>
    <xdr:pic>
      <xdr:nvPicPr>
        <xdr:cNvPr id="3" name="Imagen 21" descr="logo 3"/>
        <xdr:cNvPicPr preferRelativeResize="1">
          <a:picLocks noChangeAspect="1"/>
        </xdr:cNvPicPr>
      </xdr:nvPicPr>
      <xdr:blipFill>
        <a:blip r:embed="rId1">
          <a:extLst>
            <a:ext uri="{28A0092B-C50C-407E-A947-70E740481C1C}">
              <a14:useLocalDpi xmlns:a14="http://schemas.microsoft.com/office/drawing/2010/main" val="0"/>
            </a:ext>
          </a:extLst>
        </a:blip>
        <a:srcRect r="9138"/>
        <a:stretch>
          <a:fillRect/>
        </a:stretch>
      </xdr:blipFill>
      <xdr:spPr bwMode="auto">
        <a:xfrm>
          <a:off x="228600" y="123825"/>
          <a:ext cx="340995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usuario1%7d\Downloads\PE01PR02F2%201150_IIITRIM-Rev%20DD.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ESTIÓN"/>
      <sheetName val="INVERSIÓN"/>
      <sheetName val="ACTIVIDADES"/>
      <sheetName val="TERRITORIALIZACIÓN"/>
    </sheetNames>
    <sheetDataSet>
      <sheetData sheetId="0"/>
      <sheetData sheetId="1">
        <row r="10">
          <cell r="AA10">
            <v>95</v>
          </cell>
          <cell r="AB10">
            <v>95</v>
          </cell>
          <cell r="AM10">
            <v>80</v>
          </cell>
        </row>
        <row r="11">
          <cell r="AA11">
            <v>162018000</v>
          </cell>
          <cell r="AB11">
            <v>159576500</v>
          </cell>
          <cell r="AL11">
            <v>134939500</v>
          </cell>
          <cell r="AM11">
            <v>134939500</v>
          </cell>
        </row>
        <row r="13">
          <cell r="AM13">
            <v>23720495</v>
          </cell>
        </row>
        <row r="14">
          <cell r="AL14">
            <v>80</v>
          </cell>
        </row>
        <row r="16">
          <cell r="AB16">
            <v>25</v>
          </cell>
          <cell r="AM16">
            <v>0</v>
          </cell>
        </row>
        <row r="17">
          <cell r="AB17">
            <v>4195000000</v>
          </cell>
          <cell r="AM17">
            <v>0</v>
          </cell>
        </row>
        <row r="22">
          <cell r="AA22">
            <v>0.86</v>
          </cell>
          <cell r="AB22">
            <v>0.86</v>
          </cell>
          <cell r="AM22">
            <v>0</v>
          </cell>
        </row>
        <row r="23">
          <cell r="AB23">
            <v>1390035575</v>
          </cell>
          <cell r="AL23">
            <v>185020000</v>
          </cell>
          <cell r="AM23">
            <v>243828200</v>
          </cell>
        </row>
        <row r="24">
          <cell r="AA24">
            <v>2.84</v>
          </cell>
        </row>
        <row r="25">
          <cell r="AL25">
            <v>2646928171</v>
          </cell>
          <cell r="AM25">
            <v>2665729171</v>
          </cell>
        </row>
        <row r="26">
          <cell r="AL26">
            <v>0</v>
          </cell>
        </row>
        <row r="28">
          <cell r="AB28">
            <v>5</v>
          </cell>
          <cell r="AL28">
            <v>3</v>
          </cell>
          <cell r="AM28">
            <v>3</v>
          </cell>
        </row>
        <row r="29">
          <cell r="AB29">
            <v>193935000</v>
          </cell>
          <cell r="AM29">
            <v>193935000</v>
          </cell>
        </row>
        <row r="34">
          <cell r="AM34">
            <v>3</v>
          </cell>
        </row>
        <row r="35">
          <cell r="AB35">
            <v>244244000</v>
          </cell>
          <cell r="AL35">
            <v>163033500</v>
          </cell>
          <cell r="AM35">
            <v>172576000</v>
          </cell>
        </row>
        <row r="38">
          <cell r="AL38">
            <v>3</v>
          </cell>
        </row>
        <row r="40">
          <cell r="AA40">
            <v>20</v>
          </cell>
        </row>
        <row r="41">
          <cell r="AB41">
            <v>1355559500</v>
          </cell>
          <cell r="AL41">
            <v>1327980500</v>
          </cell>
          <cell r="AM41">
            <v>1327980500</v>
          </cell>
        </row>
        <row r="43">
          <cell r="AL43">
            <v>1853482344</v>
          </cell>
        </row>
        <row r="46">
          <cell r="AB46">
            <v>8.25</v>
          </cell>
          <cell r="AM46">
            <v>0</v>
          </cell>
        </row>
        <row r="47">
          <cell r="AA47">
            <v>617596000</v>
          </cell>
          <cell r="AB47">
            <v>617596000</v>
          </cell>
          <cell r="AL47">
            <v>392916337</v>
          </cell>
          <cell r="AM47">
            <v>392916337</v>
          </cell>
        </row>
        <row r="49">
          <cell r="AL49">
            <v>494973071</v>
          </cell>
          <cell r="AM49">
            <v>549302071</v>
          </cell>
        </row>
        <row r="52">
          <cell r="AB52">
            <v>10</v>
          </cell>
          <cell r="AL52">
            <v>0</v>
          </cell>
          <cell r="AM52">
            <v>0</v>
          </cell>
        </row>
        <row r="53">
          <cell r="AB53">
            <v>204873300</v>
          </cell>
          <cell r="AL53">
            <v>195099000</v>
          </cell>
          <cell r="AM53">
            <v>201670300</v>
          </cell>
        </row>
        <row r="55">
          <cell r="AL55">
            <v>105762633</v>
          </cell>
        </row>
        <row r="58">
          <cell r="AB58">
            <v>100</v>
          </cell>
          <cell r="AM58">
            <v>55</v>
          </cell>
        </row>
        <row r="59">
          <cell r="AB59">
            <v>787051125</v>
          </cell>
          <cell r="AM59">
            <v>472230675</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vmlDrawing" Target="../drawings/vmlDrawing3.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4.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vmlDrawing" Target="../drawings/vmlDrawing6.vml" /><Relationship Id="rId5"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20"/>
  <sheetViews>
    <sheetView zoomScale="64" zoomScaleNormal="64" zoomScaleSheetLayoutView="70" workbookViewId="0" topLeftCell="A1">
      <selection activeCell="A18" sqref="A18:K20"/>
    </sheetView>
  </sheetViews>
  <sheetFormatPr defaultColWidth="11.421875" defaultRowHeight="15"/>
  <cols>
    <col min="1" max="1" width="11.421875" style="1" customWidth="1"/>
    <col min="2" max="2" width="8.8515625" style="1" customWidth="1"/>
    <col min="3" max="3" width="17.7109375" style="1" customWidth="1"/>
    <col min="4" max="4" width="8.8515625" style="1" customWidth="1"/>
    <col min="5" max="5" width="24.7109375" style="1" customWidth="1"/>
    <col min="6" max="6" width="7.57421875" style="1" customWidth="1"/>
    <col min="7" max="7" width="16.00390625" style="1" customWidth="1"/>
    <col min="8" max="8" width="12.8515625" style="1" customWidth="1"/>
    <col min="9" max="9" width="11.7109375" style="1" customWidth="1"/>
    <col min="10" max="10" width="13.57421875" style="9" bestFit="1" customWidth="1"/>
    <col min="11" max="11" width="24.7109375" style="13" customWidth="1"/>
    <col min="12" max="12" width="12.7109375" style="12" customWidth="1"/>
    <col min="13" max="13" width="12.7109375" style="9" customWidth="1"/>
    <col min="14" max="14" width="19.00390625" style="13" bestFit="1" customWidth="1"/>
    <col min="15" max="15" width="19.00390625" style="13" customWidth="1"/>
    <col min="16" max="16" width="12.7109375" style="12" customWidth="1"/>
    <col min="17" max="17" width="14.28125" style="12" customWidth="1"/>
    <col min="18" max="19" width="12.7109375" style="12" customWidth="1"/>
    <col min="20" max="21" width="12.7109375" style="13" customWidth="1"/>
    <col min="22" max="22" width="9.00390625" style="12" bestFit="1" customWidth="1"/>
    <col min="23" max="25" width="12.7109375" style="12" customWidth="1"/>
    <col min="26" max="27" width="12.7109375" style="13" customWidth="1"/>
    <col min="28" max="31" width="12.7109375" style="12" customWidth="1"/>
    <col min="32" max="38" width="12.7109375" style="13" customWidth="1"/>
    <col min="39" max="39" width="12.8515625" style="1" customWidth="1"/>
    <col min="40" max="40" width="16.57421875" style="1" customWidth="1"/>
    <col min="41" max="41" width="12.8515625" style="1" customWidth="1"/>
    <col min="42" max="42" width="14.28125" style="1" customWidth="1"/>
    <col min="43" max="43" width="13.140625" style="1" customWidth="1"/>
    <col min="44" max="44" width="12.28125" style="1" customWidth="1"/>
    <col min="45" max="45" width="97.57421875" style="1" customWidth="1"/>
    <col min="46" max="46" width="18.00390625" style="1" customWidth="1"/>
    <col min="47" max="47" width="20.140625" style="1" customWidth="1"/>
    <col min="48" max="48" width="21.57421875" style="1" customWidth="1"/>
    <col min="49" max="49" width="16.7109375" style="1" customWidth="1"/>
    <col min="50" max="50" width="11.421875" style="1" customWidth="1"/>
    <col min="51" max="51" width="56.57421875" style="1" customWidth="1"/>
    <col min="52" max="16384" width="11.421875" style="1" customWidth="1"/>
  </cols>
  <sheetData>
    <row r="1" spans="2:49" ht="21" customHeight="1" thickBot="1">
      <c r="B1" s="4"/>
      <c r="C1" s="4"/>
      <c r="D1" s="4"/>
      <c r="E1" s="4"/>
      <c r="F1" s="4"/>
      <c r="G1" s="4"/>
      <c r="H1" s="4"/>
      <c r="I1" s="4"/>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4"/>
      <c r="AN1" s="4"/>
      <c r="AO1" s="4"/>
      <c r="AP1" s="4"/>
      <c r="AQ1" s="4"/>
      <c r="AR1" s="4"/>
      <c r="AS1" s="4"/>
      <c r="AT1" s="4"/>
      <c r="AU1" s="4"/>
      <c r="AV1" s="4"/>
      <c r="AW1" s="4"/>
    </row>
    <row r="2" spans="1:49" s="25" customFormat="1" ht="56.25" customHeight="1">
      <c r="A2" s="414"/>
      <c r="B2" s="415"/>
      <c r="C2" s="415"/>
      <c r="D2" s="415"/>
      <c r="E2" s="415"/>
      <c r="F2" s="415"/>
      <c r="G2" s="416"/>
      <c r="H2" s="395" t="s">
        <v>140</v>
      </c>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c r="AL2" s="396"/>
      <c r="AM2" s="396"/>
      <c r="AN2" s="396"/>
      <c r="AO2" s="396"/>
      <c r="AP2" s="396"/>
      <c r="AQ2" s="396"/>
      <c r="AR2" s="396"/>
      <c r="AS2" s="396"/>
      <c r="AT2" s="396"/>
      <c r="AU2" s="396"/>
      <c r="AV2" s="396"/>
      <c r="AW2" s="397"/>
    </row>
    <row r="3" spans="1:49" s="25" customFormat="1" ht="84.75" customHeight="1">
      <c r="A3" s="417"/>
      <c r="B3" s="418"/>
      <c r="C3" s="418"/>
      <c r="D3" s="418"/>
      <c r="E3" s="418"/>
      <c r="F3" s="418"/>
      <c r="G3" s="419"/>
      <c r="H3" s="423" t="s">
        <v>135</v>
      </c>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c r="AM3" s="424"/>
      <c r="AN3" s="424"/>
      <c r="AO3" s="424"/>
      <c r="AP3" s="424"/>
      <c r="AQ3" s="424"/>
      <c r="AR3" s="424"/>
      <c r="AS3" s="424"/>
      <c r="AT3" s="424"/>
      <c r="AU3" s="424"/>
      <c r="AV3" s="424"/>
      <c r="AW3" s="425"/>
    </row>
    <row r="4" spans="1:49" s="24" customFormat="1" ht="63" customHeight="1" thickBot="1">
      <c r="A4" s="420"/>
      <c r="B4" s="421"/>
      <c r="C4" s="421"/>
      <c r="D4" s="421"/>
      <c r="E4" s="421"/>
      <c r="F4" s="421"/>
      <c r="G4" s="422"/>
      <c r="H4" s="404" t="s">
        <v>128</v>
      </c>
      <c r="I4" s="405"/>
      <c r="J4" s="405"/>
      <c r="K4" s="405"/>
      <c r="L4" s="405"/>
      <c r="M4" s="405"/>
      <c r="N4" s="405"/>
      <c r="O4" s="405"/>
      <c r="P4" s="405"/>
      <c r="Q4" s="405"/>
      <c r="R4" s="405"/>
      <c r="S4" s="405"/>
      <c r="T4" s="405"/>
      <c r="U4" s="405"/>
      <c r="V4" s="405"/>
      <c r="W4" s="405"/>
      <c r="X4" s="405"/>
      <c r="Y4" s="405"/>
      <c r="Z4" s="405"/>
      <c r="AA4" s="405"/>
      <c r="AB4" s="405"/>
      <c r="AC4" s="405"/>
      <c r="AD4" s="405"/>
      <c r="AE4" s="405"/>
      <c r="AF4" s="405"/>
      <c r="AG4" s="405"/>
      <c r="AH4" s="405"/>
      <c r="AI4" s="405"/>
      <c r="AJ4" s="405"/>
      <c r="AK4" s="405"/>
      <c r="AL4" s="406"/>
      <c r="AM4" s="404" t="s">
        <v>129</v>
      </c>
      <c r="AN4" s="405"/>
      <c r="AO4" s="405"/>
      <c r="AP4" s="405"/>
      <c r="AQ4" s="405"/>
      <c r="AR4" s="405"/>
      <c r="AS4" s="405"/>
      <c r="AT4" s="405"/>
      <c r="AU4" s="405"/>
      <c r="AV4" s="405"/>
      <c r="AW4" s="407"/>
    </row>
    <row r="5" spans="1:49" ht="41.25" customHeight="1">
      <c r="A5" s="408" t="s">
        <v>0</v>
      </c>
      <c r="B5" s="409"/>
      <c r="C5" s="409"/>
      <c r="D5" s="409"/>
      <c r="E5" s="409"/>
      <c r="F5" s="409"/>
      <c r="G5" s="409"/>
      <c r="H5" s="409"/>
      <c r="I5" s="409"/>
      <c r="J5" s="409"/>
      <c r="K5" s="409"/>
      <c r="L5" s="409"/>
      <c r="M5" s="409"/>
      <c r="N5" s="409"/>
      <c r="O5" s="409"/>
      <c r="P5" s="409"/>
      <c r="Q5" s="409"/>
      <c r="R5" s="410"/>
      <c r="S5" s="398" t="s">
        <v>142</v>
      </c>
      <c r="T5" s="399"/>
      <c r="U5" s="399"/>
      <c r="V5" s="399"/>
      <c r="W5" s="399"/>
      <c r="X5" s="399"/>
      <c r="Y5" s="399"/>
      <c r="Z5" s="399"/>
      <c r="AA5" s="399"/>
      <c r="AB5" s="399"/>
      <c r="AC5" s="399"/>
      <c r="AD5" s="399"/>
      <c r="AE5" s="399"/>
      <c r="AF5" s="399"/>
      <c r="AG5" s="399"/>
      <c r="AH5" s="399"/>
      <c r="AI5" s="399"/>
      <c r="AJ5" s="399"/>
      <c r="AK5" s="399"/>
      <c r="AL5" s="399"/>
      <c r="AM5" s="399"/>
      <c r="AN5" s="399"/>
      <c r="AO5" s="399"/>
      <c r="AP5" s="399"/>
      <c r="AQ5" s="399"/>
      <c r="AR5" s="399"/>
      <c r="AS5" s="399"/>
      <c r="AT5" s="399"/>
      <c r="AU5" s="399"/>
      <c r="AV5" s="399"/>
      <c r="AW5" s="400"/>
    </row>
    <row r="6" spans="1:49" ht="26.25" customHeight="1">
      <c r="A6" s="411" t="s">
        <v>2</v>
      </c>
      <c r="B6" s="412"/>
      <c r="C6" s="412"/>
      <c r="D6" s="412"/>
      <c r="E6" s="412"/>
      <c r="F6" s="412"/>
      <c r="G6" s="412"/>
      <c r="H6" s="412"/>
      <c r="I6" s="412"/>
      <c r="J6" s="412"/>
      <c r="K6" s="412"/>
      <c r="L6" s="412"/>
      <c r="M6" s="412"/>
      <c r="N6" s="412"/>
      <c r="O6" s="412"/>
      <c r="P6" s="412"/>
      <c r="Q6" s="412"/>
      <c r="R6" s="413"/>
      <c r="S6" s="401" t="s">
        <v>143</v>
      </c>
      <c r="T6" s="402"/>
      <c r="U6" s="402"/>
      <c r="V6" s="402"/>
      <c r="W6" s="402"/>
      <c r="X6" s="402"/>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2"/>
      <c r="AW6" s="403"/>
    </row>
    <row r="7" spans="1:49" ht="30" customHeight="1">
      <c r="A7" s="393" t="s">
        <v>3</v>
      </c>
      <c r="B7" s="394"/>
      <c r="C7" s="394"/>
      <c r="D7" s="394"/>
      <c r="E7" s="394"/>
      <c r="F7" s="394"/>
      <c r="G7" s="394"/>
      <c r="H7" s="394"/>
      <c r="I7" s="394"/>
      <c r="J7" s="394"/>
      <c r="K7" s="394"/>
      <c r="L7" s="394"/>
      <c r="M7" s="394"/>
      <c r="N7" s="394"/>
      <c r="O7" s="394"/>
      <c r="P7" s="394"/>
      <c r="Q7" s="394"/>
      <c r="R7" s="394"/>
      <c r="S7" s="401" t="s">
        <v>144</v>
      </c>
      <c r="T7" s="402"/>
      <c r="U7" s="402"/>
      <c r="V7" s="402"/>
      <c r="W7" s="402"/>
      <c r="X7" s="402"/>
      <c r="Y7" s="402"/>
      <c r="Z7" s="402"/>
      <c r="AA7" s="402"/>
      <c r="AB7" s="402"/>
      <c r="AC7" s="402"/>
      <c r="AD7" s="402"/>
      <c r="AE7" s="402"/>
      <c r="AF7" s="402"/>
      <c r="AG7" s="402"/>
      <c r="AH7" s="402"/>
      <c r="AI7" s="402"/>
      <c r="AJ7" s="402"/>
      <c r="AK7" s="402"/>
      <c r="AL7" s="402"/>
      <c r="AM7" s="402"/>
      <c r="AN7" s="402"/>
      <c r="AO7" s="402"/>
      <c r="AP7" s="402"/>
      <c r="AQ7" s="402"/>
      <c r="AR7" s="402"/>
      <c r="AS7" s="402"/>
      <c r="AT7" s="402"/>
      <c r="AU7" s="402"/>
      <c r="AV7" s="402"/>
      <c r="AW7" s="403"/>
    </row>
    <row r="8" spans="1:49" ht="30" customHeight="1">
      <c r="A8" s="393" t="s">
        <v>1</v>
      </c>
      <c r="B8" s="394"/>
      <c r="C8" s="394"/>
      <c r="D8" s="394"/>
      <c r="E8" s="394"/>
      <c r="F8" s="394"/>
      <c r="G8" s="394"/>
      <c r="H8" s="394"/>
      <c r="I8" s="394"/>
      <c r="J8" s="394"/>
      <c r="K8" s="394"/>
      <c r="L8" s="394"/>
      <c r="M8" s="394"/>
      <c r="N8" s="394"/>
      <c r="O8" s="394"/>
      <c r="P8" s="394"/>
      <c r="Q8" s="394"/>
      <c r="R8" s="394"/>
      <c r="S8" s="401" t="s">
        <v>145</v>
      </c>
      <c r="T8" s="402"/>
      <c r="U8" s="402"/>
      <c r="V8" s="402"/>
      <c r="W8" s="402"/>
      <c r="X8" s="402"/>
      <c r="Y8" s="402"/>
      <c r="Z8" s="402"/>
      <c r="AA8" s="402"/>
      <c r="AB8" s="402"/>
      <c r="AC8" s="402"/>
      <c r="AD8" s="402"/>
      <c r="AE8" s="402"/>
      <c r="AF8" s="402"/>
      <c r="AG8" s="402"/>
      <c r="AH8" s="402"/>
      <c r="AI8" s="402"/>
      <c r="AJ8" s="402"/>
      <c r="AK8" s="402"/>
      <c r="AL8" s="402"/>
      <c r="AM8" s="402"/>
      <c r="AN8" s="402"/>
      <c r="AO8" s="402"/>
      <c r="AP8" s="402"/>
      <c r="AQ8" s="402"/>
      <c r="AR8" s="402"/>
      <c r="AS8" s="402"/>
      <c r="AT8" s="402"/>
      <c r="AU8" s="402"/>
      <c r="AV8" s="402"/>
      <c r="AW8" s="403"/>
    </row>
    <row r="9" spans="1:49" ht="36" customHeight="1" thickBot="1">
      <c r="A9" s="428"/>
      <c r="B9" s="429"/>
      <c r="C9" s="429"/>
      <c r="D9" s="429"/>
      <c r="E9" s="429"/>
      <c r="F9" s="429"/>
      <c r="G9" s="429"/>
      <c r="H9" s="429"/>
      <c r="I9" s="429"/>
      <c r="J9" s="429"/>
      <c r="K9" s="429"/>
      <c r="L9" s="429"/>
      <c r="M9" s="429"/>
      <c r="N9" s="429"/>
      <c r="O9" s="429"/>
      <c r="P9" s="429"/>
      <c r="Q9" s="429"/>
      <c r="R9" s="15"/>
      <c r="S9" s="15"/>
      <c r="T9" s="15"/>
      <c r="U9" s="15"/>
      <c r="V9" s="15"/>
      <c r="W9" s="15"/>
      <c r="X9" s="15"/>
      <c r="Y9" s="15"/>
      <c r="Z9" s="15"/>
      <c r="AA9" s="15"/>
      <c r="AB9" s="15"/>
      <c r="AC9" s="15"/>
      <c r="AD9" s="15"/>
      <c r="AE9" s="15"/>
      <c r="AF9" s="15"/>
      <c r="AG9" s="15"/>
      <c r="AH9" s="15"/>
      <c r="AI9" s="15"/>
      <c r="AJ9" s="15"/>
      <c r="AK9" s="15"/>
      <c r="AL9" s="15"/>
      <c r="AM9" s="16"/>
      <c r="AN9" s="16"/>
      <c r="AO9" s="16"/>
      <c r="AP9" s="16"/>
      <c r="AQ9" s="16"/>
      <c r="AR9" s="16"/>
      <c r="AS9" s="16"/>
      <c r="AT9" s="16"/>
      <c r="AU9" s="16"/>
      <c r="AV9" s="16"/>
      <c r="AW9" s="17"/>
    </row>
    <row r="10" spans="1:49" s="2" customFormat="1" ht="70.5" customHeight="1">
      <c r="A10" s="432" t="s">
        <v>117</v>
      </c>
      <c r="B10" s="392"/>
      <c r="C10" s="392"/>
      <c r="D10" s="392" t="s">
        <v>85</v>
      </c>
      <c r="E10" s="392"/>
      <c r="F10" s="392" t="s">
        <v>87</v>
      </c>
      <c r="G10" s="392"/>
      <c r="H10" s="392"/>
      <c r="I10" s="392"/>
      <c r="J10" s="392"/>
      <c r="K10" s="392"/>
      <c r="L10" s="392"/>
      <c r="M10" s="392"/>
      <c r="N10" s="392"/>
      <c r="O10" s="392"/>
      <c r="P10" s="392"/>
      <c r="Q10" s="392"/>
      <c r="R10" s="392"/>
      <c r="S10" s="392"/>
      <c r="T10" s="392"/>
      <c r="U10" s="392"/>
      <c r="V10" s="392"/>
      <c r="W10" s="392"/>
      <c r="X10" s="392"/>
      <c r="Y10" s="392"/>
      <c r="Z10" s="392"/>
      <c r="AA10" s="392"/>
      <c r="AB10" s="392"/>
      <c r="AC10" s="392"/>
      <c r="AD10" s="392"/>
      <c r="AE10" s="392"/>
      <c r="AF10" s="392"/>
      <c r="AG10" s="392"/>
      <c r="AH10" s="392"/>
      <c r="AI10" s="392"/>
      <c r="AJ10" s="392"/>
      <c r="AK10" s="392"/>
      <c r="AL10" s="392"/>
      <c r="AM10" s="392"/>
      <c r="AN10" s="392"/>
      <c r="AO10" s="392"/>
      <c r="AP10" s="392"/>
      <c r="AQ10" s="392" t="s">
        <v>95</v>
      </c>
      <c r="AR10" s="392" t="s">
        <v>96</v>
      </c>
      <c r="AS10" s="380" t="s">
        <v>97</v>
      </c>
      <c r="AT10" s="380" t="s">
        <v>98</v>
      </c>
      <c r="AU10" s="380" t="s">
        <v>99</v>
      </c>
      <c r="AV10" s="380" t="s">
        <v>100</v>
      </c>
      <c r="AW10" s="387" t="s">
        <v>101</v>
      </c>
    </row>
    <row r="11" spans="1:49" s="3" customFormat="1" ht="45.75" customHeight="1">
      <c r="A11" s="430" t="s">
        <v>116</v>
      </c>
      <c r="B11" s="433" t="s">
        <v>84</v>
      </c>
      <c r="C11" s="390" t="s">
        <v>118</v>
      </c>
      <c r="D11" s="390" t="s">
        <v>69</v>
      </c>
      <c r="E11" s="390" t="s">
        <v>86</v>
      </c>
      <c r="F11" s="390" t="s">
        <v>88</v>
      </c>
      <c r="G11" s="390" t="s">
        <v>89</v>
      </c>
      <c r="H11" s="390" t="s">
        <v>90</v>
      </c>
      <c r="I11" s="390" t="s">
        <v>91</v>
      </c>
      <c r="J11" s="390" t="s">
        <v>92</v>
      </c>
      <c r="K11" s="26"/>
      <c r="L11" s="384" t="s">
        <v>93</v>
      </c>
      <c r="M11" s="385"/>
      <c r="N11" s="385"/>
      <c r="O11" s="385"/>
      <c r="P11" s="385"/>
      <c r="Q11" s="385"/>
      <c r="R11" s="385"/>
      <c r="S11" s="385"/>
      <c r="T11" s="385"/>
      <c r="U11" s="385"/>
      <c r="V11" s="385"/>
      <c r="W11" s="385"/>
      <c r="X11" s="385"/>
      <c r="Y11" s="385"/>
      <c r="Z11" s="385"/>
      <c r="AA11" s="385"/>
      <c r="AB11" s="385"/>
      <c r="AC11" s="385"/>
      <c r="AD11" s="385"/>
      <c r="AE11" s="385"/>
      <c r="AF11" s="385"/>
      <c r="AG11" s="385"/>
      <c r="AH11" s="385"/>
      <c r="AI11" s="385"/>
      <c r="AJ11" s="385"/>
      <c r="AK11" s="385"/>
      <c r="AL11" s="386"/>
      <c r="AM11" s="383" t="s">
        <v>94</v>
      </c>
      <c r="AN11" s="383"/>
      <c r="AO11" s="383"/>
      <c r="AP11" s="383"/>
      <c r="AQ11" s="390"/>
      <c r="AR11" s="390"/>
      <c r="AS11" s="381"/>
      <c r="AT11" s="381"/>
      <c r="AU11" s="381"/>
      <c r="AV11" s="381"/>
      <c r="AW11" s="388"/>
    </row>
    <row r="12" spans="1:49" s="3" customFormat="1" ht="51" customHeight="1">
      <c r="A12" s="430"/>
      <c r="B12" s="433"/>
      <c r="C12" s="390"/>
      <c r="D12" s="390"/>
      <c r="E12" s="390"/>
      <c r="F12" s="390"/>
      <c r="G12" s="390"/>
      <c r="H12" s="390"/>
      <c r="I12" s="390"/>
      <c r="J12" s="390"/>
      <c r="K12" s="27"/>
      <c r="L12" s="383">
        <v>2016</v>
      </c>
      <c r="M12" s="383"/>
      <c r="N12" s="383"/>
      <c r="O12" s="384">
        <v>2017</v>
      </c>
      <c r="P12" s="385"/>
      <c r="Q12" s="385"/>
      <c r="R12" s="385"/>
      <c r="S12" s="385"/>
      <c r="T12" s="386"/>
      <c r="U12" s="384">
        <v>2018</v>
      </c>
      <c r="V12" s="385"/>
      <c r="W12" s="385"/>
      <c r="X12" s="385"/>
      <c r="Y12" s="385"/>
      <c r="Z12" s="386"/>
      <c r="AA12" s="384">
        <v>2019</v>
      </c>
      <c r="AB12" s="385"/>
      <c r="AC12" s="385"/>
      <c r="AD12" s="385"/>
      <c r="AE12" s="385"/>
      <c r="AF12" s="386"/>
      <c r="AG12" s="384">
        <v>2020</v>
      </c>
      <c r="AH12" s="385"/>
      <c r="AI12" s="385"/>
      <c r="AJ12" s="385"/>
      <c r="AK12" s="385"/>
      <c r="AL12" s="386"/>
      <c r="AM12" s="390" t="s">
        <v>4</v>
      </c>
      <c r="AN12" s="390" t="s">
        <v>5</v>
      </c>
      <c r="AO12" s="390" t="s">
        <v>6</v>
      </c>
      <c r="AP12" s="390" t="s">
        <v>7</v>
      </c>
      <c r="AQ12" s="390"/>
      <c r="AR12" s="390"/>
      <c r="AS12" s="381"/>
      <c r="AT12" s="381"/>
      <c r="AU12" s="381"/>
      <c r="AV12" s="381"/>
      <c r="AW12" s="388"/>
    </row>
    <row r="13" spans="1:49" s="3" customFormat="1" ht="92.25" customHeight="1" thickBot="1">
      <c r="A13" s="431"/>
      <c r="B13" s="434"/>
      <c r="C13" s="391"/>
      <c r="D13" s="391"/>
      <c r="E13" s="391"/>
      <c r="F13" s="391"/>
      <c r="G13" s="391"/>
      <c r="H13" s="391"/>
      <c r="I13" s="391"/>
      <c r="J13" s="391"/>
      <c r="K13" s="28" t="s">
        <v>119</v>
      </c>
      <c r="L13" s="28" t="s">
        <v>123</v>
      </c>
      <c r="M13" s="28" t="s">
        <v>127</v>
      </c>
      <c r="N13" s="28" t="s">
        <v>31</v>
      </c>
      <c r="O13" s="28" t="s">
        <v>122</v>
      </c>
      <c r="P13" s="28" t="s">
        <v>125</v>
      </c>
      <c r="Q13" s="28" t="s">
        <v>126</v>
      </c>
      <c r="R13" s="28" t="s">
        <v>123</v>
      </c>
      <c r="S13" s="28" t="s">
        <v>127</v>
      </c>
      <c r="T13" s="28" t="s">
        <v>31</v>
      </c>
      <c r="U13" s="28" t="s">
        <v>122</v>
      </c>
      <c r="V13" s="28" t="s">
        <v>125</v>
      </c>
      <c r="W13" s="28" t="s">
        <v>126</v>
      </c>
      <c r="X13" s="28" t="s">
        <v>123</v>
      </c>
      <c r="Y13" s="28" t="s">
        <v>127</v>
      </c>
      <c r="Z13" s="28" t="s">
        <v>31</v>
      </c>
      <c r="AA13" s="28" t="s">
        <v>122</v>
      </c>
      <c r="AB13" s="28" t="s">
        <v>125</v>
      </c>
      <c r="AC13" s="28" t="s">
        <v>126</v>
      </c>
      <c r="AD13" s="28" t="s">
        <v>123</v>
      </c>
      <c r="AE13" s="28" t="s">
        <v>127</v>
      </c>
      <c r="AF13" s="28" t="s">
        <v>31</v>
      </c>
      <c r="AG13" s="28" t="s">
        <v>122</v>
      </c>
      <c r="AH13" s="28" t="s">
        <v>125</v>
      </c>
      <c r="AI13" s="28" t="s">
        <v>126</v>
      </c>
      <c r="AJ13" s="28" t="s">
        <v>123</v>
      </c>
      <c r="AK13" s="28" t="s">
        <v>127</v>
      </c>
      <c r="AL13" s="28" t="s">
        <v>31</v>
      </c>
      <c r="AM13" s="391"/>
      <c r="AN13" s="391"/>
      <c r="AO13" s="391"/>
      <c r="AP13" s="391"/>
      <c r="AQ13" s="391"/>
      <c r="AR13" s="391"/>
      <c r="AS13" s="382"/>
      <c r="AT13" s="382"/>
      <c r="AU13" s="382"/>
      <c r="AV13" s="382"/>
      <c r="AW13" s="389"/>
    </row>
    <row r="14" spans="1:49" s="3" customFormat="1" ht="167.25" customHeight="1">
      <c r="A14" s="437">
        <v>39</v>
      </c>
      <c r="B14" s="438">
        <v>179</v>
      </c>
      <c r="C14" s="439" t="s">
        <v>146</v>
      </c>
      <c r="D14" s="441">
        <v>466</v>
      </c>
      <c r="E14" s="441" t="s">
        <v>147</v>
      </c>
      <c r="F14" s="441">
        <v>365</v>
      </c>
      <c r="G14" s="441" t="s">
        <v>148</v>
      </c>
      <c r="H14" s="441" t="s">
        <v>149</v>
      </c>
      <c r="I14" s="442" t="s">
        <v>150</v>
      </c>
      <c r="J14" s="443">
        <v>0.4</v>
      </c>
      <c r="K14" s="444">
        <v>0.05</v>
      </c>
      <c r="L14" s="443">
        <v>0.05</v>
      </c>
      <c r="M14" s="446">
        <v>0.035</v>
      </c>
      <c r="N14" s="446">
        <v>0.0389</v>
      </c>
      <c r="O14" s="446">
        <v>0.0389</v>
      </c>
      <c r="P14" s="447"/>
      <c r="Q14" s="447"/>
      <c r="R14" s="449"/>
      <c r="S14" s="450"/>
      <c r="T14" s="450"/>
      <c r="U14" s="450">
        <v>0</v>
      </c>
      <c r="V14" s="450"/>
      <c r="W14" s="451"/>
      <c r="X14" s="453"/>
      <c r="Y14" s="453"/>
      <c r="Z14" s="453"/>
      <c r="AA14" s="453">
        <v>0</v>
      </c>
      <c r="AB14" s="453"/>
      <c r="AC14" s="454"/>
      <c r="AD14" s="453"/>
      <c r="AE14" s="453"/>
      <c r="AF14" s="453"/>
      <c r="AG14" s="453"/>
      <c r="AH14" s="453"/>
      <c r="AI14" s="454"/>
      <c r="AJ14" s="453"/>
      <c r="AK14" s="453"/>
      <c r="AL14" s="453"/>
      <c r="AM14" s="453"/>
      <c r="AN14" s="453"/>
      <c r="AO14" s="449"/>
      <c r="AP14" s="451"/>
      <c r="AQ14" s="451"/>
      <c r="AR14" s="450"/>
      <c r="AS14" s="449" t="s">
        <v>151</v>
      </c>
      <c r="AT14" s="449"/>
      <c r="AU14" s="449"/>
      <c r="AV14" s="449"/>
      <c r="AW14" s="456"/>
    </row>
    <row r="15" spans="1:50" s="10" customFormat="1" ht="42.75" customHeight="1">
      <c r="A15" s="437"/>
      <c r="B15" s="438"/>
      <c r="C15" s="440"/>
      <c r="D15" s="441"/>
      <c r="E15" s="441"/>
      <c r="F15" s="441"/>
      <c r="G15" s="441"/>
      <c r="H15" s="441"/>
      <c r="I15" s="442"/>
      <c r="J15" s="441"/>
      <c r="K15" s="445"/>
      <c r="L15" s="441"/>
      <c r="M15" s="446"/>
      <c r="N15" s="446"/>
      <c r="O15" s="446"/>
      <c r="P15" s="448"/>
      <c r="Q15" s="448"/>
      <c r="R15" s="449"/>
      <c r="S15" s="450"/>
      <c r="T15" s="450"/>
      <c r="U15" s="450"/>
      <c r="V15" s="450"/>
      <c r="W15" s="452"/>
      <c r="X15" s="453"/>
      <c r="Y15" s="453"/>
      <c r="Z15" s="453"/>
      <c r="AA15" s="453"/>
      <c r="AB15" s="453"/>
      <c r="AC15" s="455"/>
      <c r="AD15" s="453"/>
      <c r="AE15" s="453"/>
      <c r="AF15" s="453"/>
      <c r="AG15" s="453"/>
      <c r="AH15" s="453"/>
      <c r="AI15" s="455"/>
      <c r="AJ15" s="453"/>
      <c r="AK15" s="453"/>
      <c r="AL15" s="453"/>
      <c r="AM15" s="453"/>
      <c r="AN15" s="453"/>
      <c r="AO15" s="449"/>
      <c r="AP15" s="452"/>
      <c r="AQ15" s="452"/>
      <c r="AR15" s="453"/>
      <c r="AS15" s="449"/>
      <c r="AT15" s="449"/>
      <c r="AU15" s="449"/>
      <c r="AV15" s="449"/>
      <c r="AW15" s="456"/>
      <c r="AX15" s="10">
        <f>LEN(AS15)</f>
        <v>0</v>
      </c>
    </row>
    <row r="16" spans="1:49" ht="409.5">
      <c r="A16" s="61">
        <v>39</v>
      </c>
      <c r="B16" s="62">
        <v>180</v>
      </c>
      <c r="C16" s="63" t="s">
        <v>152</v>
      </c>
      <c r="D16" s="64">
        <v>535</v>
      </c>
      <c r="E16" s="64" t="s">
        <v>147</v>
      </c>
      <c r="F16" s="64">
        <v>543</v>
      </c>
      <c r="G16" s="64" t="s">
        <v>153</v>
      </c>
      <c r="H16" s="64" t="s">
        <v>149</v>
      </c>
      <c r="I16" s="64" t="s">
        <v>150</v>
      </c>
      <c r="J16" s="65">
        <v>0.4</v>
      </c>
      <c r="K16" s="66">
        <v>0</v>
      </c>
      <c r="L16" s="67"/>
      <c r="M16" s="68"/>
      <c r="N16" s="68"/>
      <c r="O16" s="68"/>
      <c r="P16" s="69">
        <v>0.15</v>
      </c>
      <c r="Q16" s="70">
        <v>0.15</v>
      </c>
      <c r="R16" s="70">
        <v>0.1</v>
      </c>
      <c r="S16" s="69">
        <v>0.1</v>
      </c>
      <c r="T16" s="70">
        <v>0.0911</v>
      </c>
      <c r="U16" s="70">
        <v>0.25</v>
      </c>
      <c r="V16" s="70">
        <v>0.25</v>
      </c>
      <c r="W16" s="70">
        <v>0.25</v>
      </c>
      <c r="X16" s="70">
        <v>0.25</v>
      </c>
      <c r="Y16" s="70">
        <v>0.25</v>
      </c>
      <c r="Z16" s="70">
        <v>0.1895</v>
      </c>
      <c r="AA16" s="69">
        <v>0.35</v>
      </c>
      <c r="AB16" s="64">
        <v>35</v>
      </c>
      <c r="AC16" s="64">
        <v>35</v>
      </c>
      <c r="AD16" s="63">
        <v>35</v>
      </c>
      <c r="AE16" s="63"/>
      <c r="AF16" s="70">
        <f>+AO16</f>
        <v>0.32810000000000006</v>
      </c>
      <c r="AG16" s="69">
        <v>0.4</v>
      </c>
      <c r="AH16" s="63">
        <v>40</v>
      </c>
      <c r="AI16" s="63">
        <v>40</v>
      </c>
      <c r="AJ16" s="63">
        <v>40</v>
      </c>
      <c r="AK16" s="63">
        <v>40</v>
      </c>
      <c r="AL16" s="63">
        <v>0</v>
      </c>
      <c r="AM16" s="361">
        <v>0.2386</v>
      </c>
      <c r="AN16" s="361">
        <v>0.3256</v>
      </c>
      <c r="AO16" s="361">
        <v>0.32810000000000006</v>
      </c>
      <c r="AP16" s="361">
        <v>0</v>
      </c>
      <c r="AQ16" s="361">
        <f>+AO16/35%</f>
        <v>0.9374285714285716</v>
      </c>
      <c r="AR16" s="361">
        <f>+AO16/AG16</f>
        <v>0.8202500000000001</v>
      </c>
      <c r="AS16" s="362" t="s">
        <v>158</v>
      </c>
      <c r="AT16" s="282" t="s">
        <v>159</v>
      </c>
      <c r="AU16" s="282" t="s">
        <v>157</v>
      </c>
      <c r="AV16" s="282" t="s">
        <v>154</v>
      </c>
      <c r="AW16" s="71" t="s">
        <v>155</v>
      </c>
    </row>
    <row r="17" spans="1:49" ht="15">
      <c r="A17" s="4"/>
      <c r="B17" s="4"/>
      <c r="C17" s="4"/>
      <c r="D17" s="4"/>
      <c r="E17" s="4"/>
      <c r="F17" s="4"/>
      <c r="G17" s="4"/>
      <c r="H17" s="4"/>
      <c r="I17" s="4"/>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4"/>
      <c r="AN17" s="4"/>
      <c r="AO17" s="4"/>
      <c r="AP17" s="4"/>
      <c r="AQ17" s="4"/>
      <c r="AR17" s="4"/>
      <c r="AS17" s="4"/>
      <c r="AT17" s="4"/>
      <c r="AU17" s="4"/>
      <c r="AV17" s="4"/>
      <c r="AW17" s="4"/>
    </row>
    <row r="18" spans="1:49" ht="15">
      <c r="A18" s="58" t="s">
        <v>130</v>
      </c>
      <c r="B18" s="4"/>
      <c r="C18" s="4"/>
      <c r="D18" s="4"/>
      <c r="E18" s="4"/>
      <c r="F18" s="4"/>
      <c r="G18" s="4"/>
      <c r="H18" s="4"/>
      <c r="I18" s="4"/>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4"/>
      <c r="AN18" s="4"/>
      <c r="AO18" s="4"/>
      <c r="AP18" s="4"/>
      <c r="AQ18" s="4"/>
      <c r="AR18" s="4"/>
      <c r="AS18" s="4"/>
      <c r="AT18" s="4"/>
      <c r="AU18" s="4"/>
      <c r="AV18" s="4"/>
      <c r="AW18" s="4"/>
    </row>
    <row r="19" spans="1:49" ht="25.5" customHeight="1">
      <c r="A19" s="56" t="s">
        <v>131</v>
      </c>
      <c r="B19" s="435" t="s">
        <v>132</v>
      </c>
      <c r="C19" s="435"/>
      <c r="D19" s="435"/>
      <c r="E19" s="435"/>
      <c r="F19" s="435"/>
      <c r="G19" s="435"/>
      <c r="H19" s="426" t="s">
        <v>133</v>
      </c>
      <c r="I19" s="426"/>
      <c r="J19" s="426"/>
      <c r="K19" s="426"/>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4"/>
      <c r="AN19" s="4"/>
      <c r="AO19" s="4"/>
      <c r="AP19" s="4"/>
      <c r="AQ19" s="4"/>
      <c r="AR19" s="4"/>
      <c r="AS19" s="4"/>
      <c r="AT19" s="4"/>
      <c r="AU19" s="4"/>
      <c r="AV19" s="4"/>
      <c r="AW19" s="4"/>
    </row>
    <row r="20" spans="1:49" ht="25.5" customHeight="1">
      <c r="A20" s="57">
        <v>11</v>
      </c>
      <c r="B20" s="436" t="s">
        <v>134</v>
      </c>
      <c r="C20" s="436"/>
      <c r="D20" s="436"/>
      <c r="E20" s="436"/>
      <c r="F20" s="436"/>
      <c r="G20" s="436"/>
      <c r="H20" s="427" t="s">
        <v>136</v>
      </c>
      <c r="I20" s="427"/>
      <c r="J20" s="427"/>
      <c r="K20" s="427"/>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4"/>
      <c r="AN20" s="4"/>
      <c r="AO20" s="4"/>
      <c r="AP20" s="4"/>
      <c r="AQ20" s="4"/>
      <c r="AR20" s="4"/>
      <c r="AS20" s="4"/>
      <c r="AT20" s="4"/>
      <c r="AU20" s="4"/>
      <c r="AV20" s="4"/>
      <c r="AW20" s="4"/>
    </row>
  </sheetData>
  <mergeCells count="98">
    <mergeCell ref="AW14:AW15"/>
    <mergeCell ref="AR14:AR15"/>
    <mergeCell ref="AS14:AS15"/>
    <mergeCell ref="AT14:AT15"/>
    <mergeCell ref="AU14:AU15"/>
    <mergeCell ref="AV14:AV15"/>
    <mergeCell ref="AM14:AM15"/>
    <mergeCell ref="AN14:AN15"/>
    <mergeCell ref="AO14:AO15"/>
    <mergeCell ref="AP14:AP15"/>
    <mergeCell ref="AQ14:AQ15"/>
    <mergeCell ref="AH14:AH15"/>
    <mergeCell ref="AI14:AI15"/>
    <mergeCell ref="AJ14:AJ15"/>
    <mergeCell ref="AK14:AK15"/>
    <mergeCell ref="AL14:AL15"/>
    <mergeCell ref="AC14:AC15"/>
    <mergeCell ref="AD14:AD15"/>
    <mergeCell ref="AE14:AE15"/>
    <mergeCell ref="AF14:AF15"/>
    <mergeCell ref="AG14:AG15"/>
    <mergeCell ref="X14:X15"/>
    <mergeCell ref="Y14:Y15"/>
    <mergeCell ref="Z14:Z15"/>
    <mergeCell ref="AA14:AA15"/>
    <mergeCell ref="AB14:AB15"/>
    <mergeCell ref="S14:S15"/>
    <mergeCell ref="T14:T15"/>
    <mergeCell ref="U14:U15"/>
    <mergeCell ref="V14:V15"/>
    <mergeCell ref="W14:W15"/>
    <mergeCell ref="N14:N15"/>
    <mergeCell ref="O14:O15"/>
    <mergeCell ref="P14:P15"/>
    <mergeCell ref="Q14:Q15"/>
    <mergeCell ref="R14:R15"/>
    <mergeCell ref="I14:I15"/>
    <mergeCell ref="J14:J15"/>
    <mergeCell ref="K14:K15"/>
    <mergeCell ref="L14:L15"/>
    <mergeCell ref="M14:M15"/>
    <mergeCell ref="D14:D15"/>
    <mergeCell ref="E14:E15"/>
    <mergeCell ref="F14:F15"/>
    <mergeCell ref="G14:G15"/>
    <mergeCell ref="H14:H15"/>
    <mergeCell ref="H19:K19"/>
    <mergeCell ref="H20:K20"/>
    <mergeCell ref="A9:Q9"/>
    <mergeCell ref="A11:A13"/>
    <mergeCell ref="A10:C10"/>
    <mergeCell ref="D10:E10"/>
    <mergeCell ref="J11:J13"/>
    <mergeCell ref="B11:B13"/>
    <mergeCell ref="C11:C13"/>
    <mergeCell ref="D11:D13"/>
    <mergeCell ref="E11:E13"/>
    <mergeCell ref="B19:G19"/>
    <mergeCell ref="B20:G20"/>
    <mergeCell ref="A14:A15"/>
    <mergeCell ref="B14:B15"/>
    <mergeCell ref="C14:C15"/>
    <mergeCell ref="A7:R7"/>
    <mergeCell ref="A8:R8"/>
    <mergeCell ref="H2:AW2"/>
    <mergeCell ref="S5:AW5"/>
    <mergeCell ref="S7:AW7"/>
    <mergeCell ref="S8:AW8"/>
    <mergeCell ref="S6:AW6"/>
    <mergeCell ref="H4:AL4"/>
    <mergeCell ref="AM4:AW4"/>
    <mergeCell ref="A5:R5"/>
    <mergeCell ref="A6:R6"/>
    <mergeCell ref="A2:G4"/>
    <mergeCell ref="H3:AW3"/>
    <mergeCell ref="AV10:AV13"/>
    <mergeCell ref="AW10:AW13"/>
    <mergeCell ref="G11:G13"/>
    <mergeCell ref="H11:H13"/>
    <mergeCell ref="AT10:AT13"/>
    <mergeCell ref="L11:AL11"/>
    <mergeCell ref="AM12:AM13"/>
    <mergeCell ref="AN12:AN13"/>
    <mergeCell ref="F10:AP10"/>
    <mergeCell ref="AS10:AS13"/>
    <mergeCell ref="I11:I13"/>
    <mergeCell ref="AO12:AO13"/>
    <mergeCell ref="AP12:AP13"/>
    <mergeCell ref="AQ10:AQ13"/>
    <mergeCell ref="AR10:AR13"/>
    <mergeCell ref="F11:F13"/>
    <mergeCell ref="AU10:AU13"/>
    <mergeCell ref="L12:N12"/>
    <mergeCell ref="AM11:AP11"/>
    <mergeCell ref="O12:T12"/>
    <mergeCell ref="U12:Z12"/>
    <mergeCell ref="AA12:AF12"/>
    <mergeCell ref="AG12:AL12"/>
  </mergeCells>
  <dataValidations count="1">
    <dataValidation type="list" allowBlank="1" showInputMessage="1" showErrorMessage="1" sqref="I14:I16">
      <formula1>#REF!</formula1>
    </dataValidation>
  </dataValidations>
  <printOptions horizontalCentered="1" verticalCentered="1"/>
  <pageMargins left="0" right="0" top="0.5511811023622047" bottom="0" header="0.31496062992125984" footer="0.31496062992125984"/>
  <pageSetup fitToWidth="0" horizontalDpi="600" verticalDpi="600" orientation="landscape" scale="20" r:id="rId3"/>
  <headerFooter>
    <oddFooter>&amp;C&amp;G</oddFooter>
  </headerFooter>
  <drawing r:id="rId1"/>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H71"/>
  <sheetViews>
    <sheetView tabSelected="1" zoomScale="62" zoomScaleNormal="62" zoomScaleSheetLayoutView="40" workbookViewId="0" topLeftCell="A1">
      <selection activeCell="H10" sqref="H10"/>
    </sheetView>
  </sheetViews>
  <sheetFormatPr defaultColWidth="11.421875" defaultRowHeight="15"/>
  <cols>
    <col min="1" max="1" width="11.140625" style="81" customWidth="1"/>
    <col min="2" max="2" width="6.8515625" style="81" customWidth="1"/>
    <col min="3" max="3" width="19.28125" style="81" customWidth="1"/>
    <col min="4" max="4" width="10.28125" style="136" customWidth="1"/>
    <col min="5" max="5" width="10.7109375" style="136" customWidth="1"/>
    <col min="6" max="6" width="10.28125" style="136" customWidth="1"/>
    <col min="7" max="7" width="13.8515625" style="137" customWidth="1"/>
    <col min="8" max="8" width="17.421875" style="138" customWidth="1"/>
    <col min="9" max="9" width="16.28125" style="138" customWidth="1"/>
    <col min="10" max="10" width="15.7109375" style="138" customWidth="1"/>
    <col min="11" max="11" width="19.8515625" style="138" customWidth="1"/>
    <col min="12" max="12" width="20.57421875" style="138" customWidth="1"/>
    <col min="13" max="13" width="18.28125" style="138" customWidth="1"/>
    <col min="14" max="14" width="16.8515625" style="138" customWidth="1"/>
    <col min="15" max="16" width="17.140625" style="138" customWidth="1"/>
    <col min="17" max="17" width="18.7109375" style="138" customWidth="1"/>
    <col min="18" max="18" width="19.57421875" style="138" customWidth="1"/>
    <col min="19" max="19" width="18.28125" style="138" customWidth="1"/>
    <col min="20" max="20" width="17.140625" style="138" customWidth="1"/>
    <col min="21" max="21" width="18.140625" style="138" customWidth="1"/>
    <col min="22" max="22" width="17.421875" style="138" customWidth="1"/>
    <col min="23" max="23" width="17.7109375" style="138" customWidth="1"/>
    <col min="24" max="24" width="18.7109375" style="138" customWidth="1"/>
    <col min="25" max="25" width="18.28125" style="138" customWidth="1"/>
    <col min="26" max="26" width="17.57421875" style="138" customWidth="1"/>
    <col min="27" max="27" width="21.57421875" style="138" customWidth="1"/>
    <col min="28" max="28" width="23.00390625" style="138" customWidth="1"/>
    <col min="29" max="29" width="16.28125" style="138" customWidth="1"/>
    <col min="30" max="30" width="16.140625" style="138" customWidth="1"/>
    <col min="31" max="31" width="18.28125" style="138" customWidth="1"/>
    <col min="32" max="34" width="16.28125" style="138" customWidth="1"/>
    <col min="35" max="35" width="15.57421875" style="138" customWidth="1"/>
    <col min="36" max="36" width="15.140625" style="138" customWidth="1"/>
    <col min="37" max="38" width="20.57421875" style="81" customWidth="1"/>
    <col min="39" max="39" width="20.57421875" style="139" customWidth="1"/>
    <col min="40" max="40" width="10.28125" style="139" customWidth="1"/>
    <col min="41" max="41" width="11.28125" style="81" customWidth="1"/>
    <col min="42" max="42" width="9.7109375" style="81" customWidth="1"/>
    <col min="43" max="43" width="78.7109375" style="81" customWidth="1"/>
    <col min="44" max="47" width="42.00390625" style="81" customWidth="1"/>
    <col min="48" max="16384" width="11.421875" style="81" customWidth="1"/>
  </cols>
  <sheetData>
    <row r="1" spans="1:47" s="79" customFormat="1" ht="56.25" customHeight="1">
      <c r="A1" s="457"/>
      <c r="B1" s="458"/>
      <c r="C1" s="458"/>
      <c r="D1" s="458"/>
      <c r="E1" s="459"/>
      <c r="F1" s="395" t="s">
        <v>140</v>
      </c>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row>
    <row r="2" spans="1:47" s="79" customFormat="1" ht="72.75" customHeight="1">
      <c r="A2" s="460"/>
      <c r="B2" s="461"/>
      <c r="C2" s="461"/>
      <c r="D2" s="461"/>
      <c r="E2" s="462"/>
      <c r="F2" s="478" t="s">
        <v>137</v>
      </c>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row>
    <row r="3" spans="1:47" s="80" customFormat="1" ht="42" customHeight="1" thickBot="1">
      <c r="A3" s="463"/>
      <c r="B3" s="464"/>
      <c r="C3" s="464"/>
      <c r="D3" s="464"/>
      <c r="E3" s="465"/>
      <c r="F3" s="404" t="s">
        <v>128</v>
      </c>
      <c r="G3" s="405"/>
      <c r="H3" s="405"/>
      <c r="I3" s="405"/>
      <c r="J3" s="405"/>
      <c r="K3" s="405"/>
      <c r="L3" s="405"/>
      <c r="M3" s="405"/>
      <c r="N3" s="405"/>
      <c r="O3" s="405"/>
      <c r="P3" s="405"/>
      <c r="Q3" s="405"/>
      <c r="R3" s="405"/>
      <c r="S3" s="405"/>
      <c r="T3" s="405"/>
      <c r="U3" s="405"/>
      <c r="V3" s="405"/>
      <c r="W3" s="405"/>
      <c r="X3" s="405"/>
      <c r="Y3" s="405"/>
      <c r="Z3" s="405"/>
      <c r="AA3" s="405"/>
      <c r="AB3" s="405"/>
      <c r="AC3" s="405"/>
      <c r="AD3" s="405"/>
      <c r="AE3" s="405"/>
      <c r="AF3" s="405"/>
      <c r="AG3" s="405"/>
      <c r="AH3" s="405"/>
      <c r="AI3" s="405"/>
      <c r="AJ3" s="405"/>
      <c r="AK3" s="405"/>
      <c r="AL3" s="406"/>
      <c r="AM3" s="404" t="s">
        <v>129</v>
      </c>
      <c r="AN3" s="405"/>
      <c r="AO3" s="405"/>
      <c r="AP3" s="405"/>
      <c r="AQ3" s="405"/>
      <c r="AR3" s="405"/>
      <c r="AS3" s="405"/>
      <c r="AT3" s="405"/>
      <c r="AU3" s="405"/>
    </row>
    <row r="4" spans="1:47" ht="35.25" customHeight="1">
      <c r="A4" s="466" t="s">
        <v>0</v>
      </c>
      <c r="B4" s="467"/>
      <c r="C4" s="467"/>
      <c r="D4" s="467"/>
      <c r="E4" s="467"/>
      <c r="F4" s="467"/>
      <c r="G4" s="467"/>
      <c r="H4" s="467"/>
      <c r="I4" s="467"/>
      <c r="J4" s="467"/>
      <c r="K4" s="467"/>
      <c r="L4" s="467"/>
      <c r="M4" s="467"/>
      <c r="N4" s="467"/>
      <c r="O4" s="467"/>
      <c r="P4" s="468"/>
      <c r="Q4" s="472" t="s">
        <v>160</v>
      </c>
      <c r="R4" s="473"/>
      <c r="S4" s="473"/>
      <c r="T4" s="473"/>
      <c r="U4" s="473"/>
      <c r="V4" s="473"/>
      <c r="W4" s="473"/>
      <c r="X4" s="473"/>
      <c r="Y4" s="473"/>
      <c r="Z4" s="473"/>
      <c r="AA4" s="473"/>
      <c r="AB4" s="473"/>
      <c r="AC4" s="473"/>
      <c r="AD4" s="473"/>
      <c r="AE4" s="473"/>
      <c r="AF4" s="473"/>
      <c r="AG4" s="473"/>
      <c r="AH4" s="473"/>
      <c r="AI4" s="473"/>
      <c r="AJ4" s="473"/>
      <c r="AK4" s="473"/>
      <c r="AL4" s="473"/>
      <c r="AM4" s="473"/>
      <c r="AN4" s="473"/>
      <c r="AO4" s="473"/>
      <c r="AP4" s="473"/>
      <c r="AQ4" s="473"/>
      <c r="AR4" s="473"/>
      <c r="AS4" s="473"/>
      <c r="AT4" s="473"/>
      <c r="AU4" s="474"/>
    </row>
    <row r="5" spans="1:47" ht="36" customHeight="1" thickBot="1">
      <c r="A5" s="469" t="s">
        <v>2</v>
      </c>
      <c r="B5" s="470"/>
      <c r="C5" s="470"/>
      <c r="D5" s="470"/>
      <c r="E5" s="470"/>
      <c r="F5" s="470"/>
      <c r="G5" s="470"/>
      <c r="H5" s="470"/>
      <c r="I5" s="470"/>
      <c r="J5" s="470"/>
      <c r="K5" s="470"/>
      <c r="L5" s="470"/>
      <c r="M5" s="470"/>
      <c r="N5" s="470"/>
      <c r="O5" s="470"/>
      <c r="P5" s="471"/>
      <c r="Q5" s="475" t="s">
        <v>143</v>
      </c>
      <c r="R5" s="476"/>
      <c r="S5" s="476"/>
      <c r="T5" s="476"/>
      <c r="U5" s="476"/>
      <c r="V5" s="476"/>
      <c r="W5" s="476"/>
      <c r="X5" s="476"/>
      <c r="Y5" s="476"/>
      <c r="Z5" s="476"/>
      <c r="AA5" s="476"/>
      <c r="AB5" s="476"/>
      <c r="AC5" s="476"/>
      <c r="AD5" s="476"/>
      <c r="AE5" s="476"/>
      <c r="AF5" s="476"/>
      <c r="AG5" s="476"/>
      <c r="AH5" s="476"/>
      <c r="AI5" s="476"/>
      <c r="AJ5" s="476"/>
      <c r="AK5" s="476"/>
      <c r="AL5" s="476"/>
      <c r="AM5" s="476"/>
      <c r="AN5" s="476"/>
      <c r="AO5" s="476"/>
      <c r="AP5" s="476"/>
      <c r="AQ5" s="476"/>
      <c r="AR5" s="476"/>
      <c r="AS5" s="476"/>
      <c r="AT5" s="476"/>
      <c r="AU5" s="477"/>
    </row>
    <row r="6" spans="1:47" ht="14.25" customHeight="1" thickBot="1">
      <c r="A6" s="82"/>
      <c r="B6" s="82"/>
      <c r="C6" s="82"/>
      <c r="D6" s="83"/>
      <c r="E6" s="83"/>
      <c r="F6" s="83"/>
      <c r="G6" s="84"/>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2"/>
      <c r="AL6" s="82"/>
      <c r="AM6" s="86"/>
      <c r="AN6" s="87"/>
      <c r="AO6" s="82"/>
      <c r="AP6" s="82"/>
      <c r="AQ6" s="82"/>
      <c r="AR6" s="82"/>
      <c r="AS6" s="82"/>
      <c r="AT6" s="82"/>
      <c r="AU6" s="82"/>
    </row>
    <row r="7" spans="1:47" s="88" customFormat="1" ht="53.25" customHeight="1">
      <c r="A7" s="432" t="s">
        <v>58</v>
      </c>
      <c r="B7" s="392" t="s">
        <v>68</v>
      </c>
      <c r="C7" s="392"/>
      <c r="D7" s="392"/>
      <c r="E7" s="392" t="s">
        <v>72</v>
      </c>
      <c r="F7" s="392" t="s">
        <v>115</v>
      </c>
      <c r="G7" s="392" t="s">
        <v>73</v>
      </c>
      <c r="H7" s="392" t="s">
        <v>120</v>
      </c>
      <c r="I7" s="553" t="s">
        <v>74</v>
      </c>
      <c r="J7" s="554"/>
      <c r="K7" s="554"/>
      <c r="L7" s="554"/>
      <c r="M7" s="554"/>
      <c r="N7" s="554"/>
      <c r="O7" s="554"/>
      <c r="P7" s="554"/>
      <c r="Q7" s="554"/>
      <c r="R7" s="554"/>
      <c r="S7" s="554"/>
      <c r="T7" s="554"/>
      <c r="U7" s="554"/>
      <c r="V7" s="554"/>
      <c r="W7" s="554"/>
      <c r="X7" s="554"/>
      <c r="Y7" s="554"/>
      <c r="Z7" s="554"/>
      <c r="AA7" s="554"/>
      <c r="AB7" s="554"/>
      <c r="AC7" s="554"/>
      <c r="AD7" s="554"/>
      <c r="AE7" s="554"/>
      <c r="AF7" s="554"/>
      <c r="AG7" s="554"/>
      <c r="AH7" s="554"/>
      <c r="AI7" s="554"/>
      <c r="AJ7" s="555"/>
      <c r="AK7" s="392" t="s">
        <v>75</v>
      </c>
      <c r="AL7" s="392"/>
      <c r="AM7" s="392"/>
      <c r="AN7" s="392"/>
      <c r="AO7" s="392" t="s">
        <v>77</v>
      </c>
      <c r="AP7" s="392" t="s">
        <v>78</v>
      </c>
      <c r="AQ7" s="392" t="s">
        <v>79</v>
      </c>
      <c r="AR7" s="392" t="s">
        <v>80</v>
      </c>
      <c r="AS7" s="392" t="s">
        <v>81</v>
      </c>
      <c r="AT7" s="392" t="s">
        <v>82</v>
      </c>
      <c r="AU7" s="504" t="s">
        <v>83</v>
      </c>
    </row>
    <row r="8" spans="1:47" s="88" customFormat="1" ht="53.25" customHeight="1">
      <c r="A8" s="430"/>
      <c r="B8" s="390"/>
      <c r="C8" s="390"/>
      <c r="D8" s="390"/>
      <c r="E8" s="390"/>
      <c r="F8" s="390"/>
      <c r="G8" s="390"/>
      <c r="H8" s="390"/>
      <c r="I8" s="496">
        <v>2016</v>
      </c>
      <c r="J8" s="497"/>
      <c r="K8" s="497"/>
      <c r="L8" s="433"/>
      <c r="M8" s="496">
        <v>2017</v>
      </c>
      <c r="N8" s="497"/>
      <c r="O8" s="497"/>
      <c r="P8" s="497"/>
      <c r="Q8" s="497"/>
      <c r="R8" s="433"/>
      <c r="S8" s="496">
        <v>2018</v>
      </c>
      <c r="T8" s="497"/>
      <c r="U8" s="497"/>
      <c r="V8" s="497"/>
      <c r="W8" s="497"/>
      <c r="X8" s="433"/>
      <c r="Y8" s="496">
        <v>2019</v>
      </c>
      <c r="Z8" s="497"/>
      <c r="AA8" s="497"/>
      <c r="AB8" s="497"/>
      <c r="AC8" s="497"/>
      <c r="AD8" s="433"/>
      <c r="AE8" s="496">
        <v>2020</v>
      </c>
      <c r="AF8" s="497"/>
      <c r="AG8" s="497"/>
      <c r="AH8" s="497"/>
      <c r="AI8" s="497"/>
      <c r="AJ8" s="433"/>
      <c r="AK8" s="390" t="s">
        <v>76</v>
      </c>
      <c r="AL8" s="390"/>
      <c r="AM8" s="390"/>
      <c r="AN8" s="390"/>
      <c r="AO8" s="390"/>
      <c r="AP8" s="390"/>
      <c r="AQ8" s="390"/>
      <c r="AR8" s="390"/>
      <c r="AS8" s="390"/>
      <c r="AT8" s="390"/>
      <c r="AU8" s="505"/>
    </row>
    <row r="9" spans="1:47" s="88" customFormat="1" ht="64.5" customHeight="1" thickBot="1">
      <c r="A9" s="431"/>
      <c r="B9" s="60" t="s">
        <v>69</v>
      </c>
      <c r="C9" s="60" t="s">
        <v>70</v>
      </c>
      <c r="D9" s="60" t="s">
        <v>71</v>
      </c>
      <c r="E9" s="391"/>
      <c r="F9" s="391"/>
      <c r="G9" s="391"/>
      <c r="H9" s="495"/>
      <c r="I9" s="60" t="s">
        <v>121</v>
      </c>
      <c r="J9" s="60" t="s">
        <v>123</v>
      </c>
      <c r="K9" s="60" t="s">
        <v>124</v>
      </c>
      <c r="L9" s="60" t="s">
        <v>31</v>
      </c>
      <c r="M9" s="60" t="s">
        <v>122</v>
      </c>
      <c r="N9" s="60" t="s">
        <v>125</v>
      </c>
      <c r="O9" s="60" t="s">
        <v>126</v>
      </c>
      <c r="P9" s="60" t="s">
        <v>123</v>
      </c>
      <c r="Q9" s="60" t="s">
        <v>127</v>
      </c>
      <c r="R9" s="60" t="s">
        <v>31</v>
      </c>
      <c r="S9" s="60" t="s">
        <v>122</v>
      </c>
      <c r="T9" s="60" t="s">
        <v>125</v>
      </c>
      <c r="U9" s="60" t="s">
        <v>126</v>
      </c>
      <c r="V9" s="60" t="s">
        <v>123</v>
      </c>
      <c r="W9" s="60" t="s">
        <v>127</v>
      </c>
      <c r="X9" s="60" t="s">
        <v>31</v>
      </c>
      <c r="Y9" s="60" t="s">
        <v>122</v>
      </c>
      <c r="Z9" s="60" t="s">
        <v>125</v>
      </c>
      <c r="AA9" s="60" t="s">
        <v>126</v>
      </c>
      <c r="AB9" s="60" t="s">
        <v>123</v>
      </c>
      <c r="AC9" s="60" t="s">
        <v>127</v>
      </c>
      <c r="AD9" s="60" t="s">
        <v>31</v>
      </c>
      <c r="AE9" s="60" t="s">
        <v>122</v>
      </c>
      <c r="AF9" s="60" t="s">
        <v>125</v>
      </c>
      <c r="AG9" s="60" t="s">
        <v>126</v>
      </c>
      <c r="AH9" s="60" t="s">
        <v>123</v>
      </c>
      <c r="AI9" s="60" t="s">
        <v>127</v>
      </c>
      <c r="AJ9" s="60" t="s">
        <v>31</v>
      </c>
      <c r="AK9" s="60" t="s">
        <v>4</v>
      </c>
      <c r="AL9" s="60" t="s">
        <v>5</v>
      </c>
      <c r="AM9" s="60" t="s">
        <v>6</v>
      </c>
      <c r="AN9" s="60" t="s">
        <v>7</v>
      </c>
      <c r="AO9" s="391"/>
      <c r="AP9" s="391"/>
      <c r="AQ9" s="391"/>
      <c r="AR9" s="391"/>
      <c r="AS9" s="391"/>
      <c r="AT9" s="391"/>
      <c r="AU9" s="506"/>
    </row>
    <row r="10" spans="1:60" s="93" customFormat="1" ht="61.5" customHeight="1">
      <c r="A10" s="524" t="s">
        <v>161</v>
      </c>
      <c r="B10" s="486">
        <v>1</v>
      </c>
      <c r="C10" s="480" t="s">
        <v>162</v>
      </c>
      <c r="D10" s="483" t="s">
        <v>150</v>
      </c>
      <c r="E10" s="483">
        <v>535</v>
      </c>
      <c r="F10" s="510">
        <v>180</v>
      </c>
      <c r="G10" s="31" t="s">
        <v>8</v>
      </c>
      <c r="H10" s="321">
        <v>100</v>
      </c>
      <c r="I10" s="321">
        <v>20</v>
      </c>
      <c r="J10" s="321">
        <v>20</v>
      </c>
      <c r="K10" s="321">
        <v>20</v>
      </c>
      <c r="L10" s="322">
        <v>20</v>
      </c>
      <c r="M10" s="322">
        <v>0.5</v>
      </c>
      <c r="N10" s="322">
        <v>0.5</v>
      </c>
      <c r="O10" s="322">
        <v>0.5</v>
      </c>
      <c r="P10" s="322">
        <v>0.5</v>
      </c>
      <c r="Q10" s="322">
        <v>50</v>
      </c>
      <c r="R10" s="322">
        <v>42</v>
      </c>
      <c r="S10" s="322">
        <v>70</v>
      </c>
      <c r="T10" s="322">
        <v>70</v>
      </c>
      <c r="U10" s="322">
        <v>70</v>
      </c>
      <c r="V10" s="322">
        <v>70</v>
      </c>
      <c r="W10" s="322">
        <v>70</v>
      </c>
      <c r="X10" s="322">
        <v>70</v>
      </c>
      <c r="Y10" s="322">
        <v>95</v>
      </c>
      <c r="Z10" s="322">
        <v>95</v>
      </c>
      <c r="AA10" s="322">
        <v>95</v>
      </c>
      <c r="AB10" s="322">
        <v>95</v>
      </c>
      <c r="AC10" s="322"/>
      <c r="AD10" s="323"/>
      <c r="AE10" s="322">
        <v>100</v>
      </c>
      <c r="AF10" s="322"/>
      <c r="AG10" s="322"/>
      <c r="AH10" s="322"/>
      <c r="AI10" s="322"/>
      <c r="AJ10" s="324"/>
      <c r="AK10" s="325">
        <v>70</v>
      </c>
      <c r="AL10" s="326">
        <v>80</v>
      </c>
      <c r="AM10" s="326">
        <v>80</v>
      </c>
      <c r="AN10" s="89"/>
      <c r="AO10" s="90">
        <f aca="true" t="shared" si="0" ref="AO10:AO28">AM10/AB10</f>
        <v>0.8421052631578947</v>
      </c>
      <c r="AP10" s="91">
        <f>AM10/H10</f>
        <v>0.8</v>
      </c>
      <c r="AQ10" s="489" t="s">
        <v>163</v>
      </c>
      <c r="AR10" s="498" t="s">
        <v>164</v>
      </c>
      <c r="AS10" s="498" t="s">
        <v>165</v>
      </c>
      <c r="AT10" s="498" t="s">
        <v>166</v>
      </c>
      <c r="AU10" s="501" t="s">
        <v>167</v>
      </c>
      <c r="AV10" s="92"/>
      <c r="AW10" s="92"/>
      <c r="AX10" s="92"/>
      <c r="AY10" s="92"/>
      <c r="AZ10" s="92"/>
      <c r="BA10" s="92"/>
      <c r="BB10" s="92"/>
      <c r="BC10" s="92"/>
      <c r="BD10" s="92"/>
      <c r="BE10" s="92"/>
      <c r="BF10" s="92"/>
      <c r="BG10" s="92"/>
      <c r="BH10" s="92"/>
    </row>
    <row r="11" spans="1:60" s="93" customFormat="1" ht="61.5" customHeight="1">
      <c r="A11" s="525"/>
      <c r="B11" s="487"/>
      <c r="C11" s="481"/>
      <c r="D11" s="484"/>
      <c r="E11" s="484"/>
      <c r="F11" s="511"/>
      <c r="G11" s="33" t="s">
        <v>9</v>
      </c>
      <c r="H11" s="289">
        <f>+L11+R11+X11+Y11+AE11</f>
        <v>711311185</v>
      </c>
      <c r="I11" s="289">
        <v>181587528</v>
      </c>
      <c r="J11" s="289">
        <v>181587528</v>
      </c>
      <c r="K11" s="289">
        <v>181587528</v>
      </c>
      <c r="L11" s="289">
        <v>163460185</v>
      </c>
      <c r="M11" s="289">
        <v>110296389</v>
      </c>
      <c r="N11" s="289">
        <v>110296389</v>
      </c>
      <c r="O11" s="289">
        <v>110296389</v>
      </c>
      <c r="P11" s="289">
        <v>87196389</v>
      </c>
      <c r="Q11" s="289">
        <v>120283000</v>
      </c>
      <c r="R11" s="289">
        <v>120283000</v>
      </c>
      <c r="S11" s="289">
        <v>91225000</v>
      </c>
      <c r="T11" s="289">
        <v>91225000</v>
      </c>
      <c r="U11" s="289">
        <v>97757500</v>
      </c>
      <c r="V11" s="289">
        <v>97757500</v>
      </c>
      <c r="W11" s="289">
        <v>97757500</v>
      </c>
      <c r="X11" s="289">
        <v>80090000</v>
      </c>
      <c r="Y11" s="289">
        <v>162018000</v>
      </c>
      <c r="Z11" s="289">
        <v>162018000</v>
      </c>
      <c r="AA11" s="289">
        <v>162018000</v>
      </c>
      <c r="AB11" s="289">
        <v>159576500</v>
      </c>
      <c r="AC11" s="289"/>
      <c r="AD11" s="327"/>
      <c r="AE11" s="289">
        <v>185460000</v>
      </c>
      <c r="AF11" s="289"/>
      <c r="AG11" s="289"/>
      <c r="AH11" s="289"/>
      <c r="AI11" s="289"/>
      <c r="AJ11" s="290"/>
      <c r="AK11" s="328">
        <v>84304000</v>
      </c>
      <c r="AL11" s="152">
        <v>134939500</v>
      </c>
      <c r="AM11" s="152">
        <v>134939500</v>
      </c>
      <c r="AN11" s="94"/>
      <c r="AO11" s="95">
        <f t="shared" si="0"/>
        <v>0.8456100992314031</v>
      </c>
      <c r="AP11" s="96">
        <f>(L11+R11+X11+AM11)/H11</f>
        <v>0.701201802415071</v>
      </c>
      <c r="AQ11" s="490"/>
      <c r="AR11" s="499"/>
      <c r="AS11" s="499"/>
      <c r="AT11" s="499"/>
      <c r="AU11" s="502"/>
      <c r="AV11" s="92"/>
      <c r="AW11" s="92"/>
      <c r="AX11" s="92"/>
      <c r="AY11" s="92"/>
      <c r="AZ11" s="92"/>
      <c r="BA11" s="92"/>
      <c r="BB11" s="92"/>
      <c r="BC11" s="92"/>
      <c r="BD11" s="92"/>
      <c r="BE11" s="92"/>
      <c r="BF11" s="92"/>
      <c r="BG11" s="92"/>
      <c r="BH11" s="92"/>
    </row>
    <row r="12" spans="1:60" s="93" customFormat="1" ht="46.5" customHeight="1">
      <c r="A12" s="525"/>
      <c r="B12" s="487"/>
      <c r="C12" s="481"/>
      <c r="D12" s="484"/>
      <c r="E12" s="484"/>
      <c r="F12" s="511"/>
      <c r="G12" s="30" t="s">
        <v>10</v>
      </c>
      <c r="H12" s="291"/>
      <c r="I12" s="291"/>
      <c r="J12" s="291"/>
      <c r="K12" s="291"/>
      <c r="L12" s="291"/>
      <c r="M12" s="291"/>
      <c r="N12" s="291"/>
      <c r="O12" s="291"/>
      <c r="P12" s="291"/>
      <c r="Q12" s="291"/>
      <c r="R12" s="291">
        <v>0</v>
      </c>
      <c r="S12" s="295">
        <v>0</v>
      </c>
      <c r="T12" s="291">
        <v>0</v>
      </c>
      <c r="U12" s="291">
        <v>0</v>
      </c>
      <c r="V12" s="291">
        <v>0</v>
      </c>
      <c r="W12" s="291">
        <v>0</v>
      </c>
      <c r="X12" s="291">
        <v>0</v>
      </c>
      <c r="Y12" s="291">
        <v>0</v>
      </c>
      <c r="Z12" s="291">
        <v>0</v>
      </c>
      <c r="AA12" s="291">
        <v>0</v>
      </c>
      <c r="AB12" s="291">
        <v>0</v>
      </c>
      <c r="AC12" s="291"/>
      <c r="AD12" s="329"/>
      <c r="AE12" s="291"/>
      <c r="AF12" s="291"/>
      <c r="AG12" s="291"/>
      <c r="AH12" s="291"/>
      <c r="AI12" s="291"/>
      <c r="AJ12" s="292"/>
      <c r="AK12" s="330">
        <v>0</v>
      </c>
      <c r="AL12" s="302">
        <v>0</v>
      </c>
      <c r="AM12" s="302">
        <v>0</v>
      </c>
      <c r="AN12" s="75"/>
      <c r="AO12" s="95"/>
      <c r="AP12" s="96"/>
      <c r="AQ12" s="490"/>
      <c r="AR12" s="499"/>
      <c r="AS12" s="499"/>
      <c r="AT12" s="499"/>
      <c r="AU12" s="502"/>
      <c r="AV12" s="92"/>
      <c r="AW12" s="92"/>
      <c r="AX12" s="92"/>
      <c r="AY12" s="92"/>
      <c r="AZ12" s="92"/>
      <c r="BA12" s="92"/>
      <c r="BB12" s="92"/>
      <c r="BC12" s="92"/>
      <c r="BD12" s="92"/>
      <c r="BE12" s="92"/>
      <c r="BF12" s="92"/>
      <c r="BG12" s="92"/>
      <c r="BH12" s="92"/>
    </row>
    <row r="13" spans="1:60" s="93" customFormat="1" ht="52.5" customHeight="1">
      <c r="A13" s="525"/>
      <c r="B13" s="487"/>
      <c r="C13" s="481"/>
      <c r="D13" s="484"/>
      <c r="E13" s="484"/>
      <c r="F13" s="511"/>
      <c r="G13" s="33" t="s">
        <v>11</v>
      </c>
      <c r="H13" s="289">
        <f>R13+X13+AM13</f>
        <v>199742997</v>
      </c>
      <c r="I13" s="289"/>
      <c r="J13" s="289"/>
      <c r="K13" s="289"/>
      <c r="L13" s="289"/>
      <c r="M13" s="289">
        <v>130710202</v>
      </c>
      <c r="N13" s="289">
        <v>130710202</v>
      </c>
      <c r="O13" s="289">
        <v>130710202</v>
      </c>
      <c r="P13" s="289">
        <v>130710202</v>
      </c>
      <c r="Q13" s="289">
        <v>130710202</v>
      </c>
      <c r="R13" s="289">
        <v>130710202</v>
      </c>
      <c r="S13" s="289">
        <v>48599000</v>
      </c>
      <c r="T13" s="289">
        <v>48599000</v>
      </c>
      <c r="U13" s="289">
        <v>48599000</v>
      </c>
      <c r="V13" s="289">
        <v>48599000</v>
      </c>
      <c r="W13" s="289">
        <v>48599000</v>
      </c>
      <c r="X13" s="289">
        <v>45312300</v>
      </c>
      <c r="Y13" s="289">
        <v>30192400</v>
      </c>
      <c r="Z13" s="289">
        <v>30192400</v>
      </c>
      <c r="AA13" s="289">
        <v>30192400</v>
      </c>
      <c r="AB13" s="289">
        <v>30192400</v>
      </c>
      <c r="AC13" s="289"/>
      <c r="AD13" s="331"/>
      <c r="AE13" s="289"/>
      <c r="AF13" s="289"/>
      <c r="AG13" s="289"/>
      <c r="AH13" s="289"/>
      <c r="AI13" s="289"/>
      <c r="AJ13" s="290"/>
      <c r="AK13" s="332">
        <v>20192400</v>
      </c>
      <c r="AL13" s="152">
        <v>20192400</v>
      </c>
      <c r="AM13" s="152">
        <v>23720495</v>
      </c>
      <c r="AN13" s="94"/>
      <c r="AO13" s="95">
        <f t="shared" si="0"/>
        <v>0.785644566182218</v>
      </c>
      <c r="AP13" s="97">
        <f>(L13+R13+X13+AM13)/H13</f>
        <v>1</v>
      </c>
      <c r="AQ13" s="490"/>
      <c r="AR13" s="499"/>
      <c r="AS13" s="499"/>
      <c r="AT13" s="499"/>
      <c r="AU13" s="502"/>
      <c r="AV13" s="92"/>
      <c r="AW13" s="92"/>
      <c r="AX13" s="92"/>
      <c r="AY13" s="92"/>
      <c r="AZ13" s="92"/>
      <c r="BA13" s="92"/>
      <c r="BB13" s="92"/>
      <c r="BC13" s="92"/>
      <c r="BD13" s="92"/>
      <c r="BE13" s="92"/>
      <c r="BF13" s="92"/>
      <c r="BG13" s="92"/>
      <c r="BH13" s="92"/>
    </row>
    <row r="14" spans="1:60" s="93" customFormat="1" ht="61.5" customHeight="1">
      <c r="A14" s="525"/>
      <c r="B14" s="487"/>
      <c r="C14" s="481"/>
      <c r="D14" s="484"/>
      <c r="E14" s="484"/>
      <c r="F14" s="511"/>
      <c r="G14" s="30" t="s">
        <v>12</v>
      </c>
      <c r="H14" s="333">
        <f>+H10+H12</f>
        <v>100</v>
      </c>
      <c r="I14" s="333">
        <f>+I10+I12</f>
        <v>20</v>
      </c>
      <c r="J14" s="333">
        <f>+J10+J12</f>
        <v>20</v>
      </c>
      <c r="K14" s="333">
        <v>20</v>
      </c>
      <c r="L14" s="283">
        <v>0.2</v>
      </c>
      <c r="M14" s="283">
        <v>0.5</v>
      </c>
      <c r="N14" s="283">
        <v>0.5</v>
      </c>
      <c r="O14" s="283">
        <v>0.5</v>
      </c>
      <c r="P14" s="283">
        <v>0.5</v>
      </c>
      <c r="Q14" s="283">
        <v>0.5</v>
      </c>
      <c r="R14" s="283">
        <v>0.42</v>
      </c>
      <c r="S14" s="283">
        <f>+S10</f>
        <v>70</v>
      </c>
      <c r="T14" s="283">
        <v>70</v>
      </c>
      <c r="U14" s="283">
        <v>70</v>
      </c>
      <c r="V14" s="283">
        <v>70</v>
      </c>
      <c r="W14" s="283">
        <v>70</v>
      </c>
      <c r="X14" s="283">
        <v>70</v>
      </c>
      <c r="Y14" s="283">
        <v>95</v>
      </c>
      <c r="Z14" s="283">
        <v>95</v>
      </c>
      <c r="AA14" s="283">
        <v>95</v>
      </c>
      <c r="AB14" s="283">
        <v>95</v>
      </c>
      <c r="AC14" s="283">
        <f>+AC13+AC10</f>
        <v>0</v>
      </c>
      <c r="AD14" s="334"/>
      <c r="AE14" s="283">
        <f>+AE10</f>
        <v>100</v>
      </c>
      <c r="AF14" s="283"/>
      <c r="AG14" s="283"/>
      <c r="AH14" s="283"/>
      <c r="AI14" s="283"/>
      <c r="AJ14" s="284"/>
      <c r="AK14" s="335">
        <f aca="true" t="shared" si="1" ref="AK14:AM15">+AK12+AK10</f>
        <v>70</v>
      </c>
      <c r="AL14" s="336">
        <f t="shared" si="1"/>
        <v>80</v>
      </c>
      <c r="AM14" s="336">
        <f t="shared" si="1"/>
        <v>80</v>
      </c>
      <c r="AN14" s="98"/>
      <c r="AO14" s="95">
        <f t="shared" si="0"/>
        <v>0.8421052631578947</v>
      </c>
      <c r="AP14" s="96">
        <f>+AM14/H14</f>
        <v>0.8</v>
      </c>
      <c r="AQ14" s="490"/>
      <c r="AR14" s="499"/>
      <c r="AS14" s="499"/>
      <c r="AT14" s="499"/>
      <c r="AU14" s="502"/>
      <c r="AV14" s="92"/>
      <c r="AW14" s="92"/>
      <c r="AX14" s="92"/>
      <c r="AY14" s="92"/>
      <c r="AZ14" s="92"/>
      <c r="BA14" s="92"/>
      <c r="BB14" s="92"/>
      <c r="BC14" s="92"/>
      <c r="BD14" s="92"/>
      <c r="BE14" s="92"/>
      <c r="BF14" s="92"/>
      <c r="BG14" s="92"/>
      <c r="BH14" s="92"/>
    </row>
    <row r="15" spans="1:60" s="93" customFormat="1" ht="61.5" customHeight="1" thickBot="1">
      <c r="A15" s="525"/>
      <c r="B15" s="488"/>
      <c r="C15" s="482"/>
      <c r="D15" s="485"/>
      <c r="E15" s="485"/>
      <c r="F15" s="512"/>
      <c r="G15" s="34" t="s">
        <v>13</v>
      </c>
      <c r="H15" s="285">
        <f>H11+H13</f>
        <v>911054182</v>
      </c>
      <c r="I15" s="285">
        <f>I11+I13</f>
        <v>181587528</v>
      </c>
      <c r="J15" s="285">
        <f>J11+J13</f>
        <v>181587528</v>
      </c>
      <c r="K15" s="285">
        <v>181587528</v>
      </c>
      <c r="L15" s="285">
        <f>L11+L13</f>
        <v>163460185</v>
      </c>
      <c r="M15" s="285">
        <v>241006591</v>
      </c>
      <c r="N15" s="285">
        <v>241006591</v>
      </c>
      <c r="O15" s="285">
        <v>241006591</v>
      </c>
      <c r="P15" s="285">
        <v>217906591</v>
      </c>
      <c r="Q15" s="285">
        <v>250993202</v>
      </c>
      <c r="R15" s="285">
        <v>250993202</v>
      </c>
      <c r="S15" s="285">
        <f>+S11+S13</f>
        <v>139824000</v>
      </c>
      <c r="T15" s="285">
        <v>139824000</v>
      </c>
      <c r="U15" s="285">
        <v>139824000</v>
      </c>
      <c r="V15" s="285">
        <v>139824000</v>
      </c>
      <c r="W15" s="285">
        <v>139824000</v>
      </c>
      <c r="X15" s="285">
        <v>125402300</v>
      </c>
      <c r="Y15" s="285">
        <v>162018000</v>
      </c>
      <c r="Z15" s="285">
        <f>Z11+Z13</f>
        <v>192210400</v>
      </c>
      <c r="AA15" s="285">
        <f>AA11+AA13</f>
        <v>192210400</v>
      </c>
      <c r="AB15" s="285">
        <f>AB11+AB13</f>
        <v>189768900</v>
      </c>
      <c r="AC15" s="285">
        <f>AC11+AC13</f>
        <v>0</v>
      </c>
      <c r="AD15" s="337"/>
      <c r="AE15" s="285">
        <f aca="true" t="shared" si="2" ref="AE15">AE11+AE13</f>
        <v>185460000</v>
      </c>
      <c r="AF15" s="285"/>
      <c r="AG15" s="285"/>
      <c r="AH15" s="285"/>
      <c r="AI15" s="285"/>
      <c r="AJ15" s="286"/>
      <c r="AK15" s="338">
        <f t="shared" si="1"/>
        <v>104496400</v>
      </c>
      <c r="AL15" s="311">
        <f t="shared" si="1"/>
        <v>155131900</v>
      </c>
      <c r="AM15" s="311">
        <f t="shared" si="1"/>
        <v>158659995</v>
      </c>
      <c r="AN15" s="99"/>
      <c r="AO15" s="100">
        <f t="shared" si="0"/>
        <v>0.8360695298333921</v>
      </c>
      <c r="AP15" s="101">
        <f>(L15+R15+X15+AM15)/H15</f>
        <v>0.7667114599776899</v>
      </c>
      <c r="AQ15" s="491"/>
      <c r="AR15" s="500"/>
      <c r="AS15" s="500"/>
      <c r="AT15" s="500"/>
      <c r="AU15" s="503"/>
      <c r="AV15" s="92"/>
      <c r="AW15" s="92"/>
      <c r="AX15" s="92"/>
      <c r="AY15" s="92"/>
      <c r="AZ15" s="92"/>
      <c r="BA15" s="92"/>
      <c r="BB15" s="92"/>
      <c r="BC15" s="92"/>
      <c r="BD15" s="92"/>
      <c r="BE15" s="92"/>
      <c r="BF15" s="92"/>
      <c r="BG15" s="92"/>
      <c r="BH15" s="92"/>
    </row>
    <row r="16" spans="1:60" s="93" customFormat="1" ht="45" customHeight="1">
      <c r="A16" s="525"/>
      <c r="B16" s="486">
        <v>2</v>
      </c>
      <c r="C16" s="480" t="s">
        <v>168</v>
      </c>
      <c r="D16" s="483" t="s">
        <v>169</v>
      </c>
      <c r="E16" s="483">
        <v>535</v>
      </c>
      <c r="F16" s="510">
        <v>180</v>
      </c>
      <c r="G16" s="31" t="s">
        <v>8</v>
      </c>
      <c r="H16" s="321">
        <v>25</v>
      </c>
      <c r="I16" s="321">
        <v>0</v>
      </c>
      <c r="J16" s="321">
        <v>0</v>
      </c>
      <c r="K16" s="321">
        <v>0</v>
      </c>
      <c r="L16" s="321">
        <v>0</v>
      </c>
      <c r="M16" s="321">
        <v>10</v>
      </c>
      <c r="N16" s="321">
        <v>10</v>
      </c>
      <c r="O16" s="321">
        <v>10</v>
      </c>
      <c r="P16" s="321">
        <v>0</v>
      </c>
      <c r="Q16" s="321">
        <v>0</v>
      </c>
      <c r="R16" s="321">
        <v>0</v>
      </c>
      <c r="S16" s="321">
        <v>10</v>
      </c>
      <c r="T16" s="321">
        <v>10</v>
      </c>
      <c r="U16" s="321">
        <v>10</v>
      </c>
      <c r="V16" s="339">
        <v>10</v>
      </c>
      <c r="W16" s="339">
        <v>10</v>
      </c>
      <c r="X16" s="321">
        <v>0</v>
      </c>
      <c r="Y16" s="322">
        <v>25</v>
      </c>
      <c r="Z16" s="287">
        <v>25</v>
      </c>
      <c r="AA16" s="287">
        <v>25</v>
      </c>
      <c r="AB16" s="287">
        <v>25</v>
      </c>
      <c r="AC16" s="287"/>
      <c r="AD16" s="340"/>
      <c r="AE16" s="322">
        <v>0</v>
      </c>
      <c r="AF16" s="287"/>
      <c r="AG16" s="287"/>
      <c r="AH16" s="287"/>
      <c r="AI16" s="287"/>
      <c r="AJ16" s="288"/>
      <c r="AK16" s="341">
        <v>0</v>
      </c>
      <c r="AL16" s="297">
        <v>0</v>
      </c>
      <c r="AM16" s="297">
        <v>0</v>
      </c>
      <c r="AN16" s="72"/>
      <c r="AO16" s="102">
        <f t="shared" si="0"/>
        <v>0</v>
      </c>
      <c r="AP16" s="103">
        <f>(L16+R16+X16+AM16)/H16</f>
        <v>0</v>
      </c>
      <c r="AQ16" s="492" t="s">
        <v>170</v>
      </c>
      <c r="AR16" s="498" t="s">
        <v>171</v>
      </c>
      <c r="AS16" s="498" t="s">
        <v>172</v>
      </c>
      <c r="AT16" s="498" t="s">
        <v>173</v>
      </c>
      <c r="AU16" s="501" t="s">
        <v>174</v>
      </c>
      <c r="AV16" s="92"/>
      <c r="AW16" s="92"/>
      <c r="AX16" s="92"/>
      <c r="AY16" s="92"/>
      <c r="AZ16" s="92"/>
      <c r="BA16" s="92"/>
      <c r="BB16" s="92"/>
      <c r="BC16" s="92"/>
      <c r="BD16" s="92"/>
      <c r="BE16" s="92"/>
      <c r="BF16" s="92"/>
      <c r="BG16" s="92"/>
      <c r="BH16" s="92"/>
    </row>
    <row r="17" spans="1:60" s="93" customFormat="1" ht="36" customHeight="1">
      <c r="A17" s="525"/>
      <c r="B17" s="487"/>
      <c r="C17" s="481"/>
      <c r="D17" s="484"/>
      <c r="E17" s="484"/>
      <c r="F17" s="511"/>
      <c r="G17" s="33" t="s">
        <v>9</v>
      </c>
      <c r="H17" s="289">
        <f>+L17+R17+S17+Y17+AK17</f>
        <v>5274301543</v>
      </c>
      <c r="I17" s="289">
        <v>0</v>
      </c>
      <c r="J17" s="289">
        <v>0</v>
      </c>
      <c r="K17" s="289">
        <v>0</v>
      </c>
      <c r="L17" s="289">
        <v>0</v>
      </c>
      <c r="M17" s="289">
        <v>1080000000</v>
      </c>
      <c r="N17" s="289">
        <v>1080000000</v>
      </c>
      <c r="O17" s="289">
        <v>1080000000</v>
      </c>
      <c r="P17" s="289">
        <v>80000000</v>
      </c>
      <c r="Q17" s="289">
        <v>80000000</v>
      </c>
      <c r="R17" s="289">
        <v>79301543</v>
      </c>
      <c r="S17" s="289">
        <v>1000000000</v>
      </c>
      <c r="T17" s="289">
        <v>1000000000</v>
      </c>
      <c r="U17" s="289">
        <v>1000000000</v>
      </c>
      <c r="V17" s="289">
        <v>1000000000</v>
      </c>
      <c r="W17" s="289">
        <v>1000000000</v>
      </c>
      <c r="X17" s="289">
        <v>0</v>
      </c>
      <c r="Y17" s="289">
        <v>4195000000</v>
      </c>
      <c r="Z17" s="289">
        <v>4195000000</v>
      </c>
      <c r="AA17" s="289">
        <v>4195000000</v>
      </c>
      <c r="AB17" s="289">
        <v>4195000000</v>
      </c>
      <c r="AC17" s="289"/>
      <c r="AD17" s="327"/>
      <c r="AE17" s="289">
        <v>0</v>
      </c>
      <c r="AF17" s="289"/>
      <c r="AG17" s="289"/>
      <c r="AH17" s="289"/>
      <c r="AI17" s="289"/>
      <c r="AJ17" s="290"/>
      <c r="AK17" s="328">
        <v>0</v>
      </c>
      <c r="AL17" s="152">
        <v>0</v>
      </c>
      <c r="AM17" s="152">
        <v>0</v>
      </c>
      <c r="AN17" s="94"/>
      <c r="AO17" s="104">
        <f t="shared" si="0"/>
        <v>0</v>
      </c>
      <c r="AP17" s="105">
        <f>(L17+R17+X17+AM17)/H17</f>
        <v>0.015035458695995152</v>
      </c>
      <c r="AQ17" s="493"/>
      <c r="AR17" s="499"/>
      <c r="AS17" s="499"/>
      <c r="AT17" s="499"/>
      <c r="AU17" s="502"/>
      <c r="AV17" s="92"/>
      <c r="AW17" s="92"/>
      <c r="AX17" s="92"/>
      <c r="AY17" s="92"/>
      <c r="AZ17" s="92"/>
      <c r="BA17" s="92"/>
      <c r="BB17" s="92"/>
      <c r="BC17" s="92"/>
      <c r="BD17" s="92"/>
      <c r="BE17" s="92"/>
      <c r="BF17" s="92"/>
      <c r="BG17" s="92"/>
      <c r="BH17" s="92"/>
    </row>
    <row r="18" spans="1:60" s="93" customFormat="1" ht="40.5" customHeight="1">
      <c r="A18" s="525"/>
      <c r="B18" s="487"/>
      <c r="C18" s="481"/>
      <c r="D18" s="484"/>
      <c r="E18" s="484"/>
      <c r="F18" s="511"/>
      <c r="G18" s="30" t="s">
        <v>10</v>
      </c>
      <c r="H18" s="291"/>
      <c r="I18" s="291"/>
      <c r="J18" s="291"/>
      <c r="K18" s="291"/>
      <c r="L18" s="291"/>
      <c r="M18" s="291"/>
      <c r="N18" s="291"/>
      <c r="O18" s="291"/>
      <c r="P18" s="291"/>
      <c r="Q18" s="291"/>
      <c r="R18" s="291">
        <v>0</v>
      </c>
      <c r="S18" s="291">
        <v>0</v>
      </c>
      <c r="T18" s="291">
        <v>0</v>
      </c>
      <c r="U18" s="291">
        <v>0</v>
      </c>
      <c r="V18" s="291">
        <v>0</v>
      </c>
      <c r="W18" s="291">
        <v>0</v>
      </c>
      <c r="X18" s="291">
        <v>0</v>
      </c>
      <c r="Y18" s="291">
        <v>0</v>
      </c>
      <c r="Z18" s="291">
        <v>0</v>
      </c>
      <c r="AA18" s="291">
        <v>0</v>
      </c>
      <c r="AB18" s="291">
        <v>0</v>
      </c>
      <c r="AC18" s="291"/>
      <c r="AD18" s="329"/>
      <c r="AE18" s="291">
        <v>0</v>
      </c>
      <c r="AF18" s="291"/>
      <c r="AG18" s="291"/>
      <c r="AH18" s="291"/>
      <c r="AI18" s="291"/>
      <c r="AJ18" s="292"/>
      <c r="AK18" s="332">
        <v>0</v>
      </c>
      <c r="AL18" s="291">
        <v>0</v>
      </c>
      <c r="AM18" s="152">
        <v>0</v>
      </c>
      <c r="AN18" s="94"/>
      <c r="AO18" s="95"/>
      <c r="AP18" s="106"/>
      <c r="AQ18" s="493"/>
      <c r="AR18" s="499"/>
      <c r="AS18" s="499"/>
      <c r="AT18" s="499"/>
      <c r="AU18" s="502"/>
      <c r="AV18" s="92"/>
      <c r="AW18" s="92"/>
      <c r="AX18" s="92"/>
      <c r="AY18" s="92"/>
      <c r="AZ18" s="92"/>
      <c r="BA18" s="92"/>
      <c r="BB18" s="92"/>
      <c r="BC18" s="92"/>
      <c r="BD18" s="92"/>
      <c r="BE18" s="92"/>
      <c r="BF18" s="92"/>
      <c r="BG18" s="92"/>
      <c r="BH18" s="92"/>
    </row>
    <row r="19" spans="1:60" s="93" customFormat="1" ht="33" customHeight="1">
      <c r="A19" s="525"/>
      <c r="B19" s="487"/>
      <c r="C19" s="481"/>
      <c r="D19" s="484"/>
      <c r="E19" s="484"/>
      <c r="F19" s="511"/>
      <c r="G19" s="33" t="s">
        <v>11</v>
      </c>
      <c r="H19" s="293"/>
      <c r="I19" s="293"/>
      <c r="J19" s="293"/>
      <c r="K19" s="293"/>
      <c r="L19" s="293"/>
      <c r="M19" s="293"/>
      <c r="N19" s="293"/>
      <c r="O19" s="293"/>
      <c r="P19" s="293"/>
      <c r="Q19" s="293"/>
      <c r="R19" s="293">
        <v>0</v>
      </c>
      <c r="S19" s="289">
        <v>79301543</v>
      </c>
      <c r="T19" s="293">
        <v>79301543</v>
      </c>
      <c r="U19" s="293">
        <v>70899362</v>
      </c>
      <c r="V19" s="293">
        <v>70899362</v>
      </c>
      <c r="W19" s="293">
        <v>70899362</v>
      </c>
      <c r="X19" s="293">
        <v>70899362</v>
      </c>
      <c r="Y19" s="293">
        <v>0</v>
      </c>
      <c r="Z19" s="293">
        <v>0</v>
      </c>
      <c r="AA19" s="293">
        <v>0</v>
      </c>
      <c r="AB19" s="293">
        <v>0</v>
      </c>
      <c r="AC19" s="293"/>
      <c r="AD19" s="331"/>
      <c r="AE19" s="293">
        <v>0</v>
      </c>
      <c r="AF19" s="293"/>
      <c r="AG19" s="293"/>
      <c r="AH19" s="293"/>
      <c r="AI19" s="293"/>
      <c r="AJ19" s="294"/>
      <c r="AK19" s="335">
        <v>0</v>
      </c>
      <c r="AL19" s="336">
        <v>0</v>
      </c>
      <c r="AM19" s="336">
        <v>0</v>
      </c>
      <c r="AN19" s="98"/>
      <c r="AO19" s="95"/>
      <c r="AP19" s="106"/>
      <c r="AQ19" s="493"/>
      <c r="AR19" s="499"/>
      <c r="AS19" s="499"/>
      <c r="AT19" s="499"/>
      <c r="AU19" s="502"/>
      <c r="AV19" s="92"/>
      <c r="AW19" s="92"/>
      <c r="AX19" s="92"/>
      <c r="AY19" s="92"/>
      <c r="AZ19" s="92"/>
      <c r="BA19" s="92"/>
      <c r="BB19" s="92"/>
      <c r="BC19" s="92"/>
      <c r="BD19" s="92"/>
      <c r="BE19" s="92"/>
      <c r="BF19" s="92"/>
      <c r="BG19" s="92"/>
      <c r="BH19" s="92"/>
    </row>
    <row r="20" spans="1:60" s="93" customFormat="1" ht="36" customHeight="1">
      <c r="A20" s="525"/>
      <c r="B20" s="487"/>
      <c r="C20" s="481"/>
      <c r="D20" s="484"/>
      <c r="E20" s="484"/>
      <c r="F20" s="511"/>
      <c r="G20" s="30" t="s">
        <v>12</v>
      </c>
      <c r="H20" s="342">
        <f>+H16+H18</f>
        <v>25</v>
      </c>
      <c r="I20" s="295">
        <f>+I16</f>
        <v>0</v>
      </c>
      <c r="J20" s="295">
        <f>+J16</f>
        <v>0</v>
      </c>
      <c r="K20" s="295">
        <v>10</v>
      </c>
      <c r="L20" s="295">
        <v>10</v>
      </c>
      <c r="M20" s="295">
        <v>10</v>
      </c>
      <c r="N20" s="295">
        <v>10</v>
      </c>
      <c r="O20" s="295">
        <v>10</v>
      </c>
      <c r="P20" s="295">
        <v>0</v>
      </c>
      <c r="Q20" s="295">
        <v>0</v>
      </c>
      <c r="R20" s="295">
        <v>0</v>
      </c>
      <c r="S20" s="333">
        <f>+S16</f>
        <v>10</v>
      </c>
      <c r="T20" s="333">
        <v>10</v>
      </c>
      <c r="U20" s="333">
        <v>10</v>
      </c>
      <c r="V20" s="295">
        <v>10</v>
      </c>
      <c r="W20" s="295">
        <v>10</v>
      </c>
      <c r="X20" s="295">
        <v>0</v>
      </c>
      <c r="Y20" s="295">
        <v>25</v>
      </c>
      <c r="Z20" s="295">
        <v>25</v>
      </c>
      <c r="AA20" s="295">
        <v>25</v>
      </c>
      <c r="AB20" s="295">
        <v>25</v>
      </c>
      <c r="AC20" s="295">
        <f>+AC19+AC16</f>
        <v>0</v>
      </c>
      <c r="AD20" s="331"/>
      <c r="AE20" s="295">
        <f>+AE18+AE16</f>
        <v>0</v>
      </c>
      <c r="AF20" s="295"/>
      <c r="AG20" s="295"/>
      <c r="AH20" s="295"/>
      <c r="AI20" s="295"/>
      <c r="AJ20" s="296"/>
      <c r="AK20" s="328">
        <f aca="true" t="shared" si="3" ref="AK20:AM21">+AK18+AK16</f>
        <v>0</v>
      </c>
      <c r="AL20" s="152">
        <f t="shared" si="3"/>
        <v>0</v>
      </c>
      <c r="AM20" s="152">
        <f t="shared" si="3"/>
        <v>0</v>
      </c>
      <c r="AN20" s="94"/>
      <c r="AO20" s="95">
        <f t="shared" si="0"/>
        <v>0</v>
      </c>
      <c r="AP20" s="96">
        <f>(L20+R20+X20+AD20+AM20)/H20</f>
        <v>0.4</v>
      </c>
      <c r="AQ20" s="493"/>
      <c r="AR20" s="499"/>
      <c r="AS20" s="499"/>
      <c r="AT20" s="499"/>
      <c r="AU20" s="502"/>
      <c r="AV20" s="92"/>
      <c r="AW20" s="92"/>
      <c r="AX20" s="92"/>
      <c r="AY20" s="92"/>
      <c r="AZ20" s="92"/>
      <c r="BA20" s="92"/>
      <c r="BB20" s="92"/>
      <c r="BC20" s="92"/>
      <c r="BD20" s="92"/>
      <c r="BE20" s="92"/>
      <c r="BF20" s="92"/>
      <c r="BG20" s="92"/>
      <c r="BH20" s="92"/>
    </row>
    <row r="21" spans="1:60" s="93" customFormat="1" ht="49.5" customHeight="1" thickBot="1">
      <c r="A21" s="525"/>
      <c r="B21" s="488"/>
      <c r="C21" s="482"/>
      <c r="D21" s="485"/>
      <c r="E21" s="485"/>
      <c r="F21" s="512"/>
      <c r="G21" s="34" t="s">
        <v>13</v>
      </c>
      <c r="H21" s="285">
        <f>H17+H19</f>
        <v>5274301543</v>
      </c>
      <c r="I21" s="289">
        <f>+I19+I17</f>
        <v>0</v>
      </c>
      <c r="J21" s="289">
        <f>+J19+J17</f>
        <v>0</v>
      </c>
      <c r="K21" s="289">
        <v>1080000000</v>
      </c>
      <c r="L21" s="289">
        <v>1080000000</v>
      </c>
      <c r="M21" s="289">
        <v>1080000000</v>
      </c>
      <c r="N21" s="289">
        <v>1080000000</v>
      </c>
      <c r="O21" s="289">
        <v>1080000000</v>
      </c>
      <c r="P21" s="289">
        <v>80000000</v>
      </c>
      <c r="Q21" s="289">
        <v>80000000</v>
      </c>
      <c r="R21" s="289">
        <v>79301543</v>
      </c>
      <c r="S21" s="289">
        <f>+S19+S17</f>
        <v>1079301543</v>
      </c>
      <c r="T21" s="289">
        <v>1079301543</v>
      </c>
      <c r="U21" s="289">
        <v>1079301543</v>
      </c>
      <c r="V21" s="289">
        <v>1079301543</v>
      </c>
      <c r="W21" s="289">
        <v>1079301543</v>
      </c>
      <c r="X21" s="289">
        <v>70899362</v>
      </c>
      <c r="Y21" s="289">
        <v>4195000000</v>
      </c>
      <c r="Z21" s="289">
        <v>4195000000</v>
      </c>
      <c r="AA21" s="289">
        <v>4195000000</v>
      </c>
      <c r="AB21" s="289">
        <v>4195000000</v>
      </c>
      <c r="AC21" s="289">
        <f>AC17+AC19</f>
        <v>0</v>
      </c>
      <c r="AD21" s="327"/>
      <c r="AE21" s="289">
        <f>+AE19+AE17</f>
        <v>0</v>
      </c>
      <c r="AF21" s="289"/>
      <c r="AG21" s="289"/>
      <c r="AH21" s="289"/>
      <c r="AI21" s="289"/>
      <c r="AJ21" s="290"/>
      <c r="AK21" s="343">
        <f t="shared" si="3"/>
        <v>0</v>
      </c>
      <c r="AL21" s="344">
        <f t="shared" si="3"/>
        <v>0</v>
      </c>
      <c r="AM21" s="344">
        <f t="shared" si="3"/>
        <v>0</v>
      </c>
      <c r="AN21" s="107"/>
      <c r="AO21" s="108">
        <f t="shared" si="0"/>
        <v>0</v>
      </c>
      <c r="AP21" s="109">
        <f aca="true" t="shared" si="4" ref="AP21:AP27">(L21+R21+X21+AM21)/H21</f>
        <v>0.2332443253330311</v>
      </c>
      <c r="AQ21" s="494"/>
      <c r="AR21" s="500"/>
      <c r="AS21" s="500"/>
      <c r="AT21" s="500"/>
      <c r="AU21" s="503"/>
      <c r="AV21" s="92"/>
      <c r="AW21" s="92"/>
      <c r="AX21" s="92"/>
      <c r="AY21" s="92"/>
      <c r="AZ21" s="92"/>
      <c r="BA21" s="92"/>
      <c r="BB21" s="92"/>
      <c r="BC21" s="92"/>
      <c r="BD21" s="92"/>
      <c r="BE21" s="92"/>
      <c r="BF21" s="92"/>
      <c r="BG21" s="92"/>
      <c r="BH21" s="92"/>
    </row>
    <row r="22" spans="1:60" s="93" customFormat="1" ht="63.75" customHeight="1">
      <c r="A22" s="525"/>
      <c r="B22" s="486">
        <v>3</v>
      </c>
      <c r="C22" s="480" t="s">
        <v>175</v>
      </c>
      <c r="D22" s="483" t="s">
        <v>169</v>
      </c>
      <c r="E22" s="483">
        <v>535</v>
      </c>
      <c r="F22" s="510">
        <v>180</v>
      </c>
      <c r="G22" s="31" t="s">
        <v>8</v>
      </c>
      <c r="H22" s="321">
        <f>0.16+1.2+1.64+1</f>
        <v>4</v>
      </c>
      <c r="I22" s="345">
        <v>0.16</v>
      </c>
      <c r="J22" s="345">
        <v>0.16</v>
      </c>
      <c r="K22" s="345">
        <v>0.16</v>
      </c>
      <c r="L22" s="345">
        <v>0.16</v>
      </c>
      <c r="M22" s="321">
        <v>1.2</v>
      </c>
      <c r="N22" s="321">
        <v>1.2</v>
      </c>
      <c r="O22" s="321">
        <v>1.2</v>
      </c>
      <c r="P22" s="321">
        <v>1.2</v>
      </c>
      <c r="Q22" s="321">
        <v>1.2</v>
      </c>
      <c r="R22" s="321">
        <v>0</v>
      </c>
      <c r="S22" s="321">
        <v>1.64</v>
      </c>
      <c r="T22" s="321">
        <v>1.64</v>
      </c>
      <c r="U22" s="321">
        <v>1.64</v>
      </c>
      <c r="V22" s="321">
        <v>1.64</v>
      </c>
      <c r="W22" s="321">
        <v>1.64</v>
      </c>
      <c r="X22" s="321">
        <v>0</v>
      </c>
      <c r="Y22" s="321">
        <v>0.86</v>
      </c>
      <c r="Z22" s="346">
        <v>0.86</v>
      </c>
      <c r="AA22" s="346">
        <v>0.86</v>
      </c>
      <c r="AB22" s="321">
        <v>0.86</v>
      </c>
      <c r="AC22" s="321"/>
      <c r="AD22" s="340"/>
      <c r="AE22" s="321">
        <v>0.14</v>
      </c>
      <c r="AF22" s="287"/>
      <c r="AG22" s="287"/>
      <c r="AH22" s="287"/>
      <c r="AI22" s="287"/>
      <c r="AJ22" s="288"/>
      <c r="AK22" s="341">
        <v>0</v>
      </c>
      <c r="AL22" s="312">
        <v>0</v>
      </c>
      <c r="AM22" s="297">
        <v>0</v>
      </c>
      <c r="AN22" s="72"/>
      <c r="AO22" s="90">
        <f t="shared" si="0"/>
        <v>0</v>
      </c>
      <c r="AP22" s="91">
        <f t="shared" si="4"/>
        <v>0.04</v>
      </c>
      <c r="AQ22" s="489" t="s">
        <v>176</v>
      </c>
      <c r="AR22" s="507" t="s">
        <v>177</v>
      </c>
      <c r="AS22" s="507" t="s">
        <v>178</v>
      </c>
      <c r="AT22" s="513" t="s">
        <v>179</v>
      </c>
      <c r="AU22" s="514" t="s">
        <v>180</v>
      </c>
      <c r="AV22" s="92"/>
      <c r="AW22" s="92"/>
      <c r="AX22" s="92"/>
      <c r="AY22" s="92"/>
      <c r="AZ22" s="92"/>
      <c r="BA22" s="92"/>
      <c r="BB22" s="92"/>
      <c r="BC22" s="92"/>
      <c r="BD22" s="92"/>
      <c r="BE22" s="92"/>
      <c r="BF22" s="92"/>
      <c r="BG22" s="92"/>
      <c r="BH22" s="92"/>
    </row>
    <row r="23" spans="1:60" s="93" customFormat="1" ht="66.75" customHeight="1">
      <c r="A23" s="525"/>
      <c r="B23" s="487"/>
      <c r="C23" s="481"/>
      <c r="D23" s="484"/>
      <c r="E23" s="484"/>
      <c r="F23" s="511"/>
      <c r="G23" s="33" t="s">
        <v>9</v>
      </c>
      <c r="H23" s="289">
        <f>+L23+R23+S23+Y23+AE23</f>
        <v>9767461697</v>
      </c>
      <c r="I23" s="289">
        <v>211877645</v>
      </c>
      <c r="J23" s="289">
        <v>211877645</v>
      </c>
      <c r="K23" s="289">
        <v>107547645</v>
      </c>
      <c r="L23" s="289">
        <v>65502409</v>
      </c>
      <c r="M23" s="289">
        <v>3979227588</v>
      </c>
      <c r="N23" s="289">
        <v>3979227588</v>
      </c>
      <c r="O23" s="289">
        <v>3979227588</v>
      </c>
      <c r="P23" s="289">
        <v>3845387588</v>
      </c>
      <c r="Q23" s="289">
        <v>3845387588</v>
      </c>
      <c r="R23" s="289">
        <v>3812245288</v>
      </c>
      <c r="S23" s="289">
        <v>3027021000</v>
      </c>
      <c r="T23" s="289">
        <v>3027021000</v>
      </c>
      <c r="U23" s="289">
        <v>2942453515</v>
      </c>
      <c r="V23" s="289">
        <v>2826802238</v>
      </c>
      <c r="W23" s="289">
        <v>2855281738</v>
      </c>
      <c r="X23" s="289">
        <v>2850281738</v>
      </c>
      <c r="Y23" s="289">
        <v>1683873000</v>
      </c>
      <c r="Z23" s="289">
        <v>1683873000</v>
      </c>
      <c r="AA23" s="289">
        <v>1683873000</v>
      </c>
      <c r="AB23" s="289">
        <v>1390035575</v>
      </c>
      <c r="AC23" s="289"/>
      <c r="AD23" s="331"/>
      <c r="AE23" s="289">
        <v>1178820000</v>
      </c>
      <c r="AF23" s="289"/>
      <c r="AG23" s="289"/>
      <c r="AH23" s="289"/>
      <c r="AI23" s="289"/>
      <c r="AJ23" s="290"/>
      <c r="AK23" s="332">
        <v>29889000</v>
      </c>
      <c r="AL23" s="152">
        <v>185020000</v>
      </c>
      <c r="AM23" s="152">
        <v>243828200</v>
      </c>
      <c r="AN23" s="94"/>
      <c r="AO23" s="95">
        <f t="shared" si="0"/>
        <v>0.17541148182484467</v>
      </c>
      <c r="AP23" s="96">
        <f t="shared" si="4"/>
        <v>0.713783974923736</v>
      </c>
      <c r="AQ23" s="490"/>
      <c r="AR23" s="508"/>
      <c r="AS23" s="508"/>
      <c r="AT23" s="484"/>
      <c r="AU23" s="515"/>
      <c r="AV23" s="92"/>
      <c r="AW23" s="92"/>
      <c r="AX23" s="92"/>
      <c r="AY23" s="92"/>
      <c r="AZ23" s="92"/>
      <c r="BA23" s="92"/>
      <c r="BB23" s="92"/>
      <c r="BC23" s="92"/>
      <c r="BD23" s="92"/>
      <c r="BE23" s="92"/>
      <c r="BF23" s="92"/>
      <c r="BG23" s="92"/>
      <c r="BH23" s="92"/>
    </row>
    <row r="24" spans="1:60" s="93" customFormat="1" ht="53.25" customHeight="1">
      <c r="A24" s="525"/>
      <c r="B24" s="487"/>
      <c r="C24" s="481"/>
      <c r="D24" s="484"/>
      <c r="E24" s="484"/>
      <c r="F24" s="511"/>
      <c r="G24" s="30" t="s">
        <v>10</v>
      </c>
      <c r="H24" s="291"/>
      <c r="I24" s="291"/>
      <c r="J24" s="291"/>
      <c r="K24" s="291"/>
      <c r="L24" s="291"/>
      <c r="M24" s="291"/>
      <c r="N24" s="291"/>
      <c r="O24" s="291"/>
      <c r="P24" s="291"/>
      <c r="Q24" s="291"/>
      <c r="R24" s="291">
        <v>0</v>
      </c>
      <c r="S24" s="291">
        <v>1.2</v>
      </c>
      <c r="T24" s="291">
        <v>1.2</v>
      </c>
      <c r="U24" s="291">
        <v>1.2</v>
      </c>
      <c r="V24" s="291">
        <v>1.2</v>
      </c>
      <c r="W24" s="291">
        <v>1.2</v>
      </c>
      <c r="X24" s="291">
        <v>0</v>
      </c>
      <c r="Y24" s="291">
        <v>2.84</v>
      </c>
      <c r="Z24" s="291">
        <v>2.84</v>
      </c>
      <c r="AA24" s="291">
        <v>2.84</v>
      </c>
      <c r="AB24" s="291">
        <v>2.84</v>
      </c>
      <c r="AC24" s="291"/>
      <c r="AD24" s="329"/>
      <c r="AE24" s="291"/>
      <c r="AF24" s="291"/>
      <c r="AG24" s="291"/>
      <c r="AH24" s="291"/>
      <c r="AI24" s="291"/>
      <c r="AJ24" s="292"/>
      <c r="AK24" s="330">
        <v>0</v>
      </c>
      <c r="AL24" s="302">
        <v>0</v>
      </c>
      <c r="AM24" s="302">
        <v>0</v>
      </c>
      <c r="AN24" s="75"/>
      <c r="AO24" s="110">
        <f t="shared" si="0"/>
        <v>0</v>
      </c>
      <c r="AP24" s="111"/>
      <c r="AQ24" s="490"/>
      <c r="AR24" s="508"/>
      <c r="AS24" s="508"/>
      <c r="AT24" s="484"/>
      <c r="AU24" s="515"/>
      <c r="AV24" s="92"/>
      <c r="AW24" s="92"/>
      <c r="AX24" s="92"/>
      <c r="AY24" s="92"/>
      <c r="AZ24" s="92"/>
      <c r="BA24" s="92"/>
      <c r="BB24" s="92"/>
      <c r="BC24" s="92"/>
      <c r="BD24" s="92"/>
      <c r="BE24" s="92"/>
      <c r="BF24" s="92"/>
      <c r="BG24" s="92"/>
      <c r="BH24" s="92"/>
    </row>
    <row r="25" spans="1:60" s="93" customFormat="1" ht="62.25" customHeight="1">
      <c r="A25" s="525"/>
      <c r="B25" s="487"/>
      <c r="C25" s="481"/>
      <c r="D25" s="484"/>
      <c r="E25" s="484"/>
      <c r="F25" s="511"/>
      <c r="G25" s="33" t="s">
        <v>11</v>
      </c>
      <c r="H25" s="293">
        <f>R25+X25+Y25+AK25</f>
        <v>8182469286</v>
      </c>
      <c r="I25" s="293"/>
      <c r="J25" s="293"/>
      <c r="K25" s="293"/>
      <c r="L25" s="293"/>
      <c r="M25" s="293">
        <v>65502409</v>
      </c>
      <c r="N25" s="293">
        <v>65502409</v>
      </c>
      <c r="O25" s="293">
        <v>65502409</v>
      </c>
      <c r="P25" s="293">
        <v>65502409</v>
      </c>
      <c r="Q25" s="293">
        <v>65502409</v>
      </c>
      <c r="R25" s="293">
        <v>65502409</v>
      </c>
      <c r="S25" s="293">
        <v>3655716488</v>
      </c>
      <c r="T25" s="293">
        <v>3655716488</v>
      </c>
      <c r="U25" s="293">
        <v>3655716488</v>
      </c>
      <c r="V25" s="293">
        <v>3655716488</v>
      </c>
      <c r="W25" s="293">
        <v>3655716488</v>
      </c>
      <c r="X25" s="293">
        <v>2820500935</v>
      </c>
      <c r="Y25" s="293">
        <v>2672413971</v>
      </c>
      <c r="Z25" s="293">
        <v>2672413971</v>
      </c>
      <c r="AA25" s="293">
        <v>2672413971</v>
      </c>
      <c r="AB25" s="293">
        <v>2672413971</v>
      </c>
      <c r="AC25" s="293"/>
      <c r="AD25" s="331"/>
      <c r="AE25" s="293"/>
      <c r="AF25" s="293"/>
      <c r="AG25" s="293"/>
      <c r="AH25" s="293"/>
      <c r="AI25" s="293"/>
      <c r="AJ25" s="294"/>
      <c r="AK25" s="332">
        <v>2624051971</v>
      </c>
      <c r="AL25" s="305">
        <v>2646928171</v>
      </c>
      <c r="AM25" s="305">
        <v>2665729171</v>
      </c>
      <c r="AN25" s="112"/>
      <c r="AO25" s="96">
        <f t="shared" si="0"/>
        <v>0.9974985911342551</v>
      </c>
      <c r="AP25" s="96">
        <f t="shared" si="4"/>
        <v>0.6784910912527194</v>
      </c>
      <c r="AQ25" s="490"/>
      <c r="AR25" s="508"/>
      <c r="AS25" s="508"/>
      <c r="AT25" s="484"/>
      <c r="AU25" s="515"/>
      <c r="AV25" s="92"/>
      <c r="AW25" s="92"/>
      <c r="AX25" s="92"/>
      <c r="AY25" s="92"/>
      <c r="AZ25" s="92"/>
      <c r="BA25" s="92"/>
      <c r="BB25" s="92"/>
      <c r="BC25" s="92"/>
      <c r="BD25" s="92"/>
      <c r="BE25" s="92"/>
      <c r="BF25" s="92"/>
      <c r="BG25" s="92"/>
      <c r="BH25" s="92"/>
    </row>
    <row r="26" spans="1:60" s="93" customFormat="1" ht="54.75" customHeight="1">
      <c r="A26" s="525"/>
      <c r="B26" s="487"/>
      <c r="C26" s="481"/>
      <c r="D26" s="484"/>
      <c r="E26" s="484"/>
      <c r="F26" s="511"/>
      <c r="G26" s="30" t="s">
        <v>12</v>
      </c>
      <c r="H26" s="342">
        <f>+H22+H24</f>
        <v>4</v>
      </c>
      <c r="I26" s="333">
        <f>+I22+I24</f>
        <v>0.16</v>
      </c>
      <c r="J26" s="333">
        <f>+J22+J24</f>
        <v>0.16</v>
      </c>
      <c r="K26" s="333">
        <v>0.16</v>
      </c>
      <c r="L26" s="333">
        <f>+L22+L24</f>
        <v>0.16</v>
      </c>
      <c r="M26" s="291">
        <v>1.2</v>
      </c>
      <c r="N26" s="291">
        <v>1.2</v>
      </c>
      <c r="O26" s="291">
        <v>1.2</v>
      </c>
      <c r="P26" s="291">
        <v>1.2</v>
      </c>
      <c r="Q26" s="291">
        <v>1.2</v>
      </c>
      <c r="R26" s="291">
        <v>0</v>
      </c>
      <c r="S26" s="342">
        <f>+S24+S22</f>
        <v>2.84</v>
      </c>
      <c r="T26" s="342">
        <v>2.84</v>
      </c>
      <c r="U26" s="342">
        <v>2.84</v>
      </c>
      <c r="V26" s="342">
        <v>2.84</v>
      </c>
      <c r="W26" s="342">
        <v>2.84</v>
      </c>
      <c r="X26" s="342">
        <v>0</v>
      </c>
      <c r="Y26" s="291">
        <v>3.6999999999999997</v>
      </c>
      <c r="Z26" s="347">
        <v>3.6999999999999997</v>
      </c>
      <c r="AA26" s="347">
        <v>3.7</v>
      </c>
      <c r="AB26" s="342">
        <v>3.6999999999999997</v>
      </c>
      <c r="AC26" s="342">
        <f>+AC25+AC22</f>
        <v>0</v>
      </c>
      <c r="AD26" s="329"/>
      <c r="AE26" s="291">
        <f>+AE22+AE24</f>
        <v>0.14</v>
      </c>
      <c r="AF26" s="291"/>
      <c r="AG26" s="291"/>
      <c r="AH26" s="291"/>
      <c r="AI26" s="291"/>
      <c r="AJ26" s="292"/>
      <c r="AK26" s="330">
        <f aca="true" t="shared" si="5" ref="AK26:AM27">+AK24+AK22</f>
        <v>0</v>
      </c>
      <c r="AL26" s="302">
        <f t="shared" si="5"/>
        <v>0</v>
      </c>
      <c r="AM26" s="302">
        <f t="shared" si="5"/>
        <v>0</v>
      </c>
      <c r="AN26" s="73"/>
      <c r="AO26" s="96">
        <f t="shared" si="0"/>
        <v>0</v>
      </c>
      <c r="AP26" s="96">
        <f t="shared" si="4"/>
        <v>0.04</v>
      </c>
      <c r="AQ26" s="490"/>
      <c r="AR26" s="508"/>
      <c r="AS26" s="508"/>
      <c r="AT26" s="484"/>
      <c r="AU26" s="515"/>
      <c r="AV26" s="92"/>
      <c r="AW26" s="92"/>
      <c r="AX26" s="92"/>
      <c r="AY26" s="92"/>
      <c r="AZ26" s="92"/>
      <c r="BA26" s="92"/>
      <c r="BB26" s="92"/>
      <c r="BC26" s="92"/>
      <c r="BD26" s="92"/>
      <c r="BE26" s="92"/>
      <c r="BF26" s="92"/>
      <c r="BG26" s="92"/>
      <c r="BH26" s="92"/>
    </row>
    <row r="27" spans="1:60" s="93" customFormat="1" ht="63.75" customHeight="1" thickBot="1">
      <c r="A27" s="525"/>
      <c r="B27" s="488"/>
      <c r="C27" s="482"/>
      <c r="D27" s="485"/>
      <c r="E27" s="485"/>
      <c r="F27" s="512"/>
      <c r="G27" s="34" t="s">
        <v>13</v>
      </c>
      <c r="H27" s="285">
        <f>H23+H25</f>
        <v>17949930983</v>
      </c>
      <c r="I27" s="289">
        <f>+I23</f>
        <v>211877645</v>
      </c>
      <c r="J27" s="289">
        <f>+J23</f>
        <v>211877645</v>
      </c>
      <c r="K27" s="289">
        <v>107547645</v>
      </c>
      <c r="L27" s="289">
        <f>+L23</f>
        <v>65502409</v>
      </c>
      <c r="M27" s="289">
        <v>4044729997</v>
      </c>
      <c r="N27" s="289">
        <v>4044729997</v>
      </c>
      <c r="O27" s="289">
        <v>4044729997</v>
      </c>
      <c r="P27" s="289">
        <v>3910889997</v>
      </c>
      <c r="Q27" s="289">
        <v>3845387588</v>
      </c>
      <c r="R27" s="289">
        <v>3877747697</v>
      </c>
      <c r="S27" s="289">
        <f>+S25+S23</f>
        <v>6682737488</v>
      </c>
      <c r="T27" s="289">
        <v>6682737488</v>
      </c>
      <c r="U27" s="289">
        <v>6682737488</v>
      </c>
      <c r="V27" s="289">
        <v>6682737488</v>
      </c>
      <c r="W27" s="289">
        <v>6682737488</v>
      </c>
      <c r="X27" s="289">
        <v>5670782673</v>
      </c>
      <c r="Y27" s="289">
        <v>1683873000</v>
      </c>
      <c r="Z27" s="289">
        <f>Z23+Z25</f>
        <v>4356286971</v>
      </c>
      <c r="AA27" s="289">
        <f>AA23+AA25</f>
        <v>4356286971</v>
      </c>
      <c r="AB27" s="289">
        <f>AB23+AB25</f>
        <v>4062449546</v>
      </c>
      <c r="AC27" s="289">
        <f>AC23+AC25</f>
        <v>0</v>
      </c>
      <c r="AD27" s="327"/>
      <c r="AE27" s="289">
        <f>+AE23</f>
        <v>1178820000</v>
      </c>
      <c r="AF27" s="289"/>
      <c r="AG27" s="289"/>
      <c r="AH27" s="289"/>
      <c r="AI27" s="289"/>
      <c r="AJ27" s="290"/>
      <c r="AK27" s="328">
        <f t="shared" si="5"/>
        <v>2653940971</v>
      </c>
      <c r="AL27" s="311">
        <f t="shared" si="5"/>
        <v>2831948171</v>
      </c>
      <c r="AM27" s="152">
        <f t="shared" si="5"/>
        <v>2909557371</v>
      </c>
      <c r="AN27" s="94"/>
      <c r="AO27" s="108">
        <f t="shared" si="0"/>
        <v>0.7162076323790484</v>
      </c>
      <c r="AP27" s="113">
        <f t="shared" si="4"/>
        <v>0.6976957271791645</v>
      </c>
      <c r="AQ27" s="491"/>
      <c r="AR27" s="509"/>
      <c r="AS27" s="509"/>
      <c r="AT27" s="485"/>
      <c r="AU27" s="516"/>
      <c r="AV27" s="92"/>
      <c r="AW27" s="92"/>
      <c r="AX27" s="92"/>
      <c r="AY27" s="92"/>
      <c r="AZ27" s="92"/>
      <c r="BA27" s="92"/>
      <c r="BB27" s="92"/>
      <c r="BC27" s="92"/>
      <c r="BD27" s="92"/>
      <c r="BE27" s="92"/>
      <c r="BF27" s="92"/>
      <c r="BG27" s="92"/>
      <c r="BH27" s="92"/>
    </row>
    <row r="28" spans="1:60" ht="31.5" customHeight="1">
      <c r="A28" s="526"/>
      <c r="B28" s="486">
        <v>4</v>
      </c>
      <c r="C28" s="480" t="s">
        <v>181</v>
      </c>
      <c r="D28" s="483" t="s">
        <v>150</v>
      </c>
      <c r="E28" s="483">
        <v>535</v>
      </c>
      <c r="F28" s="510">
        <v>180</v>
      </c>
      <c r="G28" s="31" t="s">
        <v>8</v>
      </c>
      <c r="H28" s="321">
        <v>5</v>
      </c>
      <c r="I28" s="321">
        <v>0</v>
      </c>
      <c r="J28" s="321">
        <v>0</v>
      </c>
      <c r="K28" s="321">
        <v>0</v>
      </c>
      <c r="L28" s="321">
        <v>0</v>
      </c>
      <c r="M28" s="321">
        <v>1</v>
      </c>
      <c r="N28" s="321">
        <v>1</v>
      </c>
      <c r="O28" s="321">
        <v>1</v>
      </c>
      <c r="P28" s="321">
        <v>1</v>
      </c>
      <c r="Q28" s="321">
        <v>1</v>
      </c>
      <c r="R28" s="321">
        <v>0</v>
      </c>
      <c r="S28" s="321">
        <v>3</v>
      </c>
      <c r="T28" s="321">
        <v>3</v>
      </c>
      <c r="U28" s="321">
        <v>3</v>
      </c>
      <c r="V28" s="321">
        <v>3</v>
      </c>
      <c r="W28" s="321">
        <v>3</v>
      </c>
      <c r="X28" s="321">
        <v>0</v>
      </c>
      <c r="Y28" s="321">
        <v>5</v>
      </c>
      <c r="Z28" s="321">
        <v>5</v>
      </c>
      <c r="AA28" s="321">
        <v>5</v>
      </c>
      <c r="AB28" s="321">
        <v>5</v>
      </c>
      <c r="AC28" s="321"/>
      <c r="AD28" s="341"/>
      <c r="AE28" s="312">
        <v>0</v>
      </c>
      <c r="AF28" s="297"/>
      <c r="AG28" s="298"/>
      <c r="AH28" s="297"/>
      <c r="AI28" s="297"/>
      <c r="AJ28" s="299"/>
      <c r="AK28" s="341">
        <v>1</v>
      </c>
      <c r="AL28" s="298">
        <v>3</v>
      </c>
      <c r="AM28" s="297">
        <v>3</v>
      </c>
      <c r="AN28" s="72"/>
      <c r="AO28" s="90">
        <f t="shared" si="0"/>
        <v>0.6</v>
      </c>
      <c r="AP28" s="91">
        <f>+AM28/H28</f>
        <v>0.6</v>
      </c>
      <c r="AQ28" s="521" t="s">
        <v>182</v>
      </c>
      <c r="AR28" s="483" t="s">
        <v>183</v>
      </c>
      <c r="AS28" s="483" t="s">
        <v>184</v>
      </c>
      <c r="AT28" s="483" t="s">
        <v>185</v>
      </c>
      <c r="AU28" s="517" t="s">
        <v>186</v>
      </c>
      <c r="AV28" s="92"/>
      <c r="AW28" s="92"/>
      <c r="AX28" s="92"/>
      <c r="AY28" s="92"/>
      <c r="AZ28" s="92"/>
      <c r="BA28" s="92"/>
      <c r="BB28" s="92"/>
      <c r="BC28" s="92"/>
      <c r="BD28" s="92"/>
      <c r="BE28" s="92"/>
      <c r="BF28" s="92"/>
      <c r="BG28" s="92"/>
      <c r="BH28" s="92"/>
    </row>
    <row r="29" spans="1:60" ht="28.5" customHeight="1">
      <c r="A29" s="526"/>
      <c r="B29" s="487"/>
      <c r="C29" s="481"/>
      <c r="D29" s="484"/>
      <c r="E29" s="484"/>
      <c r="F29" s="511"/>
      <c r="G29" s="33" t="s">
        <v>9</v>
      </c>
      <c r="H29" s="289">
        <f>+L29+R29+W29+Y29+AE29</f>
        <v>468596985</v>
      </c>
      <c r="I29" s="289">
        <v>0</v>
      </c>
      <c r="J29" s="289">
        <v>0</v>
      </c>
      <c r="K29" s="289">
        <v>0</v>
      </c>
      <c r="L29" s="289">
        <v>0</v>
      </c>
      <c r="M29" s="289">
        <v>97000000</v>
      </c>
      <c r="N29" s="289">
        <v>97000000</v>
      </c>
      <c r="O29" s="289">
        <v>97000000</v>
      </c>
      <c r="P29" s="289">
        <v>90000000</v>
      </c>
      <c r="Q29" s="289">
        <v>90000000</v>
      </c>
      <c r="R29" s="289">
        <v>90000000</v>
      </c>
      <c r="S29" s="289">
        <v>126560000</v>
      </c>
      <c r="T29" s="289">
        <v>126560000</v>
      </c>
      <c r="U29" s="289">
        <v>184661985</v>
      </c>
      <c r="V29" s="289">
        <v>184661985</v>
      </c>
      <c r="W29" s="289">
        <v>184661985</v>
      </c>
      <c r="X29" s="289">
        <v>184661985</v>
      </c>
      <c r="Y29" s="289">
        <v>193935000</v>
      </c>
      <c r="Z29" s="289">
        <v>193935000</v>
      </c>
      <c r="AA29" s="289">
        <v>193935000</v>
      </c>
      <c r="AB29" s="289">
        <v>193935000</v>
      </c>
      <c r="AC29" s="289"/>
      <c r="AD29" s="328"/>
      <c r="AE29" s="152">
        <v>0</v>
      </c>
      <c r="AF29" s="152"/>
      <c r="AG29" s="300"/>
      <c r="AH29" s="152"/>
      <c r="AI29" s="152"/>
      <c r="AJ29" s="301"/>
      <c r="AK29" s="328">
        <v>0</v>
      </c>
      <c r="AL29" s="300">
        <v>193935000</v>
      </c>
      <c r="AM29" s="152">
        <v>193935000</v>
      </c>
      <c r="AN29" s="94"/>
      <c r="AO29" s="95">
        <f>+AM29/AB29</f>
        <v>1</v>
      </c>
      <c r="AP29" s="96">
        <f aca="true" t="shared" si="6" ref="AP29:AP63">(L29+R29+X29+AM29)/H29</f>
        <v>1</v>
      </c>
      <c r="AQ29" s="522"/>
      <c r="AR29" s="484"/>
      <c r="AS29" s="484"/>
      <c r="AT29" s="484"/>
      <c r="AU29" s="515"/>
      <c r="AV29" s="92"/>
      <c r="AW29" s="92"/>
      <c r="AX29" s="92"/>
      <c r="AY29" s="92"/>
      <c r="AZ29" s="92"/>
      <c r="BA29" s="92"/>
      <c r="BB29" s="92"/>
      <c r="BC29" s="92"/>
      <c r="BD29" s="92"/>
      <c r="BE29" s="92"/>
      <c r="BF29" s="92"/>
      <c r="BG29" s="92"/>
      <c r="BH29" s="92"/>
    </row>
    <row r="30" spans="1:60" ht="35.25" customHeight="1">
      <c r="A30" s="526"/>
      <c r="B30" s="487"/>
      <c r="C30" s="481"/>
      <c r="D30" s="484"/>
      <c r="E30" s="484"/>
      <c r="F30" s="511"/>
      <c r="G30" s="30" t="s">
        <v>10</v>
      </c>
      <c r="H30" s="291"/>
      <c r="I30" s="291"/>
      <c r="J30" s="291"/>
      <c r="K30" s="291"/>
      <c r="L30" s="291"/>
      <c r="M30" s="291"/>
      <c r="N30" s="291"/>
      <c r="O30" s="291"/>
      <c r="P30" s="291"/>
      <c r="Q30" s="291"/>
      <c r="R30" s="291">
        <v>0</v>
      </c>
      <c r="S30" s="291">
        <v>0</v>
      </c>
      <c r="T30" s="291">
        <v>0</v>
      </c>
      <c r="U30" s="291">
        <v>0</v>
      </c>
      <c r="V30" s="291">
        <v>0</v>
      </c>
      <c r="W30" s="291">
        <v>0</v>
      </c>
      <c r="X30" s="291">
        <v>0</v>
      </c>
      <c r="Y30" s="291">
        <v>0</v>
      </c>
      <c r="Z30" s="291">
        <v>0</v>
      </c>
      <c r="AA30" s="291">
        <v>0</v>
      </c>
      <c r="AB30" s="291">
        <v>0</v>
      </c>
      <c r="AC30" s="291"/>
      <c r="AD30" s="330"/>
      <c r="AE30" s="302"/>
      <c r="AF30" s="302"/>
      <c r="AG30" s="303"/>
      <c r="AH30" s="302"/>
      <c r="AI30" s="302"/>
      <c r="AJ30" s="304"/>
      <c r="AK30" s="330">
        <v>0</v>
      </c>
      <c r="AL30" s="303">
        <v>0</v>
      </c>
      <c r="AM30" s="302">
        <v>0</v>
      </c>
      <c r="AN30" s="75"/>
      <c r="AO30" s="95"/>
      <c r="AP30" s="96"/>
      <c r="AQ30" s="522"/>
      <c r="AR30" s="484"/>
      <c r="AS30" s="484"/>
      <c r="AT30" s="484"/>
      <c r="AU30" s="515"/>
      <c r="AV30" s="92"/>
      <c r="AW30" s="92"/>
      <c r="AX30" s="92"/>
      <c r="AY30" s="92"/>
      <c r="AZ30" s="92"/>
      <c r="BA30" s="92"/>
      <c r="BB30" s="92"/>
      <c r="BC30" s="92"/>
      <c r="BD30" s="92"/>
      <c r="BE30" s="92"/>
      <c r="BF30" s="92"/>
      <c r="BG30" s="92"/>
      <c r="BH30" s="92"/>
    </row>
    <row r="31" spans="1:60" ht="18">
      <c r="A31" s="526"/>
      <c r="B31" s="487"/>
      <c r="C31" s="481"/>
      <c r="D31" s="484"/>
      <c r="E31" s="484"/>
      <c r="F31" s="511"/>
      <c r="G31" s="33" t="s">
        <v>11</v>
      </c>
      <c r="H31" s="293">
        <f>L31+R31+X31+AK31</f>
        <v>274661985</v>
      </c>
      <c r="I31" s="293"/>
      <c r="J31" s="293"/>
      <c r="K31" s="293"/>
      <c r="L31" s="293"/>
      <c r="M31" s="293"/>
      <c r="N31" s="293"/>
      <c r="O31" s="293"/>
      <c r="P31" s="293"/>
      <c r="Q31" s="293"/>
      <c r="R31" s="293">
        <v>0</v>
      </c>
      <c r="S31" s="293">
        <v>90000000</v>
      </c>
      <c r="T31" s="293">
        <v>90000000</v>
      </c>
      <c r="U31" s="293">
        <v>90000000</v>
      </c>
      <c r="V31" s="293">
        <v>90000000</v>
      </c>
      <c r="W31" s="293">
        <v>90000000</v>
      </c>
      <c r="X31" s="293">
        <v>90000000</v>
      </c>
      <c r="Y31" s="293">
        <v>184661985</v>
      </c>
      <c r="Z31" s="293">
        <v>184661985</v>
      </c>
      <c r="AA31" s="293">
        <v>184661985</v>
      </c>
      <c r="AB31" s="293">
        <v>184661985</v>
      </c>
      <c r="AC31" s="293"/>
      <c r="AD31" s="348"/>
      <c r="AE31" s="305"/>
      <c r="AF31" s="305"/>
      <c r="AG31" s="306"/>
      <c r="AH31" s="305"/>
      <c r="AI31" s="305"/>
      <c r="AJ31" s="307"/>
      <c r="AK31" s="348">
        <v>184661985</v>
      </c>
      <c r="AL31" s="306">
        <v>184661985</v>
      </c>
      <c r="AM31" s="305">
        <v>184661985</v>
      </c>
      <c r="AN31" s="114"/>
      <c r="AO31" s="95">
        <f>+AM31/AB31</f>
        <v>1</v>
      </c>
      <c r="AP31" s="96">
        <f t="shared" si="6"/>
        <v>1</v>
      </c>
      <c r="AQ31" s="522"/>
      <c r="AR31" s="484"/>
      <c r="AS31" s="484"/>
      <c r="AT31" s="484"/>
      <c r="AU31" s="515"/>
      <c r="AV31" s="92"/>
      <c r="AW31" s="92"/>
      <c r="AX31" s="92"/>
      <c r="AY31" s="92"/>
      <c r="AZ31" s="92"/>
      <c r="BA31" s="92"/>
      <c r="BB31" s="92"/>
      <c r="BC31" s="92"/>
      <c r="BD31" s="92"/>
      <c r="BE31" s="92"/>
      <c r="BF31" s="92"/>
      <c r="BG31" s="92"/>
      <c r="BH31" s="92"/>
    </row>
    <row r="32" spans="1:60" ht="18">
      <c r="A32" s="526"/>
      <c r="B32" s="487"/>
      <c r="C32" s="481"/>
      <c r="D32" s="484"/>
      <c r="E32" s="484"/>
      <c r="F32" s="511"/>
      <c r="G32" s="30" t="s">
        <v>12</v>
      </c>
      <c r="H32" s="342">
        <v>5</v>
      </c>
      <c r="I32" s="291">
        <f>+I28</f>
        <v>0</v>
      </c>
      <c r="J32" s="291">
        <f>+J28</f>
        <v>0</v>
      </c>
      <c r="K32" s="291">
        <f>+K28</f>
        <v>0</v>
      </c>
      <c r="L32" s="291">
        <f>+L28</f>
        <v>0</v>
      </c>
      <c r="M32" s="291">
        <v>1</v>
      </c>
      <c r="N32" s="291">
        <v>1</v>
      </c>
      <c r="O32" s="291">
        <v>1</v>
      </c>
      <c r="P32" s="291">
        <v>1</v>
      </c>
      <c r="Q32" s="291">
        <v>1</v>
      </c>
      <c r="R32" s="291">
        <v>0</v>
      </c>
      <c r="S32" s="342">
        <f>+S30+S28</f>
        <v>3</v>
      </c>
      <c r="T32" s="342">
        <v>3</v>
      </c>
      <c r="U32" s="342">
        <v>3</v>
      </c>
      <c r="V32" s="291">
        <v>3</v>
      </c>
      <c r="W32" s="291">
        <v>3</v>
      </c>
      <c r="X32" s="291">
        <v>0</v>
      </c>
      <c r="Y32" s="291">
        <v>5</v>
      </c>
      <c r="Z32" s="291">
        <v>5</v>
      </c>
      <c r="AA32" s="291">
        <v>5</v>
      </c>
      <c r="AB32" s="291">
        <v>5</v>
      </c>
      <c r="AC32" s="291">
        <f>+AC31+AC28</f>
        <v>0</v>
      </c>
      <c r="AD32" s="330"/>
      <c r="AE32" s="302"/>
      <c r="AF32" s="302"/>
      <c r="AG32" s="308"/>
      <c r="AH32" s="309"/>
      <c r="AI32" s="309"/>
      <c r="AJ32" s="310"/>
      <c r="AK32" s="330">
        <f aca="true" t="shared" si="7" ref="AK32:AM33">+AK30+AK28</f>
        <v>1</v>
      </c>
      <c r="AL32" s="308">
        <f t="shared" si="7"/>
        <v>3</v>
      </c>
      <c r="AM32" s="309">
        <f t="shared" si="7"/>
        <v>3</v>
      </c>
      <c r="AN32" s="74"/>
      <c r="AO32" s="95">
        <f>+AM32/AB32</f>
        <v>0.6</v>
      </c>
      <c r="AP32" s="96">
        <f t="shared" si="6"/>
        <v>0.6</v>
      </c>
      <c r="AQ32" s="522"/>
      <c r="AR32" s="484"/>
      <c r="AS32" s="484"/>
      <c r="AT32" s="484"/>
      <c r="AU32" s="515"/>
      <c r="AV32" s="92"/>
      <c r="AW32" s="92"/>
      <c r="AX32" s="92"/>
      <c r="AY32" s="92"/>
      <c r="AZ32" s="92"/>
      <c r="BA32" s="92"/>
      <c r="BB32" s="92"/>
      <c r="BC32" s="92"/>
      <c r="BD32" s="92"/>
      <c r="BE32" s="92"/>
      <c r="BF32" s="92"/>
      <c r="BG32" s="92"/>
      <c r="BH32" s="92"/>
    </row>
    <row r="33" spans="1:60" ht="18.75" thickBot="1">
      <c r="A33" s="526"/>
      <c r="B33" s="488"/>
      <c r="C33" s="482"/>
      <c r="D33" s="485"/>
      <c r="E33" s="485"/>
      <c r="F33" s="512"/>
      <c r="G33" s="34" t="s">
        <v>13</v>
      </c>
      <c r="H33" s="285">
        <f>H29+H31</f>
        <v>743258970</v>
      </c>
      <c r="I33" s="289">
        <f>+I31+I29</f>
        <v>0</v>
      </c>
      <c r="J33" s="289">
        <f>+J31+J29</f>
        <v>0</v>
      </c>
      <c r="K33" s="289">
        <f>+K31+K29</f>
        <v>0</v>
      </c>
      <c r="L33" s="289">
        <f>+L31+L29</f>
        <v>0</v>
      </c>
      <c r="M33" s="289">
        <v>97000000</v>
      </c>
      <c r="N33" s="289">
        <v>97000000</v>
      </c>
      <c r="O33" s="289">
        <v>97000000</v>
      </c>
      <c r="P33" s="289">
        <v>90000000</v>
      </c>
      <c r="Q33" s="289">
        <v>90000000</v>
      </c>
      <c r="R33" s="289">
        <v>90000000</v>
      </c>
      <c r="S33" s="289">
        <f>+S31+S29</f>
        <v>216560000</v>
      </c>
      <c r="T33" s="289">
        <v>216560000</v>
      </c>
      <c r="U33" s="285">
        <f>+U31+U29</f>
        <v>274661985</v>
      </c>
      <c r="V33" s="289">
        <v>274661985</v>
      </c>
      <c r="W33" s="289">
        <v>274661985</v>
      </c>
      <c r="X33" s="289">
        <v>274661985</v>
      </c>
      <c r="Y33" s="289">
        <v>193935000</v>
      </c>
      <c r="Z33" s="289">
        <f>Z29+Z31</f>
        <v>378596985</v>
      </c>
      <c r="AA33" s="289">
        <f>AA29+AA31</f>
        <v>378596985</v>
      </c>
      <c r="AB33" s="289">
        <f>AB29+AB31</f>
        <v>378596985</v>
      </c>
      <c r="AC33" s="289">
        <f>AC29+AC31</f>
        <v>0</v>
      </c>
      <c r="AD33" s="338"/>
      <c r="AE33" s="311">
        <f aca="true" t="shared" si="8" ref="AE33">AE29+AE31</f>
        <v>0</v>
      </c>
      <c r="AF33" s="311"/>
      <c r="AG33" s="300"/>
      <c r="AH33" s="152"/>
      <c r="AI33" s="152"/>
      <c r="AJ33" s="301"/>
      <c r="AK33" s="338">
        <f t="shared" si="7"/>
        <v>184661985</v>
      </c>
      <c r="AL33" s="311">
        <f t="shared" si="7"/>
        <v>378596985</v>
      </c>
      <c r="AM33" s="311">
        <f t="shared" si="7"/>
        <v>378596985</v>
      </c>
      <c r="AN33" s="99"/>
      <c r="AO33" s="115">
        <f>+AM33/AB33</f>
        <v>1</v>
      </c>
      <c r="AP33" s="116">
        <f t="shared" si="6"/>
        <v>1</v>
      </c>
      <c r="AQ33" s="523"/>
      <c r="AR33" s="485"/>
      <c r="AS33" s="485"/>
      <c r="AT33" s="485"/>
      <c r="AU33" s="516"/>
      <c r="AV33" s="92"/>
      <c r="AW33" s="92"/>
      <c r="AX33" s="92"/>
      <c r="AY33" s="92"/>
      <c r="AZ33" s="92"/>
      <c r="BA33" s="92"/>
      <c r="BB33" s="92"/>
      <c r="BC33" s="92"/>
      <c r="BD33" s="92"/>
      <c r="BE33" s="92"/>
      <c r="BF33" s="92"/>
      <c r="BG33" s="92"/>
      <c r="BH33" s="92"/>
    </row>
    <row r="34" spans="1:60" ht="15.75" customHeight="1" thickBot="1">
      <c r="A34" s="518" t="s">
        <v>187</v>
      </c>
      <c r="B34" s="486">
        <v>5</v>
      </c>
      <c r="C34" s="480" t="s">
        <v>188</v>
      </c>
      <c r="D34" s="483" t="s">
        <v>169</v>
      </c>
      <c r="E34" s="483">
        <v>535</v>
      </c>
      <c r="F34" s="510">
        <v>180</v>
      </c>
      <c r="G34" s="31" t="s">
        <v>8</v>
      </c>
      <c r="H34" s="287">
        <v>10</v>
      </c>
      <c r="I34" s="345">
        <v>1</v>
      </c>
      <c r="J34" s="345">
        <v>1</v>
      </c>
      <c r="K34" s="345">
        <v>1</v>
      </c>
      <c r="L34" s="345">
        <v>0.5</v>
      </c>
      <c r="M34" s="321">
        <v>2</v>
      </c>
      <c r="N34" s="321">
        <v>2</v>
      </c>
      <c r="O34" s="321">
        <v>2</v>
      </c>
      <c r="P34" s="321">
        <v>2</v>
      </c>
      <c r="Q34" s="321">
        <v>2</v>
      </c>
      <c r="R34" s="321">
        <v>2</v>
      </c>
      <c r="S34" s="321">
        <v>1</v>
      </c>
      <c r="T34" s="321">
        <v>1</v>
      </c>
      <c r="U34" s="321">
        <v>1</v>
      </c>
      <c r="V34" s="321">
        <v>1</v>
      </c>
      <c r="W34" s="321">
        <v>1</v>
      </c>
      <c r="X34" s="321">
        <v>1</v>
      </c>
      <c r="Y34" s="321">
        <v>3</v>
      </c>
      <c r="Z34" s="346">
        <v>3</v>
      </c>
      <c r="AA34" s="346">
        <v>3</v>
      </c>
      <c r="AB34" s="321">
        <v>3</v>
      </c>
      <c r="AC34" s="321"/>
      <c r="AD34" s="341"/>
      <c r="AE34" s="312">
        <v>3</v>
      </c>
      <c r="AF34" s="297"/>
      <c r="AG34" s="297"/>
      <c r="AH34" s="297"/>
      <c r="AI34" s="297"/>
      <c r="AJ34" s="299"/>
      <c r="AK34" s="341">
        <v>0</v>
      </c>
      <c r="AL34" s="297">
        <v>3</v>
      </c>
      <c r="AM34" s="297">
        <v>3</v>
      </c>
      <c r="AN34" s="72"/>
      <c r="AO34" s="90">
        <f>AM34/AB34</f>
        <v>1</v>
      </c>
      <c r="AP34" s="91">
        <f t="shared" si="6"/>
        <v>0.65</v>
      </c>
      <c r="AQ34" s="489" t="s">
        <v>189</v>
      </c>
      <c r="AR34" s="498" t="s">
        <v>164</v>
      </c>
      <c r="AS34" s="498" t="s">
        <v>165</v>
      </c>
      <c r="AT34" s="498" t="s">
        <v>190</v>
      </c>
      <c r="AU34" s="501" t="s">
        <v>191</v>
      </c>
      <c r="AV34" s="92"/>
      <c r="AW34" s="92"/>
      <c r="AX34" s="92"/>
      <c r="AY34" s="92"/>
      <c r="AZ34" s="92"/>
      <c r="BA34" s="92"/>
      <c r="BB34" s="92"/>
      <c r="BC34" s="92"/>
      <c r="BD34" s="92"/>
      <c r="BE34" s="92"/>
      <c r="BF34" s="92"/>
      <c r="BG34" s="92"/>
      <c r="BH34" s="92"/>
    </row>
    <row r="35" spans="1:60" ht="18">
      <c r="A35" s="519"/>
      <c r="B35" s="487"/>
      <c r="C35" s="481"/>
      <c r="D35" s="484"/>
      <c r="E35" s="484"/>
      <c r="F35" s="511"/>
      <c r="G35" s="33" t="s">
        <v>9</v>
      </c>
      <c r="H35" s="289">
        <f>+L35+R35+S35+Y35+AE35</f>
        <v>1283681374</v>
      </c>
      <c r="I35" s="289">
        <v>97471587</v>
      </c>
      <c r="J35" s="289">
        <v>97471587</v>
      </c>
      <c r="K35" s="289">
        <v>48971587</v>
      </c>
      <c r="L35" s="289">
        <v>25436478</v>
      </c>
      <c r="M35" s="289">
        <v>449112690</v>
      </c>
      <c r="N35" s="289">
        <v>449112690</v>
      </c>
      <c r="O35" s="289">
        <v>449112690</v>
      </c>
      <c r="P35" s="289">
        <v>581166481</v>
      </c>
      <c r="Q35" s="289">
        <v>581166481</v>
      </c>
      <c r="R35" s="289">
        <v>406254896</v>
      </c>
      <c r="S35" s="289">
        <v>254125000</v>
      </c>
      <c r="T35" s="289">
        <v>254125000</v>
      </c>
      <c r="U35" s="289">
        <v>298166500</v>
      </c>
      <c r="V35" s="289">
        <v>298166500</v>
      </c>
      <c r="W35" s="289">
        <v>264946500</v>
      </c>
      <c r="X35" s="289">
        <v>217788325</v>
      </c>
      <c r="Y35" s="289">
        <v>239525000</v>
      </c>
      <c r="Z35" s="289">
        <v>239525000</v>
      </c>
      <c r="AA35" s="289">
        <v>239525000</v>
      </c>
      <c r="AB35" s="289">
        <v>244244000</v>
      </c>
      <c r="AC35" s="289"/>
      <c r="AD35" s="328"/>
      <c r="AE35" s="152">
        <v>358340000</v>
      </c>
      <c r="AF35" s="152"/>
      <c r="AG35" s="152"/>
      <c r="AH35" s="152"/>
      <c r="AI35" s="152"/>
      <c r="AJ35" s="301"/>
      <c r="AK35" s="328">
        <v>94380000</v>
      </c>
      <c r="AL35" s="152">
        <v>163033500</v>
      </c>
      <c r="AM35" s="152">
        <v>172576000</v>
      </c>
      <c r="AN35" s="94"/>
      <c r="AO35" s="95">
        <f>AM35/AB35</f>
        <v>0.706572116408182</v>
      </c>
      <c r="AP35" s="91">
        <f t="shared" si="6"/>
        <v>0.6403892084516605</v>
      </c>
      <c r="AQ35" s="490"/>
      <c r="AR35" s="499"/>
      <c r="AS35" s="499"/>
      <c r="AT35" s="499"/>
      <c r="AU35" s="502"/>
      <c r="AV35" s="92"/>
      <c r="AW35" s="92"/>
      <c r="AX35" s="92"/>
      <c r="AY35" s="92"/>
      <c r="AZ35" s="92"/>
      <c r="BA35" s="92"/>
      <c r="BB35" s="92"/>
      <c r="BC35" s="92"/>
      <c r="BD35" s="92"/>
      <c r="BE35" s="92"/>
      <c r="BF35" s="92"/>
      <c r="BG35" s="92"/>
      <c r="BH35" s="92"/>
    </row>
    <row r="36" spans="1:60" ht="18">
      <c r="A36" s="519"/>
      <c r="B36" s="487"/>
      <c r="C36" s="481"/>
      <c r="D36" s="484"/>
      <c r="E36" s="484"/>
      <c r="F36" s="511"/>
      <c r="G36" s="30" t="s">
        <v>10</v>
      </c>
      <c r="H36" s="291"/>
      <c r="I36" s="291"/>
      <c r="J36" s="291"/>
      <c r="K36" s="291"/>
      <c r="L36" s="291"/>
      <c r="M36" s="291">
        <v>0.5</v>
      </c>
      <c r="N36" s="291">
        <v>0.5</v>
      </c>
      <c r="O36" s="291">
        <v>0.5</v>
      </c>
      <c r="P36" s="291">
        <v>0.5</v>
      </c>
      <c r="Q36" s="291">
        <v>0.5</v>
      </c>
      <c r="R36" s="291">
        <v>0.5</v>
      </c>
      <c r="S36" s="291">
        <v>0</v>
      </c>
      <c r="T36" s="291">
        <v>0</v>
      </c>
      <c r="U36" s="291">
        <v>0</v>
      </c>
      <c r="V36" s="291">
        <v>0</v>
      </c>
      <c r="W36" s="291">
        <v>0</v>
      </c>
      <c r="X36" s="291">
        <v>0</v>
      </c>
      <c r="Y36" s="291">
        <v>0</v>
      </c>
      <c r="Z36" s="291">
        <v>0</v>
      </c>
      <c r="AA36" s="291">
        <v>0</v>
      </c>
      <c r="AB36" s="291">
        <v>0</v>
      </c>
      <c r="AC36" s="291"/>
      <c r="AD36" s="330"/>
      <c r="AE36" s="302"/>
      <c r="AF36" s="302"/>
      <c r="AG36" s="302"/>
      <c r="AH36" s="302"/>
      <c r="AI36" s="302"/>
      <c r="AJ36" s="304"/>
      <c r="AK36" s="330">
        <v>0</v>
      </c>
      <c r="AL36" s="302">
        <v>0</v>
      </c>
      <c r="AM36" s="302">
        <v>0</v>
      </c>
      <c r="AN36" s="75"/>
      <c r="AO36" s="110"/>
      <c r="AP36" s="111"/>
      <c r="AQ36" s="490"/>
      <c r="AR36" s="499"/>
      <c r="AS36" s="499"/>
      <c r="AT36" s="499"/>
      <c r="AU36" s="502"/>
      <c r="AV36" s="92"/>
      <c r="AW36" s="92"/>
      <c r="AX36" s="92"/>
      <c r="AY36" s="92"/>
      <c r="AZ36" s="92"/>
      <c r="BA36" s="92"/>
      <c r="BB36" s="92"/>
      <c r="BC36" s="92"/>
      <c r="BD36" s="92"/>
      <c r="BE36" s="92"/>
      <c r="BF36" s="92"/>
      <c r="BG36" s="92"/>
      <c r="BH36" s="92"/>
    </row>
    <row r="37" spans="1:60" ht="18">
      <c r="A37" s="519"/>
      <c r="B37" s="487"/>
      <c r="C37" s="481"/>
      <c r="D37" s="484"/>
      <c r="E37" s="484"/>
      <c r="F37" s="511"/>
      <c r="G37" s="33" t="s">
        <v>11</v>
      </c>
      <c r="H37" s="289">
        <f>L37+R37+X37+AA37</f>
        <v>249075594</v>
      </c>
      <c r="I37" s="289"/>
      <c r="J37" s="289"/>
      <c r="K37" s="289"/>
      <c r="L37" s="289"/>
      <c r="M37" s="289">
        <v>15008539</v>
      </c>
      <c r="N37" s="289">
        <v>15008539</v>
      </c>
      <c r="O37" s="289">
        <v>15008539</v>
      </c>
      <c r="P37" s="289">
        <v>15008539</v>
      </c>
      <c r="Q37" s="289">
        <v>15008539</v>
      </c>
      <c r="R37" s="289">
        <v>15008539</v>
      </c>
      <c r="S37" s="289">
        <v>190281230</v>
      </c>
      <c r="T37" s="289">
        <v>190281230</v>
      </c>
      <c r="U37" s="289">
        <v>190281230</v>
      </c>
      <c r="V37" s="289">
        <v>190281230</v>
      </c>
      <c r="W37" s="289">
        <v>190281230</v>
      </c>
      <c r="X37" s="289">
        <v>190281230</v>
      </c>
      <c r="Y37" s="289">
        <v>43785825</v>
      </c>
      <c r="Z37" s="289">
        <v>43785825</v>
      </c>
      <c r="AA37" s="289">
        <v>43785825</v>
      </c>
      <c r="AB37" s="289">
        <v>43785825</v>
      </c>
      <c r="AC37" s="289"/>
      <c r="AD37" s="348"/>
      <c r="AE37" s="152"/>
      <c r="AF37" s="152"/>
      <c r="AG37" s="152"/>
      <c r="AH37" s="152"/>
      <c r="AI37" s="152"/>
      <c r="AJ37" s="301"/>
      <c r="AK37" s="348">
        <v>27203500</v>
      </c>
      <c r="AL37" s="152">
        <v>36967500</v>
      </c>
      <c r="AM37" s="152">
        <v>36967500</v>
      </c>
      <c r="AN37" s="94"/>
      <c r="AO37" s="96">
        <f>AM37/AB37</f>
        <v>0.8442800837942416</v>
      </c>
      <c r="AP37" s="96">
        <f t="shared" si="6"/>
        <v>0.9726254793153278</v>
      </c>
      <c r="AQ37" s="490"/>
      <c r="AR37" s="499"/>
      <c r="AS37" s="499"/>
      <c r="AT37" s="499"/>
      <c r="AU37" s="502"/>
      <c r="AV37" s="92"/>
      <c r="AW37" s="92"/>
      <c r="AX37" s="92"/>
      <c r="AY37" s="92"/>
      <c r="AZ37" s="92"/>
      <c r="BA37" s="92"/>
      <c r="BB37" s="92"/>
      <c r="BC37" s="92"/>
      <c r="BD37" s="92"/>
      <c r="BE37" s="92"/>
      <c r="BF37" s="92"/>
      <c r="BG37" s="92"/>
      <c r="BH37" s="92"/>
    </row>
    <row r="38" spans="1:60" ht="18">
      <c r="A38" s="519"/>
      <c r="B38" s="487"/>
      <c r="C38" s="481"/>
      <c r="D38" s="484"/>
      <c r="E38" s="484"/>
      <c r="F38" s="511"/>
      <c r="G38" s="30" t="s">
        <v>12</v>
      </c>
      <c r="H38" s="342">
        <v>10</v>
      </c>
      <c r="I38" s="333">
        <v>1</v>
      </c>
      <c r="J38" s="333">
        <v>1</v>
      </c>
      <c r="K38" s="333">
        <v>1</v>
      </c>
      <c r="L38" s="333">
        <f>+L34</f>
        <v>0.5</v>
      </c>
      <c r="M38" s="342">
        <v>2.5</v>
      </c>
      <c r="N38" s="342">
        <v>2.5</v>
      </c>
      <c r="O38" s="342">
        <v>2.5</v>
      </c>
      <c r="P38" s="342">
        <v>2.5</v>
      </c>
      <c r="Q38" s="342">
        <v>2.5</v>
      </c>
      <c r="R38" s="342">
        <v>2.5</v>
      </c>
      <c r="S38" s="342">
        <f>+S36+S34</f>
        <v>1</v>
      </c>
      <c r="T38" s="342">
        <v>1</v>
      </c>
      <c r="U38" s="342">
        <v>1</v>
      </c>
      <c r="V38" s="342">
        <v>1</v>
      </c>
      <c r="W38" s="342">
        <v>1</v>
      </c>
      <c r="X38" s="342">
        <v>1</v>
      </c>
      <c r="Y38" s="342">
        <v>0</v>
      </c>
      <c r="Z38" s="347">
        <v>0</v>
      </c>
      <c r="AA38" s="347">
        <v>0</v>
      </c>
      <c r="AB38" s="342">
        <v>0</v>
      </c>
      <c r="AC38" s="342">
        <f>+AC37+AC34</f>
        <v>0</v>
      </c>
      <c r="AD38" s="330"/>
      <c r="AE38" s="349">
        <v>3</v>
      </c>
      <c r="AF38" s="302"/>
      <c r="AG38" s="302"/>
      <c r="AH38" s="302"/>
      <c r="AI38" s="302"/>
      <c r="AJ38" s="304"/>
      <c r="AK38" s="330">
        <f aca="true" t="shared" si="9" ref="AK38:AM39">+AK36+AK34</f>
        <v>0</v>
      </c>
      <c r="AL38" s="302">
        <f t="shared" si="9"/>
        <v>3</v>
      </c>
      <c r="AM38" s="302">
        <f t="shared" si="9"/>
        <v>3</v>
      </c>
      <c r="AN38" s="75"/>
      <c r="AO38" s="96"/>
      <c r="AP38" s="96">
        <f t="shared" si="6"/>
        <v>0.7</v>
      </c>
      <c r="AQ38" s="490"/>
      <c r="AR38" s="499"/>
      <c r="AS38" s="499"/>
      <c r="AT38" s="499"/>
      <c r="AU38" s="502"/>
      <c r="AV38" s="92"/>
      <c r="AW38" s="92"/>
      <c r="AX38" s="92"/>
      <c r="AY38" s="92"/>
      <c r="AZ38" s="92"/>
      <c r="BA38" s="92"/>
      <c r="BB38" s="92"/>
      <c r="BC38" s="92"/>
      <c r="BD38" s="92"/>
      <c r="BE38" s="92"/>
      <c r="BF38" s="92"/>
      <c r="BG38" s="92"/>
      <c r="BH38" s="92"/>
    </row>
    <row r="39" spans="1:60" ht="18.75" thickBot="1">
      <c r="A39" s="520"/>
      <c r="B39" s="488"/>
      <c r="C39" s="482"/>
      <c r="D39" s="485"/>
      <c r="E39" s="485"/>
      <c r="F39" s="512"/>
      <c r="G39" s="34" t="s">
        <v>13</v>
      </c>
      <c r="H39" s="285">
        <f>H35+H37</f>
        <v>1532756968</v>
      </c>
      <c r="I39" s="289">
        <f>I35+I37</f>
        <v>97471587</v>
      </c>
      <c r="J39" s="289">
        <f>J35+J37</f>
        <v>97471587</v>
      </c>
      <c r="K39" s="289">
        <v>48971587</v>
      </c>
      <c r="L39" s="289">
        <f>L35+L37</f>
        <v>25436478</v>
      </c>
      <c r="M39" s="289">
        <v>464121229</v>
      </c>
      <c r="N39" s="289">
        <v>464121229</v>
      </c>
      <c r="O39" s="289">
        <v>464121229</v>
      </c>
      <c r="P39" s="289">
        <v>596175020</v>
      </c>
      <c r="Q39" s="289">
        <v>596175020</v>
      </c>
      <c r="R39" s="289">
        <v>421263435</v>
      </c>
      <c r="S39" s="289">
        <f>+S37+S35</f>
        <v>444406230</v>
      </c>
      <c r="T39" s="289">
        <v>444406230</v>
      </c>
      <c r="U39" s="289">
        <v>444406230</v>
      </c>
      <c r="V39" s="289">
        <v>444406230</v>
      </c>
      <c r="W39" s="289">
        <v>444406230</v>
      </c>
      <c r="X39" s="289">
        <v>408069555</v>
      </c>
      <c r="Y39" s="289">
        <v>239525000</v>
      </c>
      <c r="Z39" s="289">
        <f>Z35+Z37</f>
        <v>283310825</v>
      </c>
      <c r="AA39" s="289">
        <f>AA35+AA37</f>
        <v>283310825</v>
      </c>
      <c r="AB39" s="289">
        <f>AB35+AB37</f>
        <v>288029825</v>
      </c>
      <c r="AC39" s="289">
        <f>AC35+AC37</f>
        <v>0</v>
      </c>
      <c r="AD39" s="328"/>
      <c r="AE39" s="152">
        <f aca="true" t="shared" si="10" ref="AE39">AE35+AE37</f>
        <v>358340000</v>
      </c>
      <c r="AF39" s="152"/>
      <c r="AG39" s="152"/>
      <c r="AH39" s="152"/>
      <c r="AI39" s="152"/>
      <c r="AJ39" s="301"/>
      <c r="AK39" s="338">
        <f t="shared" si="9"/>
        <v>121583500</v>
      </c>
      <c r="AL39" s="311">
        <f t="shared" si="9"/>
        <v>200001000</v>
      </c>
      <c r="AM39" s="311">
        <f t="shared" si="9"/>
        <v>209543500</v>
      </c>
      <c r="AN39" s="99"/>
      <c r="AO39" s="115">
        <f aca="true" t="shared" si="11" ref="AO39:AO63">AM39/AB39</f>
        <v>0.7275062573815055</v>
      </c>
      <c r="AP39" s="116">
        <f t="shared" si="6"/>
        <v>0.6943781631531294</v>
      </c>
      <c r="AQ39" s="491"/>
      <c r="AR39" s="500"/>
      <c r="AS39" s="500"/>
      <c r="AT39" s="500"/>
      <c r="AU39" s="503"/>
      <c r="AV39" s="92"/>
      <c r="AW39" s="92"/>
      <c r="AX39" s="92"/>
      <c r="AY39" s="92"/>
      <c r="AZ39" s="92"/>
      <c r="BA39" s="92"/>
      <c r="BB39" s="92"/>
      <c r="BC39" s="92"/>
      <c r="BD39" s="92"/>
      <c r="BE39" s="92"/>
      <c r="BF39" s="92"/>
      <c r="BG39" s="92"/>
      <c r="BH39" s="92"/>
    </row>
    <row r="40" spans="1:60" ht="15">
      <c r="A40" s="527" t="s">
        <v>192</v>
      </c>
      <c r="B40" s="486">
        <v>6</v>
      </c>
      <c r="C40" s="480" t="s">
        <v>193</v>
      </c>
      <c r="D40" s="483" t="s">
        <v>169</v>
      </c>
      <c r="E40" s="483">
        <v>535</v>
      </c>
      <c r="F40" s="510">
        <v>180</v>
      </c>
      <c r="G40" s="31" t="s">
        <v>8</v>
      </c>
      <c r="H40" s="321">
        <v>80</v>
      </c>
      <c r="I40" s="345">
        <v>1</v>
      </c>
      <c r="J40" s="345">
        <v>1</v>
      </c>
      <c r="K40" s="345">
        <v>1</v>
      </c>
      <c r="L40" s="345">
        <v>0.6</v>
      </c>
      <c r="M40" s="321">
        <v>9</v>
      </c>
      <c r="N40" s="321">
        <v>9</v>
      </c>
      <c r="O40" s="321">
        <v>9</v>
      </c>
      <c r="P40" s="321">
        <v>9</v>
      </c>
      <c r="Q40" s="321">
        <v>9</v>
      </c>
      <c r="R40" s="321">
        <v>0</v>
      </c>
      <c r="S40" s="321">
        <v>40</v>
      </c>
      <c r="T40" s="321">
        <v>40</v>
      </c>
      <c r="U40" s="321">
        <v>40</v>
      </c>
      <c r="V40" s="321">
        <v>40</v>
      </c>
      <c r="W40" s="321">
        <v>40</v>
      </c>
      <c r="X40" s="321">
        <v>0</v>
      </c>
      <c r="Y40" s="321">
        <v>20</v>
      </c>
      <c r="Z40" s="346">
        <v>20</v>
      </c>
      <c r="AA40" s="346">
        <v>20</v>
      </c>
      <c r="AB40" s="321">
        <v>20</v>
      </c>
      <c r="AC40" s="321"/>
      <c r="AD40" s="350"/>
      <c r="AE40" s="312">
        <v>9.4</v>
      </c>
      <c r="AF40" s="312"/>
      <c r="AG40" s="312"/>
      <c r="AH40" s="312"/>
      <c r="AI40" s="312"/>
      <c r="AJ40" s="313"/>
      <c r="AK40" s="351">
        <v>0</v>
      </c>
      <c r="AL40" s="312">
        <v>0</v>
      </c>
      <c r="AM40" s="312">
        <v>0</v>
      </c>
      <c r="AN40" s="76"/>
      <c r="AO40" s="90">
        <f t="shared" si="11"/>
        <v>0</v>
      </c>
      <c r="AP40" s="91">
        <f t="shared" si="6"/>
        <v>0.0075</v>
      </c>
      <c r="AQ40" s="489" t="s">
        <v>194</v>
      </c>
      <c r="AR40" s="483" t="s">
        <v>195</v>
      </c>
      <c r="AS40" s="483" t="s">
        <v>196</v>
      </c>
      <c r="AT40" s="498" t="s">
        <v>197</v>
      </c>
      <c r="AU40" s="517" t="s">
        <v>198</v>
      </c>
      <c r="AV40" s="92"/>
      <c r="AW40" s="92"/>
      <c r="AX40" s="92"/>
      <c r="AY40" s="92"/>
      <c r="AZ40" s="92"/>
      <c r="BA40" s="92"/>
      <c r="BB40" s="92"/>
      <c r="BC40" s="92"/>
      <c r="BD40" s="92"/>
      <c r="BE40" s="92"/>
      <c r="BF40" s="92"/>
      <c r="BG40" s="92"/>
      <c r="BH40" s="92"/>
    </row>
    <row r="41" spans="1:60" ht="18">
      <c r="A41" s="528"/>
      <c r="B41" s="487"/>
      <c r="C41" s="481"/>
      <c r="D41" s="484"/>
      <c r="E41" s="484"/>
      <c r="F41" s="511"/>
      <c r="G41" s="33" t="s">
        <v>9</v>
      </c>
      <c r="H41" s="289">
        <f>+L41+R41+S41+Y41+AE41</f>
        <v>5575380807</v>
      </c>
      <c r="I41" s="289">
        <v>176451330</v>
      </c>
      <c r="J41" s="289">
        <v>176451330</v>
      </c>
      <c r="K41" s="289">
        <v>136451330</v>
      </c>
      <c r="L41" s="289">
        <v>117519395</v>
      </c>
      <c r="M41" s="289">
        <v>1194445933</v>
      </c>
      <c r="N41" s="289">
        <v>1194445933</v>
      </c>
      <c r="O41" s="289">
        <v>1194445933</v>
      </c>
      <c r="P41" s="289">
        <v>1180445933</v>
      </c>
      <c r="Q41" s="289">
        <v>1083458667</v>
      </c>
      <c r="R41" s="289">
        <v>942912412</v>
      </c>
      <c r="S41" s="289">
        <v>1912006000</v>
      </c>
      <c r="T41" s="289">
        <v>1912006000</v>
      </c>
      <c r="U41" s="289">
        <v>1925388000</v>
      </c>
      <c r="V41" s="289">
        <v>2041039277</v>
      </c>
      <c r="W41" s="289">
        <v>2046301277</v>
      </c>
      <c r="X41" s="289">
        <v>2046301277</v>
      </c>
      <c r="Y41" s="289">
        <v>1539316000</v>
      </c>
      <c r="Z41" s="289">
        <v>1539316000</v>
      </c>
      <c r="AA41" s="289">
        <v>1539316000</v>
      </c>
      <c r="AB41" s="289">
        <v>1355559500</v>
      </c>
      <c r="AC41" s="289">
        <v>1539315550</v>
      </c>
      <c r="AD41" s="348"/>
      <c r="AE41" s="152">
        <v>1063627000</v>
      </c>
      <c r="AF41" s="152"/>
      <c r="AG41" s="152"/>
      <c r="AH41" s="152"/>
      <c r="AI41" s="152"/>
      <c r="AJ41" s="301"/>
      <c r="AK41" s="348">
        <v>194684000</v>
      </c>
      <c r="AL41" s="152">
        <v>1327980500</v>
      </c>
      <c r="AM41" s="152">
        <v>1327980500</v>
      </c>
      <c r="AN41" s="94"/>
      <c r="AO41" s="95">
        <f t="shared" si="11"/>
        <v>0.9796548952664933</v>
      </c>
      <c r="AP41" s="96">
        <f t="shared" si="6"/>
        <v>0.7954099885755122</v>
      </c>
      <c r="AQ41" s="490"/>
      <c r="AR41" s="484"/>
      <c r="AS41" s="484"/>
      <c r="AT41" s="499"/>
      <c r="AU41" s="515"/>
      <c r="AV41" s="92"/>
      <c r="AW41" s="92"/>
      <c r="AX41" s="92"/>
      <c r="AY41" s="92"/>
      <c r="AZ41" s="92"/>
      <c r="BA41" s="92"/>
      <c r="BB41" s="92"/>
      <c r="BC41" s="92"/>
      <c r="BD41" s="92"/>
      <c r="BE41" s="92"/>
      <c r="BF41" s="92"/>
      <c r="BG41" s="92"/>
      <c r="BH41" s="92"/>
    </row>
    <row r="42" spans="1:60" ht="18">
      <c r="A42" s="528"/>
      <c r="B42" s="487"/>
      <c r="C42" s="481"/>
      <c r="D42" s="484"/>
      <c r="E42" s="484"/>
      <c r="F42" s="511"/>
      <c r="G42" s="30" t="s">
        <v>10</v>
      </c>
      <c r="H42" s="291"/>
      <c r="I42" s="291"/>
      <c r="J42" s="291"/>
      <c r="K42" s="291"/>
      <c r="L42" s="291"/>
      <c r="M42" s="291">
        <v>0.4</v>
      </c>
      <c r="N42" s="291">
        <v>0.4</v>
      </c>
      <c r="O42" s="291">
        <v>0.4</v>
      </c>
      <c r="P42" s="291">
        <v>0.4</v>
      </c>
      <c r="Q42" s="291">
        <v>0.4</v>
      </c>
      <c r="R42" s="291">
        <v>0</v>
      </c>
      <c r="S42" s="291">
        <v>9.4</v>
      </c>
      <c r="T42" s="291">
        <v>9.4</v>
      </c>
      <c r="U42" s="291">
        <v>9.4</v>
      </c>
      <c r="V42" s="291">
        <v>9.4</v>
      </c>
      <c r="W42" s="291">
        <v>9.4</v>
      </c>
      <c r="X42" s="291">
        <v>0</v>
      </c>
      <c r="Y42" s="291">
        <v>49.4</v>
      </c>
      <c r="Z42" s="291">
        <v>49.4</v>
      </c>
      <c r="AA42" s="291">
        <v>49.4</v>
      </c>
      <c r="AB42" s="291">
        <v>50</v>
      </c>
      <c r="AC42" s="291"/>
      <c r="AD42" s="330"/>
      <c r="AE42" s="302">
        <v>0</v>
      </c>
      <c r="AF42" s="302"/>
      <c r="AG42" s="302"/>
      <c r="AH42" s="302"/>
      <c r="AI42" s="302"/>
      <c r="AJ42" s="304"/>
      <c r="AK42" s="352">
        <v>15</v>
      </c>
      <c r="AL42" s="302">
        <v>49.4</v>
      </c>
      <c r="AM42" s="302">
        <v>50</v>
      </c>
      <c r="AN42" s="75"/>
      <c r="AO42" s="95">
        <f t="shared" si="11"/>
        <v>1</v>
      </c>
      <c r="AP42" s="96"/>
      <c r="AQ42" s="490"/>
      <c r="AR42" s="484"/>
      <c r="AS42" s="484"/>
      <c r="AT42" s="499"/>
      <c r="AU42" s="515"/>
      <c r="AV42" s="92"/>
      <c r="AW42" s="92"/>
      <c r="AX42" s="92"/>
      <c r="AY42" s="92"/>
      <c r="AZ42" s="92"/>
      <c r="BA42" s="92"/>
      <c r="BB42" s="92"/>
      <c r="BC42" s="92"/>
      <c r="BD42" s="92"/>
      <c r="BE42" s="92"/>
      <c r="BF42" s="92"/>
      <c r="BG42" s="92"/>
      <c r="BH42" s="92"/>
    </row>
    <row r="43" spans="1:60" ht="18">
      <c r="A43" s="528"/>
      <c r="B43" s="487"/>
      <c r="C43" s="481"/>
      <c r="D43" s="484"/>
      <c r="E43" s="484"/>
      <c r="F43" s="511"/>
      <c r="G43" s="33" t="s">
        <v>11</v>
      </c>
      <c r="H43" s="289">
        <f>L43+R43+X43+AK43</f>
        <v>2529074402</v>
      </c>
      <c r="I43" s="289"/>
      <c r="J43" s="289"/>
      <c r="K43" s="289"/>
      <c r="L43" s="289"/>
      <c r="M43" s="289">
        <v>69871194</v>
      </c>
      <c r="N43" s="289">
        <v>69871194</v>
      </c>
      <c r="O43" s="289">
        <v>69871193</v>
      </c>
      <c r="P43" s="289">
        <v>69871193</v>
      </c>
      <c r="Q43" s="289">
        <v>69871193</v>
      </c>
      <c r="R43" s="289">
        <v>69871193</v>
      </c>
      <c r="S43" s="289">
        <v>827947812</v>
      </c>
      <c r="T43" s="289">
        <v>827947812</v>
      </c>
      <c r="U43" s="289">
        <v>827947812</v>
      </c>
      <c r="V43" s="289">
        <v>827947812</v>
      </c>
      <c r="W43" s="289">
        <v>827947812</v>
      </c>
      <c r="X43" s="289">
        <v>613761865</v>
      </c>
      <c r="Y43" s="289">
        <v>1853482344</v>
      </c>
      <c r="Z43" s="289">
        <v>1853482344</v>
      </c>
      <c r="AA43" s="289">
        <v>1853482344</v>
      </c>
      <c r="AB43" s="289">
        <v>1853482344</v>
      </c>
      <c r="AC43" s="289"/>
      <c r="AD43" s="348"/>
      <c r="AE43" s="152"/>
      <c r="AF43" s="152"/>
      <c r="AG43" s="152"/>
      <c r="AH43" s="152"/>
      <c r="AI43" s="152"/>
      <c r="AJ43" s="301"/>
      <c r="AK43" s="348">
        <v>1845441344</v>
      </c>
      <c r="AL43" s="152">
        <v>1853482344</v>
      </c>
      <c r="AM43" s="152">
        <v>1853482344</v>
      </c>
      <c r="AN43" s="94"/>
      <c r="AO43" s="95">
        <f t="shared" si="11"/>
        <v>1</v>
      </c>
      <c r="AP43" s="96">
        <f t="shared" si="6"/>
        <v>1.0031794240587153</v>
      </c>
      <c r="AQ43" s="490"/>
      <c r="AR43" s="484"/>
      <c r="AS43" s="484"/>
      <c r="AT43" s="499"/>
      <c r="AU43" s="515"/>
      <c r="AV43" s="92"/>
      <c r="AW43" s="92"/>
      <c r="AX43" s="92"/>
      <c r="AY43" s="92"/>
      <c r="AZ43" s="92"/>
      <c r="BA43" s="92"/>
      <c r="BB43" s="92"/>
      <c r="BC43" s="92"/>
      <c r="BD43" s="92"/>
      <c r="BE43" s="92"/>
      <c r="BF43" s="92"/>
      <c r="BG43" s="92"/>
      <c r="BH43" s="92"/>
    </row>
    <row r="44" spans="1:60" ht="18">
      <c r="A44" s="528"/>
      <c r="B44" s="487"/>
      <c r="C44" s="481"/>
      <c r="D44" s="484"/>
      <c r="E44" s="484"/>
      <c r="F44" s="511"/>
      <c r="G44" s="30" t="s">
        <v>12</v>
      </c>
      <c r="H44" s="342">
        <f>+H40+H42</f>
        <v>80</v>
      </c>
      <c r="I44" s="333">
        <f>+I40+I42</f>
        <v>1</v>
      </c>
      <c r="J44" s="333">
        <f>+J40+J42</f>
        <v>1</v>
      </c>
      <c r="K44" s="333">
        <v>1</v>
      </c>
      <c r="L44" s="333">
        <f>+L40+L42</f>
        <v>0.6</v>
      </c>
      <c r="M44" s="342">
        <v>9.4</v>
      </c>
      <c r="N44" s="342">
        <v>9.4</v>
      </c>
      <c r="O44" s="342">
        <v>9.4</v>
      </c>
      <c r="P44" s="342">
        <v>9.4</v>
      </c>
      <c r="Q44" s="342">
        <v>9.4</v>
      </c>
      <c r="R44" s="342">
        <v>0</v>
      </c>
      <c r="S44" s="342">
        <f>+S42+S40</f>
        <v>49.4</v>
      </c>
      <c r="T44" s="342">
        <v>49.4</v>
      </c>
      <c r="U44" s="342">
        <v>49.4</v>
      </c>
      <c r="V44" s="342">
        <v>49.4</v>
      </c>
      <c r="W44" s="342">
        <v>49.4</v>
      </c>
      <c r="X44" s="342">
        <v>0</v>
      </c>
      <c r="Y44" s="342">
        <v>69.4</v>
      </c>
      <c r="Z44" s="342">
        <v>69.4</v>
      </c>
      <c r="AA44" s="347">
        <v>69.4</v>
      </c>
      <c r="AB44" s="342">
        <f>+AB42+AB40</f>
        <v>70</v>
      </c>
      <c r="AC44" s="342">
        <f>+AC43+AC40</f>
        <v>0</v>
      </c>
      <c r="AD44" s="330"/>
      <c r="AE44" s="302">
        <f>AE42+AE40</f>
        <v>9.4</v>
      </c>
      <c r="AF44" s="302"/>
      <c r="AG44" s="302"/>
      <c r="AH44" s="302"/>
      <c r="AI44" s="302"/>
      <c r="AJ44" s="304"/>
      <c r="AK44" s="330">
        <f>+AK42+AK40</f>
        <v>15</v>
      </c>
      <c r="AL44" s="302">
        <f>+AL42+AL40</f>
        <v>49.4</v>
      </c>
      <c r="AM44" s="302">
        <f>+AM42+AM40</f>
        <v>50</v>
      </c>
      <c r="AN44" s="75"/>
      <c r="AO44" s="95">
        <f t="shared" si="11"/>
        <v>0.7142857142857143</v>
      </c>
      <c r="AP44" s="96">
        <f t="shared" si="6"/>
        <v>0.6325000000000001</v>
      </c>
      <c r="AQ44" s="490"/>
      <c r="AR44" s="484"/>
      <c r="AS44" s="484"/>
      <c r="AT44" s="499"/>
      <c r="AU44" s="515"/>
      <c r="AV44" s="92"/>
      <c r="AW44" s="92"/>
      <c r="AX44" s="92"/>
      <c r="AY44" s="92"/>
      <c r="AZ44" s="92"/>
      <c r="BA44" s="92"/>
      <c r="BB44" s="92"/>
      <c r="BC44" s="92"/>
      <c r="BD44" s="92"/>
      <c r="BE44" s="92"/>
      <c r="BF44" s="92"/>
      <c r="BG44" s="92"/>
      <c r="BH44" s="92"/>
    </row>
    <row r="45" spans="1:60" ht="18.75" thickBot="1">
      <c r="A45" s="528"/>
      <c r="B45" s="488"/>
      <c r="C45" s="482"/>
      <c r="D45" s="485"/>
      <c r="E45" s="485"/>
      <c r="F45" s="512"/>
      <c r="G45" s="34" t="s">
        <v>13</v>
      </c>
      <c r="H45" s="285">
        <f>H41+H43</f>
        <v>8104455209</v>
      </c>
      <c r="I45" s="289">
        <f>I41+I43</f>
        <v>176451330</v>
      </c>
      <c r="J45" s="289">
        <f>J41+J43</f>
        <v>176451330</v>
      </c>
      <c r="K45" s="289">
        <v>136451330</v>
      </c>
      <c r="L45" s="289">
        <f>L41+L43</f>
        <v>117519395</v>
      </c>
      <c r="M45" s="289">
        <v>1264317127</v>
      </c>
      <c r="N45" s="289">
        <v>1264317127</v>
      </c>
      <c r="O45" s="289">
        <v>1264317126</v>
      </c>
      <c r="P45" s="289">
        <v>1250317126</v>
      </c>
      <c r="Q45" s="289">
        <v>1153329860</v>
      </c>
      <c r="R45" s="289">
        <v>1012783605</v>
      </c>
      <c r="S45" s="289">
        <f>+S43+S41</f>
        <v>2739953812</v>
      </c>
      <c r="T45" s="289">
        <v>2739953812</v>
      </c>
      <c r="U45" s="289">
        <v>2739953812</v>
      </c>
      <c r="V45" s="289">
        <v>2739953812</v>
      </c>
      <c r="W45" s="289">
        <v>2739953812</v>
      </c>
      <c r="X45" s="289">
        <v>2660063142</v>
      </c>
      <c r="Y45" s="289">
        <v>1539316000</v>
      </c>
      <c r="Z45" s="289">
        <f>Z41+Z43</f>
        <v>3392798344</v>
      </c>
      <c r="AA45" s="289">
        <f>AA41+AA43</f>
        <v>3392798344</v>
      </c>
      <c r="AB45" s="289">
        <f>AB41+AB43</f>
        <v>3209041844</v>
      </c>
      <c r="AC45" s="289">
        <f>AC41+AC43</f>
        <v>1539315550</v>
      </c>
      <c r="AD45" s="328"/>
      <c r="AE45" s="152">
        <f aca="true" t="shared" si="12" ref="AE45">AE41+AE43</f>
        <v>1063627000</v>
      </c>
      <c r="AF45" s="152"/>
      <c r="AG45" s="152"/>
      <c r="AH45" s="152"/>
      <c r="AI45" s="152"/>
      <c r="AJ45" s="301"/>
      <c r="AK45" s="338">
        <f>+AK41+AK43</f>
        <v>2040125344</v>
      </c>
      <c r="AL45" s="311">
        <f>+AL41+AL43</f>
        <v>3181462844</v>
      </c>
      <c r="AM45" s="311">
        <f>+AM41+AM43</f>
        <v>3181462844</v>
      </c>
      <c r="AN45" s="99"/>
      <c r="AO45" s="100">
        <f t="shared" si="11"/>
        <v>0.9914058459376075</v>
      </c>
      <c r="AP45" s="101">
        <f t="shared" si="6"/>
        <v>0.8602464701461712</v>
      </c>
      <c r="AQ45" s="491"/>
      <c r="AR45" s="485"/>
      <c r="AS45" s="485"/>
      <c r="AT45" s="500"/>
      <c r="AU45" s="516"/>
      <c r="AV45" s="92"/>
      <c r="AW45" s="92"/>
      <c r="AX45" s="92"/>
      <c r="AY45" s="92"/>
      <c r="AZ45" s="92"/>
      <c r="BA45" s="92"/>
      <c r="BB45" s="92"/>
      <c r="BC45" s="92"/>
      <c r="BD45" s="92"/>
      <c r="BE45" s="92"/>
      <c r="BF45" s="92"/>
      <c r="BG45" s="92"/>
      <c r="BH45" s="92"/>
    </row>
    <row r="46" spans="1:60" ht="15">
      <c r="A46" s="528"/>
      <c r="B46" s="486">
        <v>7</v>
      </c>
      <c r="C46" s="480" t="s">
        <v>215</v>
      </c>
      <c r="D46" s="483" t="s">
        <v>169</v>
      </c>
      <c r="E46" s="483">
        <v>535</v>
      </c>
      <c r="F46" s="510">
        <v>180</v>
      </c>
      <c r="G46" s="31" t="s">
        <v>8</v>
      </c>
      <c r="H46" s="321">
        <f>L46+R50+X50+AB50+AE46</f>
        <v>89</v>
      </c>
      <c r="I46" s="345">
        <v>30</v>
      </c>
      <c r="J46" s="345">
        <v>30</v>
      </c>
      <c r="K46" s="345">
        <v>30</v>
      </c>
      <c r="L46" s="345">
        <v>1</v>
      </c>
      <c r="M46" s="321">
        <v>20</v>
      </c>
      <c r="N46" s="321">
        <v>20</v>
      </c>
      <c r="O46" s="321">
        <v>20</v>
      </c>
      <c r="P46" s="321">
        <v>30</v>
      </c>
      <c r="Q46" s="321">
        <f>30</f>
        <v>30</v>
      </c>
      <c r="R46" s="321">
        <f>17.13</f>
        <v>17.13</v>
      </c>
      <c r="S46" s="321">
        <v>8</v>
      </c>
      <c r="T46" s="321">
        <v>8</v>
      </c>
      <c r="U46" s="321">
        <v>8</v>
      </c>
      <c r="V46" s="321">
        <v>8</v>
      </c>
      <c r="W46" s="321">
        <v>8</v>
      </c>
      <c r="X46" s="321">
        <v>1.1</v>
      </c>
      <c r="Y46" s="321">
        <v>2.25</v>
      </c>
      <c r="Z46" s="321">
        <v>2.2</v>
      </c>
      <c r="AA46" s="321">
        <f>2.25+6</f>
        <v>8.25</v>
      </c>
      <c r="AB46" s="321">
        <f>2.25+6</f>
        <v>8.25</v>
      </c>
      <c r="AC46" s="321"/>
      <c r="AD46" s="350"/>
      <c r="AE46" s="312">
        <v>3</v>
      </c>
      <c r="AF46" s="312"/>
      <c r="AG46" s="312"/>
      <c r="AH46" s="312"/>
      <c r="AI46" s="312"/>
      <c r="AJ46" s="313"/>
      <c r="AK46" s="350">
        <v>0</v>
      </c>
      <c r="AL46" s="312">
        <v>0</v>
      </c>
      <c r="AM46" s="312">
        <v>0</v>
      </c>
      <c r="AN46" s="76"/>
      <c r="AO46" s="90">
        <f t="shared" si="11"/>
        <v>0</v>
      </c>
      <c r="AP46" s="91">
        <f t="shared" si="6"/>
        <v>0.21606741573033708</v>
      </c>
      <c r="AQ46" s="532" t="s">
        <v>199</v>
      </c>
      <c r="AR46" s="498" t="s">
        <v>164</v>
      </c>
      <c r="AS46" s="498" t="s">
        <v>165</v>
      </c>
      <c r="AT46" s="535" t="s">
        <v>200</v>
      </c>
      <c r="AU46" s="538" t="s">
        <v>201</v>
      </c>
      <c r="AV46" s="92"/>
      <c r="AW46" s="92"/>
      <c r="AX46" s="92"/>
      <c r="AY46" s="92"/>
      <c r="AZ46" s="92"/>
      <c r="BA46" s="92"/>
      <c r="BB46" s="92"/>
      <c r="BC46" s="92"/>
      <c r="BD46" s="92"/>
      <c r="BE46" s="92"/>
      <c r="BF46" s="92"/>
      <c r="BG46" s="92"/>
      <c r="BH46" s="92"/>
    </row>
    <row r="47" spans="1:60" ht="18">
      <c r="A47" s="528"/>
      <c r="B47" s="487"/>
      <c r="C47" s="481"/>
      <c r="D47" s="484"/>
      <c r="E47" s="484"/>
      <c r="F47" s="511"/>
      <c r="G47" s="33" t="s">
        <v>9</v>
      </c>
      <c r="H47" s="289">
        <f>+L47+R47+S47+Y47+AE47</f>
        <v>4033445928.6666665</v>
      </c>
      <c r="I47" s="289">
        <v>526558414</v>
      </c>
      <c r="J47" s="289">
        <v>526558414</v>
      </c>
      <c r="K47" s="289">
        <v>509388414</v>
      </c>
      <c r="L47" s="289">
        <v>438170282</v>
      </c>
      <c r="M47" s="289">
        <v>1705086345</v>
      </c>
      <c r="N47" s="289">
        <v>1705086345</v>
      </c>
      <c r="O47" s="289">
        <v>1705086345</v>
      </c>
      <c r="P47" s="289">
        <v>1705086345</v>
      </c>
      <c r="Q47" s="289">
        <v>1722248000</v>
      </c>
      <c r="R47" s="289">
        <v>1719388646.6666665</v>
      </c>
      <c r="S47" s="289">
        <v>837143000</v>
      </c>
      <c r="T47" s="289">
        <v>837143000</v>
      </c>
      <c r="U47" s="289">
        <v>792939500</v>
      </c>
      <c r="V47" s="289">
        <v>792939500</v>
      </c>
      <c r="W47" s="289">
        <v>792939500</v>
      </c>
      <c r="X47" s="289">
        <v>785309500</v>
      </c>
      <c r="Y47" s="289">
        <v>617596000</v>
      </c>
      <c r="Z47" s="289">
        <v>617596000</v>
      </c>
      <c r="AA47" s="289">
        <v>617596000</v>
      </c>
      <c r="AB47" s="289">
        <v>617596000</v>
      </c>
      <c r="AC47" s="289"/>
      <c r="AD47" s="328"/>
      <c r="AE47" s="152">
        <v>421148000</v>
      </c>
      <c r="AF47" s="152"/>
      <c r="AG47" s="152"/>
      <c r="AH47" s="152"/>
      <c r="AI47" s="152"/>
      <c r="AJ47" s="301"/>
      <c r="AK47" s="328">
        <v>58740000</v>
      </c>
      <c r="AL47" s="152">
        <v>392916337</v>
      </c>
      <c r="AM47" s="152">
        <v>392916337</v>
      </c>
      <c r="AN47" s="94"/>
      <c r="AO47" s="95">
        <f t="shared" si="11"/>
        <v>0.6362028526739163</v>
      </c>
      <c r="AP47" s="96">
        <f t="shared" si="6"/>
        <v>0.827030986571171</v>
      </c>
      <c r="AQ47" s="533"/>
      <c r="AR47" s="499"/>
      <c r="AS47" s="499"/>
      <c r="AT47" s="536"/>
      <c r="AU47" s="539"/>
      <c r="AV47" s="92"/>
      <c r="AW47" s="92"/>
      <c r="AX47" s="92"/>
      <c r="AY47" s="92"/>
      <c r="AZ47" s="92"/>
      <c r="BA47" s="92"/>
      <c r="BB47" s="92"/>
      <c r="BC47" s="92"/>
      <c r="BD47" s="92"/>
      <c r="BE47" s="92"/>
      <c r="BF47" s="92"/>
      <c r="BG47" s="92"/>
      <c r="BH47" s="92"/>
    </row>
    <row r="48" spans="1:60" ht="18">
      <c r="A48" s="528"/>
      <c r="B48" s="487"/>
      <c r="C48" s="481"/>
      <c r="D48" s="484"/>
      <c r="E48" s="484"/>
      <c r="F48" s="511"/>
      <c r="G48" s="30" t="s">
        <v>10</v>
      </c>
      <c r="H48" s="291"/>
      <c r="I48" s="291"/>
      <c r="J48" s="291"/>
      <c r="K48" s="291"/>
      <c r="L48" s="291"/>
      <c r="M48" s="291">
        <v>29</v>
      </c>
      <c r="N48" s="291">
        <v>29</v>
      </c>
      <c r="O48" s="291">
        <v>29</v>
      </c>
      <c r="P48" s="291">
        <v>29</v>
      </c>
      <c r="Q48" s="291">
        <v>29</v>
      </c>
      <c r="R48" s="291">
        <v>43.62</v>
      </c>
      <c r="S48" s="291">
        <v>0</v>
      </c>
      <c r="T48" s="291">
        <v>8</v>
      </c>
      <c r="U48" s="291">
        <v>8</v>
      </c>
      <c r="V48" s="291">
        <v>8</v>
      </c>
      <c r="W48" s="291">
        <v>8</v>
      </c>
      <c r="X48" s="302">
        <v>8</v>
      </c>
      <c r="Y48" s="291">
        <v>6.9</v>
      </c>
      <c r="Z48" s="291">
        <v>6.9</v>
      </c>
      <c r="AA48" s="291">
        <v>6.9</v>
      </c>
      <c r="AB48" s="291">
        <v>6.9</v>
      </c>
      <c r="AC48" s="291"/>
      <c r="AD48" s="330"/>
      <c r="AE48" s="302"/>
      <c r="AF48" s="302"/>
      <c r="AG48" s="302"/>
      <c r="AH48" s="302"/>
      <c r="AI48" s="302"/>
      <c r="AJ48" s="304"/>
      <c r="AK48" s="330">
        <v>0.94</v>
      </c>
      <c r="AL48" s="302">
        <v>6.9</v>
      </c>
      <c r="AM48" s="302">
        <v>6.9</v>
      </c>
      <c r="AN48" s="75"/>
      <c r="AO48" s="95">
        <f t="shared" si="11"/>
        <v>1</v>
      </c>
      <c r="AP48" s="96"/>
      <c r="AQ48" s="533"/>
      <c r="AR48" s="499"/>
      <c r="AS48" s="499"/>
      <c r="AT48" s="536"/>
      <c r="AU48" s="539"/>
      <c r="AV48" s="92"/>
      <c r="AW48" s="92"/>
      <c r="AX48" s="92"/>
      <c r="AY48" s="92"/>
      <c r="AZ48" s="92"/>
      <c r="BA48" s="92"/>
      <c r="BB48" s="92"/>
      <c r="BC48" s="92"/>
      <c r="BD48" s="92"/>
      <c r="BE48" s="92"/>
      <c r="BF48" s="92"/>
      <c r="BG48" s="92"/>
      <c r="BH48" s="92"/>
    </row>
    <row r="49" spans="1:60" ht="18">
      <c r="A49" s="528"/>
      <c r="B49" s="487"/>
      <c r="C49" s="481"/>
      <c r="D49" s="484"/>
      <c r="E49" s="484"/>
      <c r="F49" s="511"/>
      <c r="G49" s="33" t="s">
        <v>11</v>
      </c>
      <c r="H49" s="289">
        <f>L49+R49+X49+AK49</f>
        <v>1337346821</v>
      </c>
      <c r="I49" s="289"/>
      <c r="J49" s="289"/>
      <c r="K49" s="289"/>
      <c r="L49" s="289"/>
      <c r="M49" s="289">
        <v>431339501</v>
      </c>
      <c r="N49" s="289">
        <v>431339501</v>
      </c>
      <c r="O49" s="289">
        <v>431339501</v>
      </c>
      <c r="P49" s="289">
        <v>431339501</v>
      </c>
      <c r="Q49" s="289">
        <v>431339501</v>
      </c>
      <c r="R49" s="289">
        <v>431339501</v>
      </c>
      <c r="S49" s="289">
        <v>853553076</v>
      </c>
      <c r="T49" s="289">
        <v>853553076</v>
      </c>
      <c r="U49" s="289">
        <v>853553076</v>
      </c>
      <c r="V49" s="289">
        <v>853553076</v>
      </c>
      <c r="W49" s="289">
        <v>853553076</v>
      </c>
      <c r="X49" s="289">
        <v>661790932</v>
      </c>
      <c r="Y49" s="289">
        <v>648697927</v>
      </c>
      <c r="Z49" s="289">
        <v>648697927</v>
      </c>
      <c r="AA49" s="289">
        <v>648697927</v>
      </c>
      <c r="AB49" s="289">
        <v>648686071</v>
      </c>
      <c r="AC49" s="289"/>
      <c r="AD49" s="348"/>
      <c r="AE49" s="152"/>
      <c r="AF49" s="152"/>
      <c r="AG49" s="152"/>
      <c r="AH49" s="152"/>
      <c r="AI49" s="152"/>
      <c r="AJ49" s="301"/>
      <c r="AK49" s="348">
        <v>244216388</v>
      </c>
      <c r="AL49" s="152">
        <v>494973071</v>
      </c>
      <c r="AM49" s="152">
        <v>549302071</v>
      </c>
      <c r="AN49" s="94"/>
      <c r="AO49" s="95">
        <f t="shared" si="11"/>
        <v>0.8467918390065138</v>
      </c>
      <c r="AP49" s="96">
        <f t="shared" si="6"/>
        <v>1.228127571852956</v>
      </c>
      <c r="AQ49" s="533"/>
      <c r="AR49" s="499"/>
      <c r="AS49" s="499"/>
      <c r="AT49" s="536"/>
      <c r="AU49" s="539"/>
      <c r="AV49" s="92"/>
      <c r="AW49" s="92"/>
      <c r="AX49" s="92"/>
      <c r="AY49" s="92"/>
      <c r="AZ49" s="92"/>
      <c r="BA49" s="92"/>
      <c r="BB49" s="92"/>
      <c r="BC49" s="92"/>
      <c r="BD49" s="92"/>
      <c r="BE49" s="92"/>
      <c r="BF49" s="92"/>
      <c r="BG49" s="92"/>
      <c r="BH49" s="92"/>
    </row>
    <row r="50" spans="1:60" ht="18">
      <c r="A50" s="528"/>
      <c r="B50" s="487"/>
      <c r="C50" s="481"/>
      <c r="D50" s="484"/>
      <c r="E50" s="484"/>
      <c r="F50" s="511"/>
      <c r="G50" s="30" t="s">
        <v>12</v>
      </c>
      <c r="H50" s="353">
        <f>+H46+H48</f>
        <v>89</v>
      </c>
      <c r="I50" s="354">
        <f>+I46+I48</f>
        <v>30</v>
      </c>
      <c r="J50" s="354">
        <f>+J46+J48</f>
        <v>30</v>
      </c>
      <c r="K50" s="354">
        <v>30</v>
      </c>
      <c r="L50" s="354">
        <f>+L46+L48</f>
        <v>1</v>
      </c>
      <c r="M50" s="353">
        <v>49</v>
      </c>
      <c r="N50" s="353">
        <v>49</v>
      </c>
      <c r="O50" s="353">
        <v>49</v>
      </c>
      <c r="P50" s="353">
        <v>59</v>
      </c>
      <c r="Q50" s="353">
        <f>+Q48+Q46</f>
        <v>59</v>
      </c>
      <c r="R50" s="353">
        <f>+R48+R46</f>
        <v>60.75</v>
      </c>
      <c r="S50" s="353">
        <f>S46</f>
        <v>8</v>
      </c>
      <c r="T50" s="353">
        <v>16</v>
      </c>
      <c r="U50" s="353">
        <v>16</v>
      </c>
      <c r="V50" s="353">
        <v>16</v>
      </c>
      <c r="W50" s="353">
        <v>16</v>
      </c>
      <c r="X50" s="353">
        <v>9.1</v>
      </c>
      <c r="Y50" s="353">
        <v>9.15</v>
      </c>
      <c r="Z50" s="353">
        <f aca="true" t="shared" si="13" ref="Z50:AB51">Z46+Z48</f>
        <v>9.100000000000001</v>
      </c>
      <c r="AA50" s="353">
        <f t="shared" si="13"/>
        <v>15.15</v>
      </c>
      <c r="AB50" s="353">
        <f t="shared" si="13"/>
        <v>15.15</v>
      </c>
      <c r="AC50" s="353">
        <f>+AC49+AC46</f>
        <v>0</v>
      </c>
      <c r="AD50" s="355"/>
      <c r="AE50" s="314">
        <f>+AE46+AE48</f>
        <v>3</v>
      </c>
      <c r="AF50" s="314"/>
      <c r="AG50" s="314"/>
      <c r="AH50" s="314"/>
      <c r="AI50" s="314"/>
      <c r="AJ50" s="315"/>
      <c r="AK50" s="355">
        <f aca="true" t="shared" si="14" ref="AK50:AM51">+AK48+AK46</f>
        <v>0.94</v>
      </c>
      <c r="AL50" s="314">
        <f t="shared" si="14"/>
        <v>6.9</v>
      </c>
      <c r="AM50" s="314">
        <f t="shared" si="14"/>
        <v>6.9</v>
      </c>
      <c r="AN50" s="77"/>
      <c r="AO50" s="95">
        <f t="shared" si="11"/>
        <v>0.45544554455445546</v>
      </c>
      <c r="AP50" s="96">
        <f t="shared" si="6"/>
        <v>0.8735955056179775</v>
      </c>
      <c r="AQ50" s="533"/>
      <c r="AR50" s="499"/>
      <c r="AS50" s="499"/>
      <c r="AT50" s="536"/>
      <c r="AU50" s="539"/>
      <c r="AV50" s="92"/>
      <c r="AW50" s="92"/>
      <c r="AX50" s="92"/>
      <c r="AY50" s="92"/>
      <c r="AZ50" s="92"/>
      <c r="BA50" s="92"/>
      <c r="BB50" s="92"/>
      <c r="BC50" s="92"/>
      <c r="BD50" s="92"/>
      <c r="BE50" s="92"/>
      <c r="BF50" s="92"/>
      <c r="BG50" s="92"/>
      <c r="BH50" s="92"/>
    </row>
    <row r="51" spans="1:60" ht="18.75" thickBot="1">
      <c r="A51" s="528"/>
      <c r="B51" s="488"/>
      <c r="C51" s="482"/>
      <c r="D51" s="485"/>
      <c r="E51" s="485"/>
      <c r="F51" s="512"/>
      <c r="G51" s="34" t="s">
        <v>13</v>
      </c>
      <c r="H51" s="285">
        <f>H47+H49</f>
        <v>5370792749.666666</v>
      </c>
      <c r="I51" s="285">
        <f>I47+I49</f>
        <v>526558414</v>
      </c>
      <c r="J51" s="285">
        <f>J47+J49</f>
        <v>526558414</v>
      </c>
      <c r="K51" s="285">
        <v>509388414</v>
      </c>
      <c r="L51" s="285">
        <f>L47+L49</f>
        <v>438170282</v>
      </c>
      <c r="M51" s="285">
        <v>2136425846</v>
      </c>
      <c r="N51" s="285">
        <v>2136425846</v>
      </c>
      <c r="O51" s="285">
        <v>2136425846</v>
      </c>
      <c r="P51" s="285">
        <v>2136425846</v>
      </c>
      <c r="Q51" s="285">
        <v>2153587501</v>
      </c>
      <c r="R51" s="285">
        <v>2150728147.66667</v>
      </c>
      <c r="S51" s="285">
        <f>+S49+S47</f>
        <v>1690696076</v>
      </c>
      <c r="T51" s="285">
        <v>1690696076</v>
      </c>
      <c r="U51" s="285">
        <v>1690696076</v>
      </c>
      <c r="V51" s="285">
        <v>1690696076</v>
      </c>
      <c r="W51" s="285">
        <v>1690696076</v>
      </c>
      <c r="X51" s="285">
        <v>1447100432</v>
      </c>
      <c r="Y51" s="285">
        <f>+Y49+Y47</f>
        <v>1266293927</v>
      </c>
      <c r="Z51" s="285">
        <f t="shared" si="13"/>
        <v>1266293927</v>
      </c>
      <c r="AA51" s="285">
        <f t="shared" si="13"/>
        <v>1266293927</v>
      </c>
      <c r="AB51" s="285">
        <f t="shared" si="13"/>
        <v>1266282071</v>
      </c>
      <c r="AC51" s="285">
        <f>AC47+AC49</f>
        <v>0</v>
      </c>
      <c r="AD51" s="338"/>
      <c r="AE51" s="311">
        <f aca="true" t="shared" si="15" ref="AE51">AE47+AE49</f>
        <v>421148000</v>
      </c>
      <c r="AF51" s="311"/>
      <c r="AG51" s="311"/>
      <c r="AH51" s="311"/>
      <c r="AI51" s="311"/>
      <c r="AJ51" s="316"/>
      <c r="AK51" s="338">
        <f t="shared" si="14"/>
        <v>302956388</v>
      </c>
      <c r="AL51" s="311">
        <f t="shared" si="14"/>
        <v>887889408</v>
      </c>
      <c r="AM51" s="311">
        <f t="shared" si="14"/>
        <v>942218408</v>
      </c>
      <c r="AN51" s="99"/>
      <c r="AO51" s="100">
        <f t="shared" si="11"/>
        <v>0.7440825623124534</v>
      </c>
      <c r="AP51" s="101">
        <f t="shared" si="6"/>
        <v>0.926905487085801</v>
      </c>
      <c r="AQ51" s="534"/>
      <c r="AR51" s="500"/>
      <c r="AS51" s="500"/>
      <c r="AT51" s="537"/>
      <c r="AU51" s="540"/>
      <c r="AV51" s="92"/>
      <c r="AW51" s="92"/>
      <c r="AX51" s="92"/>
      <c r="AY51" s="92"/>
      <c r="AZ51" s="92"/>
      <c r="BA51" s="92"/>
      <c r="BB51" s="92"/>
      <c r="BC51" s="92"/>
      <c r="BD51" s="92"/>
      <c r="BE51" s="92"/>
      <c r="BF51" s="92"/>
      <c r="BG51" s="92"/>
      <c r="BH51" s="92"/>
    </row>
    <row r="52" spans="1:60" ht="15">
      <c r="A52" s="528"/>
      <c r="B52" s="486">
        <v>8</v>
      </c>
      <c r="C52" s="529" t="s">
        <v>202</v>
      </c>
      <c r="D52" s="513" t="s">
        <v>169</v>
      </c>
      <c r="E52" s="513">
        <v>535</v>
      </c>
      <c r="F52" s="560">
        <v>180</v>
      </c>
      <c r="G52" s="31" t="s">
        <v>8</v>
      </c>
      <c r="H52" s="353">
        <f>2+8+15+10+5</f>
        <v>40</v>
      </c>
      <c r="I52" s="354">
        <v>2</v>
      </c>
      <c r="J52" s="354">
        <v>2</v>
      </c>
      <c r="K52" s="354">
        <v>2</v>
      </c>
      <c r="L52" s="354">
        <v>2</v>
      </c>
      <c r="M52" s="353">
        <v>8</v>
      </c>
      <c r="N52" s="353">
        <v>8</v>
      </c>
      <c r="O52" s="353">
        <v>8</v>
      </c>
      <c r="P52" s="353">
        <v>8</v>
      </c>
      <c r="Q52" s="353">
        <v>8</v>
      </c>
      <c r="R52" s="353">
        <v>0</v>
      </c>
      <c r="S52" s="353">
        <v>15</v>
      </c>
      <c r="T52" s="353">
        <v>15</v>
      </c>
      <c r="U52" s="353">
        <v>15</v>
      </c>
      <c r="V52" s="353">
        <v>15</v>
      </c>
      <c r="W52" s="353">
        <v>15</v>
      </c>
      <c r="X52" s="353">
        <v>0</v>
      </c>
      <c r="Y52" s="353">
        <v>10</v>
      </c>
      <c r="Z52" s="353">
        <v>10</v>
      </c>
      <c r="AA52" s="353">
        <v>10</v>
      </c>
      <c r="AB52" s="353">
        <v>10</v>
      </c>
      <c r="AC52" s="353"/>
      <c r="AD52" s="355"/>
      <c r="AE52" s="314">
        <v>5</v>
      </c>
      <c r="AF52" s="314"/>
      <c r="AG52" s="314"/>
      <c r="AH52" s="314"/>
      <c r="AI52" s="314"/>
      <c r="AJ52" s="315"/>
      <c r="AK52" s="355">
        <v>0</v>
      </c>
      <c r="AL52" s="314">
        <v>0</v>
      </c>
      <c r="AM52" s="314">
        <v>0</v>
      </c>
      <c r="AN52" s="77"/>
      <c r="AO52" s="108">
        <f t="shared" si="11"/>
        <v>0</v>
      </c>
      <c r="AP52" s="113">
        <f t="shared" si="6"/>
        <v>0.05</v>
      </c>
      <c r="AQ52" s="562" t="s">
        <v>203</v>
      </c>
      <c r="AR52" s="499" t="s">
        <v>156</v>
      </c>
      <c r="AS52" s="499" t="s">
        <v>204</v>
      </c>
      <c r="AT52" s="499" t="s">
        <v>205</v>
      </c>
      <c r="AU52" s="539" t="s">
        <v>206</v>
      </c>
      <c r="AV52" s="92"/>
      <c r="AW52" s="92"/>
      <c r="AX52" s="92"/>
      <c r="AY52" s="92"/>
      <c r="AZ52" s="92"/>
      <c r="BA52" s="92"/>
      <c r="BB52" s="92"/>
      <c r="BC52" s="92"/>
      <c r="BD52" s="92"/>
      <c r="BE52" s="92"/>
      <c r="BF52" s="92"/>
      <c r="BG52" s="92"/>
      <c r="BH52" s="92"/>
    </row>
    <row r="53" spans="1:60" ht="18">
      <c r="A53" s="528"/>
      <c r="B53" s="487"/>
      <c r="C53" s="481"/>
      <c r="D53" s="484"/>
      <c r="E53" s="484"/>
      <c r="F53" s="511"/>
      <c r="G53" s="33" t="s">
        <v>9</v>
      </c>
      <c r="H53" s="289">
        <f>+L53+R53+S53+Y53+AE53</f>
        <v>921502503</v>
      </c>
      <c r="I53" s="289">
        <v>67600549</v>
      </c>
      <c r="J53" s="289">
        <v>67600549</v>
      </c>
      <c r="K53" s="289">
        <v>67600549</v>
      </c>
      <c r="L53" s="289">
        <v>57654260</v>
      </c>
      <c r="M53" s="289">
        <v>180131055</v>
      </c>
      <c r="N53" s="289">
        <v>180131055</v>
      </c>
      <c r="O53" s="289">
        <v>180131055</v>
      </c>
      <c r="P53" s="289">
        <v>143137264</v>
      </c>
      <c r="Q53" s="289">
        <v>189876264</v>
      </c>
      <c r="R53" s="289">
        <v>185776243</v>
      </c>
      <c r="S53" s="289">
        <v>220809000</v>
      </c>
      <c r="T53" s="289">
        <v>220809000</v>
      </c>
      <c r="U53" s="289">
        <v>227522000</v>
      </c>
      <c r="V53" s="289">
        <v>227522000</v>
      </c>
      <c r="W53" s="289">
        <v>227000500</v>
      </c>
      <c r="X53" s="289">
        <v>227000500</v>
      </c>
      <c r="Y53" s="289">
        <v>201788000</v>
      </c>
      <c r="Z53" s="289">
        <v>201788000</v>
      </c>
      <c r="AA53" s="289">
        <v>201788000</v>
      </c>
      <c r="AB53" s="289">
        <v>204873300</v>
      </c>
      <c r="AC53" s="289"/>
      <c r="AD53" s="328"/>
      <c r="AE53" s="152">
        <v>255475000</v>
      </c>
      <c r="AF53" s="152"/>
      <c r="AG53" s="152"/>
      <c r="AH53" s="152"/>
      <c r="AI53" s="152"/>
      <c r="AJ53" s="301"/>
      <c r="AK53" s="328">
        <v>136099000</v>
      </c>
      <c r="AL53" s="152">
        <v>195099000</v>
      </c>
      <c r="AM53" s="152">
        <v>201670300</v>
      </c>
      <c r="AN53" s="94"/>
      <c r="AO53" s="95">
        <f t="shared" si="11"/>
        <v>0.9843659471487988</v>
      </c>
      <c r="AP53" s="96">
        <f t="shared" si="6"/>
        <v>0.7293537465301926</v>
      </c>
      <c r="AQ53" s="522"/>
      <c r="AR53" s="499"/>
      <c r="AS53" s="499"/>
      <c r="AT53" s="499"/>
      <c r="AU53" s="539"/>
      <c r="AV53" s="92"/>
      <c r="AW53" s="92"/>
      <c r="AX53" s="92"/>
      <c r="AY53" s="92"/>
      <c r="AZ53" s="92"/>
      <c r="BA53" s="92"/>
      <c r="BB53" s="92"/>
      <c r="BC53" s="92"/>
      <c r="BD53" s="92"/>
      <c r="BE53" s="92"/>
      <c r="BF53" s="92"/>
      <c r="BG53" s="92"/>
      <c r="BH53" s="92"/>
    </row>
    <row r="54" spans="1:60" ht="18">
      <c r="A54" s="528"/>
      <c r="B54" s="487"/>
      <c r="C54" s="481"/>
      <c r="D54" s="484"/>
      <c r="E54" s="484"/>
      <c r="F54" s="511"/>
      <c r="G54" s="30" t="s">
        <v>10</v>
      </c>
      <c r="H54" s="291"/>
      <c r="I54" s="291"/>
      <c r="J54" s="291"/>
      <c r="K54" s="291"/>
      <c r="L54" s="291"/>
      <c r="M54" s="291"/>
      <c r="N54" s="291"/>
      <c r="O54" s="291"/>
      <c r="P54" s="291"/>
      <c r="Q54" s="291"/>
      <c r="R54" s="291">
        <v>0</v>
      </c>
      <c r="S54" s="291">
        <v>8</v>
      </c>
      <c r="T54" s="291">
        <v>8</v>
      </c>
      <c r="U54" s="291">
        <v>8</v>
      </c>
      <c r="V54" s="291">
        <v>8</v>
      </c>
      <c r="W54" s="291">
        <v>8</v>
      </c>
      <c r="X54" s="291">
        <v>8</v>
      </c>
      <c r="Y54" s="291">
        <v>15</v>
      </c>
      <c r="Z54" s="291">
        <v>15</v>
      </c>
      <c r="AA54" s="291">
        <v>15</v>
      </c>
      <c r="AB54" s="291">
        <v>15</v>
      </c>
      <c r="AC54" s="291"/>
      <c r="AD54" s="330"/>
      <c r="AE54" s="302"/>
      <c r="AF54" s="302"/>
      <c r="AG54" s="302"/>
      <c r="AH54" s="302"/>
      <c r="AI54" s="302"/>
      <c r="AJ54" s="304"/>
      <c r="AK54" s="330">
        <v>0.1</v>
      </c>
      <c r="AL54" s="302">
        <v>5</v>
      </c>
      <c r="AM54" s="302">
        <v>6</v>
      </c>
      <c r="AN54" s="75"/>
      <c r="AO54" s="95">
        <f t="shared" si="11"/>
        <v>0.4</v>
      </c>
      <c r="AP54" s="96"/>
      <c r="AQ54" s="522"/>
      <c r="AR54" s="499"/>
      <c r="AS54" s="499"/>
      <c r="AT54" s="499"/>
      <c r="AU54" s="539"/>
      <c r="AV54" s="92"/>
      <c r="AW54" s="92"/>
      <c r="AX54" s="92"/>
      <c r="AY54" s="92"/>
      <c r="AZ54" s="92"/>
      <c r="BA54" s="92"/>
      <c r="BB54" s="92"/>
      <c r="BC54" s="92"/>
      <c r="BD54" s="92"/>
      <c r="BE54" s="92"/>
      <c r="BF54" s="92"/>
      <c r="BG54" s="92"/>
      <c r="BH54" s="92"/>
    </row>
    <row r="55" spans="1:60" ht="18">
      <c r="A55" s="528"/>
      <c r="B55" s="487"/>
      <c r="C55" s="481"/>
      <c r="D55" s="484"/>
      <c r="E55" s="484"/>
      <c r="F55" s="511"/>
      <c r="G55" s="33" t="s">
        <v>11</v>
      </c>
      <c r="H55" s="289">
        <f>L55+R55+X55+AA55</f>
        <v>231969116</v>
      </c>
      <c r="I55" s="289"/>
      <c r="J55" s="289"/>
      <c r="K55" s="289"/>
      <c r="L55" s="289"/>
      <c r="M55" s="289">
        <v>17781040</v>
      </c>
      <c r="N55" s="289">
        <v>17781040</v>
      </c>
      <c r="O55" s="289">
        <v>17781040</v>
      </c>
      <c r="P55" s="289">
        <v>17781040</v>
      </c>
      <c r="Q55" s="289">
        <v>17781040</v>
      </c>
      <c r="R55" s="289">
        <v>17781040</v>
      </c>
      <c r="S55" s="289">
        <v>108425443</v>
      </c>
      <c r="T55" s="289">
        <v>108425443</v>
      </c>
      <c r="U55" s="289">
        <v>108425443</v>
      </c>
      <c r="V55" s="289">
        <v>108425443</v>
      </c>
      <c r="W55" s="289">
        <v>108425443</v>
      </c>
      <c r="X55" s="289">
        <v>108425443</v>
      </c>
      <c r="Y55" s="289">
        <v>105762633</v>
      </c>
      <c r="Z55" s="289">
        <v>105762633</v>
      </c>
      <c r="AA55" s="289">
        <v>105762633</v>
      </c>
      <c r="AB55" s="289">
        <v>105762633</v>
      </c>
      <c r="AC55" s="289"/>
      <c r="AD55" s="348"/>
      <c r="AE55" s="152"/>
      <c r="AF55" s="152"/>
      <c r="AG55" s="152"/>
      <c r="AH55" s="152"/>
      <c r="AI55" s="152"/>
      <c r="AJ55" s="301"/>
      <c r="AK55" s="348">
        <v>95762633</v>
      </c>
      <c r="AL55" s="152">
        <v>105762633</v>
      </c>
      <c r="AM55" s="152">
        <v>105762633</v>
      </c>
      <c r="AN55" s="94"/>
      <c r="AO55" s="95">
        <f t="shared" si="11"/>
        <v>1</v>
      </c>
      <c r="AP55" s="96">
        <f t="shared" si="6"/>
        <v>1</v>
      </c>
      <c r="AQ55" s="522"/>
      <c r="AR55" s="499"/>
      <c r="AS55" s="499"/>
      <c r="AT55" s="499"/>
      <c r="AU55" s="539"/>
      <c r="AV55" s="92"/>
      <c r="AW55" s="92"/>
      <c r="AX55" s="92"/>
      <c r="AY55" s="92"/>
      <c r="AZ55" s="92"/>
      <c r="BA55" s="92"/>
      <c r="BB55" s="92"/>
      <c r="BC55" s="92"/>
      <c r="BD55" s="92"/>
      <c r="BE55" s="92"/>
      <c r="BF55" s="92"/>
      <c r="BG55" s="92"/>
      <c r="BH55" s="92"/>
    </row>
    <row r="56" spans="1:60" ht="18">
      <c r="A56" s="528"/>
      <c r="B56" s="487"/>
      <c r="C56" s="481"/>
      <c r="D56" s="484"/>
      <c r="E56" s="484"/>
      <c r="F56" s="511"/>
      <c r="G56" s="30" t="s">
        <v>12</v>
      </c>
      <c r="H56" s="342">
        <f>+H52+H54</f>
        <v>40</v>
      </c>
      <c r="I56" s="333">
        <f>+I52+I54</f>
        <v>2</v>
      </c>
      <c r="J56" s="333">
        <f>+J52+J54</f>
        <v>2</v>
      </c>
      <c r="K56" s="333">
        <v>2</v>
      </c>
      <c r="L56" s="314">
        <f>+L52+L54</f>
        <v>2</v>
      </c>
      <c r="M56" s="353">
        <v>8</v>
      </c>
      <c r="N56" s="353">
        <v>8</v>
      </c>
      <c r="O56" s="353">
        <v>8</v>
      </c>
      <c r="P56" s="353">
        <v>8</v>
      </c>
      <c r="Q56" s="353">
        <v>8</v>
      </c>
      <c r="R56" s="353">
        <v>0</v>
      </c>
      <c r="S56" s="353">
        <f>+S54+S52</f>
        <v>23</v>
      </c>
      <c r="T56" s="353">
        <v>23</v>
      </c>
      <c r="U56" s="353">
        <v>23</v>
      </c>
      <c r="V56" s="353">
        <v>23</v>
      </c>
      <c r="W56" s="353">
        <v>23</v>
      </c>
      <c r="X56" s="353">
        <v>8</v>
      </c>
      <c r="Y56" s="353">
        <f>Y52+Y54</f>
        <v>25</v>
      </c>
      <c r="Z56" s="353">
        <f>Z52+Z54</f>
        <v>25</v>
      </c>
      <c r="AA56" s="353">
        <f>AA52+AA54</f>
        <v>25</v>
      </c>
      <c r="AB56" s="353">
        <f>AB52+AB54</f>
        <v>25</v>
      </c>
      <c r="AC56" s="353">
        <f>+AC55+AC52</f>
        <v>0</v>
      </c>
      <c r="AD56" s="355"/>
      <c r="AE56" s="314">
        <f>+AE52+AE54</f>
        <v>5</v>
      </c>
      <c r="AF56" s="314"/>
      <c r="AG56" s="314"/>
      <c r="AH56" s="314"/>
      <c r="AI56" s="314"/>
      <c r="AJ56" s="315"/>
      <c r="AK56" s="355">
        <f aca="true" t="shared" si="16" ref="AK56:AM57">+AK54+AK52</f>
        <v>0.1</v>
      </c>
      <c r="AL56" s="314">
        <f t="shared" si="16"/>
        <v>5</v>
      </c>
      <c r="AM56" s="314">
        <f t="shared" si="16"/>
        <v>6</v>
      </c>
      <c r="AN56" s="77"/>
      <c r="AO56" s="95">
        <f t="shared" si="11"/>
        <v>0.24</v>
      </c>
      <c r="AP56" s="96">
        <f t="shared" si="6"/>
        <v>0.4</v>
      </c>
      <c r="AQ56" s="522"/>
      <c r="AR56" s="499"/>
      <c r="AS56" s="499"/>
      <c r="AT56" s="499"/>
      <c r="AU56" s="539"/>
      <c r="AV56" s="92"/>
      <c r="AW56" s="92"/>
      <c r="AX56" s="92"/>
      <c r="AY56" s="92"/>
      <c r="AZ56" s="92"/>
      <c r="BA56" s="92"/>
      <c r="BB56" s="92"/>
      <c r="BC56" s="92"/>
      <c r="BD56" s="92"/>
      <c r="BE56" s="92"/>
      <c r="BF56" s="92"/>
      <c r="BG56" s="92"/>
      <c r="BH56" s="92"/>
    </row>
    <row r="57" spans="1:60" ht="18.75" thickBot="1">
      <c r="A57" s="528"/>
      <c r="B57" s="487"/>
      <c r="C57" s="530"/>
      <c r="D57" s="531"/>
      <c r="E57" s="531"/>
      <c r="F57" s="561"/>
      <c r="G57" s="34" t="s">
        <v>13</v>
      </c>
      <c r="H57" s="356">
        <f>H53+H55</f>
        <v>1153471619</v>
      </c>
      <c r="I57" s="356">
        <f>I53+I55</f>
        <v>67600549</v>
      </c>
      <c r="J57" s="356">
        <f>J53+J55</f>
        <v>67600549</v>
      </c>
      <c r="K57" s="356">
        <v>67600549</v>
      </c>
      <c r="L57" s="356">
        <f>L53+L55</f>
        <v>57654260</v>
      </c>
      <c r="M57" s="356">
        <v>197912095</v>
      </c>
      <c r="N57" s="356">
        <v>197912095</v>
      </c>
      <c r="O57" s="356">
        <v>197912095</v>
      </c>
      <c r="P57" s="356">
        <v>160918304</v>
      </c>
      <c r="Q57" s="356">
        <v>207657304</v>
      </c>
      <c r="R57" s="356">
        <v>203557283</v>
      </c>
      <c r="S57" s="356">
        <f>+S55+S53</f>
        <v>329234443</v>
      </c>
      <c r="T57" s="356">
        <v>329234443</v>
      </c>
      <c r="U57" s="356">
        <v>329234443</v>
      </c>
      <c r="V57" s="356">
        <v>329234443</v>
      </c>
      <c r="W57" s="356">
        <v>329234443</v>
      </c>
      <c r="X57" s="356">
        <v>335425943</v>
      </c>
      <c r="Y57" s="356">
        <v>201788000</v>
      </c>
      <c r="Z57" s="356">
        <f>Z53+Z55</f>
        <v>307550633</v>
      </c>
      <c r="AA57" s="356">
        <f>AA53+AA55</f>
        <v>307550633</v>
      </c>
      <c r="AB57" s="356">
        <f>AB53+AB55</f>
        <v>310635933</v>
      </c>
      <c r="AC57" s="356">
        <f>AC53+AC55</f>
        <v>0</v>
      </c>
      <c r="AD57" s="357"/>
      <c r="AE57" s="317">
        <f aca="true" t="shared" si="17" ref="AE57">AE53+AE55</f>
        <v>255475000</v>
      </c>
      <c r="AF57" s="317"/>
      <c r="AG57" s="317"/>
      <c r="AH57" s="317"/>
      <c r="AI57" s="317"/>
      <c r="AJ57" s="318"/>
      <c r="AK57" s="357">
        <f t="shared" si="16"/>
        <v>231861633</v>
      </c>
      <c r="AL57" s="317">
        <f t="shared" si="16"/>
        <v>300861633</v>
      </c>
      <c r="AM57" s="317">
        <f t="shared" si="16"/>
        <v>307432933</v>
      </c>
      <c r="AN57" s="117"/>
      <c r="AO57" s="95">
        <f t="shared" si="11"/>
        <v>0.9896888941048555</v>
      </c>
      <c r="AP57" s="96">
        <f t="shared" si="6"/>
        <v>0.7837821096836194</v>
      </c>
      <c r="AQ57" s="563"/>
      <c r="AR57" s="500"/>
      <c r="AS57" s="499"/>
      <c r="AT57" s="499"/>
      <c r="AU57" s="539"/>
      <c r="AV57" s="92"/>
      <c r="AW57" s="92"/>
      <c r="AX57" s="92"/>
      <c r="AY57" s="92"/>
      <c r="AZ57" s="92"/>
      <c r="BA57" s="92"/>
      <c r="BB57" s="92"/>
      <c r="BC57" s="92"/>
      <c r="BD57" s="92"/>
      <c r="BE57" s="92"/>
      <c r="BF57" s="92"/>
      <c r="BG57" s="92"/>
      <c r="BH57" s="92"/>
    </row>
    <row r="58" spans="1:60" ht="15">
      <c r="A58" s="527" t="s">
        <v>207</v>
      </c>
      <c r="B58" s="486">
        <v>9</v>
      </c>
      <c r="C58" s="480" t="s">
        <v>208</v>
      </c>
      <c r="D58" s="483" t="s">
        <v>209</v>
      </c>
      <c r="E58" s="483">
        <v>535</v>
      </c>
      <c r="F58" s="510">
        <v>180</v>
      </c>
      <c r="G58" s="31" t="s">
        <v>8</v>
      </c>
      <c r="H58" s="321">
        <v>100</v>
      </c>
      <c r="I58" s="345">
        <v>0</v>
      </c>
      <c r="J58" s="345">
        <v>0</v>
      </c>
      <c r="K58" s="345">
        <v>0</v>
      </c>
      <c r="L58" s="345">
        <v>0</v>
      </c>
      <c r="M58" s="321">
        <v>0</v>
      </c>
      <c r="N58" s="321">
        <v>0</v>
      </c>
      <c r="O58" s="321">
        <v>0</v>
      </c>
      <c r="P58" s="321">
        <v>0</v>
      </c>
      <c r="Q58" s="321">
        <v>0</v>
      </c>
      <c r="R58" s="321">
        <v>0</v>
      </c>
      <c r="S58" s="321">
        <v>0</v>
      </c>
      <c r="T58" s="321">
        <v>0</v>
      </c>
      <c r="U58" s="321">
        <v>0</v>
      </c>
      <c r="V58" s="321">
        <v>0</v>
      </c>
      <c r="W58" s="321">
        <v>0</v>
      </c>
      <c r="X58" s="321">
        <v>0</v>
      </c>
      <c r="Y58" s="358">
        <v>1</v>
      </c>
      <c r="Z58" s="321">
        <v>100</v>
      </c>
      <c r="AA58" s="321">
        <v>100</v>
      </c>
      <c r="AB58" s="321">
        <v>100</v>
      </c>
      <c r="AC58" s="321"/>
      <c r="AD58" s="350"/>
      <c r="AE58" s="312">
        <v>100</v>
      </c>
      <c r="AF58" s="312"/>
      <c r="AG58" s="312"/>
      <c r="AH58" s="312"/>
      <c r="AI58" s="312"/>
      <c r="AJ58" s="313"/>
      <c r="AK58" s="350">
        <v>0</v>
      </c>
      <c r="AL58" s="312">
        <v>50</v>
      </c>
      <c r="AM58" s="312">
        <v>55</v>
      </c>
      <c r="AN58" s="76"/>
      <c r="AO58" s="118">
        <f t="shared" si="11"/>
        <v>0.55</v>
      </c>
      <c r="AP58" s="119">
        <f t="shared" si="6"/>
        <v>0.55</v>
      </c>
      <c r="AQ58" s="557" t="s">
        <v>210</v>
      </c>
      <c r="AR58" s="498" t="s">
        <v>211</v>
      </c>
      <c r="AS58" s="498" t="s">
        <v>212</v>
      </c>
      <c r="AT58" s="498" t="s">
        <v>213</v>
      </c>
      <c r="AU58" s="501" t="s">
        <v>214</v>
      </c>
      <c r="AV58" s="92"/>
      <c r="AW58" s="92"/>
      <c r="AX58" s="92"/>
      <c r="AY58" s="92"/>
      <c r="AZ58" s="92"/>
      <c r="BA58" s="92"/>
      <c r="BB58" s="92"/>
      <c r="BC58" s="92"/>
      <c r="BD58" s="92"/>
      <c r="BE58" s="92"/>
      <c r="BF58" s="92"/>
      <c r="BG58" s="92"/>
      <c r="BH58" s="92"/>
    </row>
    <row r="59" spans="1:60" ht="18">
      <c r="A59" s="528"/>
      <c r="B59" s="487"/>
      <c r="C59" s="481"/>
      <c r="D59" s="484"/>
      <c r="E59" s="484"/>
      <c r="F59" s="511"/>
      <c r="G59" s="33" t="s">
        <v>9</v>
      </c>
      <c r="H59" s="289">
        <f>+L59+R59+AB59</f>
        <v>787051125</v>
      </c>
      <c r="I59" s="289">
        <v>0</v>
      </c>
      <c r="J59" s="289">
        <v>0</v>
      </c>
      <c r="K59" s="289">
        <v>0</v>
      </c>
      <c r="L59" s="289">
        <v>0</v>
      </c>
      <c r="M59" s="289">
        <v>0</v>
      </c>
      <c r="N59" s="289">
        <v>0</v>
      </c>
      <c r="O59" s="289">
        <v>0</v>
      </c>
      <c r="P59" s="289">
        <v>0</v>
      </c>
      <c r="Q59" s="289">
        <v>0</v>
      </c>
      <c r="R59" s="289">
        <v>0</v>
      </c>
      <c r="S59" s="289">
        <v>0</v>
      </c>
      <c r="T59" s="289">
        <v>0</v>
      </c>
      <c r="U59" s="289">
        <v>0</v>
      </c>
      <c r="V59" s="289">
        <v>0</v>
      </c>
      <c r="W59" s="289">
        <v>0</v>
      </c>
      <c r="X59" s="289">
        <v>0</v>
      </c>
      <c r="Y59" s="289">
        <v>314820000</v>
      </c>
      <c r="Z59" s="289">
        <v>314820000</v>
      </c>
      <c r="AA59" s="289">
        <v>314820000</v>
      </c>
      <c r="AB59" s="289">
        <v>787051125</v>
      </c>
      <c r="AC59" s="289"/>
      <c r="AD59" s="328"/>
      <c r="AE59" s="152">
        <v>0</v>
      </c>
      <c r="AF59" s="152"/>
      <c r="AG59" s="152"/>
      <c r="AH59" s="152"/>
      <c r="AI59" s="152"/>
      <c r="AJ59" s="301"/>
      <c r="AK59" s="328">
        <v>0</v>
      </c>
      <c r="AL59" s="152">
        <v>157410225</v>
      </c>
      <c r="AM59" s="152">
        <v>472230675</v>
      </c>
      <c r="AN59" s="94"/>
      <c r="AO59" s="95">
        <f t="shared" si="11"/>
        <v>0.6</v>
      </c>
      <c r="AP59" s="120">
        <f t="shared" si="6"/>
        <v>0.6</v>
      </c>
      <c r="AQ59" s="558"/>
      <c r="AR59" s="499"/>
      <c r="AS59" s="499"/>
      <c r="AT59" s="499"/>
      <c r="AU59" s="502"/>
      <c r="AV59" s="92"/>
      <c r="AW59" s="92"/>
      <c r="AX59" s="92"/>
      <c r="AY59" s="92"/>
      <c r="AZ59" s="92"/>
      <c r="BA59" s="92"/>
      <c r="BB59" s="92"/>
      <c r="BC59" s="92"/>
      <c r="BD59" s="92"/>
      <c r="BE59" s="92"/>
      <c r="BF59" s="92"/>
      <c r="BG59" s="92"/>
      <c r="BH59" s="92"/>
    </row>
    <row r="60" spans="1:60" ht="18">
      <c r="A60" s="528"/>
      <c r="B60" s="487"/>
      <c r="C60" s="481"/>
      <c r="D60" s="484"/>
      <c r="E60" s="484"/>
      <c r="F60" s="511"/>
      <c r="G60" s="30" t="s">
        <v>10</v>
      </c>
      <c r="H60" s="291">
        <v>0</v>
      </c>
      <c r="I60" s="291">
        <v>0</v>
      </c>
      <c r="J60" s="291">
        <v>0</v>
      </c>
      <c r="K60" s="291">
        <v>0</v>
      </c>
      <c r="L60" s="291">
        <v>0</v>
      </c>
      <c r="M60" s="291">
        <v>0</v>
      </c>
      <c r="N60" s="291">
        <v>0</v>
      </c>
      <c r="O60" s="291">
        <v>0</v>
      </c>
      <c r="P60" s="291">
        <v>0</v>
      </c>
      <c r="Q60" s="291">
        <v>0</v>
      </c>
      <c r="R60" s="291">
        <v>0</v>
      </c>
      <c r="S60" s="291">
        <v>0</v>
      </c>
      <c r="T60" s="291">
        <v>0</v>
      </c>
      <c r="U60" s="291">
        <v>0</v>
      </c>
      <c r="V60" s="291">
        <v>0</v>
      </c>
      <c r="W60" s="291">
        <v>0</v>
      </c>
      <c r="X60" s="291">
        <v>0</v>
      </c>
      <c r="Y60" s="291">
        <v>0</v>
      </c>
      <c r="Z60" s="291">
        <v>0</v>
      </c>
      <c r="AA60" s="291">
        <v>0</v>
      </c>
      <c r="AB60" s="291">
        <v>0</v>
      </c>
      <c r="AC60" s="291"/>
      <c r="AD60" s="330"/>
      <c r="AE60" s="302">
        <v>0</v>
      </c>
      <c r="AF60" s="302"/>
      <c r="AG60" s="302"/>
      <c r="AH60" s="302"/>
      <c r="AI60" s="302"/>
      <c r="AJ60" s="304"/>
      <c r="AK60" s="330">
        <v>0</v>
      </c>
      <c r="AL60" s="302">
        <v>0</v>
      </c>
      <c r="AM60" s="302">
        <v>0</v>
      </c>
      <c r="AN60" s="75"/>
      <c r="AO60" s="95"/>
      <c r="AP60" s="121"/>
      <c r="AQ60" s="558"/>
      <c r="AR60" s="499"/>
      <c r="AS60" s="499"/>
      <c r="AT60" s="499"/>
      <c r="AU60" s="502"/>
      <c r="AV60" s="92"/>
      <c r="AW60" s="92"/>
      <c r="AX60" s="92"/>
      <c r="AY60" s="92"/>
      <c r="AZ60" s="92"/>
      <c r="BA60" s="92"/>
      <c r="BB60" s="92"/>
      <c r="BC60" s="92"/>
      <c r="BD60" s="92"/>
      <c r="BE60" s="92"/>
      <c r="BF60" s="92"/>
      <c r="BG60" s="92"/>
      <c r="BH60" s="92"/>
    </row>
    <row r="61" spans="1:60" ht="18">
      <c r="A61" s="528"/>
      <c r="B61" s="487"/>
      <c r="C61" s="481"/>
      <c r="D61" s="484"/>
      <c r="E61" s="484"/>
      <c r="F61" s="511"/>
      <c r="G61" s="33" t="s">
        <v>11</v>
      </c>
      <c r="H61" s="289">
        <v>0</v>
      </c>
      <c r="I61" s="289">
        <v>0</v>
      </c>
      <c r="J61" s="289">
        <v>0</v>
      </c>
      <c r="K61" s="289">
        <v>0</v>
      </c>
      <c r="L61" s="289">
        <v>0</v>
      </c>
      <c r="M61" s="289">
        <v>0</v>
      </c>
      <c r="N61" s="289">
        <v>0</v>
      </c>
      <c r="O61" s="289">
        <v>0</v>
      </c>
      <c r="P61" s="289">
        <v>0</v>
      </c>
      <c r="Q61" s="289">
        <v>0</v>
      </c>
      <c r="R61" s="289">
        <v>0</v>
      </c>
      <c r="S61" s="289">
        <v>0</v>
      </c>
      <c r="T61" s="289">
        <v>0</v>
      </c>
      <c r="U61" s="289">
        <v>0</v>
      </c>
      <c r="V61" s="289">
        <v>0</v>
      </c>
      <c r="W61" s="289">
        <v>0</v>
      </c>
      <c r="X61" s="289">
        <v>0</v>
      </c>
      <c r="Y61" s="289">
        <v>0</v>
      </c>
      <c r="Z61" s="289">
        <v>0</v>
      </c>
      <c r="AA61" s="289">
        <v>0</v>
      </c>
      <c r="AB61" s="289">
        <v>0</v>
      </c>
      <c r="AC61" s="289"/>
      <c r="AD61" s="348"/>
      <c r="AE61" s="152">
        <v>0</v>
      </c>
      <c r="AF61" s="152"/>
      <c r="AG61" s="152"/>
      <c r="AH61" s="152"/>
      <c r="AI61" s="152"/>
      <c r="AJ61" s="301"/>
      <c r="AK61" s="348">
        <v>0</v>
      </c>
      <c r="AL61" s="152">
        <v>0</v>
      </c>
      <c r="AM61" s="152">
        <v>0</v>
      </c>
      <c r="AN61" s="94"/>
      <c r="AO61" s="95"/>
      <c r="AP61" s="122"/>
      <c r="AQ61" s="558"/>
      <c r="AR61" s="499"/>
      <c r="AS61" s="499"/>
      <c r="AT61" s="499"/>
      <c r="AU61" s="502"/>
      <c r="AV61" s="92"/>
      <c r="AW61" s="92"/>
      <c r="AX61" s="92"/>
      <c r="AY61" s="92"/>
      <c r="AZ61" s="92"/>
      <c r="BA61" s="92"/>
      <c r="BB61" s="92"/>
      <c r="BC61" s="92"/>
      <c r="BD61" s="92"/>
      <c r="BE61" s="92"/>
      <c r="BF61" s="92"/>
      <c r="BG61" s="92"/>
      <c r="BH61" s="92"/>
    </row>
    <row r="62" spans="1:60" ht="18">
      <c r="A62" s="528"/>
      <c r="B62" s="487"/>
      <c r="C62" s="481"/>
      <c r="D62" s="484"/>
      <c r="E62" s="484"/>
      <c r="F62" s="511"/>
      <c r="G62" s="30" t="s">
        <v>12</v>
      </c>
      <c r="H62" s="342">
        <f>+H58</f>
        <v>100</v>
      </c>
      <c r="I62" s="333">
        <v>0</v>
      </c>
      <c r="J62" s="333">
        <v>0</v>
      </c>
      <c r="K62" s="333">
        <v>0</v>
      </c>
      <c r="L62" s="314">
        <v>0</v>
      </c>
      <c r="M62" s="353">
        <v>0</v>
      </c>
      <c r="N62" s="353">
        <v>0</v>
      </c>
      <c r="O62" s="353">
        <v>0</v>
      </c>
      <c r="P62" s="353">
        <v>0</v>
      </c>
      <c r="Q62" s="353">
        <v>0</v>
      </c>
      <c r="R62" s="353">
        <v>0</v>
      </c>
      <c r="S62" s="353">
        <v>0</v>
      </c>
      <c r="T62" s="353">
        <v>0</v>
      </c>
      <c r="U62" s="353">
        <v>0</v>
      </c>
      <c r="V62" s="353">
        <v>0</v>
      </c>
      <c r="W62" s="353">
        <v>0</v>
      </c>
      <c r="X62" s="353">
        <v>0</v>
      </c>
      <c r="Y62" s="283">
        <v>0</v>
      </c>
      <c r="Z62" s="353">
        <f>Z58+Z60</f>
        <v>100</v>
      </c>
      <c r="AA62" s="353">
        <f>AA58+AA60</f>
        <v>100</v>
      </c>
      <c r="AB62" s="353">
        <f>AB58+AB60</f>
        <v>100</v>
      </c>
      <c r="AC62" s="353"/>
      <c r="AD62" s="355"/>
      <c r="AE62" s="314">
        <v>0</v>
      </c>
      <c r="AF62" s="314"/>
      <c r="AG62" s="314"/>
      <c r="AH62" s="314"/>
      <c r="AI62" s="314"/>
      <c r="AJ62" s="315"/>
      <c r="AK62" s="355">
        <f>+AK58+AK60</f>
        <v>0</v>
      </c>
      <c r="AL62" s="314">
        <f>+AL58+AL60</f>
        <v>50</v>
      </c>
      <c r="AM62" s="314">
        <f>+AM58+AM60</f>
        <v>55</v>
      </c>
      <c r="AN62" s="77"/>
      <c r="AO62" s="108">
        <f t="shared" si="11"/>
        <v>0.55</v>
      </c>
      <c r="AP62" s="123">
        <f t="shared" si="6"/>
        <v>0.55</v>
      </c>
      <c r="AQ62" s="558"/>
      <c r="AR62" s="499"/>
      <c r="AS62" s="499"/>
      <c r="AT62" s="499"/>
      <c r="AU62" s="502"/>
      <c r="AV62" s="92"/>
      <c r="AW62" s="92"/>
      <c r="AX62" s="92"/>
      <c r="AY62" s="92"/>
      <c r="AZ62" s="92"/>
      <c r="BA62" s="92"/>
      <c r="BB62" s="92"/>
      <c r="BC62" s="92"/>
      <c r="BD62" s="92"/>
      <c r="BE62" s="92"/>
      <c r="BF62" s="92"/>
      <c r="BG62" s="92"/>
      <c r="BH62" s="92"/>
    </row>
    <row r="63" spans="1:60" ht="18.75" thickBot="1">
      <c r="A63" s="556"/>
      <c r="B63" s="488"/>
      <c r="C63" s="482"/>
      <c r="D63" s="485"/>
      <c r="E63" s="485"/>
      <c r="F63" s="512"/>
      <c r="G63" s="35" t="s">
        <v>13</v>
      </c>
      <c r="H63" s="285">
        <f>+H59</f>
        <v>787051125</v>
      </c>
      <c r="I63" s="285">
        <v>0</v>
      </c>
      <c r="J63" s="285">
        <v>0</v>
      </c>
      <c r="K63" s="285">
        <v>0</v>
      </c>
      <c r="L63" s="285">
        <v>0</v>
      </c>
      <c r="M63" s="285">
        <v>0</v>
      </c>
      <c r="N63" s="285">
        <v>0</v>
      </c>
      <c r="O63" s="285">
        <v>0</v>
      </c>
      <c r="P63" s="285">
        <v>0</v>
      </c>
      <c r="Q63" s="285">
        <v>0</v>
      </c>
      <c r="R63" s="285">
        <v>0</v>
      </c>
      <c r="S63" s="285">
        <v>0</v>
      </c>
      <c r="T63" s="285">
        <v>0</v>
      </c>
      <c r="U63" s="285">
        <v>0</v>
      </c>
      <c r="V63" s="285">
        <v>0</v>
      </c>
      <c r="W63" s="285">
        <v>0</v>
      </c>
      <c r="X63" s="285">
        <v>0</v>
      </c>
      <c r="Y63" s="285">
        <v>314820000</v>
      </c>
      <c r="Z63" s="285">
        <v>314820000</v>
      </c>
      <c r="AA63" s="285">
        <v>314820000</v>
      </c>
      <c r="AB63" s="285">
        <f>AB59</f>
        <v>787051125</v>
      </c>
      <c r="AC63" s="285"/>
      <c r="AD63" s="338"/>
      <c r="AE63" s="311">
        <v>0</v>
      </c>
      <c r="AF63" s="311"/>
      <c r="AG63" s="311"/>
      <c r="AH63" s="311"/>
      <c r="AI63" s="311"/>
      <c r="AJ63" s="316"/>
      <c r="AK63" s="338">
        <f>+AK61+AK59</f>
        <v>0</v>
      </c>
      <c r="AL63" s="311">
        <f>+AL61+AL59</f>
        <v>157410225</v>
      </c>
      <c r="AM63" s="311">
        <f>+AM61+AM59</f>
        <v>472230675</v>
      </c>
      <c r="AN63" s="99"/>
      <c r="AO63" s="100">
        <f t="shared" si="11"/>
        <v>0.6</v>
      </c>
      <c r="AP63" s="124">
        <f t="shared" si="6"/>
        <v>0.6</v>
      </c>
      <c r="AQ63" s="559"/>
      <c r="AR63" s="500"/>
      <c r="AS63" s="500"/>
      <c r="AT63" s="500"/>
      <c r="AU63" s="503"/>
      <c r="AV63" s="92"/>
      <c r="AW63" s="92"/>
      <c r="AX63" s="92"/>
      <c r="AY63" s="92"/>
      <c r="AZ63" s="92"/>
      <c r="BA63" s="92"/>
      <c r="BB63" s="92"/>
      <c r="BC63" s="92"/>
      <c r="BD63" s="92"/>
      <c r="BE63" s="92"/>
      <c r="BF63" s="92"/>
      <c r="BG63" s="92"/>
      <c r="BH63" s="92"/>
    </row>
    <row r="64" spans="1:60" ht="18">
      <c r="A64" s="541" t="s">
        <v>14</v>
      </c>
      <c r="B64" s="542"/>
      <c r="C64" s="542"/>
      <c r="D64" s="542"/>
      <c r="E64" s="542"/>
      <c r="F64" s="543"/>
      <c r="G64" s="29" t="s">
        <v>9</v>
      </c>
      <c r="H64" s="319">
        <f aca="true" t="shared" si="18" ref="H64:N64">+H11+H17+H23+H29+H35+H41+H47+H53</f>
        <v>28035682022.666668</v>
      </c>
      <c r="I64" s="319">
        <f t="shared" si="18"/>
        <v>1261547053</v>
      </c>
      <c r="J64" s="319">
        <f t="shared" si="18"/>
        <v>1261547053</v>
      </c>
      <c r="K64" s="319">
        <f t="shared" si="18"/>
        <v>1051547053</v>
      </c>
      <c r="L64" s="319">
        <f t="shared" si="18"/>
        <v>867743009</v>
      </c>
      <c r="M64" s="319">
        <f t="shared" si="18"/>
        <v>8795300000</v>
      </c>
      <c r="N64" s="319">
        <f t="shared" si="18"/>
        <v>8795300000</v>
      </c>
      <c r="O64" s="319">
        <f>+O11+O17+O23+O29+O35+O41+O47+O53</f>
        <v>8795300000</v>
      </c>
      <c r="P64" s="319">
        <f>+P11+P17+P23+P29+P35+P41+P47+P53</f>
        <v>7712420000</v>
      </c>
      <c r="Q64" s="319">
        <f>+Q11+Q17+Q23+Q29+Q35+Q41+Q47+Q53</f>
        <v>7712420000</v>
      </c>
      <c r="R64" s="319">
        <f>+R11+R17+R23+R29+R35+R41+R47+R53</f>
        <v>7356162028.666666</v>
      </c>
      <c r="S64" s="319">
        <f aca="true" t="shared" si="19" ref="S64:X64">+S11+S17+S23+S29+S35+S41+S47+S53</f>
        <v>7468889000</v>
      </c>
      <c r="T64" s="319">
        <f t="shared" si="19"/>
        <v>7468889000</v>
      </c>
      <c r="U64" s="319">
        <f t="shared" si="19"/>
        <v>7468889000</v>
      </c>
      <c r="V64" s="319">
        <f t="shared" si="19"/>
        <v>7468889000</v>
      </c>
      <c r="W64" s="319">
        <f t="shared" si="19"/>
        <v>7468889000</v>
      </c>
      <c r="X64" s="319">
        <f t="shared" si="19"/>
        <v>6391433325</v>
      </c>
      <c r="Y64" s="319">
        <f>+Y11+Y17+Y23+Y29+Y35+Y41+Y47+Y53+Y59</f>
        <v>9147871000</v>
      </c>
      <c r="Z64" s="319">
        <f aca="true" t="shared" si="20" ref="Z64:AK64">+Z11+Z17+Z23+Z29+Z35+Z41+Z47+Z53+Z59</f>
        <v>9147871000</v>
      </c>
      <c r="AA64" s="319">
        <f t="shared" si="20"/>
        <v>9147871000</v>
      </c>
      <c r="AB64" s="319">
        <f t="shared" si="20"/>
        <v>9147871000</v>
      </c>
      <c r="AC64" s="319">
        <f t="shared" si="20"/>
        <v>1539315550</v>
      </c>
      <c r="AD64" s="319"/>
      <c r="AE64" s="319">
        <f>+AE11+AE17+AE23+AE29+AE35+AE41+AE47+AE53+AE59</f>
        <v>3462870000</v>
      </c>
      <c r="AF64" s="319"/>
      <c r="AG64" s="319"/>
      <c r="AH64" s="319"/>
      <c r="AI64" s="319"/>
      <c r="AJ64" s="320"/>
      <c r="AK64" s="359">
        <f t="shared" si="20"/>
        <v>598096000</v>
      </c>
      <c r="AL64" s="319">
        <f>+AL11+AL17+AL23+AL29+AL35+AL41+AL47+AL53+AL59</f>
        <v>2750334062</v>
      </c>
      <c r="AM64" s="319">
        <f>+AM11+AM17+AM23+AM29+AM35+AM41+AM47+AM53+AM59</f>
        <v>3140076512</v>
      </c>
      <c r="AN64" s="125"/>
      <c r="AO64" s="126">
        <f>+AM64/AB64</f>
        <v>0.34325762923416825</v>
      </c>
      <c r="AP64" s="127">
        <f>+(AM64+X64+R64+L64)/H64</f>
        <v>0.6333148899431633</v>
      </c>
      <c r="AQ64" s="547"/>
      <c r="AR64" s="547"/>
      <c r="AS64" s="547"/>
      <c r="AT64" s="547"/>
      <c r="AU64" s="548"/>
      <c r="AV64" s="92"/>
      <c r="AW64" s="128"/>
      <c r="AX64" s="128"/>
      <c r="AY64" s="128"/>
      <c r="AZ64" s="128"/>
      <c r="BA64" s="128"/>
      <c r="BB64" s="128"/>
      <c r="BC64" s="128"/>
      <c r="BD64" s="128"/>
      <c r="BE64" s="128"/>
      <c r="BF64" s="128"/>
      <c r="BG64" s="128"/>
      <c r="BH64" s="128"/>
    </row>
    <row r="65" spans="1:60" ht="18">
      <c r="A65" s="541"/>
      <c r="B65" s="542"/>
      <c r="C65" s="542"/>
      <c r="D65" s="542"/>
      <c r="E65" s="542"/>
      <c r="F65" s="543"/>
      <c r="G65" s="33" t="s">
        <v>11</v>
      </c>
      <c r="H65" s="289">
        <f aca="true" t="shared" si="21" ref="H65:N65">H13+H19+H25+H31+H37+H43+H49+H55</f>
        <v>13004340201</v>
      </c>
      <c r="I65" s="289">
        <f t="shared" si="21"/>
        <v>0</v>
      </c>
      <c r="J65" s="289">
        <f t="shared" si="21"/>
        <v>0</v>
      </c>
      <c r="K65" s="289">
        <f t="shared" si="21"/>
        <v>0</v>
      </c>
      <c r="L65" s="289">
        <f t="shared" si="21"/>
        <v>0</v>
      </c>
      <c r="M65" s="289">
        <f t="shared" si="21"/>
        <v>730212885</v>
      </c>
      <c r="N65" s="289">
        <f t="shared" si="21"/>
        <v>730212885</v>
      </c>
      <c r="O65" s="289">
        <f>O13+O19+O25+O31+O37+O43+O49+O55</f>
        <v>730212884</v>
      </c>
      <c r="P65" s="289">
        <f>P13+P19+P25+P31+P37+P43+P49+P55</f>
        <v>730212884</v>
      </c>
      <c r="Q65" s="289">
        <f>Q13+Q19+Q25+Q31+Q37+Q43+Q49+Q55</f>
        <v>730212884</v>
      </c>
      <c r="R65" s="289">
        <f>R13+R19+R25+R31+R37+R43+R49+R55</f>
        <v>730212884</v>
      </c>
      <c r="S65" s="289">
        <f aca="true" t="shared" si="22" ref="S65:X65">S13+S19+S25+S31+S37+S43+S49+S55</f>
        <v>5853824592</v>
      </c>
      <c r="T65" s="289">
        <f t="shared" si="22"/>
        <v>5853824592</v>
      </c>
      <c r="U65" s="289">
        <f t="shared" si="22"/>
        <v>5845422411</v>
      </c>
      <c r="V65" s="289">
        <f t="shared" si="22"/>
        <v>5845422411</v>
      </c>
      <c r="W65" s="289">
        <f t="shared" si="22"/>
        <v>5845422411</v>
      </c>
      <c r="X65" s="289">
        <f t="shared" si="22"/>
        <v>4600972067</v>
      </c>
      <c r="Y65" s="289">
        <f>Y13+Y19+Y25+Y31+Y37+Y43+Y49+Y55+Y61</f>
        <v>5538997085</v>
      </c>
      <c r="Z65" s="289">
        <f aca="true" t="shared" si="23" ref="Z65:AK65">Z13+Z19+Z25+Z31+Z37+Z43+Z49+Z55+Z61</f>
        <v>5538997085</v>
      </c>
      <c r="AA65" s="289">
        <f t="shared" si="23"/>
        <v>5538997085</v>
      </c>
      <c r="AB65" s="289">
        <f t="shared" si="23"/>
        <v>5538985229</v>
      </c>
      <c r="AC65" s="289">
        <f t="shared" si="23"/>
        <v>0</v>
      </c>
      <c r="AD65" s="360"/>
      <c r="AE65" s="289">
        <f t="shared" si="23"/>
        <v>0</v>
      </c>
      <c r="AF65" s="289"/>
      <c r="AG65" s="289"/>
      <c r="AH65" s="289"/>
      <c r="AI65" s="289"/>
      <c r="AJ65" s="290"/>
      <c r="AK65" s="327">
        <f t="shared" si="23"/>
        <v>5041530221</v>
      </c>
      <c r="AL65" s="289">
        <f>AL13+AL19+AL25+AL31+AL37+AL43+AL49+AL55</f>
        <v>5342968104</v>
      </c>
      <c r="AM65" s="289">
        <f>AM13+AM19+AM25+AM31+AM37+AM43+AM49+AM55</f>
        <v>5419626199</v>
      </c>
      <c r="AN65" s="129"/>
      <c r="AO65" s="130">
        <f>+AM65/AB65</f>
        <v>0.978451101588955</v>
      </c>
      <c r="AP65" s="131">
        <f>+(AM65+X65+R65+L65)/H65</f>
        <v>0.8267094665189773</v>
      </c>
      <c r="AQ65" s="549"/>
      <c r="AR65" s="549"/>
      <c r="AS65" s="549"/>
      <c r="AT65" s="549"/>
      <c r="AU65" s="550"/>
      <c r="AV65" s="92"/>
      <c r="AW65" s="128"/>
      <c r="AX65" s="128"/>
      <c r="AY65" s="128"/>
      <c r="AZ65" s="128"/>
      <c r="BA65" s="128"/>
      <c r="BB65" s="128"/>
      <c r="BC65" s="128"/>
      <c r="BD65" s="128"/>
      <c r="BE65" s="128"/>
      <c r="BF65" s="128"/>
      <c r="BG65" s="128"/>
      <c r="BH65" s="128"/>
    </row>
    <row r="66" spans="1:60" ht="15" thickBot="1">
      <c r="A66" s="544"/>
      <c r="B66" s="545"/>
      <c r="C66" s="545"/>
      <c r="D66" s="545"/>
      <c r="E66" s="545"/>
      <c r="F66" s="546"/>
      <c r="G66" s="32" t="s">
        <v>14</v>
      </c>
      <c r="H66" s="285">
        <f aca="true" t="shared" si="24" ref="H66:N66">+H65+H64</f>
        <v>41040022223.66667</v>
      </c>
      <c r="I66" s="285">
        <f t="shared" si="24"/>
        <v>1261547053</v>
      </c>
      <c r="J66" s="285">
        <f t="shared" si="24"/>
        <v>1261547053</v>
      </c>
      <c r="K66" s="285">
        <f t="shared" si="24"/>
        <v>1051547053</v>
      </c>
      <c r="L66" s="285">
        <f t="shared" si="24"/>
        <v>867743009</v>
      </c>
      <c r="M66" s="285">
        <f t="shared" si="24"/>
        <v>9525512885</v>
      </c>
      <c r="N66" s="285">
        <f t="shared" si="24"/>
        <v>9525512885</v>
      </c>
      <c r="O66" s="285">
        <f>+O65+O64</f>
        <v>9525512884</v>
      </c>
      <c r="P66" s="285">
        <f>+P65+P64</f>
        <v>8442632884</v>
      </c>
      <c r="Q66" s="285">
        <f>+Q65+Q64</f>
        <v>8442632884</v>
      </c>
      <c r="R66" s="285">
        <f>+R65+R64</f>
        <v>8086374912.666666</v>
      </c>
      <c r="S66" s="285">
        <f aca="true" t="shared" si="25" ref="S66:AK66">+S65+S64</f>
        <v>13322713592</v>
      </c>
      <c r="T66" s="285">
        <f t="shared" si="25"/>
        <v>13322713592</v>
      </c>
      <c r="U66" s="285">
        <f t="shared" si="25"/>
        <v>13314311411</v>
      </c>
      <c r="V66" s="285">
        <f t="shared" si="25"/>
        <v>13314311411</v>
      </c>
      <c r="W66" s="285">
        <f t="shared" si="25"/>
        <v>13314311411</v>
      </c>
      <c r="X66" s="285">
        <f t="shared" si="25"/>
        <v>10992405392</v>
      </c>
      <c r="Y66" s="285">
        <f t="shared" si="25"/>
        <v>14686868085</v>
      </c>
      <c r="Z66" s="285">
        <f t="shared" si="25"/>
        <v>14686868085</v>
      </c>
      <c r="AA66" s="285">
        <f t="shared" si="25"/>
        <v>14686868085</v>
      </c>
      <c r="AB66" s="285">
        <f t="shared" si="25"/>
        <v>14686856229</v>
      </c>
      <c r="AC66" s="285">
        <f t="shared" si="25"/>
        <v>1539315550</v>
      </c>
      <c r="AD66" s="285"/>
      <c r="AE66" s="285">
        <f t="shared" si="25"/>
        <v>3462870000</v>
      </c>
      <c r="AF66" s="285"/>
      <c r="AG66" s="285"/>
      <c r="AH66" s="285"/>
      <c r="AI66" s="285"/>
      <c r="AJ66" s="286"/>
      <c r="AK66" s="337">
        <f t="shared" si="25"/>
        <v>5639626221</v>
      </c>
      <c r="AL66" s="285">
        <f>+AL64+AL65</f>
        <v>8093302166</v>
      </c>
      <c r="AM66" s="285">
        <f>+AM64+AM65</f>
        <v>8559702711</v>
      </c>
      <c r="AN66" s="132"/>
      <c r="AO66" s="133">
        <f>+AM66/AB66</f>
        <v>0.58281381512392</v>
      </c>
      <c r="AP66" s="134">
        <f>+(AM66+X66+R66+L66)/H66</f>
        <v>0.6945957745663182</v>
      </c>
      <c r="AQ66" s="551"/>
      <c r="AR66" s="551"/>
      <c r="AS66" s="551"/>
      <c r="AT66" s="551"/>
      <c r="AU66" s="552"/>
      <c r="AV66" s="92"/>
      <c r="AW66" s="135"/>
      <c r="AX66" s="128"/>
      <c r="AY66" s="128"/>
      <c r="AZ66" s="128"/>
      <c r="BA66" s="128"/>
      <c r="BB66" s="128"/>
      <c r="BC66" s="128"/>
      <c r="BD66" s="128"/>
      <c r="BE66" s="128"/>
      <c r="BF66" s="128"/>
      <c r="BG66" s="128"/>
      <c r="BH66" s="128"/>
    </row>
    <row r="69" spans="6:16" ht="15">
      <c r="F69" s="58" t="s">
        <v>130</v>
      </c>
      <c r="G69" s="4"/>
      <c r="H69" s="4"/>
      <c r="I69" s="4"/>
      <c r="J69" s="4"/>
      <c r="K69" s="4"/>
      <c r="L69" s="4"/>
      <c r="M69" s="4"/>
      <c r="N69" s="4"/>
      <c r="O69" s="8"/>
      <c r="P69" s="8"/>
    </row>
    <row r="70" spans="6:16" ht="15">
      <c r="F70" s="281" t="s">
        <v>131</v>
      </c>
      <c r="G70" s="435" t="s">
        <v>132</v>
      </c>
      <c r="H70" s="435"/>
      <c r="I70" s="435"/>
      <c r="J70" s="435"/>
      <c r="K70" s="435"/>
      <c r="L70" s="435"/>
      <c r="M70" s="426" t="s">
        <v>133</v>
      </c>
      <c r="N70" s="426"/>
      <c r="O70" s="426"/>
      <c r="P70" s="426"/>
    </row>
    <row r="71" spans="6:16" ht="15">
      <c r="F71" s="57">
        <v>11</v>
      </c>
      <c r="G71" s="436" t="s">
        <v>134</v>
      </c>
      <c r="H71" s="436"/>
      <c r="I71" s="436"/>
      <c r="J71" s="436"/>
      <c r="K71" s="436"/>
      <c r="L71" s="436"/>
      <c r="M71" s="427" t="s">
        <v>136</v>
      </c>
      <c r="N71" s="427"/>
      <c r="O71" s="427"/>
      <c r="P71" s="427"/>
    </row>
  </sheetData>
  <mergeCells count="130">
    <mergeCell ref="A64:F66"/>
    <mergeCell ref="AQ64:AU66"/>
    <mergeCell ref="I7:AJ7"/>
    <mergeCell ref="AU52:AU57"/>
    <mergeCell ref="A58:A63"/>
    <mergeCell ref="B58:B63"/>
    <mergeCell ref="C58:C63"/>
    <mergeCell ref="D58:D63"/>
    <mergeCell ref="E58:E63"/>
    <mergeCell ref="F58:F63"/>
    <mergeCell ref="AQ58:AQ63"/>
    <mergeCell ref="AR58:AR63"/>
    <mergeCell ref="AS58:AS63"/>
    <mergeCell ref="AT58:AT63"/>
    <mergeCell ref="AU58:AU63"/>
    <mergeCell ref="F52:F57"/>
    <mergeCell ref="AQ52:AQ57"/>
    <mergeCell ref="AR52:AR57"/>
    <mergeCell ref="AS52:AS57"/>
    <mergeCell ref="AT52:AT57"/>
    <mergeCell ref="AU40:AU45"/>
    <mergeCell ref="B46:B51"/>
    <mergeCell ref="C46:C51"/>
    <mergeCell ref="D46:D51"/>
    <mergeCell ref="F46:F51"/>
    <mergeCell ref="AQ46:AQ51"/>
    <mergeCell ref="AR46:AR51"/>
    <mergeCell ref="AS46:AS51"/>
    <mergeCell ref="AT46:AT51"/>
    <mergeCell ref="AU46:AU51"/>
    <mergeCell ref="F40:F45"/>
    <mergeCell ref="AQ40:AQ45"/>
    <mergeCell ref="AR40:AR45"/>
    <mergeCell ref="AS40:AS45"/>
    <mergeCell ref="AT40:AT45"/>
    <mergeCell ref="A40:A57"/>
    <mergeCell ref="B40:B45"/>
    <mergeCell ref="C40:C45"/>
    <mergeCell ref="D40:D45"/>
    <mergeCell ref="E40:E45"/>
    <mergeCell ref="B52:B57"/>
    <mergeCell ref="C52:C57"/>
    <mergeCell ref="D52:D57"/>
    <mergeCell ref="E52:E57"/>
    <mergeCell ref="E46:E51"/>
    <mergeCell ref="AU28:AU33"/>
    <mergeCell ref="A34:A39"/>
    <mergeCell ref="B34:B39"/>
    <mergeCell ref="C34:C39"/>
    <mergeCell ref="D34:D39"/>
    <mergeCell ref="E34:E39"/>
    <mergeCell ref="F34:F39"/>
    <mergeCell ref="AQ34:AQ39"/>
    <mergeCell ref="AR34:AR39"/>
    <mergeCell ref="AS34:AS39"/>
    <mergeCell ref="AT34:AT39"/>
    <mergeCell ref="AU34:AU39"/>
    <mergeCell ref="F28:F33"/>
    <mergeCell ref="AQ28:AQ33"/>
    <mergeCell ref="AR28:AR33"/>
    <mergeCell ref="AS28:AS33"/>
    <mergeCell ref="AT28:AT33"/>
    <mergeCell ref="A10:A33"/>
    <mergeCell ref="B28:B33"/>
    <mergeCell ref="C28:C33"/>
    <mergeCell ref="D28:D33"/>
    <mergeCell ref="E28:E33"/>
    <mergeCell ref="F22:F27"/>
    <mergeCell ref="F10:F15"/>
    <mergeCell ref="A7:A9"/>
    <mergeCell ref="AS7:AS9"/>
    <mergeCell ref="AT7:AT9"/>
    <mergeCell ref="AP7:AP9"/>
    <mergeCell ref="B7:D8"/>
    <mergeCell ref="I8:L8"/>
    <mergeCell ref="M8:R8"/>
    <mergeCell ref="S8:X8"/>
    <mergeCell ref="Y8:AD8"/>
    <mergeCell ref="AK8:AN8"/>
    <mergeCell ref="F7:F9"/>
    <mergeCell ref="AK7:AN7"/>
    <mergeCell ref="AR7:AR9"/>
    <mergeCell ref="AO7:AO9"/>
    <mergeCell ref="H7:H9"/>
    <mergeCell ref="AE8:AJ8"/>
    <mergeCell ref="B22:B27"/>
    <mergeCell ref="C22:C27"/>
    <mergeCell ref="D22:D27"/>
    <mergeCell ref="E22:E27"/>
    <mergeCell ref="AT16:AT21"/>
    <mergeCell ref="AU16:AU21"/>
    <mergeCell ref="AS10:AS15"/>
    <mergeCell ref="AT10:AT15"/>
    <mergeCell ref="AU7:AU9"/>
    <mergeCell ref="B10:B15"/>
    <mergeCell ref="AS16:AS21"/>
    <mergeCell ref="D16:D21"/>
    <mergeCell ref="AR22:AR27"/>
    <mergeCell ref="AS22:AS27"/>
    <mergeCell ref="AQ22:AQ27"/>
    <mergeCell ref="F16:F21"/>
    <mergeCell ref="AU10:AU15"/>
    <mergeCell ref="AR10:AR15"/>
    <mergeCell ref="AT22:AT27"/>
    <mergeCell ref="AU22:AU27"/>
    <mergeCell ref="AR16:AR21"/>
    <mergeCell ref="G70:L70"/>
    <mergeCell ref="M70:P70"/>
    <mergeCell ref="G71:L71"/>
    <mergeCell ref="M71:P71"/>
    <mergeCell ref="A1:E3"/>
    <mergeCell ref="A4:P4"/>
    <mergeCell ref="A5:P5"/>
    <mergeCell ref="AM3:AU3"/>
    <mergeCell ref="F1:AU1"/>
    <mergeCell ref="F3:AL3"/>
    <mergeCell ref="Q4:AU4"/>
    <mergeCell ref="Q5:AU5"/>
    <mergeCell ref="F2:AU2"/>
    <mergeCell ref="C10:C15"/>
    <mergeCell ref="D10:D15"/>
    <mergeCell ref="B16:B21"/>
    <mergeCell ref="C16:C21"/>
    <mergeCell ref="E10:E15"/>
    <mergeCell ref="AQ10:AQ15"/>
    <mergeCell ref="AQ7:AQ9"/>
    <mergeCell ref="E16:E21"/>
    <mergeCell ref="AQ16:AQ21"/>
    <mergeCell ref="E7:E9"/>
    <mergeCell ref="G7:G9"/>
  </mergeCells>
  <dataValidations count="1" disablePrompts="1">
    <dataValidation type="list" allowBlank="1" showInputMessage="1" showErrorMessage="1" sqref="D16:D27 D34:D57">
      <formula1>'http://172.22.1.31/Documents and Settings/DIANA.OVIEDO/Escritorio/AJUSTES PROCEDIMIENTOS JUNIO 3/Procedimiento 02/Documents and Settings/Andre/My Documents/Downloads/Territorializacion/Formatos de Territorializacion a 31_12_2009/[285_V2.xls]GESTIÓN'!#REF!</formula1>
    </dataValidation>
  </dataValidations>
  <printOptions horizontalCentered="1" verticalCentered="1"/>
  <pageMargins left="0" right="0" top="0.7480314960629921" bottom="0" header="0.31496062992125984" footer="0"/>
  <pageSetup fitToHeight="0" horizontalDpi="600" verticalDpi="600" orientation="landscape" scale="20" r:id="rId5"/>
  <headerFooter>
    <oddFooter>&amp;C&amp;G</oddFooter>
  </headerFooter>
  <drawing r:id="rId3"/>
  <legacyDrawing r:id="rId2"/>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118"/>
  <sheetViews>
    <sheetView zoomScale="80" zoomScaleNormal="80" workbookViewId="0" topLeftCell="A1">
      <selection activeCell="N13" sqref="N13"/>
    </sheetView>
  </sheetViews>
  <sheetFormatPr defaultColWidth="11.421875" defaultRowHeight="15"/>
  <cols>
    <col min="1" max="1" width="8.00390625" style="269" customWidth="1"/>
    <col min="2" max="2" width="16.28125" style="269" customWidth="1"/>
    <col min="3" max="3" width="32.57421875" style="271" customWidth="1"/>
    <col min="4" max="4" width="6.140625" style="269" customWidth="1"/>
    <col min="5" max="5" width="7.8515625" style="269" customWidth="1"/>
    <col min="6" max="6" width="11.7109375" style="269" customWidth="1"/>
    <col min="7" max="7" width="7.00390625" style="269" customWidth="1"/>
    <col min="8" max="8" width="6.7109375" style="269" customWidth="1"/>
    <col min="9" max="13" width="7.00390625" style="269" customWidth="1"/>
    <col min="14" max="14" width="7.00390625" style="272" customWidth="1"/>
    <col min="15" max="18" width="9.57421875" style="272" customWidth="1"/>
    <col min="19" max="19" width="11.7109375" style="272" customWidth="1"/>
    <col min="20" max="20" width="11.140625" style="272" customWidth="1"/>
    <col min="21" max="21" width="13.28125" style="272" customWidth="1"/>
    <col min="22" max="22" width="70.28125" style="269" customWidth="1"/>
    <col min="23" max="23" width="11.421875" style="269" customWidth="1"/>
    <col min="26" max="50" width="11.421875" style="269" customWidth="1"/>
    <col min="51" max="16384" width="11.421875" style="269" customWidth="1"/>
  </cols>
  <sheetData>
    <row r="1" spans="1:50" s="268" customFormat="1" ht="43.5" customHeight="1">
      <c r="A1" s="571"/>
      <c r="B1" s="572"/>
      <c r="C1" s="572"/>
      <c r="D1" s="575" t="s">
        <v>140</v>
      </c>
      <c r="E1" s="576"/>
      <c r="F1" s="576"/>
      <c r="G1" s="576"/>
      <c r="H1" s="576"/>
      <c r="I1" s="576"/>
      <c r="J1" s="576"/>
      <c r="K1" s="576"/>
      <c r="L1" s="576"/>
      <c r="M1" s="576"/>
      <c r="N1" s="576"/>
      <c r="O1" s="576"/>
      <c r="P1" s="576"/>
      <c r="Q1" s="576"/>
      <c r="R1" s="576"/>
      <c r="S1" s="576"/>
      <c r="T1" s="576"/>
      <c r="U1" s="576"/>
      <c r="V1" s="577"/>
      <c r="AW1" s="5"/>
      <c r="AX1" s="5"/>
    </row>
    <row r="2" spans="1:50" s="268" customFormat="1" ht="64.5" customHeight="1">
      <c r="A2" s="428"/>
      <c r="B2" s="429"/>
      <c r="C2" s="429"/>
      <c r="D2" s="578" t="s">
        <v>138</v>
      </c>
      <c r="E2" s="579"/>
      <c r="F2" s="579"/>
      <c r="G2" s="579"/>
      <c r="H2" s="579"/>
      <c r="I2" s="579"/>
      <c r="J2" s="579"/>
      <c r="K2" s="579"/>
      <c r="L2" s="579"/>
      <c r="M2" s="579"/>
      <c r="N2" s="579"/>
      <c r="O2" s="579"/>
      <c r="P2" s="579"/>
      <c r="Q2" s="579"/>
      <c r="R2" s="579"/>
      <c r="S2" s="579"/>
      <c r="T2" s="579"/>
      <c r="U2" s="579"/>
      <c r="V2" s="580"/>
      <c r="AW2" s="5"/>
      <c r="AX2" s="5"/>
    </row>
    <row r="3" spans="1:50" s="268" customFormat="1" ht="43.5" customHeight="1" thickBot="1">
      <c r="A3" s="573"/>
      <c r="B3" s="574"/>
      <c r="C3" s="574"/>
      <c r="D3" s="564" t="s">
        <v>128</v>
      </c>
      <c r="E3" s="405"/>
      <c r="F3" s="405"/>
      <c r="G3" s="405"/>
      <c r="H3" s="405"/>
      <c r="I3" s="405"/>
      <c r="J3" s="405"/>
      <c r="K3" s="405"/>
      <c r="L3" s="405"/>
      <c r="M3" s="405"/>
      <c r="N3" s="405"/>
      <c r="O3" s="405"/>
      <c r="P3" s="405"/>
      <c r="Q3" s="405"/>
      <c r="R3" s="405"/>
      <c r="S3" s="405"/>
      <c r="T3" s="405"/>
      <c r="U3" s="406"/>
      <c r="V3" s="59" t="s">
        <v>129</v>
      </c>
      <c r="AW3" s="5"/>
      <c r="AX3" s="5"/>
    </row>
    <row r="4" spans="1:50" s="268" customFormat="1" ht="43.5" customHeight="1" thickBot="1">
      <c r="A4" s="408" t="s">
        <v>0</v>
      </c>
      <c r="B4" s="409"/>
      <c r="C4" s="587"/>
      <c r="D4" s="586" t="s">
        <v>160</v>
      </c>
      <c r="E4" s="586"/>
      <c r="F4" s="586"/>
      <c r="G4" s="586"/>
      <c r="H4" s="586"/>
      <c r="I4" s="586"/>
      <c r="J4" s="586"/>
      <c r="K4" s="586"/>
      <c r="L4" s="586"/>
      <c r="M4" s="586"/>
      <c r="N4" s="586"/>
      <c r="O4" s="586"/>
      <c r="P4" s="586"/>
      <c r="Q4" s="586"/>
      <c r="R4" s="586"/>
      <c r="S4" s="586"/>
      <c r="T4" s="586"/>
      <c r="U4" s="586"/>
      <c r="V4" s="586"/>
      <c r="AW4" s="5"/>
      <c r="AX4" s="5"/>
    </row>
    <row r="5" spans="1:50" s="268" customFormat="1" ht="43.5" customHeight="1" thickBot="1">
      <c r="A5" s="469" t="s">
        <v>2</v>
      </c>
      <c r="B5" s="470"/>
      <c r="C5" s="585"/>
      <c r="D5" s="586" t="s">
        <v>143</v>
      </c>
      <c r="E5" s="586"/>
      <c r="F5" s="586"/>
      <c r="G5" s="586"/>
      <c r="H5" s="586"/>
      <c r="I5" s="586"/>
      <c r="J5" s="586"/>
      <c r="K5" s="586"/>
      <c r="L5" s="586"/>
      <c r="M5" s="586"/>
      <c r="N5" s="586"/>
      <c r="O5" s="586"/>
      <c r="P5" s="586"/>
      <c r="Q5" s="586"/>
      <c r="R5" s="586"/>
      <c r="S5" s="586"/>
      <c r="T5" s="586"/>
      <c r="U5" s="586"/>
      <c r="V5" s="586"/>
      <c r="AW5" s="5"/>
      <c r="AX5" s="5"/>
    </row>
    <row r="6" spans="1:50" s="268" customFormat="1" ht="42.75" customHeight="1">
      <c r="A6" s="588" t="s">
        <v>58</v>
      </c>
      <c r="B6" s="568" t="s">
        <v>59</v>
      </c>
      <c r="C6" s="581" t="s">
        <v>60</v>
      </c>
      <c r="D6" s="583" t="s">
        <v>61</v>
      </c>
      <c r="E6" s="584"/>
      <c r="F6" s="568" t="s">
        <v>293</v>
      </c>
      <c r="G6" s="568"/>
      <c r="H6" s="568"/>
      <c r="I6" s="568"/>
      <c r="J6" s="568"/>
      <c r="K6" s="568"/>
      <c r="L6" s="568"/>
      <c r="M6" s="568"/>
      <c r="N6" s="568"/>
      <c r="O6" s="568"/>
      <c r="P6" s="568"/>
      <c r="Q6" s="568"/>
      <c r="R6" s="568"/>
      <c r="S6" s="568"/>
      <c r="T6" s="568" t="s">
        <v>65</v>
      </c>
      <c r="U6" s="568"/>
      <c r="V6" s="569" t="s">
        <v>377</v>
      </c>
      <c r="AW6" s="6"/>
      <c r="AX6" s="6"/>
    </row>
    <row r="7" spans="1:50" s="268" customFormat="1" ht="59.25" customHeight="1" thickBot="1">
      <c r="A7" s="589"/>
      <c r="B7" s="590"/>
      <c r="C7" s="582"/>
      <c r="D7" s="38" t="s">
        <v>62</v>
      </c>
      <c r="E7" s="38" t="s">
        <v>63</v>
      </c>
      <c r="F7" s="38" t="s">
        <v>64</v>
      </c>
      <c r="G7" s="36" t="s">
        <v>15</v>
      </c>
      <c r="H7" s="36" t="s">
        <v>16</v>
      </c>
      <c r="I7" s="36" t="s">
        <v>17</v>
      </c>
      <c r="J7" s="36" t="s">
        <v>18</v>
      </c>
      <c r="K7" s="36" t="s">
        <v>19</v>
      </c>
      <c r="L7" s="36" t="s">
        <v>20</v>
      </c>
      <c r="M7" s="36" t="s">
        <v>21</v>
      </c>
      <c r="N7" s="36" t="s">
        <v>22</v>
      </c>
      <c r="O7" s="36" t="s">
        <v>23</v>
      </c>
      <c r="P7" s="36" t="s">
        <v>24</v>
      </c>
      <c r="Q7" s="36" t="s">
        <v>25</v>
      </c>
      <c r="R7" s="36" t="s">
        <v>26</v>
      </c>
      <c r="S7" s="37" t="s">
        <v>27</v>
      </c>
      <c r="T7" s="37" t="s">
        <v>66</v>
      </c>
      <c r="U7" s="37" t="s">
        <v>67</v>
      </c>
      <c r="V7" s="570"/>
      <c r="AW7" s="6"/>
      <c r="AX7" s="6"/>
    </row>
    <row r="8" spans="1:50" ht="30" customHeight="1">
      <c r="A8" s="591" t="s">
        <v>161</v>
      </c>
      <c r="B8" s="593" t="s">
        <v>162</v>
      </c>
      <c r="C8" s="596" t="s">
        <v>216</v>
      </c>
      <c r="D8" s="598"/>
      <c r="E8" s="600" t="s">
        <v>217</v>
      </c>
      <c r="F8" s="40" t="s">
        <v>28</v>
      </c>
      <c r="G8" s="363">
        <v>0.05</v>
      </c>
      <c r="H8" s="363">
        <v>0.1</v>
      </c>
      <c r="I8" s="363">
        <v>0.1</v>
      </c>
      <c r="J8" s="363">
        <v>0.1</v>
      </c>
      <c r="K8" s="363">
        <v>0.15</v>
      </c>
      <c r="L8" s="363">
        <v>0.2</v>
      </c>
      <c r="M8" s="363">
        <v>0.1</v>
      </c>
      <c r="N8" s="363">
        <v>0.2</v>
      </c>
      <c r="O8" s="363">
        <v>0</v>
      </c>
      <c r="P8" s="363">
        <v>0</v>
      </c>
      <c r="Q8" s="363">
        <v>0</v>
      </c>
      <c r="R8" s="364">
        <v>0</v>
      </c>
      <c r="S8" s="378">
        <f>SUM(G8:R8)</f>
        <v>1</v>
      </c>
      <c r="T8" s="602">
        <v>0.13333333333333333</v>
      </c>
      <c r="U8" s="605">
        <f>+T8/2</f>
        <v>0.06666666666666667</v>
      </c>
      <c r="V8" s="607" t="s">
        <v>276</v>
      </c>
      <c r="W8" s="279"/>
      <c r="AW8" s="609">
        <f>+S9*U8</f>
        <v>0.06666666666666667</v>
      </c>
      <c r="AX8" s="140">
        <f aca="true" t="shared" si="0" ref="AX8:AX39">LEN(V8)</f>
        <v>140</v>
      </c>
    </row>
    <row r="9" spans="1:50" ht="23.25" customHeight="1" thickBot="1">
      <c r="A9" s="591"/>
      <c r="B9" s="594"/>
      <c r="C9" s="597"/>
      <c r="D9" s="599"/>
      <c r="E9" s="601"/>
      <c r="F9" s="41" t="s">
        <v>29</v>
      </c>
      <c r="G9" s="365">
        <v>0.05</v>
      </c>
      <c r="H9" s="365">
        <v>0</v>
      </c>
      <c r="I9" s="365">
        <v>0</v>
      </c>
      <c r="J9" s="366">
        <v>0.05</v>
      </c>
      <c r="K9" s="366">
        <v>0.1</v>
      </c>
      <c r="L9" s="365">
        <v>0.3</v>
      </c>
      <c r="M9" s="365">
        <v>0.5</v>
      </c>
      <c r="N9" s="366">
        <v>0</v>
      </c>
      <c r="O9" s="366">
        <v>0</v>
      </c>
      <c r="P9" s="366">
        <v>0</v>
      </c>
      <c r="Q9" s="365">
        <v>0</v>
      </c>
      <c r="R9" s="367">
        <v>0</v>
      </c>
      <c r="S9" s="379">
        <f>SUM(G9:R9)</f>
        <v>1</v>
      </c>
      <c r="T9" s="603"/>
      <c r="U9" s="606"/>
      <c r="V9" s="608"/>
      <c r="W9" s="279"/>
      <c r="AW9" s="609"/>
      <c r="AX9" s="140">
        <f t="shared" si="0"/>
        <v>0</v>
      </c>
    </row>
    <row r="10" spans="1:50" ht="27" customHeight="1">
      <c r="A10" s="591"/>
      <c r="B10" s="594"/>
      <c r="C10" s="610" t="s">
        <v>218</v>
      </c>
      <c r="D10" s="612" t="s">
        <v>217</v>
      </c>
      <c r="E10" s="614"/>
      <c r="F10" s="40" t="s">
        <v>28</v>
      </c>
      <c r="G10" s="363">
        <v>0.05</v>
      </c>
      <c r="H10" s="363">
        <v>0.05</v>
      </c>
      <c r="I10" s="363">
        <v>0.05</v>
      </c>
      <c r="J10" s="363">
        <v>0.05</v>
      </c>
      <c r="K10" s="363">
        <v>0.05</v>
      </c>
      <c r="L10" s="363">
        <v>0.05</v>
      </c>
      <c r="M10" s="363">
        <v>0.1</v>
      </c>
      <c r="N10" s="363">
        <v>0.1</v>
      </c>
      <c r="O10" s="363">
        <v>0.1</v>
      </c>
      <c r="P10" s="363">
        <v>0.1</v>
      </c>
      <c r="Q10" s="363">
        <v>0.15</v>
      </c>
      <c r="R10" s="364">
        <v>0.15</v>
      </c>
      <c r="S10" s="378">
        <f aca="true" t="shared" si="1" ref="S10:S75">SUM(G10:R10)</f>
        <v>1</v>
      </c>
      <c r="T10" s="603"/>
      <c r="U10" s="616">
        <f>+T8/2</f>
        <v>0.06666666666666667</v>
      </c>
      <c r="V10" s="618" t="s">
        <v>277</v>
      </c>
      <c r="W10" s="279"/>
      <c r="AW10" s="609">
        <f>+S11*U10</f>
        <v>0.03333333333333333</v>
      </c>
      <c r="AX10" s="140">
        <f t="shared" si="0"/>
        <v>213</v>
      </c>
    </row>
    <row r="11" spans="1:50" ht="27" customHeight="1" thickBot="1">
      <c r="A11" s="591"/>
      <c r="B11" s="595"/>
      <c r="C11" s="611"/>
      <c r="D11" s="613"/>
      <c r="E11" s="615"/>
      <c r="F11" s="41" t="s">
        <v>29</v>
      </c>
      <c r="G11" s="365">
        <v>0.05</v>
      </c>
      <c r="H11" s="365">
        <v>0</v>
      </c>
      <c r="I11" s="365">
        <v>0</v>
      </c>
      <c r="J11" s="366">
        <v>0.05</v>
      </c>
      <c r="K11" s="366">
        <v>0.05</v>
      </c>
      <c r="L11" s="365">
        <v>0.05</v>
      </c>
      <c r="M11" s="365">
        <v>0.1</v>
      </c>
      <c r="N11" s="366">
        <v>0.1</v>
      </c>
      <c r="O11" s="366">
        <v>0.1</v>
      </c>
      <c r="P11" s="366"/>
      <c r="Q11" s="365"/>
      <c r="R11" s="367"/>
      <c r="S11" s="379">
        <f>SUM(G11:R11)</f>
        <v>0.5</v>
      </c>
      <c r="T11" s="604"/>
      <c r="U11" s="617"/>
      <c r="V11" s="619"/>
      <c r="W11" s="279"/>
      <c r="AW11" s="609"/>
      <c r="AX11" s="140">
        <f t="shared" si="0"/>
        <v>0</v>
      </c>
    </row>
    <row r="12" spans="1:50" ht="26.25" customHeight="1">
      <c r="A12" s="591"/>
      <c r="B12" s="593" t="s">
        <v>219</v>
      </c>
      <c r="C12" s="620" t="s">
        <v>220</v>
      </c>
      <c r="D12" s="621"/>
      <c r="E12" s="622" t="s">
        <v>217</v>
      </c>
      <c r="F12" s="40" t="s">
        <v>28</v>
      </c>
      <c r="G12" s="363">
        <v>0.05</v>
      </c>
      <c r="H12" s="363">
        <v>0.05</v>
      </c>
      <c r="I12" s="363">
        <v>0.1</v>
      </c>
      <c r="J12" s="363">
        <v>0.1</v>
      </c>
      <c r="K12" s="363">
        <v>0.1</v>
      </c>
      <c r="L12" s="363">
        <v>0.1</v>
      </c>
      <c r="M12" s="363">
        <v>0.2</v>
      </c>
      <c r="N12" s="363">
        <v>0.3</v>
      </c>
      <c r="O12" s="363">
        <v>0</v>
      </c>
      <c r="P12" s="363">
        <v>0</v>
      </c>
      <c r="Q12" s="363">
        <v>0</v>
      </c>
      <c r="R12" s="364">
        <v>0</v>
      </c>
      <c r="S12" s="378">
        <f t="shared" si="1"/>
        <v>1</v>
      </c>
      <c r="T12" s="602">
        <v>0.11</v>
      </c>
      <c r="U12" s="623">
        <v>0.03</v>
      </c>
      <c r="V12" s="625" t="s">
        <v>275</v>
      </c>
      <c r="W12" s="279"/>
      <c r="AW12" s="609">
        <f>+S13*U12</f>
        <v>0.03</v>
      </c>
      <c r="AX12" s="140">
        <f t="shared" si="0"/>
        <v>76</v>
      </c>
    </row>
    <row r="13" spans="1:50" ht="26.25" customHeight="1" thickBot="1">
      <c r="A13" s="591"/>
      <c r="B13" s="594"/>
      <c r="C13" s="610"/>
      <c r="D13" s="612"/>
      <c r="E13" s="614"/>
      <c r="F13" s="41" t="s">
        <v>29</v>
      </c>
      <c r="G13" s="365">
        <v>0.05</v>
      </c>
      <c r="H13" s="365">
        <v>0</v>
      </c>
      <c r="I13" s="365">
        <v>0</v>
      </c>
      <c r="J13" s="366">
        <v>0</v>
      </c>
      <c r="K13" s="366">
        <v>0.05</v>
      </c>
      <c r="L13" s="365">
        <v>0.1</v>
      </c>
      <c r="M13" s="365">
        <v>0.8</v>
      </c>
      <c r="N13" s="366">
        <v>0</v>
      </c>
      <c r="O13" s="366">
        <v>0</v>
      </c>
      <c r="P13" s="366">
        <v>0</v>
      </c>
      <c r="Q13" s="365">
        <v>0</v>
      </c>
      <c r="R13" s="367">
        <v>0</v>
      </c>
      <c r="S13" s="379">
        <f t="shared" si="1"/>
        <v>1</v>
      </c>
      <c r="T13" s="603"/>
      <c r="U13" s="624"/>
      <c r="V13" s="626"/>
      <c r="W13" s="279"/>
      <c r="AW13" s="609"/>
      <c r="AX13" s="140">
        <f t="shared" si="0"/>
        <v>0</v>
      </c>
    </row>
    <row r="14" spans="1:50" ht="33" customHeight="1">
      <c r="A14" s="591"/>
      <c r="B14" s="594"/>
      <c r="C14" s="627" t="s">
        <v>221</v>
      </c>
      <c r="D14" s="628" t="s">
        <v>217</v>
      </c>
      <c r="E14" s="629"/>
      <c r="F14" s="40" t="s">
        <v>28</v>
      </c>
      <c r="G14" s="363">
        <v>0</v>
      </c>
      <c r="H14" s="363">
        <v>0</v>
      </c>
      <c r="I14" s="363">
        <v>0.2</v>
      </c>
      <c r="J14" s="363">
        <v>0</v>
      </c>
      <c r="K14" s="363">
        <v>0</v>
      </c>
      <c r="L14" s="363">
        <v>0.2</v>
      </c>
      <c r="M14" s="363">
        <v>0</v>
      </c>
      <c r="N14" s="363">
        <v>0</v>
      </c>
      <c r="O14" s="363">
        <v>0.6</v>
      </c>
      <c r="P14" s="363">
        <v>0</v>
      </c>
      <c r="Q14" s="363">
        <v>0</v>
      </c>
      <c r="R14" s="364">
        <v>0</v>
      </c>
      <c r="S14" s="378">
        <f t="shared" si="1"/>
        <v>1</v>
      </c>
      <c r="T14" s="603"/>
      <c r="U14" s="616">
        <v>0.03</v>
      </c>
      <c r="V14" s="630" t="s">
        <v>278</v>
      </c>
      <c r="W14" s="279"/>
      <c r="AW14" s="609">
        <f>+S15*U14</f>
        <v>0.029999999999999995</v>
      </c>
      <c r="AX14" s="140">
        <f t="shared" si="0"/>
        <v>151</v>
      </c>
    </row>
    <row r="15" spans="1:50" ht="33" customHeight="1" thickBot="1">
      <c r="A15" s="591"/>
      <c r="B15" s="594"/>
      <c r="C15" s="597"/>
      <c r="D15" s="599"/>
      <c r="E15" s="601"/>
      <c r="F15" s="41" t="s">
        <v>29</v>
      </c>
      <c r="G15" s="365">
        <v>0</v>
      </c>
      <c r="H15" s="365">
        <v>0</v>
      </c>
      <c r="I15" s="365">
        <v>0</v>
      </c>
      <c r="J15" s="366">
        <v>0</v>
      </c>
      <c r="K15" s="366">
        <v>0</v>
      </c>
      <c r="L15" s="365">
        <v>0</v>
      </c>
      <c r="M15" s="365">
        <v>0.2</v>
      </c>
      <c r="N15" s="366">
        <v>0.7</v>
      </c>
      <c r="O15" s="366">
        <v>0.1</v>
      </c>
      <c r="P15" s="366">
        <v>0</v>
      </c>
      <c r="Q15" s="365">
        <v>0</v>
      </c>
      <c r="R15" s="367">
        <v>0</v>
      </c>
      <c r="S15" s="379">
        <f t="shared" si="1"/>
        <v>0.9999999999999999</v>
      </c>
      <c r="T15" s="603"/>
      <c r="U15" s="624"/>
      <c r="V15" s="626"/>
      <c r="W15" s="279"/>
      <c r="AW15" s="609"/>
      <c r="AX15" s="140">
        <f t="shared" si="0"/>
        <v>0</v>
      </c>
    </row>
    <row r="16" spans="1:50" ht="25.5" customHeight="1">
      <c r="A16" s="591"/>
      <c r="B16" s="594"/>
      <c r="C16" s="631" t="s">
        <v>222</v>
      </c>
      <c r="D16" s="632" t="s">
        <v>217</v>
      </c>
      <c r="E16" s="633"/>
      <c r="F16" s="40" t="s">
        <v>28</v>
      </c>
      <c r="G16" s="363">
        <v>0</v>
      </c>
      <c r="H16" s="363">
        <v>0</v>
      </c>
      <c r="I16" s="363">
        <v>0.2</v>
      </c>
      <c r="J16" s="363">
        <v>0</v>
      </c>
      <c r="K16" s="363">
        <v>0</v>
      </c>
      <c r="L16" s="363">
        <v>0.2</v>
      </c>
      <c r="M16" s="363">
        <v>0</v>
      </c>
      <c r="N16" s="363">
        <v>0</v>
      </c>
      <c r="O16" s="363">
        <v>0.6</v>
      </c>
      <c r="P16" s="363">
        <v>0</v>
      </c>
      <c r="Q16" s="363">
        <v>0</v>
      </c>
      <c r="R16" s="364">
        <v>0</v>
      </c>
      <c r="S16" s="378">
        <f t="shared" si="1"/>
        <v>1</v>
      </c>
      <c r="T16" s="603"/>
      <c r="U16" s="634">
        <v>0.03</v>
      </c>
      <c r="V16" s="635" t="s">
        <v>279</v>
      </c>
      <c r="W16" s="279"/>
      <c r="AW16" s="609">
        <f>+S17*U16</f>
        <v>0.018000000000000002</v>
      </c>
      <c r="AX16" s="140">
        <f t="shared" si="0"/>
        <v>190</v>
      </c>
    </row>
    <row r="17" spans="1:50" ht="25.5" customHeight="1" thickBot="1">
      <c r="A17" s="591"/>
      <c r="B17" s="594"/>
      <c r="C17" s="597"/>
      <c r="D17" s="599"/>
      <c r="E17" s="601"/>
      <c r="F17" s="41" t="s">
        <v>29</v>
      </c>
      <c r="G17" s="365">
        <v>0</v>
      </c>
      <c r="H17" s="365">
        <v>0</v>
      </c>
      <c r="I17" s="365">
        <v>0</v>
      </c>
      <c r="J17" s="366">
        <v>0</v>
      </c>
      <c r="K17" s="366">
        <v>0</v>
      </c>
      <c r="L17" s="365">
        <v>0</v>
      </c>
      <c r="M17" s="365">
        <v>0.2</v>
      </c>
      <c r="N17" s="366">
        <v>0.2</v>
      </c>
      <c r="O17" s="366">
        <v>0.2</v>
      </c>
      <c r="P17" s="366"/>
      <c r="Q17" s="365"/>
      <c r="R17" s="367"/>
      <c r="S17" s="379">
        <f t="shared" si="1"/>
        <v>0.6000000000000001</v>
      </c>
      <c r="T17" s="603"/>
      <c r="U17" s="624"/>
      <c r="V17" s="626"/>
      <c r="W17" s="279"/>
      <c r="AW17" s="609"/>
      <c r="AX17" s="140">
        <f t="shared" si="0"/>
        <v>0</v>
      </c>
    </row>
    <row r="18" spans="1:50" ht="24.75" customHeight="1">
      <c r="A18" s="591"/>
      <c r="B18" s="594"/>
      <c r="C18" s="610" t="s">
        <v>223</v>
      </c>
      <c r="D18" s="612" t="s">
        <v>217</v>
      </c>
      <c r="E18" s="614"/>
      <c r="F18" s="40" t="s">
        <v>28</v>
      </c>
      <c r="G18" s="363">
        <v>0.05</v>
      </c>
      <c r="H18" s="363">
        <v>0.05</v>
      </c>
      <c r="I18" s="363">
        <v>0.05</v>
      </c>
      <c r="J18" s="363">
        <v>0.05</v>
      </c>
      <c r="K18" s="363">
        <v>0.05</v>
      </c>
      <c r="L18" s="363">
        <v>0.07</v>
      </c>
      <c r="M18" s="363">
        <v>0.07</v>
      </c>
      <c r="N18" s="363">
        <v>0.07</v>
      </c>
      <c r="O18" s="363">
        <v>0.07</v>
      </c>
      <c r="P18" s="363">
        <v>0.07</v>
      </c>
      <c r="Q18" s="363">
        <v>0.2</v>
      </c>
      <c r="R18" s="364">
        <v>0.2</v>
      </c>
      <c r="S18" s="378">
        <f t="shared" si="1"/>
        <v>1</v>
      </c>
      <c r="T18" s="603"/>
      <c r="U18" s="616">
        <v>0.02</v>
      </c>
      <c r="V18" s="636" t="s">
        <v>280</v>
      </c>
      <c r="W18" s="279"/>
      <c r="AW18" s="609">
        <f>+S19*U18</f>
        <v>0.004200000000000001</v>
      </c>
      <c r="AX18" s="140">
        <f t="shared" si="0"/>
        <v>75</v>
      </c>
    </row>
    <row r="19" spans="1:50" ht="24.75" customHeight="1" thickBot="1">
      <c r="A19" s="591"/>
      <c r="B19" s="595"/>
      <c r="C19" s="611"/>
      <c r="D19" s="613"/>
      <c r="E19" s="615"/>
      <c r="F19" s="41" t="s">
        <v>29</v>
      </c>
      <c r="G19" s="365">
        <v>0</v>
      </c>
      <c r="H19" s="365">
        <v>0</v>
      </c>
      <c r="I19" s="365">
        <v>0</v>
      </c>
      <c r="J19" s="366">
        <v>0</v>
      </c>
      <c r="K19" s="366">
        <v>0</v>
      </c>
      <c r="L19" s="365">
        <v>0</v>
      </c>
      <c r="M19" s="365">
        <v>0.07</v>
      </c>
      <c r="N19" s="366">
        <v>0.07</v>
      </c>
      <c r="O19" s="366">
        <v>0.07</v>
      </c>
      <c r="P19" s="366"/>
      <c r="Q19" s="365"/>
      <c r="R19" s="367"/>
      <c r="S19" s="379">
        <f t="shared" si="1"/>
        <v>0.21000000000000002</v>
      </c>
      <c r="T19" s="604"/>
      <c r="U19" s="617"/>
      <c r="V19" s="618"/>
      <c r="W19" s="279"/>
      <c r="AW19" s="609"/>
      <c r="AX19" s="140">
        <f t="shared" si="0"/>
        <v>0</v>
      </c>
    </row>
    <row r="20" spans="1:50" ht="31.5" customHeight="1">
      <c r="A20" s="591"/>
      <c r="B20" s="593" t="s">
        <v>224</v>
      </c>
      <c r="C20" s="596" t="s">
        <v>225</v>
      </c>
      <c r="D20" s="621"/>
      <c r="E20" s="622" t="s">
        <v>217</v>
      </c>
      <c r="F20" s="40" t="s">
        <v>28</v>
      </c>
      <c r="G20" s="363">
        <v>0.3</v>
      </c>
      <c r="H20" s="363">
        <v>0.3</v>
      </c>
      <c r="I20" s="363">
        <v>0.3</v>
      </c>
      <c r="J20" s="363">
        <v>0.1</v>
      </c>
      <c r="K20" s="363">
        <v>0</v>
      </c>
      <c r="L20" s="363">
        <v>0</v>
      </c>
      <c r="M20" s="363">
        <v>0</v>
      </c>
      <c r="N20" s="363">
        <v>0</v>
      </c>
      <c r="O20" s="363">
        <v>0</v>
      </c>
      <c r="P20" s="363">
        <v>0</v>
      </c>
      <c r="Q20" s="363">
        <v>0</v>
      </c>
      <c r="R20" s="364">
        <v>0</v>
      </c>
      <c r="S20" s="378">
        <f t="shared" si="1"/>
        <v>0.9999999999999999</v>
      </c>
      <c r="T20" s="602">
        <v>0.08</v>
      </c>
      <c r="U20" s="623">
        <v>0.02</v>
      </c>
      <c r="V20" s="637" t="s">
        <v>281</v>
      </c>
      <c r="W20" s="279"/>
      <c r="AW20" s="609">
        <f>+S21*U20</f>
        <v>0.02</v>
      </c>
      <c r="AX20" s="140">
        <f t="shared" si="0"/>
        <v>306</v>
      </c>
    </row>
    <row r="21" spans="1:50" ht="31.5" customHeight="1" thickBot="1">
      <c r="A21" s="591"/>
      <c r="B21" s="594"/>
      <c r="C21" s="597"/>
      <c r="D21" s="612"/>
      <c r="E21" s="614"/>
      <c r="F21" s="41" t="s">
        <v>29</v>
      </c>
      <c r="G21" s="365">
        <v>0.1</v>
      </c>
      <c r="H21" s="365">
        <v>0</v>
      </c>
      <c r="I21" s="365">
        <v>0</v>
      </c>
      <c r="J21" s="366">
        <v>0.1</v>
      </c>
      <c r="K21" s="366">
        <v>0.2</v>
      </c>
      <c r="L21" s="365">
        <v>0.1</v>
      </c>
      <c r="M21" s="365">
        <v>0.5</v>
      </c>
      <c r="N21" s="366">
        <v>0</v>
      </c>
      <c r="O21" s="366">
        <v>0</v>
      </c>
      <c r="P21" s="366">
        <v>0</v>
      </c>
      <c r="Q21" s="365">
        <v>0</v>
      </c>
      <c r="R21" s="367">
        <v>0</v>
      </c>
      <c r="S21" s="379">
        <f t="shared" si="1"/>
        <v>1</v>
      </c>
      <c r="T21" s="603"/>
      <c r="U21" s="624"/>
      <c r="V21" s="618"/>
      <c r="W21" s="279"/>
      <c r="AW21" s="609"/>
      <c r="AX21" s="140">
        <f t="shared" si="0"/>
        <v>0</v>
      </c>
    </row>
    <row r="22" spans="1:50" ht="27.75" customHeight="1">
      <c r="A22" s="591"/>
      <c r="B22" s="594"/>
      <c r="C22" s="627" t="s">
        <v>226</v>
      </c>
      <c r="D22" s="612"/>
      <c r="E22" s="614" t="s">
        <v>217</v>
      </c>
      <c r="F22" s="40" t="s">
        <v>28</v>
      </c>
      <c r="G22" s="363">
        <v>0</v>
      </c>
      <c r="H22" s="363">
        <v>0</v>
      </c>
      <c r="I22" s="363">
        <v>0</v>
      </c>
      <c r="J22" s="363">
        <v>0</v>
      </c>
      <c r="K22" s="363">
        <v>0.1</v>
      </c>
      <c r="L22" s="363">
        <v>0.1</v>
      </c>
      <c r="M22" s="363">
        <v>0.1</v>
      </c>
      <c r="N22" s="363">
        <v>0.15</v>
      </c>
      <c r="O22" s="363">
        <v>0.15</v>
      </c>
      <c r="P22" s="363">
        <v>0.15</v>
      </c>
      <c r="Q22" s="363">
        <v>0.15</v>
      </c>
      <c r="R22" s="364">
        <v>0.1</v>
      </c>
      <c r="S22" s="378">
        <f t="shared" si="1"/>
        <v>1.0000000000000002</v>
      </c>
      <c r="T22" s="603"/>
      <c r="U22" s="634">
        <v>0.02</v>
      </c>
      <c r="V22" s="638" t="s">
        <v>227</v>
      </c>
      <c r="W22" s="279"/>
      <c r="AW22" s="609">
        <f>+S23*U22</f>
        <v>0</v>
      </c>
      <c r="AX22" s="140">
        <f t="shared" si="0"/>
        <v>205</v>
      </c>
    </row>
    <row r="23" spans="1:50" ht="27.75" customHeight="1" thickBot="1">
      <c r="A23" s="591"/>
      <c r="B23" s="594"/>
      <c r="C23" s="597"/>
      <c r="D23" s="612"/>
      <c r="E23" s="614"/>
      <c r="F23" s="41" t="s">
        <v>29</v>
      </c>
      <c r="G23" s="365">
        <v>0</v>
      </c>
      <c r="H23" s="365">
        <v>0</v>
      </c>
      <c r="I23" s="365">
        <v>0</v>
      </c>
      <c r="J23" s="366">
        <v>0</v>
      </c>
      <c r="K23" s="366">
        <v>0</v>
      </c>
      <c r="L23" s="365">
        <v>0</v>
      </c>
      <c r="M23" s="365">
        <v>0</v>
      </c>
      <c r="N23" s="366">
        <v>0</v>
      </c>
      <c r="O23" s="366">
        <v>0</v>
      </c>
      <c r="P23" s="366"/>
      <c r="Q23" s="365"/>
      <c r="R23" s="367"/>
      <c r="S23" s="379">
        <f t="shared" si="1"/>
        <v>0</v>
      </c>
      <c r="T23" s="603"/>
      <c r="U23" s="624"/>
      <c r="V23" s="618"/>
      <c r="W23" s="279"/>
      <c r="AW23" s="609"/>
      <c r="AX23" s="140">
        <f t="shared" si="0"/>
        <v>0</v>
      </c>
    </row>
    <row r="24" spans="1:50" ht="45" customHeight="1">
      <c r="A24" s="591"/>
      <c r="B24" s="594"/>
      <c r="C24" s="631" t="s">
        <v>228</v>
      </c>
      <c r="D24" s="632" t="s">
        <v>217</v>
      </c>
      <c r="E24" s="633"/>
      <c r="F24" s="40" t="s">
        <v>28</v>
      </c>
      <c r="G24" s="363">
        <v>0.2</v>
      </c>
      <c r="H24" s="363">
        <v>0.2</v>
      </c>
      <c r="I24" s="363">
        <v>0.2</v>
      </c>
      <c r="J24" s="363">
        <v>0.2</v>
      </c>
      <c r="K24" s="363">
        <v>0.2</v>
      </c>
      <c r="L24" s="363">
        <v>0</v>
      </c>
      <c r="M24" s="363">
        <v>0</v>
      </c>
      <c r="N24" s="363">
        <v>0</v>
      </c>
      <c r="O24" s="363">
        <v>0</v>
      </c>
      <c r="P24" s="363">
        <v>0</v>
      </c>
      <c r="Q24" s="363">
        <v>0</v>
      </c>
      <c r="R24" s="364">
        <v>0</v>
      </c>
      <c r="S24" s="378">
        <f t="shared" si="1"/>
        <v>1</v>
      </c>
      <c r="T24" s="603"/>
      <c r="U24" s="634">
        <v>0.02</v>
      </c>
      <c r="V24" s="638" t="s">
        <v>229</v>
      </c>
      <c r="W24" s="279"/>
      <c r="AW24" s="609">
        <f>+S25*U24</f>
        <v>0.02</v>
      </c>
      <c r="AX24" s="140">
        <f t="shared" si="0"/>
        <v>193</v>
      </c>
    </row>
    <row r="25" spans="1:50" ht="45" customHeight="1" thickBot="1">
      <c r="A25" s="591"/>
      <c r="B25" s="594"/>
      <c r="C25" s="597"/>
      <c r="D25" s="599"/>
      <c r="E25" s="601"/>
      <c r="F25" s="41" t="s">
        <v>29</v>
      </c>
      <c r="G25" s="365">
        <v>0.05</v>
      </c>
      <c r="H25" s="365">
        <v>0</v>
      </c>
      <c r="I25" s="365">
        <v>0</v>
      </c>
      <c r="J25" s="366">
        <v>0.1</v>
      </c>
      <c r="K25" s="366">
        <v>0.1</v>
      </c>
      <c r="L25" s="365">
        <v>0.2</v>
      </c>
      <c r="M25" s="365">
        <v>0.1</v>
      </c>
      <c r="N25" s="366">
        <v>0.35</v>
      </c>
      <c r="O25" s="366">
        <v>0.1</v>
      </c>
      <c r="P25" s="366"/>
      <c r="Q25" s="365"/>
      <c r="R25" s="367"/>
      <c r="S25" s="379">
        <f t="shared" si="1"/>
        <v>1</v>
      </c>
      <c r="T25" s="603"/>
      <c r="U25" s="624"/>
      <c r="V25" s="618"/>
      <c r="W25" s="279"/>
      <c r="AW25" s="609"/>
      <c r="AX25" s="140">
        <f t="shared" si="0"/>
        <v>0</v>
      </c>
    </row>
    <row r="26" spans="1:50" ht="23.25" customHeight="1">
      <c r="A26" s="591"/>
      <c r="B26" s="594"/>
      <c r="C26" s="610" t="s">
        <v>230</v>
      </c>
      <c r="D26" s="612" t="s">
        <v>217</v>
      </c>
      <c r="E26" s="614"/>
      <c r="F26" s="40" t="s">
        <v>28</v>
      </c>
      <c r="G26" s="363">
        <v>0</v>
      </c>
      <c r="H26" s="363">
        <v>0</v>
      </c>
      <c r="I26" s="363">
        <v>0</v>
      </c>
      <c r="J26" s="363">
        <v>0</v>
      </c>
      <c r="K26" s="363">
        <v>0</v>
      </c>
      <c r="L26" s="363">
        <v>0.1</v>
      </c>
      <c r="M26" s="363">
        <v>0.15</v>
      </c>
      <c r="N26" s="363">
        <v>0.15</v>
      </c>
      <c r="O26" s="363">
        <v>0.15</v>
      </c>
      <c r="P26" s="363">
        <v>0.15</v>
      </c>
      <c r="Q26" s="363">
        <v>0.15</v>
      </c>
      <c r="R26" s="364">
        <v>0.15</v>
      </c>
      <c r="S26" s="378">
        <f t="shared" si="1"/>
        <v>1</v>
      </c>
      <c r="T26" s="603"/>
      <c r="U26" s="616">
        <v>0.02</v>
      </c>
      <c r="V26" s="638" t="s">
        <v>282</v>
      </c>
      <c r="W26" s="279"/>
      <c r="AW26" s="609">
        <f>+S27*U26</f>
        <v>0</v>
      </c>
      <c r="AX26" s="140">
        <f t="shared" si="0"/>
        <v>245</v>
      </c>
    </row>
    <row r="27" spans="1:50" ht="23.25" customHeight="1" thickBot="1">
      <c r="A27" s="591"/>
      <c r="B27" s="595"/>
      <c r="C27" s="611"/>
      <c r="D27" s="613"/>
      <c r="E27" s="615"/>
      <c r="F27" s="41" t="s">
        <v>29</v>
      </c>
      <c r="G27" s="365">
        <v>0</v>
      </c>
      <c r="H27" s="365">
        <v>0</v>
      </c>
      <c r="I27" s="365">
        <v>0</v>
      </c>
      <c r="J27" s="366">
        <v>0</v>
      </c>
      <c r="K27" s="366">
        <v>0</v>
      </c>
      <c r="L27" s="366">
        <v>0</v>
      </c>
      <c r="M27" s="365">
        <v>0</v>
      </c>
      <c r="N27" s="365">
        <v>0</v>
      </c>
      <c r="O27" s="366">
        <v>0</v>
      </c>
      <c r="P27" s="366"/>
      <c r="Q27" s="366"/>
      <c r="R27" s="367"/>
      <c r="S27" s="379">
        <f t="shared" si="1"/>
        <v>0</v>
      </c>
      <c r="T27" s="604"/>
      <c r="U27" s="617"/>
      <c r="V27" s="639"/>
      <c r="W27" s="279"/>
      <c r="AW27" s="609"/>
      <c r="AX27" s="140">
        <f t="shared" si="0"/>
        <v>0</v>
      </c>
    </row>
    <row r="28" spans="1:50" s="268" customFormat="1" ht="46.5" customHeight="1">
      <c r="A28" s="591"/>
      <c r="B28" s="593" t="s">
        <v>181</v>
      </c>
      <c r="C28" s="640" t="s">
        <v>231</v>
      </c>
      <c r="D28" s="598"/>
      <c r="E28" s="600" t="s">
        <v>217</v>
      </c>
      <c r="F28" s="40" t="s">
        <v>28</v>
      </c>
      <c r="G28" s="363">
        <v>0.25</v>
      </c>
      <c r="H28" s="363">
        <v>0.25</v>
      </c>
      <c r="I28" s="363">
        <v>0.25</v>
      </c>
      <c r="J28" s="363">
        <v>0.25</v>
      </c>
      <c r="K28" s="363">
        <v>0</v>
      </c>
      <c r="L28" s="363">
        <v>0</v>
      </c>
      <c r="M28" s="363">
        <v>0</v>
      </c>
      <c r="N28" s="363">
        <v>0</v>
      </c>
      <c r="O28" s="363">
        <v>0</v>
      </c>
      <c r="P28" s="363">
        <v>0</v>
      </c>
      <c r="Q28" s="363">
        <v>0</v>
      </c>
      <c r="R28" s="364">
        <v>0</v>
      </c>
      <c r="S28" s="378">
        <f t="shared" si="1"/>
        <v>1</v>
      </c>
      <c r="T28" s="602">
        <v>0.1333</v>
      </c>
      <c r="U28" s="623">
        <f>+T28/4</f>
        <v>0.033325</v>
      </c>
      <c r="V28" s="637" t="s">
        <v>283</v>
      </c>
      <c r="W28" s="279"/>
      <c r="AW28" s="609">
        <f>+S29*U28</f>
        <v>0.033325</v>
      </c>
      <c r="AX28" s="140">
        <f t="shared" si="0"/>
        <v>329</v>
      </c>
    </row>
    <row r="29" spans="1:50" s="268" customFormat="1" ht="39" customHeight="1" thickBot="1">
      <c r="A29" s="591"/>
      <c r="B29" s="594"/>
      <c r="C29" s="641"/>
      <c r="D29" s="599"/>
      <c r="E29" s="601"/>
      <c r="F29" s="41" t="s">
        <v>29</v>
      </c>
      <c r="G29" s="365">
        <v>0.05</v>
      </c>
      <c r="H29" s="365">
        <v>0.05</v>
      </c>
      <c r="I29" s="368">
        <v>0.2</v>
      </c>
      <c r="J29" s="366">
        <v>0.2</v>
      </c>
      <c r="K29" s="366">
        <v>0.4</v>
      </c>
      <c r="L29" s="365">
        <v>0.05</v>
      </c>
      <c r="M29" s="365">
        <v>0</v>
      </c>
      <c r="N29" s="366">
        <v>0</v>
      </c>
      <c r="O29" s="366">
        <v>0.05</v>
      </c>
      <c r="P29" s="366"/>
      <c r="Q29" s="365"/>
      <c r="R29" s="367"/>
      <c r="S29" s="379">
        <f>SUM(G29:R29)</f>
        <v>1</v>
      </c>
      <c r="T29" s="603"/>
      <c r="U29" s="624"/>
      <c r="V29" s="618"/>
      <c r="W29" s="279"/>
      <c r="AW29" s="609"/>
      <c r="AX29" s="140">
        <f t="shared" si="0"/>
        <v>0</v>
      </c>
    </row>
    <row r="30" spans="1:50" s="268" customFormat="1" ht="50.25" customHeight="1">
      <c r="A30" s="591"/>
      <c r="B30" s="594"/>
      <c r="C30" s="610" t="s">
        <v>232</v>
      </c>
      <c r="D30" s="612"/>
      <c r="E30" s="614" t="s">
        <v>217</v>
      </c>
      <c r="F30" s="40" t="s">
        <v>28</v>
      </c>
      <c r="G30" s="363">
        <v>0.05</v>
      </c>
      <c r="H30" s="363">
        <v>0.1</v>
      </c>
      <c r="I30" s="363">
        <v>0.1</v>
      </c>
      <c r="J30" s="363">
        <v>0.1</v>
      </c>
      <c r="K30" s="363">
        <v>0.1</v>
      </c>
      <c r="L30" s="363">
        <v>0.2</v>
      </c>
      <c r="M30" s="363">
        <v>0.25</v>
      </c>
      <c r="N30" s="363">
        <v>0.05</v>
      </c>
      <c r="O30" s="363">
        <v>0.05</v>
      </c>
      <c r="P30" s="363">
        <v>0</v>
      </c>
      <c r="Q30" s="363">
        <v>0</v>
      </c>
      <c r="R30" s="364">
        <v>0</v>
      </c>
      <c r="S30" s="378">
        <f t="shared" si="1"/>
        <v>1</v>
      </c>
      <c r="T30" s="603"/>
      <c r="U30" s="616">
        <f>+U28</f>
        <v>0.033325</v>
      </c>
      <c r="V30" s="638" t="s">
        <v>292</v>
      </c>
      <c r="W30" s="279"/>
      <c r="AW30" s="609">
        <f>+S31*U30</f>
        <v>0.033325</v>
      </c>
      <c r="AX30" s="140">
        <f t="shared" si="0"/>
        <v>126</v>
      </c>
    </row>
    <row r="31" spans="1:50" s="268" customFormat="1" ht="50.25" customHeight="1" thickBot="1">
      <c r="A31" s="591"/>
      <c r="B31" s="594"/>
      <c r="C31" s="610"/>
      <c r="D31" s="612"/>
      <c r="E31" s="614"/>
      <c r="F31" s="41" t="s">
        <v>29</v>
      </c>
      <c r="G31" s="365">
        <v>0</v>
      </c>
      <c r="H31" s="365">
        <v>0.1</v>
      </c>
      <c r="I31" s="368">
        <v>0.2</v>
      </c>
      <c r="J31" s="366">
        <v>0.2</v>
      </c>
      <c r="K31" s="366">
        <v>0.4</v>
      </c>
      <c r="L31" s="365">
        <v>0.05</v>
      </c>
      <c r="M31" s="365">
        <v>0</v>
      </c>
      <c r="N31" s="366">
        <v>0</v>
      </c>
      <c r="O31" s="366">
        <v>0.05</v>
      </c>
      <c r="P31" s="366"/>
      <c r="Q31" s="365"/>
      <c r="R31" s="367"/>
      <c r="S31" s="379">
        <f t="shared" si="1"/>
        <v>1</v>
      </c>
      <c r="T31" s="603"/>
      <c r="U31" s="624"/>
      <c r="V31" s="618"/>
      <c r="W31" s="279"/>
      <c r="AW31" s="609"/>
      <c r="AX31" s="140">
        <f t="shared" si="0"/>
        <v>0</v>
      </c>
    </row>
    <row r="32" spans="1:50" s="268" customFormat="1" ht="25.5" customHeight="1">
      <c r="A32" s="591"/>
      <c r="B32" s="594"/>
      <c r="C32" s="642" t="s">
        <v>233</v>
      </c>
      <c r="D32" s="632" t="s">
        <v>217</v>
      </c>
      <c r="E32" s="633"/>
      <c r="F32" s="40" t="s">
        <v>28</v>
      </c>
      <c r="G32" s="363">
        <v>0.2</v>
      </c>
      <c r="H32" s="363">
        <v>0.2</v>
      </c>
      <c r="I32" s="363">
        <v>0.2</v>
      </c>
      <c r="J32" s="363">
        <v>0.2</v>
      </c>
      <c r="K32" s="363">
        <v>0.2</v>
      </c>
      <c r="L32" s="363">
        <v>0</v>
      </c>
      <c r="M32" s="363">
        <v>0</v>
      </c>
      <c r="N32" s="363">
        <v>0</v>
      </c>
      <c r="O32" s="363">
        <v>0</v>
      </c>
      <c r="P32" s="363">
        <v>0</v>
      </c>
      <c r="Q32" s="363">
        <v>0</v>
      </c>
      <c r="R32" s="364">
        <v>0</v>
      </c>
      <c r="S32" s="378">
        <f t="shared" si="1"/>
        <v>1</v>
      </c>
      <c r="T32" s="603"/>
      <c r="U32" s="634">
        <f>+U30</f>
        <v>0.033325</v>
      </c>
      <c r="V32" s="636" t="s">
        <v>284</v>
      </c>
      <c r="W32" s="279"/>
      <c r="AW32" s="609">
        <f>+S33*U32</f>
        <v>0.025327000000000002</v>
      </c>
      <c r="AX32" s="140">
        <f t="shared" si="0"/>
        <v>154</v>
      </c>
    </row>
    <row r="33" spans="1:50" s="268" customFormat="1" ht="25.5" customHeight="1" thickBot="1">
      <c r="A33" s="591"/>
      <c r="B33" s="594"/>
      <c r="C33" s="641"/>
      <c r="D33" s="599"/>
      <c r="E33" s="601"/>
      <c r="F33" s="41" t="s">
        <v>29</v>
      </c>
      <c r="G33" s="365">
        <v>0.02</v>
      </c>
      <c r="H33" s="365">
        <v>0.02</v>
      </c>
      <c r="I33" s="368">
        <v>0.01</v>
      </c>
      <c r="J33" s="366">
        <v>0.01</v>
      </c>
      <c r="K33" s="366">
        <v>0.3</v>
      </c>
      <c r="L33" s="365">
        <v>0.2</v>
      </c>
      <c r="M33" s="365">
        <v>0</v>
      </c>
      <c r="N33" s="366">
        <v>0</v>
      </c>
      <c r="O33" s="366">
        <v>0.2</v>
      </c>
      <c r="P33" s="366"/>
      <c r="Q33" s="365"/>
      <c r="R33" s="367"/>
      <c r="S33" s="379">
        <f t="shared" si="1"/>
        <v>0.76</v>
      </c>
      <c r="T33" s="603"/>
      <c r="U33" s="624"/>
      <c r="V33" s="618"/>
      <c r="W33" s="279"/>
      <c r="AW33" s="609"/>
      <c r="AX33" s="140">
        <f t="shared" si="0"/>
        <v>0</v>
      </c>
    </row>
    <row r="34" spans="1:50" s="268" customFormat="1" ht="38.25" customHeight="1">
      <c r="A34" s="591"/>
      <c r="B34" s="594"/>
      <c r="C34" s="610" t="s">
        <v>234</v>
      </c>
      <c r="D34" s="612" t="s">
        <v>217</v>
      </c>
      <c r="E34" s="614"/>
      <c r="F34" s="40" t="s">
        <v>28</v>
      </c>
      <c r="G34" s="363">
        <v>0</v>
      </c>
      <c r="H34" s="363">
        <v>0</v>
      </c>
      <c r="I34" s="363">
        <v>0</v>
      </c>
      <c r="J34" s="363">
        <v>0</v>
      </c>
      <c r="K34" s="363">
        <v>0</v>
      </c>
      <c r="L34" s="363">
        <v>0</v>
      </c>
      <c r="M34" s="363">
        <v>0.2</v>
      </c>
      <c r="N34" s="363">
        <v>0.2</v>
      </c>
      <c r="O34" s="363">
        <v>0.2</v>
      </c>
      <c r="P34" s="363">
        <v>0.2</v>
      </c>
      <c r="Q34" s="363">
        <v>0.2</v>
      </c>
      <c r="R34" s="364">
        <v>0</v>
      </c>
      <c r="S34" s="378">
        <f t="shared" si="1"/>
        <v>1</v>
      </c>
      <c r="T34" s="603"/>
      <c r="U34" s="616">
        <f>+U32</f>
        <v>0.033325</v>
      </c>
      <c r="V34" s="636" t="s">
        <v>235</v>
      </c>
      <c r="W34" s="279"/>
      <c r="AW34" s="609">
        <f>+S35*U34</f>
        <v>0</v>
      </c>
      <c r="AX34" s="140">
        <f t="shared" si="0"/>
        <v>110</v>
      </c>
    </row>
    <row r="35" spans="1:50" s="268" customFormat="1" ht="53.25" customHeight="1" thickBot="1">
      <c r="A35" s="592"/>
      <c r="B35" s="595"/>
      <c r="C35" s="611"/>
      <c r="D35" s="613"/>
      <c r="E35" s="615"/>
      <c r="F35" s="41" t="s">
        <v>29</v>
      </c>
      <c r="G35" s="365">
        <v>0</v>
      </c>
      <c r="H35" s="365">
        <v>0</v>
      </c>
      <c r="I35" s="368">
        <v>0</v>
      </c>
      <c r="J35" s="366">
        <v>0</v>
      </c>
      <c r="K35" s="366">
        <v>0</v>
      </c>
      <c r="L35" s="365">
        <v>0</v>
      </c>
      <c r="M35" s="365">
        <v>0</v>
      </c>
      <c r="N35" s="366">
        <v>0</v>
      </c>
      <c r="O35" s="366">
        <v>0</v>
      </c>
      <c r="P35" s="366"/>
      <c r="Q35" s="365"/>
      <c r="R35" s="367"/>
      <c r="S35" s="379">
        <f t="shared" si="1"/>
        <v>0</v>
      </c>
      <c r="T35" s="604"/>
      <c r="U35" s="617"/>
      <c r="V35" s="639"/>
      <c r="W35" s="279"/>
      <c r="AW35" s="609"/>
      <c r="AX35" s="140">
        <f t="shared" si="0"/>
        <v>0</v>
      </c>
    </row>
    <row r="36" spans="1:50" s="268" customFormat="1" ht="34.5" customHeight="1">
      <c r="A36" s="593" t="s">
        <v>187</v>
      </c>
      <c r="B36" s="643" t="s">
        <v>188</v>
      </c>
      <c r="C36" s="644" t="s">
        <v>236</v>
      </c>
      <c r="D36" s="598" t="s">
        <v>217</v>
      </c>
      <c r="E36" s="600"/>
      <c r="F36" s="40" t="s">
        <v>28</v>
      </c>
      <c r="G36" s="363">
        <v>0.05</v>
      </c>
      <c r="H36" s="363">
        <v>0.05</v>
      </c>
      <c r="I36" s="363">
        <v>0.05</v>
      </c>
      <c r="J36" s="363">
        <v>0.05</v>
      </c>
      <c r="K36" s="363">
        <v>0.1</v>
      </c>
      <c r="L36" s="363">
        <v>0.1</v>
      </c>
      <c r="M36" s="363">
        <v>0.1</v>
      </c>
      <c r="N36" s="363">
        <v>0.1</v>
      </c>
      <c r="O36" s="363">
        <v>0.1</v>
      </c>
      <c r="P36" s="363">
        <v>0.1</v>
      </c>
      <c r="Q36" s="363">
        <v>0.1</v>
      </c>
      <c r="R36" s="369">
        <v>0.1</v>
      </c>
      <c r="S36" s="378">
        <f t="shared" si="1"/>
        <v>0.9999999999999999</v>
      </c>
      <c r="T36" s="646">
        <v>0.1333</v>
      </c>
      <c r="U36" s="649">
        <f>+T36/4</f>
        <v>0.033325</v>
      </c>
      <c r="V36" s="625" t="s">
        <v>285</v>
      </c>
      <c r="W36" s="279"/>
      <c r="AW36" s="609">
        <f>+S37*U36</f>
        <v>0.021328</v>
      </c>
      <c r="AX36" s="140">
        <f t="shared" si="0"/>
        <v>912</v>
      </c>
    </row>
    <row r="37" spans="1:50" s="268" customFormat="1" ht="34.5" customHeight="1" thickBot="1">
      <c r="A37" s="594"/>
      <c r="B37" s="591"/>
      <c r="C37" s="645"/>
      <c r="D37" s="599"/>
      <c r="E37" s="601"/>
      <c r="F37" s="41" t="s">
        <v>29</v>
      </c>
      <c r="G37" s="365">
        <v>0.03</v>
      </c>
      <c r="H37" s="365">
        <v>0.03</v>
      </c>
      <c r="I37" s="368">
        <v>0.04</v>
      </c>
      <c r="J37" s="366">
        <v>0.04</v>
      </c>
      <c r="K37" s="366">
        <v>0.1</v>
      </c>
      <c r="L37" s="365">
        <v>0.1</v>
      </c>
      <c r="M37" s="365">
        <v>0.1</v>
      </c>
      <c r="N37" s="366">
        <v>0.1</v>
      </c>
      <c r="O37" s="366">
        <v>0.1</v>
      </c>
      <c r="P37" s="366"/>
      <c r="Q37" s="366"/>
      <c r="R37" s="370"/>
      <c r="S37" s="379">
        <f t="shared" si="1"/>
        <v>0.64</v>
      </c>
      <c r="T37" s="647"/>
      <c r="U37" s="650"/>
      <c r="V37" s="626"/>
      <c r="W37" s="279"/>
      <c r="AW37" s="609"/>
      <c r="AX37" s="140">
        <f t="shared" si="0"/>
        <v>0</v>
      </c>
    </row>
    <row r="38" spans="1:50" s="270" customFormat="1" ht="18.75" customHeight="1">
      <c r="A38" s="594"/>
      <c r="B38" s="591"/>
      <c r="C38" s="597" t="s">
        <v>237</v>
      </c>
      <c r="D38" s="599" t="s">
        <v>217</v>
      </c>
      <c r="E38" s="601"/>
      <c r="F38" s="40" t="s">
        <v>28</v>
      </c>
      <c r="G38" s="363">
        <v>0</v>
      </c>
      <c r="H38" s="363">
        <v>0.01</v>
      </c>
      <c r="I38" s="363">
        <v>0.02</v>
      </c>
      <c r="J38" s="363">
        <v>0.02</v>
      </c>
      <c r="K38" s="363">
        <v>0.1</v>
      </c>
      <c r="L38" s="363">
        <v>0.15</v>
      </c>
      <c r="M38" s="363">
        <v>0.15</v>
      </c>
      <c r="N38" s="363">
        <v>0.15</v>
      </c>
      <c r="O38" s="363">
        <v>0.15</v>
      </c>
      <c r="P38" s="363">
        <v>0.15</v>
      </c>
      <c r="Q38" s="363">
        <v>0.05</v>
      </c>
      <c r="R38" s="369">
        <v>0.05</v>
      </c>
      <c r="S38" s="378">
        <f t="shared" si="1"/>
        <v>1.0000000000000002</v>
      </c>
      <c r="T38" s="647"/>
      <c r="U38" s="650">
        <f>+U36</f>
        <v>0.033325</v>
      </c>
      <c r="V38" s="635" t="s">
        <v>238</v>
      </c>
      <c r="W38" s="279"/>
      <c r="AW38" s="609">
        <f>+S39*U38</f>
        <v>0.019995000000000002</v>
      </c>
      <c r="AX38" s="140">
        <f t="shared" si="0"/>
        <v>686</v>
      </c>
    </row>
    <row r="39" spans="1:50" ht="15.75" thickBot="1">
      <c r="A39" s="594"/>
      <c r="B39" s="591"/>
      <c r="C39" s="610"/>
      <c r="D39" s="612"/>
      <c r="E39" s="614"/>
      <c r="F39" s="41" t="s">
        <v>29</v>
      </c>
      <c r="G39" s="365">
        <v>0</v>
      </c>
      <c r="H39" s="365">
        <v>0.01</v>
      </c>
      <c r="I39" s="368">
        <v>0.02</v>
      </c>
      <c r="J39" s="366">
        <v>0.02</v>
      </c>
      <c r="K39" s="366">
        <v>0.1</v>
      </c>
      <c r="L39" s="365">
        <v>0.15</v>
      </c>
      <c r="M39" s="365">
        <v>0.15</v>
      </c>
      <c r="N39" s="366">
        <v>0.05</v>
      </c>
      <c r="O39" s="366">
        <v>0.1</v>
      </c>
      <c r="P39" s="366"/>
      <c r="Q39" s="366"/>
      <c r="R39" s="370"/>
      <c r="S39" s="379">
        <f t="shared" si="1"/>
        <v>0.6000000000000001</v>
      </c>
      <c r="T39" s="647"/>
      <c r="U39" s="651"/>
      <c r="V39" s="626"/>
      <c r="W39" s="279"/>
      <c r="AW39" s="609"/>
      <c r="AX39" s="140">
        <f t="shared" si="0"/>
        <v>0</v>
      </c>
    </row>
    <row r="40" spans="1:50" ht="15">
      <c r="A40" s="594"/>
      <c r="B40" s="591"/>
      <c r="C40" s="627" t="s">
        <v>239</v>
      </c>
      <c r="D40" s="628"/>
      <c r="E40" s="629" t="s">
        <v>217</v>
      </c>
      <c r="F40" s="40" t="s">
        <v>28</v>
      </c>
      <c r="G40" s="363">
        <v>0.05</v>
      </c>
      <c r="H40" s="363">
        <v>0.05</v>
      </c>
      <c r="I40" s="363">
        <v>0.15</v>
      </c>
      <c r="J40" s="363">
        <v>0.15</v>
      </c>
      <c r="K40" s="363">
        <v>0.1</v>
      </c>
      <c r="L40" s="363">
        <v>0.1</v>
      </c>
      <c r="M40" s="363">
        <v>0.1</v>
      </c>
      <c r="N40" s="363">
        <v>0.1</v>
      </c>
      <c r="O40" s="363">
        <v>0.05</v>
      </c>
      <c r="P40" s="363">
        <v>0.05</v>
      </c>
      <c r="Q40" s="363">
        <v>0.05</v>
      </c>
      <c r="R40" s="369">
        <v>0.05</v>
      </c>
      <c r="S40" s="378">
        <f t="shared" si="1"/>
        <v>1</v>
      </c>
      <c r="T40" s="647"/>
      <c r="U40" s="652">
        <f>+U38</f>
        <v>0.033325</v>
      </c>
      <c r="V40" s="635" t="s">
        <v>286</v>
      </c>
      <c r="W40" s="280"/>
      <c r="AW40" s="609">
        <f>+S41*U40</f>
        <v>0.019661750000000002</v>
      </c>
      <c r="AX40" s="140">
        <f aca="true" t="shared" si="2" ref="AX40:AX71">LEN(V40)</f>
        <v>1584</v>
      </c>
    </row>
    <row r="41" spans="1:50" ht="15.75" thickBot="1">
      <c r="A41" s="594"/>
      <c r="B41" s="591"/>
      <c r="C41" s="597"/>
      <c r="D41" s="599"/>
      <c r="E41" s="601"/>
      <c r="F41" s="41" t="s">
        <v>29</v>
      </c>
      <c r="G41" s="365">
        <v>0.03</v>
      </c>
      <c r="H41" s="365">
        <v>0.03</v>
      </c>
      <c r="I41" s="368">
        <v>0.1</v>
      </c>
      <c r="J41" s="366">
        <v>0.05</v>
      </c>
      <c r="K41" s="366">
        <v>0.15</v>
      </c>
      <c r="L41" s="365">
        <v>0.08</v>
      </c>
      <c r="M41" s="365">
        <v>0.05</v>
      </c>
      <c r="N41" s="366">
        <v>0.05</v>
      </c>
      <c r="O41" s="366">
        <v>0.05</v>
      </c>
      <c r="P41" s="366"/>
      <c r="Q41" s="366"/>
      <c r="R41" s="370"/>
      <c r="S41" s="379">
        <f t="shared" si="1"/>
        <v>0.5900000000000001</v>
      </c>
      <c r="T41" s="647"/>
      <c r="U41" s="650"/>
      <c r="V41" s="626"/>
      <c r="W41" s="280"/>
      <c r="AW41" s="609"/>
      <c r="AX41" s="140">
        <f t="shared" si="2"/>
        <v>0</v>
      </c>
    </row>
    <row r="42" spans="1:50" ht="15" customHeight="1">
      <c r="A42" s="594"/>
      <c r="B42" s="591"/>
      <c r="C42" s="610" t="s">
        <v>240</v>
      </c>
      <c r="D42" s="612"/>
      <c r="E42" s="614" t="s">
        <v>217</v>
      </c>
      <c r="F42" s="40" t="s">
        <v>28</v>
      </c>
      <c r="G42" s="363">
        <v>0.1</v>
      </c>
      <c r="H42" s="363">
        <v>0.1</v>
      </c>
      <c r="I42" s="363">
        <v>0.1</v>
      </c>
      <c r="J42" s="363">
        <v>0.1</v>
      </c>
      <c r="K42" s="363">
        <v>0.1</v>
      </c>
      <c r="L42" s="363">
        <v>0.1</v>
      </c>
      <c r="M42" s="363">
        <v>0.1</v>
      </c>
      <c r="N42" s="363">
        <v>0.1</v>
      </c>
      <c r="O42" s="363">
        <v>0.05</v>
      </c>
      <c r="P42" s="363">
        <v>0.05</v>
      </c>
      <c r="Q42" s="363">
        <v>0.05</v>
      </c>
      <c r="R42" s="369">
        <v>0.05</v>
      </c>
      <c r="S42" s="378">
        <f t="shared" si="1"/>
        <v>1</v>
      </c>
      <c r="T42" s="647"/>
      <c r="U42" s="651">
        <f>+U40</f>
        <v>0.033325</v>
      </c>
      <c r="V42" s="608" t="s">
        <v>241</v>
      </c>
      <c r="W42" s="279"/>
      <c r="AW42" s="609">
        <f>+S43*U42</f>
        <v>0.02832625</v>
      </c>
      <c r="AX42" s="140">
        <f t="shared" si="2"/>
        <v>2545</v>
      </c>
    </row>
    <row r="43" spans="1:50" ht="33.75" customHeight="1" thickBot="1">
      <c r="A43" s="595"/>
      <c r="B43" s="592"/>
      <c r="C43" s="611"/>
      <c r="D43" s="613"/>
      <c r="E43" s="615"/>
      <c r="F43" s="41" t="s">
        <v>29</v>
      </c>
      <c r="G43" s="365">
        <v>0.1</v>
      </c>
      <c r="H43" s="365">
        <v>0.1</v>
      </c>
      <c r="I43" s="368">
        <v>0.1</v>
      </c>
      <c r="J43" s="366">
        <v>0.1</v>
      </c>
      <c r="K43" s="366">
        <v>0.1</v>
      </c>
      <c r="L43" s="365">
        <v>0.1</v>
      </c>
      <c r="M43" s="365">
        <v>0.1</v>
      </c>
      <c r="N43" s="366">
        <v>0.1</v>
      </c>
      <c r="O43" s="366">
        <v>0.05</v>
      </c>
      <c r="P43" s="366"/>
      <c r="Q43" s="366"/>
      <c r="R43" s="370"/>
      <c r="S43" s="379">
        <f t="shared" si="1"/>
        <v>0.85</v>
      </c>
      <c r="T43" s="648"/>
      <c r="U43" s="653"/>
      <c r="V43" s="654"/>
      <c r="W43" s="279"/>
      <c r="AW43" s="609"/>
      <c r="AX43" s="140">
        <f t="shared" si="2"/>
        <v>0</v>
      </c>
    </row>
    <row r="44" spans="1:50" ht="15">
      <c r="A44" s="593" t="s">
        <v>242</v>
      </c>
      <c r="B44" s="643" t="s">
        <v>193</v>
      </c>
      <c r="C44" s="596" t="s">
        <v>243</v>
      </c>
      <c r="D44" s="598"/>
      <c r="E44" s="600" t="s">
        <v>217</v>
      </c>
      <c r="F44" s="40" t="s">
        <v>28</v>
      </c>
      <c r="G44" s="363">
        <v>0.2</v>
      </c>
      <c r="H44" s="363">
        <v>0.2</v>
      </c>
      <c r="I44" s="363">
        <v>0.2</v>
      </c>
      <c r="J44" s="363">
        <v>0.2</v>
      </c>
      <c r="K44" s="363">
        <v>0.2</v>
      </c>
      <c r="L44" s="363">
        <v>0</v>
      </c>
      <c r="M44" s="363">
        <v>0</v>
      </c>
      <c r="N44" s="363">
        <v>0</v>
      </c>
      <c r="O44" s="363">
        <v>0</v>
      </c>
      <c r="P44" s="363">
        <v>0</v>
      </c>
      <c r="Q44" s="363">
        <v>0</v>
      </c>
      <c r="R44" s="364">
        <v>0</v>
      </c>
      <c r="S44" s="378">
        <f t="shared" si="1"/>
        <v>1</v>
      </c>
      <c r="T44" s="602">
        <v>0.1333</v>
      </c>
      <c r="U44" s="634">
        <f>+T44/4</f>
        <v>0.033325</v>
      </c>
      <c r="V44" s="636" t="s">
        <v>244</v>
      </c>
      <c r="W44" s="279"/>
      <c r="AW44" s="609">
        <f>+S45*U44</f>
        <v>0.029992500000000002</v>
      </c>
      <c r="AX44" s="140">
        <f t="shared" si="2"/>
        <v>210</v>
      </c>
    </row>
    <row r="45" spans="1:50" ht="15.75" thickBot="1">
      <c r="A45" s="594"/>
      <c r="B45" s="591"/>
      <c r="C45" s="597"/>
      <c r="D45" s="599"/>
      <c r="E45" s="601"/>
      <c r="F45" s="41" t="s">
        <v>29</v>
      </c>
      <c r="G45" s="365">
        <v>0.05</v>
      </c>
      <c r="H45" s="365">
        <v>0.05</v>
      </c>
      <c r="I45" s="368">
        <v>0.2</v>
      </c>
      <c r="J45" s="366">
        <v>0.2</v>
      </c>
      <c r="K45" s="366">
        <v>0.1</v>
      </c>
      <c r="L45" s="365">
        <v>0.1</v>
      </c>
      <c r="M45" s="365">
        <v>0.05</v>
      </c>
      <c r="N45" s="366">
        <v>0.05</v>
      </c>
      <c r="O45" s="366">
        <v>0.1</v>
      </c>
      <c r="P45" s="366"/>
      <c r="Q45" s="365"/>
      <c r="R45" s="367"/>
      <c r="S45" s="379">
        <f t="shared" si="1"/>
        <v>0.9</v>
      </c>
      <c r="T45" s="603"/>
      <c r="U45" s="624"/>
      <c r="V45" s="618"/>
      <c r="W45" s="279"/>
      <c r="AW45" s="609"/>
      <c r="AX45" s="140">
        <f t="shared" si="2"/>
        <v>0</v>
      </c>
    </row>
    <row r="46" spans="1:50" ht="15">
      <c r="A46" s="594"/>
      <c r="B46" s="591"/>
      <c r="C46" s="645" t="s">
        <v>245</v>
      </c>
      <c r="D46" s="612"/>
      <c r="E46" s="614" t="s">
        <v>217</v>
      </c>
      <c r="F46" s="40" t="s">
        <v>28</v>
      </c>
      <c r="G46" s="363">
        <v>0.05</v>
      </c>
      <c r="H46" s="363">
        <v>0.1</v>
      </c>
      <c r="I46" s="363">
        <v>0.1</v>
      </c>
      <c r="J46" s="363">
        <v>0.1</v>
      </c>
      <c r="K46" s="363">
        <v>0.1</v>
      </c>
      <c r="L46" s="363">
        <v>0.1</v>
      </c>
      <c r="M46" s="363">
        <v>0.1</v>
      </c>
      <c r="N46" s="363">
        <v>0.1</v>
      </c>
      <c r="O46" s="363">
        <v>0.1</v>
      </c>
      <c r="P46" s="363">
        <v>0.1</v>
      </c>
      <c r="Q46" s="363">
        <v>0.05</v>
      </c>
      <c r="R46" s="364">
        <v>0</v>
      </c>
      <c r="S46" s="378">
        <f t="shared" si="1"/>
        <v>0.9999999999999999</v>
      </c>
      <c r="T46" s="603"/>
      <c r="U46" s="634">
        <f>+U44</f>
        <v>0.033325</v>
      </c>
      <c r="V46" s="638" t="s">
        <v>246</v>
      </c>
      <c r="W46" s="279"/>
      <c r="AW46" s="609">
        <f>+S47*U46</f>
        <v>0.033325</v>
      </c>
      <c r="AX46" s="140">
        <f t="shared" si="2"/>
        <v>383</v>
      </c>
    </row>
    <row r="47" spans="1:50" ht="15.75" thickBot="1">
      <c r="A47" s="594"/>
      <c r="B47" s="591"/>
      <c r="C47" s="645"/>
      <c r="D47" s="612"/>
      <c r="E47" s="614"/>
      <c r="F47" s="41" t="s">
        <v>29</v>
      </c>
      <c r="G47" s="365">
        <v>0</v>
      </c>
      <c r="H47" s="365">
        <v>0.1</v>
      </c>
      <c r="I47" s="368">
        <v>0.2</v>
      </c>
      <c r="J47" s="366">
        <v>0.2</v>
      </c>
      <c r="K47" s="366">
        <v>0.05</v>
      </c>
      <c r="L47" s="365">
        <v>0.45</v>
      </c>
      <c r="M47" s="365">
        <v>0</v>
      </c>
      <c r="N47" s="366">
        <v>0</v>
      </c>
      <c r="O47" s="366">
        <v>0</v>
      </c>
      <c r="P47" s="366">
        <v>0</v>
      </c>
      <c r="Q47" s="365">
        <v>0</v>
      </c>
      <c r="R47" s="367">
        <v>0</v>
      </c>
      <c r="S47" s="379">
        <f t="shared" si="1"/>
        <v>1</v>
      </c>
      <c r="T47" s="603"/>
      <c r="U47" s="624"/>
      <c r="V47" s="618"/>
      <c r="W47" s="279"/>
      <c r="AW47" s="609"/>
      <c r="AX47" s="140">
        <f t="shared" si="2"/>
        <v>0</v>
      </c>
    </row>
    <row r="48" spans="1:50" ht="15">
      <c r="A48" s="594"/>
      <c r="B48" s="591"/>
      <c r="C48" s="610" t="s">
        <v>247</v>
      </c>
      <c r="D48" s="628" t="s">
        <v>217</v>
      </c>
      <c r="E48" s="629"/>
      <c r="F48" s="40" t="s">
        <v>28</v>
      </c>
      <c r="G48" s="363">
        <v>0.2</v>
      </c>
      <c r="H48" s="363">
        <v>0.2</v>
      </c>
      <c r="I48" s="363">
        <v>0.2</v>
      </c>
      <c r="J48" s="363">
        <v>0.2</v>
      </c>
      <c r="K48" s="363">
        <v>0.2</v>
      </c>
      <c r="L48" s="363">
        <v>0</v>
      </c>
      <c r="M48" s="363">
        <v>0</v>
      </c>
      <c r="N48" s="363">
        <v>0</v>
      </c>
      <c r="O48" s="363">
        <v>0</v>
      </c>
      <c r="P48" s="363">
        <v>0</v>
      </c>
      <c r="Q48" s="363">
        <v>0</v>
      </c>
      <c r="R48" s="364">
        <v>0</v>
      </c>
      <c r="S48" s="378">
        <f t="shared" si="1"/>
        <v>1</v>
      </c>
      <c r="T48" s="603"/>
      <c r="U48" s="634">
        <f>+U46</f>
        <v>0.033325</v>
      </c>
      <c r="V48" s="638" t="s">
        <v>287</v>
      </c>
      <c r="W48" s="279"/>
      <c r="AW48" s="609">
        <f>+S49*U48</f>
        <v>0.0219945</v>
      </c>
      <c r="AX48" s="140">
        <f t="shared" si="2"/>
        <v>273</v>
      </c>
    </row>
    <row r="49" spans="1:50" ht="15.75" thickBot="1">
      <c r="A49" s="594"/>
      <c r="B49" s="591"/>
      <c r="C49" s="610"/>
      <c r="D49" s="599"/>
      <c r="E49" s="601"/>
      <c r="F49" s="41" t="s">
        <v>29</v>
      </c>
      <c r="G49" s="365">
        <v>0.02</v>
      </c>
      <c r="H49" s="365">
        <v>0.02</v>
      </c>
      <c r="I49" s="368">
        <v>0.01</v>
      </c>
      <c r="J49" s="366">
        <v>0.01</v>
      </c>
      <c r="K49" s="366">
        <v>0.5</v>
      </c>
      <c r="L49" s="365">
        <v>0</v>
      </c>
      <c r="M49" s="365">
        <v>0</v>
      </c>
      <c r="N49" s="366">
        <v>0</v>
      </c>
      <c r="O49" s="366">
        <v>0.1</v>
      </c>
      <c r="P49" s="366"/>
      <c r="Q49" s="365"/>
      <c r="R49" s="367"/>
      <c r="S49" s="379">
        <f t="shared" si="1"/>
        <v>0.66</v>
      </c>
      <c r="T49" s="603"/>
      <c r="U49" s="624"/>
      <c r="V49" s="618"/>
      <c r="W49" s="279"/>
      <c r="AW49" s="609"/>
      <c r="AX49" s="140">
        <f t="shared" si="2"/>
        <v>0</v>
      </c>
    </row>
    <row r="50" spans="1:50" ht="15">
      <c r="A50" s="594"/>
      <c r="B50" s="591"/>
      <c r="C50" s="610" t="s">
        <v>248</v>
      </c>
      <c r="D50" s="612" t="s">
        <v>217</v>
      </c>
      <c r="E50" s="614"/>
      <c r="F50" s="40" t="s">
        <v>28</v>
      </c>
      <c r="G50" s="363">
        <v>0</v>
      </c>
      <c r="H50" s="363">
        <v>0</v>
      </c>
      <c r="I50" s="363">
        <v>0</v>
      </c>
      <c r="J50" s="363">
        <v>0.05</v>
      </c>
      <c r="K50" s="363">
        <v>0.1</v>
      </c>
      <c r="L50" s="363">
        <v>0.1</v>
      </c>
      <c r="M50" s="363">
        <v>0.2</v>
      </c>
      <c r="N50" s="363">
        <v>0.2</v>
      </c>
      <c r="O50" s="363">
        <v>0.1</v>
      </c>
      <c r="P50" s="363">
        <v>0.1</v>
      </c>
      <c r="Q50" s="363">
        <v>0.1</v>
      </c>
      <c r="R50" s="364">
        <v>0.05</v>
      </c>
      <c r="S50" s="378">
        <f t="shared" si="1"/>
        <v>1</v>
      </c>
      <c r="T50" s="603"/>
      <c r="U50" s="616">
        <f>+U48</f>
        <v>0.033325</v>
      </c>
      <c r="V50" s="638" t="s">
        <v>249</v>
      </c>
      <c r="W50" s="279"/>
      <c r="AW50" s="609">
        <f>+S51*U50</f>
        <v>0</v>
      </c>
      <c r="AX50" s="140">
        <f t="shared" si="2"/>
        <v>112</v>
      </c>
    </row>
    <row r="51" spans="1:50" ht="15.75" thickBot="1">
      <c r="A51" s="594"/>
      <c r="B51" s="592"/>
      <c r="C51" s="611"/>
      <c r="D51" s="613"/>
      <c r="E51" s="615"/>
      <c r="F51" s="41" t="s">
        <v>29</v>
      </c>
      <c r="G51" s="365">
        <v>0</v>
      </c>
      <c r="H51" s="365">
        <v>0</v>
      </c>
      <c r="I51" s="368">
        <v>0</v>
      </c>
      <c r="J51" s="366">
        <v>0</v>
      </c>
      <c r="K51" s="366">
        <v>0</v>
      </c>
      <c r="L51" s="365">
        <v>0</v>
      </c>
      <c r="M51" s="365">
        <v>0</v>
      </c>
      <c r="N51" s="366">
        <v>0</v>
      </c>
      <c r="O51" s="366">
        <v>0</v>
      </c>
      <c r="P51" s="366"/>
      <c r="Q51" s="365"/>
      <c r="R51" s="367"/>
      <c r="S51" s="379">
        <f t="shared" si="1"/>
        <v>0</v>
      </c>
      <c r="T51" s="604"/>
      <c r="U51" s="617"/>
      <c r="V51" s="618"/>
      <c r="W51" s="279"/>
      <c r="AW51" s="609"/>
      <c r="AX51" s="140">
        <f t="shared" si="2"/>
        <v>0</v>
      </c>
    </row>
    <row r="52" spans="1:50" ht="15">
      <c r="A52" s="594"/>
      <c r="B52" s="593" t="s">
        <v>215</v>
      </c>
      <c r="C52" s="644" t="s">
        <v>250</v>
      </c>
      <c r="D52" s="621"/>
      <c r="E52" s="622" t="s">
        <v>217</v>
      </c>
      <c r="F52" s="40" t="s">
        <v>28</v>
      </c>
      <c r="G52" s="363">
        <v>0.2</v>
      </c>
      <c r="H52" s="363">
        <v>0.2</v>
      </c>
      <c r="I52" s="363">
        <v>0.2</v>
      </c>
      <c r="J52" s="363">
        <v>0.2</v>
      </c>
      <c r="K52" s="363">
        <v>0.2</v>
      </c>
      <c r="L52" s="363">
        <v>0</v>
      </c>
      <c r="M52" s="363">
        <v>0</v>
      </c>
      <c r="N52" s="363">
        <v>0</v>
      </c>
      <c r="O52" s="363">
        <v>0</v>
      </c>
      <c r="P52" s="363">
        <v>0</v>
      </c>
      <c r="Q52" s="363">
        <v>0</v>
      </c>
      <c r="R52" s="364">
        <v>0</v>
      </c>
      <c r="S52" s="378">
        <f t="shared" si="1"/>
        <v>1</v>
      </c>
      <c r="T52" s="655">
        <v>0.1333</v>
      </c>
      <c r="U52" s="657">
        <f>+T52/6</f>
        <v>0.022216666666666666</v>
      </c>
      <c r="V52" s="659" t="s">
        <v>251</v>
      </c>
      <c r="W52" s="279"/>
      <c r="AW52" s="661">
        <f>+S53*U52</f>
        <v>0.022216666666666666</v>
      </c>
      <c r="AX52" s="140">
        <f t="shared" si="2"/>
        <v>20</v>
      </c>
    </row>
    <row r="53" spans="1:50" ht="15.75" thickBot="1">
      <c r="A53" s="594"/>
      <c r="B53" s="594"/>
      <c r="C53" s="645"/>
      <c r="D53" s="612"/>
      <c r="E53" s="614"/>
      <c r="F53" s="41" t="s">
        <v>29</v>
      </c>
      <c r="G53" s="365">
        <v>0.05</v>
      </c>
      <c r="H53" s="365">
        <v>0.1</v>
      </c>
      <c r="I53" s="368">
        <v>0.2</v>
      </c>
      <c r="J53" s="366">
        <v>0.2</v>
      </c>
      <c r="K53" s="366">
        <v>0.25</v>
      </c>
      <c r="L53" s="365">
        <v>0.2</v>
      </c>
      <c r="M53" s="365">
        <v>0</v>
      </c>
      <c r="N53" s="366">
        <v>0</v>
      </c>
      <c r="O53" s="366">
        <v>0</v>
      </c>
      <c r="P53" s="366">
        <v>0</v>
      </c>
      <c r="Q53" s="365">
        <v>0</v>
      </c>
      <c r="R53" s="367">
        <v>0</v>
      </c>
      <c r="S53" s="379">
        <f>SUM(G53:R53)</f>
        <v>1</v>
      </c>
      <c r="T53" s="656"/>
      <c r="U53" s="658"/>
      <c r="V53" s="660"/>
      <c r="W53" s="279"/>
      <c r="AW53" s="661"/>
      <c r="AX53" s="140">
        <f t="shared" si="2"/>
        <v>0</v>
      </c>
    </row>
    <row r="54" spans="1:50" ht="15">
      <c r="A54" s="594"/>
      <c r="B54" s="594"/>
      <c r="C54" s="662" t="s">
        <v>252</v>
      </c>
      <c r="D54" s="628"/>
      <c r="E54" s="629" t="s">
        <v>217</v>
      </c>
      <c r="F54" s="40" t="s">
        <v>28</v>
      </c>
      <c r="G54" s="363">
        <v>0.1</v>
      </c>
      <c r="H54" s="363">
        <v>0.15</v>
      </c>
      <c r="I54" s="363">
        <v>0.2</v>
      </c>
      <c r="J54" s="363">
        <v>0.2</v>
      </c>
      <c r="K54" s="363">
        <v>0.2</v>
      </c>
      <c r="L54" s="363">
        <v>0.1</v>
      </c>
      <c r="M54" s="363">
        <v>0.05</v>
      </c>
      <c r="N54" s="363">
        <v>0</v>
      </c>
      <c r="O54" s="363">
        <v>0</v>
      </c>
      <c r="P54" s="363">
        <v>0</v>
      </c>
      <c r="Q54" s="363">
        <v>0</v>
      </c>
      <c r="R54" s="364">
        <v>0</v>
      </c>
      <c r="S54" s="378">
        <f t="shared" si="1"/>
        <v>1</v>
      </c>
      <c r="T54" s="656"/>
      <c r="U54" s="664">
        <f>+U52</f>
        <v>0.022216666666666666</v>
      </c>
      <c r="V54" s="666" t="s">
        <v>253</v>
      </c>
      <c r="W54" s="279"/>
      <c r="AW54" s="661">
        <f>+S55*U54</f>
        <v>0.022216666666666666</v>
      </c>
      <c r="AX54" s="140">
        <f t="shared" si="2"/>
        <v>587</v>
      </c>
    </row>
    <row r="55" spans="1:50" ht="15.75" thickBot="1">
      <c r="A55" s="594"/>
      <c r="B55" s="594"/>
      <c r="C55" s="663"/>
      <c r="D55" s="599"/>
      <c r="E55" s="601"/>
      <c r="F55" s="41" t="s">
        <v>29</v>
      </c>
      <c r="G55" s="365">
        <v>0.1</v>
      </c>
      <c r="H55" s="365">
        <v>0.15</v>
      </c>
      <c r="I55" s="365">
        <v>0.2</v>
      </c>
      <c r="J55" s="366">
        <v>0.2</v>
      </c>
      <c r="K55" s="366">
        <v>0.15</v>
      </c>
      <c r="L55" s="365">
        <v>0.1</v>
      </c>
      <c r="M55" s="365">
        <v>0.1</v>
      </c>
      <c r="N55" s="366">
        <v>0</v>
      </c>
      <c r="O55" s="366">
        <v>0</v>
      </c>
      <c r="P55" s="366">
        <v>0</v>
      </c>
      <c r="Q55" s="365">
        <v>0</v>
      </c>
      <c r="R55" s="367">
        <v>0</v>
      </c>
      <c r="S55" s="379">
        <f t="shared" si="1"/>
        <v>1</v>
      </c>
      <c r="T55" s="656"/>
      <c r="U55" s="665"/>
      <c r="V55" s="667"/>
      <c r="W55" s="279"/>
      <c r="AW55" s="661"/>
      <c r="AX55" s="140">
        <f t="shared" si="2"/>
        <v>0</v>
      </c>
    </row>
    <row r="56" spans="1:50" ht="15">
      <c r="A56" s="594"/>
      <c r="B56" s="594"/>
      <c r="C56" s="645" t="s">
        <v>254</v>
      </c>
      <c r="D56" s="612" t="s">
        <v>217</v>
      </c>
      <c r="E56" s="668"/>
      <c r="F56" s="40" t="s">
        <v>28</v>
      </c>
      <c r="G56" s="363">
        <v>0</v>
      </c>
      <c r="H56" s="363">
        <v>0</v>
      </c>
      <c r="I56" s="363">
        <v>0</v>
      </c>
      <c r="J56" s="363">
        <v>0</v>
      </c>
      <c r="K56" s="363">
        <v>0</v>
      </c>
      <c r="L56" s="363">
        <v>0.05</v>
      </c>
      <c r="M56" s="363">
        <v>0.1</v>
      </c>
      <c r="N56" s="363">
        <v>0.14</v>
      </c>
      <c r="O56" s="363">
        <v>0.17</v>
      </c>
      <c r="P56" s="363">
        <v>0.18</v>
      </c>
      <c r="Q56" s="363">
        <v>0.18</v>
      </c>
      <c r="R56" s="364">
        <v>0.18</v>
      </c>
      <c r="S56" s="378">
        <f t="shared" si="1"/>
        <v>1</v>
      </c>
      <c r="T56" s="656"/>
      <c r="U56" s="670">
        <f>+U54</f>
        <v>0.022216666666666666</v>
      </c>
      <c r="V56" s="666" t="s">
        <v>255</v>
      </c>
      <c r="W56" s="279"/>
      <c r="AW56" s="661">
        <f>+S57*U56</f>
        <v>0</v>
      </c>
      <c r="AX56" s="140">
        <f t="shared" si="2"/>
        <v>230</v>
      </c>
    </row>
    <row r="57" spans="1:50" ht="15.75" thickBot="1">
      <c r="A57" s="594"/>
      <c r="B57" s="594"/>
      <c r="C57" s="645"/>
      <c r="D57" s="612"/>
      <c r="E57" s="669"/>
      <c r="F57" s="41" t="s">
        <v>29</v>
      </c>
      <c r="G57" s="365">
        <v>0</v>
      </c>
      <c r="H57" s="365">
        <v>0</v>
      </c>
      <c r="I57" s="365">
        <v>0</v>
      </c>
      <c r="J57" s="366">
        <v>0</v>
      </c>
      <c r="K57" s="366">
        <v>0</v>
      </c>
      <c r="L57" s="365">
        <v>0</v>
      </c>
      <c r="M57" s="365">
        <v>0</v>
      </c>
      <c r="N57" s="366">
        <v>0</v>
      </c>
      <c r="O57" s="366">
        <v>0</v>
      </c>
      <c r="P57" s="366">
        <v>0</v>
      </c>
      <c r="Q57" s="365"/>
      <c r="R57" s="367"/>
      <c r="S57" s="379">
        <f t="shared" si="1"/>
        <v>0</v>
      </c>
      <c r="T57" s="656"/>
      <c r="U57" s="670"/>
      <c r="V57" s="667"/>
      <c r="W57" s="279"/>
      <c r="AW57" s="661"/>
      <c r="AX57" s="140">
        <f t="shared" si="2"/>
        <v>0</v>
      </c>
    </row>
    <row r="58" spans="1:50" ht="15">
      <c r="A58" s="594"/>
      <c r="B58" s="594"/>
      <c r="C58" s="671" t="s">
        <v>256</v>
      </c>
      <c r="D58" s="612"/>
      <c r="E58" s="614" t="s">
        <v>217</v>
      </c>
      <c r="F58" s="40" t="s">
        <v>28</v>
      </c>
      <c r="G58" s="363">
        <v>0.333</v>
      </c>
      <c r="H58" s="363">
        <v>0.333</v>
      </c>
      <c r="I58" s="363">
        <v>0.334</v>
      </c>
      <c r="J58" s="363">
        <v>0</v>
      </c>
      <c r="K58" s="363">
        <v>0</v>
      </c>
      <c r="L58" s="363">
        <v>0</v>
      </c>
      <c r="M58" s="363">
        <v>0</v>
      </c>
      <c r="N58" s="363">
        <v>0</v>
      </c>
      <c r="O58" s="363">
        <v>0</v>
      </c>
      <c r="P58" s="363">
        <v>0</v>
      </c>
      <c r="Q58" s="363">
        <v>0</v>
      </c>
      <c r="R58" s="364">
        <v>0</v>
      </c>
      <c r="S58" s="378">
        <f t="shared" si="1"/>
        <v>1</v>
      </c>
      <c r="T58" s="656"/>
      <c r="U58" s="672">
        <f>+U56</f>
        <v>0.022216666666666666</v>
      </c>
      <c r="V58" s="674" t="s">
        <v>251</v>
      </c>
      <c r="W58" s="280"/>
      <c r="AW58" s="661">
        <f>+S59*U58</f>
        <v>0.022216666666666666</v>
      </c>
      <c r="AX58" s="140">
        <f t="shared" si="2"/>
        <v>20</v>
      </c>
    </row>
    <row r="59" spans="1:50" ht="15.75" thickBot="1">
      <c r="A59" s="594"/>
      <c r="B59" s="594"/>
      <c r="C59" s="641"/>
      <c r="D59" s="612"/>
      <c r="E59" s="614"/>
      <c r="F59" s="41" t="s">
        <v>29</v>
      </c>
      <c r="G59" s="365">
        <v>0.333</v>
      </c>
      <c r="H59" s="365">
        <v>0.333</v>
      </c>
      <c r="I59" s="365">
        <v>0.334</v>
      </c>
      <c r="J59" s="366">
        <v>0</v>
      </c>
      <c r="K59" s="366">
        <v>0</v>
      </c>
      <c r="L59" s="365">
        <v>0</v>
      </c>
      <c r="M59" s="365">
        <v>0</v>
      </c>
      <c r="N59" s="366">
        <v>0</v>
      </c>
      <c r="O59" s="366">
        <v>0</v>
      </c>
      <c r="P59" s="366">
        <v>0</v>
      </c>
      <c r="Q59" s="365">
        <v>0</v>
      </c>
      <c r="R59" s="367">
        <v>0</v>
      </c>
      <c r="S59" s="379">
        <f t="shared" si="1"/>
        <v>1</v>
      </c>
      <c r="T59" s="656"/>
      <c r="U59" s="673"/>
      <c r="V59" s="675"/>
      <c r="W59" s="280"/>
      <c r="AW59" s="661"/>
      <c r="AX59" s="140">
        <f t="shared" si="2"/>
        <v>0</v>
      </c>
    </row>
    <row r="60" spans="1:50" ht="15">
      <c r="A60" s="594"/>
      <c r="B60" s="594"/>
      <c r="C60" s="671" t="s">
        <v>257</v>
      </c>
      <c r="D60" s="628" t="s">
        <v>217</v>
      </c>
      <c r="E60" s="629"/>
      <c r="F60" s="40" t="s">
        <v>28</v>
      </c>
      <c r="G60" s="363">
        <v>0</v>
      </c>
      <c r="H60" s="363">
        <v>0.08</v>
      </c>
      <c r="I60" s="363">
        <v>0.08</v>
      </c>
      <c r="J60" s="363">
        <v>0.05</v>
      </c>
      <c r="K60" s="363">
        <v>0.05</v>
      </c>
      <c r="L60" s="363">
        <v>0.05</v>
      </c>
      <c r="M60" s="363">
        <v>0.15</v>
      </c>
      <c r="N60" s="363">
        <v>0.15</v>
      </c>
      <c r="O60" s="363">
        <v>0.14</v>
      </c>
      <c r="P60" s="363">
        <v>0.05</v>
      </c>
      <c r="Q60" s="363">
        <v>0.05</v>
      </c>
      <c r="R60" s="364">
        <v>0.15</v>
      </c>
      <c r="S60" s="378">
        <f t="shared" si="1"/>
        <v>1</v>
      </c>
      <c r="T60" s="656"/>
      <c r="U60" s="664">
        <f>+U58</f>
        <v>0.022216666666666666</v>
      </c>
      <c r="V60" s="666" t="s">
        <v>288</v>
      </c>
      <c r="W60" s="280"/>
      <c r="AW60" s="661">
        <f>+S61*U60</f>
        <v>0.017773333333333332</v>
      </c>
      <c r="AX60" s="140">
        <f t="shared" si="2"/>
        <v>866</v>
      </c>
    </row>
    <row r="61" spans="1:50" ht="15.75" thickBot="1">
      <c r="A61" s="594"/>
      <c r="B61" s="594"/>
      <c r="C61" s="641"/>
      <c r="D61" s="599"/>
      <c r="E61" s="601"/>
      <c r="F61" s="41" t="s">
        <v>29</v>
      </c>
      <c r="G61" s="365">
        <v>0</v>
      </c>
      <c r="H61" s="365">
        <v>0.08</v>
      </c>
      <c r="I61" s="365">
        <v>0.08</v>
      </c>
      <c r="J61" s="366">
        <v>0.05</v>
      </c>
      <c r="K61" s="366">
        <v>0.1</v>
      </c>
      <c r="L61" s="365">
        <v>0.05</v>
      </c>
      <c r="M61" s="365">
        <v>0.15</v>
      </c>
      <c r="N61" s="366">
        <v>0.15</v>
      </c>
      <c r="O61" s="366">
        <v>0.14</v>
      </c>
      <c r="P61" s="366"/>
      <c r="Q61" s="365"/>
      <c r="R61" s="367"/>
      <c r="S61" s="379">
        <f t="shared" si="1"/>
        <v>0.8</v>
      </c>
      <c r="T61" s="656"/>
      <c r="U61" s="665"/>
      <c r="V61" s="667"/>
      <c r="W61" s="280"/>
      <c r="AW61" s="661"/>
      <c r="AX61" s="140">
        <f t="shared" si="2"/>
        <v>0</v>
      </c>
    </row>
    <row r="62" spans="1:50" ht="15">
      <c r="A62" s="594"/>
      <c r="B62" s="594"/>
      <c r="C62" s="641" t="s">
        <v>258</v>
      </c>
      <c r="D62" s="632" t="s">
        <v>217</v>
      </c>
      <c r="E62" s="676"/>
      <c r="F62" s="40" t="s">
        <v>28</v>
      </c>
      <c r="G62" s="363">
        <v>0.084</v>
      </c>
      <c r="H62" s="363">
        <v>0.084</v>
      </c>
      <c r="I62" s="363">
        <v>0.084</v>
      </c>
      <c r="J62" s="363">
        <v>0.083</v>
      </c>
      <c r="K62" s="363">
        <v>0.083</v>
      </c>
      <c r="L62" s="363">
        <v>0.083</v>
      </c>
      <c r="M62" s="363">
        <v>0.083</v>
      </c>
      <c r="N62" s="363">
        <v>0.084</v>
      </c>
      <c r="O62" s="363">
        <v>0.083</v>
      </c>
      <c r="P62" s="363">
        <v>0.083</v>
      </c>
      <c r="Q62" s="363">
        <v>0.083</v>
      </c>
      <c r="R62" s="364">
        <v>0.083</v>
      </c>
      <c r="S62" s="378">
        <f t="shared" si="1"/>
        <v>0.9999999999999998</v>
      </c>
      <c r="T62" s="656"/>
      <c r="U62" s="677">
        <f>+U58</f>
        <v>0.022216666666666666</v>
      </c>
      <c r="V62" s="660" t="s">
        <v>289</v>
      </c>
      <c r="W62" s="280"/>
      <c r="AW62" s="609">
        <f>+S63*U62</f>
        <v>0.016684716666666665</v>
      </c>
      <c r="AX62" s="140">
        <f t="shared" si="2"/>
        <v>1861</v>
      </c>
    </row>
    <row r="63" spans="1:50" ht="15.75" thickBot="1">
      <c r="A63" s="594"/>
      <c r="B63" s="595"/>
      <c r="C63" s="671"/>
      <c r="D63" s="632"/>
      <c r="E63" s="676"/>
      <c r="F63" s="41" t="s">
        <v>29</v>
      </c>
      <c r="G63" s="365">
        <v>0.084</v>
      </c>
      <c r="H63" s="365">
        <v>0.084</v>
      </c>
      <c r="I63" s="365">
        <v>0.084</v>
      </c>
      <c r="J63" s="371">
        <v>0.083</v>
      </c>
      <c r="K63" s="371">
        <v>0.083</v>
      </c>
      <c r="L63" s="372">
        <v>0.083</v>
      </c>
      <c r="M63" s="372">
        <v>0.083</v>
      </c>
      <c r="N63" s="371">
        <v>0.084</v>
      </c>
      <c r="O63" s="371">
        <v>0.083</v>
      </c>
      <c r="P63" s="371"/>
      <c r="Q63" s="372"/>
      <c r="R63" s="373"/>
      <c r="S63" s="379">
        <f t="shared" si="1"/>
        <v>0.7509999999999999</v>
      </c>
      <c r="T63" s="656"/>
      <c r="U63" s="678"/>
      <c r="V63" s="674"/>
      <c r="W63" s="280"/>
      <c r="AW63" s="609"/>
      <c r="AX63" s="140">
        <f t="shared" si="2"/>
        <v>0</v>
      </c>
    </row>
    <row r="64" spans="1:50" ht="15">
      <c r="A64" s="594"/>
      <c r="B64" s="593" t="s">
        <v>202</v>
      </c>
      <c r="C64" s="679" t="s">
        <v>259</v>
      </c>
      <c r="D64" s="598"/>
      <c r="E64" s="681" t="s">
        <v>217</v>
      </c>
      <c r="F64" s="40" t="s">
        <v>28</v>
      </c>
      <c r="G64" s="363">
        <v>0.333</v>
      </c>
      <c r="H64" s="363">
        <v>0.333</v>
      </c>
      <c r="I64" s="363">
        <v>0.334</v>
      </c>
      <c r="J64" s="363">
        <v>0</v>
      </c>
      <c r="K64" s="363">
        <v>0</v>
      </c>
      <c r="L64" s="363">
        <v>0</v>
      </c>
      <c r="M64" s="363">
        <v>0</v>
      </c>
      <c r="N64" s="363">
        <v>0</v>
      </c>
      <c r="O64" s="363">
        <v>0</v>
      </c>
      <c r="P64" s="363">
        <v>0</v>
      </c>
      <c r="Q64" s="363">
        <v>0</v>
      </c>
      <c r="R64" s="364">
        <v>0</v>
      </c>
      <c r="S64" s="378">
        <f t="shared" si="1"/>
        <v>1</v>
      </c>
      <c r="T64" s="652">
        <v>0.1333</v>
      </c>
      <c r="U64" s="605">
        <v>0.01</v>
      </c>
      <c r="V64" s="607" t="s">
        <v>290</v>
      </c>
      <c r="W64" s="280"/>
      <c r="AW64" s="609">
        <f>+S65*U64</f>
        <v>0.009500000000000001</v>
      </c>
      <c r="AX64" s="140">
        <f t="shared" si="2"/>
        <v>463</v>
      </c>
    </row>
    <row r="65" spans="1:50" ht="15.75" thickBot="1">
      <c r="A65" s="594"/>
      <c r="B65" s="594"/>
      <c r="C65" s="680"/>
      <c r="D65" s="599"/>
      <c r="E65" s="682"/>
      <c r="F65" s="41" t="s">
        <v>29</v>
      </c>
      <c r="G65" s="365">
        <v>0</v>
      </c>
      <c r="H65" s="365">
        <v>0</v>
      </c>
      <c r="I65" s="365">
        <v>0</v>
      </c>
      <c r="J65" s="366">
        <v>0.333</v>
      </c>
      <c r="K65" s="366">
        <v>0.1</v>
      </c>
      <c r="L65" s="365">
        <v>0</v>
      </c>
      <c r="M65" s="365">
        <v>0.4</v>
      </c>
      <c r="N65" s="366">
        <v>0.1</v>
      </c>
      <c r="O65" s="366">
        <v>0.017</v>
      </c>
      <c r="P65" s="366"/>
      <c r="Q65" s="365"/>
      <c r="R65" s="367"/>
      <c r="S65" s="379">
        <f t="shared" si="1"/>
        <v>0.9500000000000001</v>
      </c>
      <c r="T65" s="683"/>
      <c r="U65" s="606"/>
      <c r="V65" s="608"/>
      <c r="W65" s="280"/>
      <c r="AW65" s="609"/>
      <c r="AX65" s="140">
        <f t="shared" si="2"/>
        <v>0</v>
      </c>
    </row>
    <row r="66" spans="1:50" ht="15">
      <c r="A66" s="594"/>
      <c r="B66" s="594"/>
      <c r="C66" s="685" t="s">
        <v>260</v>
      </c>
      <c r="D66" s="628"/>
      <c r="E66" s="686" t="s">
        <v>217</v>
      </c>
      <c r="F66" s="40" t="s">
        <v>28</v>
      </c>
      <c r="G66" s="363">
        <v>0.3</v>
      </c>
      <c r="H66" s="363">
        <v>0.3</v>
      </c>
      <c r="I66" s="363">
        <v>0.3</v>
      </c>
      <c r="J66" s="363">
        <v>0.1</v>
      </c>
      <c r="K66" s="363">
        <v>0</v>
      </c>
      <c r="L66" s="363">
        <v>0</v>
      </c>
      <c r="M66" s="363">
        <v>0</v>
      </c>
      <c r="N66" s="363">
        <v>0</v>
      </c>
      <c r="O66" s="363">
        <v>0</v>
      </c>
      <c r="P66" s="363">
        <v>0</v>
      </c>
      <c r="Q66" s="363">
        <v>0</v>
      </c>
      <c r="R66" s="364">
        <v>0</v>
      </c>
      <c r="S66" s="378">
        <f t="shared" si="1"/>
        <v>0.9999999999999999</v>
      </c>
      <c r="T66" s="683"/>
      <c r="U66" s="606">
        <v>0.02666</v>
      </c>
      <c r="V66" s="608" t="s">
        <v>261</v>
      </c>
      <c r="W66" s="280"/>
      <c r="AW66" s="609">
        <f>+S67*U66</f>
        <v>0.011005248</v>
      </c>
      <c r="AX66" s="140">
        <f t="shared" si="2"/>
        <v>515</v>
      </c>
    </row>
    <row r="67" spans="1:50" ht="15.75" thickBot="1">
      <c r="A67" s="594"/>
      <c r="B67" s="594"/>
      <c r="C67" s="663"/>
      <c r="D67" s="632"/>
      <c r="E67" s="687"/>
      <c r="F67" s="41" t="s">
        <v>29</v>
      </c>
      <c r="G67" s="365">
        <v>0.007</v>
      </c>
      <c r="H67" s="365">
        <v>0</v>
      </c>
      <c r="I67" s="365">
        <v>0</v>
      </c>
      <c r="J67" s="366">
        <v>0.0333</v>
      </c>
      <c r="K67" s="366">
        <v>0.127</v>
      </c>
      <c r="L67" s="365">
        <v>0.21</v>
      </c>
      <c r="M67" s="365">
        <v>0.023</v>
      </c>
      <c r="N67" s="366">
        <v>0.0125</v>
      </c>
      <c r="O67" s="366">
        <v>0</v>
      </c>
      <c r="P67" s="366"/>
      <c r="Q67" s="365"/>
      <c r="R67" s="367"/>
      <c r="S67" s="379">
        <f t="shared" si="1"/>
        <v>0.4128</v>
      </c>
      <c r="T67" s="683"/>
      <c r="U67" s="606"/>
      <c r="V67" s="608"/>
      <c r="W67" s="280"/>
      <c r="AW67" s="609"/>
      <c r="AX67" s="140">
        <f t="shared" si="2"/>
        <v>0</v>
      </c>
    </row>
    <row r="68" spans="1:50" ht="15">
      <c r="A68" s="594"/>
      <c r="B68" s="594"/>
      <c r="C68" s="662" t="s">
        <v>262</v>
      </c>
      <c r="D68" s="628"/>
      <c r="E68" s="688" t="s">
        <v>217</v>
      </c>
      <c r="F68" s="40" t="s">
        <v>28</v>
      </c>
      <c r="G68" s="363">
        <v>0.2</v>
      </c>
      <c r="H68" s="363">
        <v>0.2</v>
      </c>
      <c r="I68" s="363">
        <v>0.6</v>
      </c>
      <c r="J68" s="363">
        <v>0</v>
      </c>
      <c r="K68" s="363">
        <v>0</v>
      </c>
      <c r="L68" s="363">
        <v>0</v>
      </c>
      <c r="M68" s="363">
        <v>0</v>
      </c>
      <c r="N68" s="363">
        <v>0</v>
      </c>
      <c r="O68" s="363">
        <v>0</v>
      </c>
      <c r="P68" s="363">
        <v>0</v>
      </c>
      <c r="Q68" s="363">
        <v>0</v>
      </c>
      <c r="R68" s="364">
        <v>0</v>
      </c>
      <c r="S68" s="378">
        <f t="shared" si="1"/>
        <v>1</v>
      </c>
      <c r="T68" s="683"/>
      <c r="U68" s="606">
        <v>0.0167</v>
      </c>
      <c r="V68" s="608" t="s">
        <v>263</v>
      </c>
      <c r="W68" s="279"/>
      <c r="AW68" s="609">
        <f>+S69*U68</f>
        <v>0.016199</v>
      </c>
      <c r="AX68" s="140">
        <f t="shared" si="2"/>
        <v>102</v>
      </c>
    </row>
    <row r="69" spans="1:50" ht="15.75" thickBot="1">
      <c r="A69" s="594"/>
      <c r="B69" s="594"/>
      <c r="C69" s="663"/>
      <c r="D69" s="599"/>
      <c r="E69" s="682"/>
      <c r="F69" s="41" t="s">
        <v>29</v>
      </c>
      <c r="G69" s="365">
        <v>0.1</v>
      </c>
      <c r="H69" s="365">
        <v>0.2</v>
      </c>
      <c r="I69" s="365">
        <v>0.5</v>
      </c>
      <c r="J69" s="366">
        <v>0</v>
      </c>
      <c r="K69" s="366">
        <v>0</v>
      </c>
      <c r="L69" s="365">
        <v>0.1</v>
      </c>
      <c r="M69" s="365">
        <v>0.05</v>
      </c>
      <c r="N69" s="366">
        <v>0</v>
      </c>
      <c r="O69" s="366">
        <v>0.02</v>
      </c>
      <c r="P69" s="366"/>
      <c r="Q69" s="365"/>
      <c r="R69" s="367"/>
      <c r="S69" s="379">
        <f t="shared" si="1"/>
        <v>0.9700000000000001</v>
      </c>
      <c r="T69" s="683"/>
      <c r="U69" s="606"/>
      <c r="V69" s="608"/>
      <c r="W69" s="279"/>
      <c r="AW69" s="609"/>
      <c r="AX69" s="140">
        <f t="shared" si="2"/>
        <v>0</v>
      </c>
    </row>
    <row r="70" spans="1:50" ht="15">
      <c r="A70" s="594"/>
      <c r="B70" s="594"/>
      <c r="C70" s="685" t="s">
        <v>264</v>
      </c>
      <c r="D70" s="628" t="s">
        <v>217</v>
      </c>
      <c r="E70" s="141"/>
      <c r="F70" s="40" t="s">
        <v>28</v>
      </c>
      <c r="G70" s="363">
        <v>0.25</v>
      </c>
      <c r="H70" s="363">
        <v>0.25</v>
      </c>
      <c r="I70" s="363">
        <v>0.25</v>
      </c>
      <c r="J70" s="363">
        <v>0.25</v>
      </c>
      <c r="K70" s="363">
        <v>0</v>
      </c>
      <c r="L70" s="363">
        <v>0</v>
      </c>
      <c r="M70" s="363">
        <v>0</v>
      </c>
      <c r="N70" s="363">
        <v>0</v>
      </c>
      <c r="O70" s="363">
        <v>0</v>
      </c>
      <c r="P70" s="363">
        <v>0</v>
      </c>
      <c r="Q70" s="363">
        <v>0</v>
      </c>
      <c r="R70" s="364">
        <v>0</v>
      </c>
      <c r="S70" s="378">
        <f t="shared" si="1"/>
        <v>1</v>
      </c>
      <c r="T70" s="683"/>
      <c r="U70" s="606">
        <v>0.02666</v>
      </c>
      <c r="V70" s="689" t="s">
        <v>291</v>
      </c>
      <c r="W70" s="279"/>
      <c r="AW70" s="609">
        <f>+S71*U70</f>
        <v>0.023994</v>
      </c>
      <c r="AX70" s="140">
        <f t="shared" si="2"/>
        <v>263</v>
      </c>
    </row>
    <row r="71" spans="1:50" ht="15.75" thickBot="1">
      <c r="A71" s="594"/>
      <c r="B71" s="594"/>
      <c r="C71" s="663"/>
      <c r="D71" s="632"/>
      <c r="E71" s="142"/>
      <c r="F71" s="41" t="s">
        <v>29</v>
      </c>
      <c r="G71" s="365">
        <v>0.1</v>
      </c>
      <c r="H71" s="365">
        <v>0.25</v>
      </c>
      <c r="I71" s="365">
        <v>0.25</v>
      </c>
      <c r="J71" s="366">
        <v>0.2</v>
      </c>
      <c r="K71" s="366">
        <v>0</v>
      </c>
      <c r="L71" s="365">
        <v>0</v>
      </c>
      <c r="M71" s="365">
        <v>0</v>
      </c>
      <c r="N71" s="366">
        <v>0.1</v>
      </c>
      <c r="O71" s="366">
        <v>0</v>
      </c>
      <c r="P71" s="366"/>
      <c r="Q71" s="365"/>
      <c r="R71" s="367"/>
      <c r="S71" s="379">
        <f t="shared" si="1"/>
        <v>0.9</v>
      </c>
      <c r="T71" s="683"/>
      <c r="U71" s="606"/>
      <c r="V71" s="689"/>
      <c r="W71" s="279"/>
      <c r="AW71" s="609"/>
      <c r="AX71" s="140">
        <f t="shared" si="2"/>
        <v>0</v>
      </c>
    </row>
    <row r="72" spans="1:50" ht="15">
      <c r="A72" s="594"/>
      <c r="B72" s="594"/>
      <c r="C72" s="690" t="s">
        <v>265</v>
      </c>
      <c r="D72" s="628" t="s">
        <v>217</v>
      </c>
      <c r="E72" s="629"/>
      <c r="F72" s="40" t="s">
        <v>28</v>
      </c>
      <c r="G72" s="363">
        <v>0</v>
      </c>
      <c r="H72" s="363">
        <v>0</v>
      </c>
      <c r="I72" s="363">
        <v>0</v>
      </c>
      <c r="J72" s="363">
        <v>0</v>
      </c>
      <c r="K72" s="363">
        <v>0.25</v>
      </c>
      <c r="L72" s="363">
        <v>0.25</v>
      </c>
      <c r="M72" s="363">
        <v>0.25</v>
      </c>
      <c r="N72" s="363">
        <v>0.25</v>
      </c>
      <c r="O72" s="363">
        <v>0</v>
      </c>
      <c r="P72" s="363">
        <v>0</v>
      </c>
      <c r="Q72" s="363">
        <v>0</v>
      </c>
      <c r="R72" s="364">
        <v>0</v>
      </c>
      <c r="S72" s="378">
        <f t="shared" si="1"/>
        <v>1</v>
      </c>
      <c r="T72" s="683"/>
      <c r="U72" s="606">
        <v>0.02666</v>
      </c>
      <c r="V72" s="689" t="s">
        <v>266</v>
      </c>
      <c r="W72" s="279"/>
      <c r="AW72" s="609">
        <f>+S73*U72</f>
        <v>0</v>
      </c>
      <c r="AX72" s="140">
        <f aca="true" t="shared" si="3" ref="AX72:AX77">LEN(V72)</f>
        <v>68</v>
      </c>
    </row>
    <row r="73" spans="1:50" ht="15.75" thickBot="1">
      <c r="A73" s="594"/>
      <c r="B73" s="594"/>
      <c r="C73" s="685"/>
      <c r="D73" s="632"/>
      <c r="E73" s="633"/>
      <c r="F73" s="41" t="s">
        <v>29</v>
      </c>
      <c r="G73" s="365">
        <v>0</v>
      </c>
      <c r="H73" s="365">
        <v>0</v>
      </c>
      <c r="I73" s="368">
        <v>0</v>
      </c>
      <c r="J73" s="366">
        <v>0</v>
      </c>
      <c r="K73" s="366">
        <v>0</v>
      </c>
      <c r="L73" s="365">
        <v>0</v>
      </c>
      <c r="M73" s="365">
        <v>0</v>
      </c>
      <c r="N73" s="366">
        <v>0</v>
      </c>
      <c r="O73" s="366">
        <v>0</v>
      </c>
      <c r="P73" s="366"/>
      <c r="Q73" s="365"/>
      <c r="R73" s="367"/>
      <c r="S73" s="379">
        <f t="shared" si="1"/>
        <v>0</v>
      </c>
      <c r="T73" s="683"/>
      <c r="U73" s="606"/>
      <c r="V73" s="689"/>
      <c r="W73" s="279"/>
      <c r="AW73" s="609"/>
      <c r="AX73" s="140">
        <f t="shared" si="3"/>
        <v>0</v>
      </c>
    </row>
    <row r="74" spans="1:50" ht="15">
      <c r="A74" s="594"/>
      <c r="B74" s="594"/>
      <c r="C74" s="690" t="s">
        <v>267</v>
      </c>
      <c r="D74" s="628" t="s">
        <v>217</v>
      </c>
      <c r="E74" s="629"/>
      <c r="F74" s="40" t="s">
        <v>28</v>
      </c>
      <c r="G74" s="363">
        <v>0</v>
      </c>
      <c r="H74" s="363">
        <v>0</v>
      </c>
      <c r="I74" s="363">
        <v>0</v>
      </c>
      <c r="J74" s="363">
        <v>0</v>
      </c>
      <c r="K74" s="363">
        <v>0</v>
      </c>
      <c r="L74" s="363">
        <v>0</v>
      </c>
      <c r="M74" s="363">
        <v>0</v>
      </c>
      <c r="N74" s="363">
        <v>0</v>
      </c>
      <c r="O74" s="363">
        <v>0.25</v>
      </c>
      <c r="P74" s="363">
        <v>0.25</v>
      </c>
      <c r="Q74" s="363">
        <v>0.25</v>
      </c>
      <c r="R74" s="364">
        <v>0.25</v>
      </c>
      <c r="S74" s="378">
        <f t="shared" si="1"/>
        <v>1</v>
      </c>
      <c r="T74" s="683"/>
      <c r="U74" s="606">
        <v>0.02666</v>
      </c>
      <c r="V74" s="689" t="s">
        <v>268</v>
      </c>
      <c r="W74" s="279"/>
      <c r="AW74" s="609">
        <f>+S75*U74</f>
        <v>0</v>
      </c>
      <c r="AX74" s="140">
        <f t="shared" si="3"/>
        <v>81</v>
      </c>
    </row>
    <row r="75" spans="1:50" ht="15.75" thickBot="1">
      <c r="A75" s="595"/>
      <c r="B75" s="595"/>
      <c r="C75" s="692"/>
      <c r="D75" s="693"/>
      <c r="E75" s="694"/>
      <c r="F75" s="41" t="s">
        <v>29</v>
      </c>
      <c r="G75" s="365">
        <v>0</v>
      </c>
      <c r="H75" s="365">
        <v>0</v>
      </c>
      <c r="I75" s="368">
        <v>0</v>
      </c>
      <c r="J75" s="366">
        <v>0</v>
      </c>
      <c r="K75" s="366">
        <v>0</v>
      </c>
      <c r="L75" s="365">
        <v>0</v>
      </c>
      <c r="M75" s="365">
        <v>0</v>
      </c>
      <c r="N75" s="366">
        <v>0</v>
      </c>
      <c r="O75" s="366">
        <v>0</v>
      </c>
      <c r="P75" s="366"/>
      <c r="Q75" s="365"/>
      <c r="R75" s="367"/>
      <c r="S75" s="379">
        <f t="shared" si="1"/>
        <v>0</v>
      </c>
      <c r="T75" s="684"/>
      <c r="U75" s="695"/>
      <c r="V75" s="696"/>
      <c r="W75" s="279"/>
      <c r="AW75" s="609"/>
      <c r="AX75" s="140">
        <f t="shared" si="3"/>
        <v>0</v>
      </c>
    </row>
    <row r="76" spans="1:50" ht="15">
      <c r="A76" s="643" t="s">
        <v>207</v>
      </c>
      <c r="B76" s="593" t="s">
        <v>208</v>
      </c>
      <c r="C76" s="690" t="s">
        <v>269</v>
      </c>
      <c r="D76" s="628" t="s">
        <v>217</v>
      </c>
      <c r="E76" s="622"/>
      <c r="F76" s="40" t="s">
        <v>28</v>
      </c>
      <c r="G76" s="374">
        <v>0.0834</v>
      </c>
      <c r="H76" s="374">
        <v>0.0834</v>
      </c>
      <c r="I76" s="374">
        <v>0.0834</v>
      </c>
      <c r="J76" s="374">
        <v>0.0834</v>
      </c>
      <c r="K76" s="374">
        <v>0.0834</v>
      </c>
      <c r="L76" s="374">
        <v>0.0834</v>
      </c>
      <c r="M76" s="374">
        <v>0.0834</v>
      </c>
      <c r="N76" s="374">
        <v>0.0834</v>
      </c>
      <c r="O76" s="374">
        <v>0.0834</v>
      </c>
      <c r="P76" s="374">
        <v>0.0834</v>
      </c>
      <c r="Q76" s="374">
        <v>0.0834</v>
      </c>
      <c r="R76" s="375">
        <v>0.0826</v>
      </c>
      <c r="S76" s="378">
        <f>SUM(G76:R76)</f>
        <v>1.0000000000000002</v>
      </c>
      <c r="T76" s="697">
        <v>0.01</v>
      </c>
      <c r="U76" s="699">
        <v>0.01</v>
      </c>
      <c r="V76" s="701" t="s">
        <v>270</v>
      </c>
      <c r="W76" s="279"/>
      <c r="AW76" s="609">
        <f>+S77*U76</f>
        <v>0.007170000000000001</v>
      </c>
      <c r="AX76" s="140">
        <f t="shared" si="3"/>
        <v>465</v>
      </c>
    </row>
    <row r="77" spans="1:50" ht="15.75" thickBot="1">
      <c r="A77" s="592"/>
      <c r="B77" s="595"/>
      <c r="C77" s="692"/>
      <c r="D77" s="693"/>
      <c r="E77" s="615"/>
      <c r="F77" s="41" t="s">
        <v>29</v>
      </c>
      <c r="G77" s="376">
        <v>0</v>
      </c>
      <c r="H77" s="376">
        <v>0</v>
      </c>
      <c r="I77" s="368">
        <v>0</v>
      </c>
      <c r="J77" s="368">
        <v>0.3</v>
      </c>
      <c r="K77" s="366">
        <v>0.0834</v>
      </c>
      <c r="L77" s="376">
        <v>0.0834</v>
      </c>
      <c r="M77" s="376">
        <v>0.0834</v>
      </c>
      <c r="N77" s="366">
        <v>0.0834</v>
      </c>
      <c r="O77" s="366">
        <v>0.0834</v>
      </c>
      <c r="P77" s="366"/>
      <c r="Q77" s="376"/>
      <c r="R77" s="377"/>
      <c r="S77" s="379">
        <f>SUM(G77:R77)</f>
        <v>0.7170000000000001</v>
      </c>
      <c r="T77" s="698"/>
      <c r="U77" s="700"/>
      <c r="V77" s="702"/>
      <c r="W77" s="279"/>
      <c r="AW77" s="609"/>
      <c r="AX77" s="140">
        <f t="shared" si="3"/>
        <v>0</v>
      </c>
    </row>
    <row r="78" spans="1:50" ht="15.75" thickBot="1">
      <c r="A78" s="691" t="s">
        <v>30</v>
      </c>
      <c r="B78" s="582"/>
      <c r="C78" s="582"/>
      <c r="D78" s="582"/>
      <c r="E78" s="582"/>
      <c r="F78" s="582"/>
      <c r="G78" s="582"/>
      <c r="H78" s="582"/>
      <c r="I78" s="582"/>
      <c r="J78" s="582"/>
      <c r="K78" s="582"/>
      <c r="L78" s="582"/>
      <c r="M78" s="582"/>
      <c r="N78" s="582"/>
      <c r="O78" s="582"/>
      <c r="P78" s="582"/>
      <c r="Q78" s="582"/>
      <c r="R78" s="582"/>
      <c r="S78" s="582"/>
      <c r="T78" s="143">
        <f>SUM(T8:T77)</f>
        <v>0.9998333333333332</v>
      </c>
      <c r="U78" s="143">
        <f>SUM(U8:U77)</f>
        <v>0.9998733333333337</v>
      </c>
      <c r="V78" s="42"/>
      <c r="W78" s="270"/>
      <c r="AW78" s="144">
        <f>SUM(AW8:AW77)</f>
        <v>0.6577762979999998</v>
      </c>
      <c r="AX78" s="7"/>
    </row>
    <row r="81" spans="1:50" ht="15">
      <c r="A81" s="53" t="s">
        <v>130</v>
      </c>
      <c r="B81" s="1"/>
      <c r="C81" s="1"/>
      <c r="D81" s="1"/>
      <c r="E81" s="1"/>
      <c r="F81" s="1"/>
      <c r="G81" s="1"/>
      <c r="AW81" s="273" t="s">
        <v>271</v>
      </c>
      <c r="AX81" s="274"/>
    </row>
    <row r="82" spans="1:50" ht="15" customHeight="1">
      <c r="A82" s="55" t="s">
        <v>131</v>
      </c>
      <c r="B82" s="566" t="s">
        <v>132</v>
      </c>
      <c r="C82" s="566"/>
      <c r="D82" s="566"/>
      <c r="E82" s="566"/>
      <c r="F82" s="566"/>
      <c r="G82" s="566"/>
      <c r="H82" s="566"/>
      <c r="I82" s="567" t="s">
        <v>133</v>
      </c>
      <c r="J82" s="567"/>
      <c r="K82" s="567"/>
      <c r="L82" s="567"/>
      <c r="M82" s="567"/>
      <c r="N82" s="567"/>
      <c r="O82" s="567"/>
      <c r="AW82" s="275" t="s">
        <v>272</v>
      </c>
      <c r="AX82" s="276">
        <v>35</v>
      </c>
    </row>
    <row r="83" spans="1:50" ht="15">
      <c r="A83" s="54">
        <v>11</v>
      </c>
      <c r="B83" s="565" t="s">
        <v>134</v>
      </c>
      <c r="C83" s="565"/>
      <c r="D83" s="565"/>
      <c r="E83" s="565"/>
      <c r="F83" s="565"/>
      <c r="G83" s="565"/>
      <c r="H83" s="565"/>
      <c r="I83" s="565" t="s">
        <v>136</v>
      </c>
      <c r="J83" s="565"/>
      <c r="K83" s="565"/>
      <c r="L83" s="565"/>
      <c r="M83" s="565"/>
      <c r="N83" s="565"/>
      <c r="O83" s="565"/>
      <c r="AW83" s="275" t="s">
        <v>273</v>
      </c>
      <c r="AX83" s="276">
        <v>18.95</v>
      </c>
    </row>
    <row r="84" spans="49:50" ht="15">
      <c r="AW84" s="275" t="s">
        <v>274</v>
      </c>
      <c r="AX84" s="276">
        <f>+AX82-AX83</f>
        <v>16.05</v>
      </c>
    </row>
    <row r="85" spans="49:50" ht="15">
      <c r="AW85" s="275"/>
      <c r="AX85" s="277"/>
    </row>
    <row r="86" spans="49:50" ht="15">
      <c r="AW86" s="278">
        <v>1</v>
      </c>
      <c r="AX86" s="278">
        <v>0.1605</v>
      </c>
    </row>
    <row r="87" spans="49:50" ht="15">
      <c r="AW87" s="278">
        <v>0.6578</v>
      </c>
      <c r="AX87" s="278">
        <f>+AW87*AX86/AW86</f>
        <v>0.10557690000000002</v>
      </c>
    </row>
    <row r="108" spans="23:50" ht="15">
      <c r="W108" s="268"/>
      <c r="AW108" s="268"/>
      <c r="AX108" s="268"/>
    </row>
    <row r="109" spans="23:50" ht="15">
      <c r="W109" s="268"/>
      <c r="AW109" s="268"/>
      <c r="AX109" s="268"/>
    </row>
    <row r="110" spans="23:50" ht="15">
      <c r="W110" s="268"/>
      <c r="AW110" s="268"/>
      <c r="AX110" s="268"/>
    </row>
    <row r="111" spans="23:50" ht="15">
      <c r="W111" s="268"/>
      <c r="AW111" s="268"/>
      <c r="AX111" s="268"/>
    </row>
    <row r="112" spans="23:50" ht="15">
      <c r="W112" s="268"/>
      <c r="AW112" s="268"/>
      <c r="AX112" s="268"/>
    </row>
    <row r="113" spans="23:50" ht="15">
      <c r="W113" s="268"/>
      <c r="AW113" s="268"/>
      <c r="AX113" s="268"/>
    </row>
    <row r="114" spans="23:50" ht="15">
      <c r="W114" s="268"/>
      <c r="AW114" s="268"/>
      <c r="AX114" s="268"/>
    </row>
    <row r="115" spans="23:50" ht="15">
      <c r="W115" s="268"/>
      <c r="AW115" s="268"/>
      <c r="AX115" s="268"/>
    </row>
    <row r="116" spans="23:50" ht="15">
      <c r="W116" s="268"/>
      <c r="AW116" s="268"/>
      <c r="AX116" s="268"/>
    </row>
    <row r="117" spans="23:50" ht="15">
      <c r="W117" s="268"/>
      <c r="AW117" s="268"/>
      <c r="AX117" s="268"/>
    </row>
    <row r="118" spans="23:50" ht="13.5" customHeight="1">
      <c r="W118" s="270"/>
      <c r="AW118" s="270"/>
      <c r="AX118" s="270"/>
    </row>
  </sheetData>
  <mergeCells count="251">
    <mergeCell ref="A78:S78"/>
    <mergeCell ref="C74:C75"/>
    <mergeCell ref="D74:D75"/>
    <mergeCell ref="E74:E75"/>
    <mergeCell ref="U74:U75"/>
    <mergeCell ref="V74:V75"/>
    <mergeCell ref="AW74:AW75"/>
    <mergeCell ref="A76:A77"/>
    <mergeCell ref="B76:B77"/>
    <mergeCell ref="C76:C77"/>
    <mergeCell ref="D76:D77"/>
    <mergeCell ref="E76:E77"/>
    <mergeCell ref="T76:T77"/>
    <mergeCell ref="U76:U77"/>
    <mergeCell ref="V76:V77"/>
    <mergeCell ref="AW76:AW77"/>
    <mergeCell ref="A44:A75"/>
    <mergeCell ref="B44:B51"/>
    <mergeCell ref="C44:C45"/>
    <mergeCell ref="D44:D45"/>
    <mergeCell ref="E44:E45"/>
    <mergeCell ref="T44:T51"/>
    <mergeCell ref="U44:U45"/>
    <mergeCell ref="V44:V45"/>
    <mergeCell ref="V68:V69"/>
    <mergeCell ref="AW68:AW69"/>
    <mergeCell ref="C70:C71"/>
    <mergeCell ref="D70:D71"/>
    <mergeCell ref="U70:U71"/>
    <mergeCell ref="V70:V71"/>
    <mergeCell ref="AW70:AW71"/>
    <mergeCell ref="C72:C73"/>
    <mergeCell ref="D72:D73"/>
    <mergeCell ref="E72:E73"/>
    <mergeCell ref="U72:U73"/>
    <mergeCell ref="V72:V73"/>
    <mergeCell ref="AW72:AW73"/>
    <mergeCell ref="C62:C63"/>
    <mergeCell ref="D62:D63"/>
    <mergeCell ref="E62:E63"/>
    <mergeCell ref="U62:U63"/>
    <mergeCell ref="V62:V63"/>
    <mergeCell ref="AW62:AW63"/>
    <mergeCell ref="B64:B75"/>
    <mergeCell ref="C64:C65"/>
    <mergeCell ref="D64:D65"/>
    <mergeCell ref="E64:E65"/>
    <mergeCell ref="T64:T75"/>
    <mergeCell ref="U64:U65"/>
    <mergeCell ref="V64:V65"/>
    <mergeCell ref="AW64:AW65"/>
    <mergeCell ref="C66:C67"/>
    <mergeCell ref="D66:D67"/>
    <mergeCell ref="E66:E67"/>
    <mergeCell ref="U66:U67"/>
    <mergeCell ref="V66:V67"/>
    <mergeCell ref="AW66:AW67"/>
    <mergeCell ref="C68:C69"/>
    <mergeCell ref="D68:D69"/>
    <mergeCell ref="E68:E69"/>
    <mergeCell ref="U68:U69"/>
    <mergeCell ref="C58:C59"/>
    <mergeCell ref="D58:D59"/>
    <mergeCell ref="E58:E59"/>
    <mergeCell ref="U58:U59"/>
    <mergeCell ref="V58:V59"/>
    <mergeCell ref="AW58:AW59"/>
    <mergeCell ref="C60:C61"/>
    <mergeCell ref="D60:D61"/>
    <mergeCell ref="E60:E61"/>
    <mergeCell ref="U60:U61"/>
    <mergeCell ref="V60:V61"/>
    <mergeCell ref="AW60:AW61"/>
    <mergeCell ref="AW48:AW49"/>
    <mergeCell ref="U50:U51"/>
    <mergeCell ref="V50:V51"/>
    <mergeCell ref="AW50:AW51"/>
    <mergeCell ref="B52:B63"/>
    <mergeCell ref="C52:C53"/>
    <mergeCell ref="D52:D53"/>
    <mergeCell ref="E52:E53"/>
    <mergeCell ref="T52:T63"/>
    <mergeCell ref="U52:U53"/>
    <mergeCell ref="V52:V53"/>
    <mergeCell ref="AW52:AW53"/>
    <mergeCell ref="C54:C55"/>
    <mergeCell ref="D54:D55"/>
    <mergeCell ref="E54:E55"/>
    <mergeCell ref="U54:U55"/>
    <mergeCell ref="V54:V55"/>
    <mergeCell ref="AW54:AW55"/>
    <mergeCell ref="C56:C57"/>
    <mergeCell ref="D56:D57"/>
    <mergeCell ref="E56:E57"/>
    <mergeCell ref="U56:U57"/>
    <mergeCell ref="V56:V57"/>
    <mergeCell ref="AW56:AW57"/>
    <mergeCell ref="C50:C51"/>
    <mergeCell ref="D50:D51"/>
    <mergeCell ref="E50:E51"/>
    <mergeCell ref="U40:U41"/>
    <mergeCell ref="V40:V41"/>
    <mergeCell ref="AW40:AW41"/>
    <mergeCell ref="C42:C43"/>
    <mergeCell ref="D42:D43"/>
    <mergeCell ref="E42:E43"/>
    <mergeCell ref="U42:U43"/>
    <mergeCell ref="V42:V43"/>
    <mergeCell ref="AW42:AW43"/>
    <mergeCell ref="AW44:AW45"/>
    <mergeCell ref="C46:C47"/>
    <mergeCell ref="D46:D47"/>
    <mergeCell ref="E46:E47"/>
    <mergeCell ref="U46:U47"/>
    <mergeCell ref="V46:V47"/>
    <mergeCell ref="AW46:AW47"/>
    <mergeCell ref="C48:C49"/>
    <mergeCell ref="D48:D49"/>
    <mergeCell ref="E48:E49"/>
    <mergeCell ref="U48:U49"/>
    <mergeCell ref="V48:V49"/>
    <mergeCell ref="C34:C35"/>
    <mergeCell ref="D34:D35"/>
    <mergeCell ref="E34:E35"/>
    <mergeCell ref="U34:U35"/>
    <mergeCell ref="V34:V35"/>
    <mergeCell ref="AW34:AW35"/>
    <mergeCell ref="A36:A43"/>
    <mergeCell ref="B36:B43"/>
    <mergeCell ref="C36:C37"/>
    <mergeCell ref="D36:D37"/>
    <mergeCell ref="E36:E37"/>
    <mergeCell ref="T36:T43"/>
    <mergeCell ref="U36:U37"/>
    <mergeCell ref="V36:V37"/>
    <mergeCell ref="AW36:AW37"/>
    <mergeCell ref="C38:C39"/>
    <mergeCell ref="D38:D39"/>
    <mergeCell ref="E38:E39"/>
    <mergeCell ref="U38:U39"/>
    <mergeCell ref="V38:V39"/>
    <mergeCell ref="AW38:AW39"/>
    <mergeCell ref="C40:C41"/>
    <mergeCell ref="D40:D41"/>
    <mergeCell ref="E40:E41"/>
    <mergeCell ref="E26:E27"/>
    <mergeCell ref="U26:U27"/>
    <mergeCell ref="V26:V27"/>
    <mergeCell ref="AW26:AW27"/>
    <mergeCell ref="B28:B35"/>
    <mergeCell ref="C28:C29"/>
    <mergeCell ref="D28:D29"/>
    <mergeCell ref="E28:E29"/>
    <mergeCell ref="T28:T35"/>
    <mergeCell ref="U28:U29"/>
    <mergeCell ref="V28:V29"/>
    <mergeCell ref="AW28:AW29"/>
    <mergeCell ref="C30:C31"/>
    <mergeCell ref="D30:D31"/>
    <mergeCell ref="E30:E31"/>
    <mergeCell ref="U30:U31"/>
    <mergeCell ref="V30:V31"/>
    <mergeCell ref="AW30:AW31"/>
    <mergeCell ref="C32:C33"/>
    <mergeCell ref="D32:D33"/>
    <mergeCell ref="E32:E33"/>
    <mergeCell ref="U32:U33"/>
    <mergeCell ref="V32:V33"/>
    <mergeCell ref="AW32:AW33"/>
    <mergeCell ref="V18:V19"/>
    <mergeCell ref="AW18:AW19"/>
    <mergeCell ref="B20:B27"/>
    <mergeCell ref="C20:C21"/>
    <mergeCell ref="D20:D21"/>
    <mergeCell ref="E20:E21"/>
    <mergeCell ref="T20:T27"/>
    <mergeCell ref="U20:U21"/>
    <mergeCell ref="V20:V21"/>
    <mergeCell ref="AW20:AW21"/>
    <mergeCell ref="C22:C23"/>
    <mergeCell ref="D22:D23"/>
    <mergeCell ref="E22:E23"/>
    <mergeCell ref="U22:U23"/>
    <mergeCell ref="V22:V23"/>
    <mergeCell ref="AW22:AW23"/>
    <mergeCell ref="C24:C25"/>
    <mergeCell ref="D24:D25"/>
    <mergeCell ref="E24:E25"/>
    <mergeCell ref="U24:U25"/>
    <mergeCell ref="V24:V25"/>
    <mergeCell ref="AW24:AW25"/>
    <mergeCell ref="C26:C27"/>
    <mergeCell ref="D26:D27"/>
    <mergeCell ref="B12:B19"/>
    <mergeCell ref="C12:C13"/>
    <mergeCell ref="D12:D13"/>
    <mergeCell ref="E12:E13"/>
    <mergeCell ref="T12:T19"/>
    <mergeCell ref="U12:U13"/>
    <mergeCell ref="V12:V13"/>
    <mergeCell ref="AW12:AW13"/>
    <mergeCell ref="C14:C15"/>
    <mergeCell ref="D14:D15"/>
    <mergeCell ref="E14:E15"/>
    <mergeCell ref="U14:U15"/>
    <mergeCell ref="V14:V15"/>
    <mergeCell ref="AW14:AW15"/>
    <mergeCell ref="C16:C17"/>
    <mergeCell ref="D16:D17"/>
    <mergeCell ref="E16:E17"/>
    <mergeCell ref="U16:U17"/>
    <mergeCell ref="V16:V17"/>
    <mergeCell ref="AW16:AW17"/>
    <mergeCell ref="C18:C19"/>
    <mergeCell ref="D18:D19"/>
    <mergeCell ref="E18:E19"/>
    <mergeCell ref="U18:U19"/>
    <mergeCell ref="T8:T11"/>
    <mergeCell ref="U8:U9"/>
    <mergeCell ref="V8:V9"/>
    <mergeCell ref="AW8:AW9"/>
    <mergeCell ref="C10:C11"/>
    <mergeCell ref="D10:D11"/>
    <mergeCell ref="E10:E11"/>
    <mergeCell ref="U10:U11"/>
    <mergeCell ref="V10:V11"/>
    <mergeCell ref="AW10:AW11"/>
    <mergeCell ref="D3:U3"/>
    <mergeCell ref="B83:H83"/>
    <mergeCell ref="B82:H82"/>
    <mergeCell ref="I82:O82"/>
    <mergeCell ref="I83:O83"/>
    <mergeCell ref="T6:U6"/>
    <mergeCell ref="V6:V7"/>
    <mergeCell ref="A1:C3"/>
    <mergeCell ref="D1:V1"/>
    <mergeCell ref="D2:V2"/>
    <mergeCell ref="C6:C7"/>
    <mergeCell ref="D6:E6"/>
    <mergeCell ref="F6:S6"/>
    <mergeCell ref="A5:C5"/>
    <mergeCell ref="D4:V4"/>
    <mergeCell ref="D5:V5"/>
    <mergeCell ref="A4:C4"/>
    <mergeCell ref="A6:A7"/>
    <mergeCell ref="B6:B7"/>
    <mergeCell ref="A8:A35"/>
    <mergeCell ref="B8:B11"/>
    <mergeCell ref="C8:C9"/>
    <mergeCell ref="D8:D9"/>
    <mergeCell ref="E8:E9"/>
  </mergeCells>
  <printOptions horizontalCentered="1" verticalCentered="1"/>
  <pageMargins left="0" right="0" top="0.5511811023622047" bottom="0" header="0.31496062992125984" footer="0"/>
  <pageSetup fitToHeight="0" horizontalDpi="600" verticalDpi="600" orientation="landscape" scale="35" r:id="rId3"/>
  <headerFooter>
    <oddFooter>&amp;C&amp;G</oddFooter>
  </headerFooter>
  <drawing r:id="rId1"/>
  <legacyDrawingHF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675"/>
  <sheetViews>
    <sheetView zoomScale="75" zoomScaleNormal="75" workbookViewId="0" topLeftCell="D89">
      <selection activeCell="H102" sqref="H102"/>
    </sheetView>
  </sheetViews>
  <sheetFormatPr defaultColWidth="11.421875" defaultRowHeight="15"/>
  <cols>
    <col min="1" max="1" width="6.8515625" style="0" customWidth="1"/>
    <col min="2" max="2" width="7.28125" style="0" customWidth="1"/>
    <col min="3" max="3" width="31.7109375" style="0" customWidth="1"/>
    <col min="4" max="4" width="15.00390625" style="0" customWidth="1"/>
    <col min="5" max="6" width="20.7109375" style="0" customWidth="1"/>
    <col min="7" max="7" width="20.7109375" style="19" customWidth="1"/>
    <col min="8" max="11" width="20.7109375" style="0" customWidth="1"/>
    <col min="12" max="12" width="20.7109375" style="18" customWidth="1"/>
    <col min="13" max="13" width="13.421875" style="0" customWidth="1"/>
    <col min="14" max="14" width="17.421875" style="0" customWidth="1"/>
    <col min="15" max="15" width="11.57421875" style="0" customWidth="1"/>
    <col min="16" max="16" width="13.7109375" style="0" customWidth="1"/>
    <col min="17" max="17" width="16.8515625" style="0" customWidth="1"/>
    <col min="18" max="18" width="17.140625" style="0" customWidth="1"/>
    <col min="19" max="19" width="14.00390625" style="0" customWidth="1"/>
    <col min="20" max="21" width="14.7109375" style="0" customWidth="1"/>
    <col min="22" max="22" width="9.8515625" style="0" customWidth="1"/>
    <col min="23" max="23" width="11.7109375" style="0" customWidth="1"/>
    <col min="24" max="24" width="12.00390625" style="0" customWidth="1"/>
    <col min="25" max="25" width="20.57421875" style="0" customWidth="1"/>
  </cols>
  <sheetData>
    <row r="1" spans="1:25" ht="31.5" customHeight="1">
      <c r="A1" s="571"/>
      <c r="B1" s="572"/>
      <c r="C1" s="572"/>
      <c r="D1" s="572"/>
      <c r="E1" s="575" t="s">
        <v>140</v>
      </c>
      <c r="F1" s="576"/>
      <c r="G1" s="576"/>
      <c r="H1" s="576"/>
      <c r="I1" s="576"/>
      <c r="J1" s="576"/>
      <c r="K1" s="576"/>
      <c r="L1" s="576"/>
      <c r="M1" s="576"/>
      <c r="N1" s="576"/>
      <c r="O1" s="576"/>
      <c r="P1" s="576"/>
      <c r="Q1" s="576"/>
      <c r="R1" s="576"/>
      <c r="S1" s="576"/>
      <c r="T1" s="576"/>
      <c r="U1" s="576"/>
      <c r="V1" s="576"/>
      <c r="W1" s="576"/>
      <c r="X1" s="576"/>
      <c r="Y1" s="577"/>
    </row>
    <row r="2" spans="1:25" ht="55.5" customHeight="1">
      <c r="A2" s="428"/>
      <c r="B2" s="429"/>
      <c r="C2" s="429"/>
      <c r="D2" s="429"/>
      <c r="E2" s="578" t="s">
        <v>139</v>
      </c>
      <c r="F2" s="579"/>
      <c r="G2" s="579"/>
      <c r="H2" s="579"/>
      <c r="I2" s="579"/>
      <c r="J2" s="579"/>
      <c r="K2" s="579"/>
      <c r="L2" s="579"/>
      <c r="M2" s="579"/>
      <c r="N2" s="579"/>
      <c r="O2" s="579"/>
      <c r="P2" s="579"/>
      <c r="Q2" s="579"/>
      <c r="R2" s="579"/>
      <c r="S2" s="579"/>
      <c r="T2" s="579"/>
      <c r="U2" s="579"/>
      <c r="V2" s="579"/>
      <c r="W2" s="579"/>
      <c r="X2" s="579"/>
      <c r="Y2" s="580"/>
    </row>
    <row r="3" spans="1:25" ht="31.5" customHeight="1" thickBot="1">
      <c r="A3" s="573"/>
      <c r="B3" s="574"/>
      <c r="C3" s="574"/>
      <c r="D3" s="574"/>
      <c r="E3" s="718" t="s">
        <v>128</v>
      </c>
      <c r="F3" s="719"/>
      <c r="G3" s="719"/>
      <c r="H3" s="719"/>
      <c r="I3" s="719"/>
      <c r="J3" s="719"/>
      <c r="K3" s="719"/>
      <c r="L3" s="719"/>
      <c r="M3" s="719"/>
      <c r="N3" s="719"/>
      <c r="O3" s="719"/>
      <c r="P3" s="719"/>
      <c r="Q3" s="719"/>
      <c r="R3" s="719"/>
      <c r="S3" s="716" t="s">
        <v>129</v>
      </c>
      <c r="T3" s="716"/>
      <c r="U3" s="716"/>
      <c r="V3" s="716"/>
      <c r="W3" s="716"/>
      <c r="X3" s="716"/>
      <c r="Y3" s="717"/>
    </row>
    <row r="4" spans="1:25" ht="29.25" customHeight="1">
      <c r="A4" s="710" t="s">
        <v>32</v>
      </c>
      <c r="B4" s="711"/>
      <c r="C4" s="711"/>
      <c r="D4" s="712"/>
      <c r="E4" s="720" t="s">
        <v>143</v>
      </c>
      <c r="F4" s="721"/>
      <c r="G4" s="721"/>
      <c r="H4" s="721"/>
      <c r="I4" s="721"/>
      <c r="J4" s="721"/>
      <c r="K4" s="721"/>
      <c r="L4" s="721"/>
      <c r="M4" s="721"/>
      <c r="N4" s="721"/>
      <c r="O4" s="721"/>
      <c r="P4" s="721"/>
      <c r="Q4" s="721"/>
      <c r="R4" s="721"/>
      <c r="S4" s="721"/>
      <c r="T4" s="721"/>
      <c r="U4" s="721"/>
      <c r="V4" s="721"/>
      <c r="W4" s="721"/>
      <c r="X4" s="721"/>
      <c r="Y4" s="722"/>
    </row>
    <row r="5" spans="1:25" ht="27.75" customHeight="1" thickBot="1">
      <c r="A5" s="713" t="s">
        <v>33</v>
      </c>
      <c r="B5" s="714"/>
      <c r="C5" s="714"/>
      <c r="D5" s="715"/>
      <c r="E5" s="707" t="s">
        <v>294</v>
      </c>
      <c r="F5" s="708"/>
      <c r="G5" s="708"/>
      <c r="H5" s="708"/>
      <c r="I5" s="708"/>
      <c r="J5" s="708"/>
      <c r="K5" s="708"/>
      <c r="L5" s="708"/>
      <c r="M5" s="708"/>
      <c r="N5" s="708"/>
      <c r="O5" s="708"/>
      <c r="P5" s="708"/>
      <c r="Q5" s="708"/>
      <c r="R5" s="708"/>
      <c r="S5" s="708"/>
      <c r="T5" s="708"/>
      <c r="U5" s="708"/>
      <c r="V5" s="708"/>
      <c r="W5" s="708"/>
      <c r="X5" s="708"/>
      <c r="Y5" s="709"/>
    </row>
    <row r="6" spans="1:25" ht="40.5" customHeight="1">
      <c r="A6" s="703" t="s">
        <v>41</v>
      </c>
      <c r="B6" s="705" t="s">
        <v>42</v>
      </c>
      <c r="C6" s="705" t="s">
        <v>114</v>
      </c>
      <c r="D6" s="705" t="s">
        <v>43</v>
      </c>
      <c r="E6" s="705" t="s">
        <v>44</v>
      </c>
      <c r="F6" s="724" t="s">
        <v>113</v>
      </c>
      <c r="G6" s="725"/>
      <c r="H6" s="725"/>
      <c r="I6" s="725"/>
      <c r="J6" s="724" t="s">
        <v>141</v>
      </c>
      <c r="K6" s="725"/>
      <c r="L6" s="725"/>
      <c r="M6" s="725"/>
      <c r="N6" s="705" t="s">
        <v>45</v>
      </c>
      <c r="O6" s="705"/>
      <c r="P6" s="705"/>
      <c r="Q6" s="705"/>
      <c r="R6" s="705"/>
      <c r="S6" s="705" t="s">
        <v>51</v>
      </c>
      <c r="T6" s="705"/>
      <c r="U6" s="705"/>
      <c r="V6" s="705"/>
      <c r="W6" s="705"/>
      <c r="X6" s="705"/>
      <c r="Y6" s="726"/>
    </row>
    <row r="7" spans="1:25" ht="63.75" customHeight="1" thickBot="1">
      <c r="A7" s="704" t="s">
        <v>34</v>
      </c>
      <c r="B7" s="706"/>
      <c r="C7" s="706"/>
      <c r="D7" s="706"/>
      <c r="E7" s="706"/>
      <c r="F7" s="46" t="s">
        <v>112</v>
      </c>
      <c r="G7" s="46" t="s">
        <v>111</v>
      </c>
      <c r="H7" s="46" t="s">
        <v>110</v>
      </c>
      <c r="I7" s="46" t="s">
        <v>109</v>
      </c>
      <c r="J7" s="46" t="s">
        <v>112</v>
      </c>
      <c r="K7" s="46" t="s">
        <v>111</v>
      </c>
      <c r="L7" s="46" t="s">
        <v>110</v>
      </c>
      <c r="M7" s="46" t="s">
        <v>109</v>
      </c>
      <c r="N7" s="43" t="s">
        <v>46</v>
      </c>
      <c r="O7" s="43" t="s">
        <v>47</v>
      </c>
      <c r="P7" s="43" t="s">
        <v>48</v>
      </c>
      <c r="Q7" s="43" t="s">
        <v>49</v>
      </c>
      <c r="R7" s="43" t="s">
        <v>50</v>
      </c>
      <c r="S7" s="43" t="s">
        <v>52</v>
      </c>
      <c r="T7" s="43" t="s">
        <v>53</v>
      </c>
      <c r="U7" s="43" t="s">
        <v>108</v>
      </c>
      <c r="V7" s="43" t="s">
        <v>54</v>
      </c>
      <c r="W7" s="43" t="s">
        <v>55</v>
      </c>
      <c r="X7" s="44" t="s">
        <v>56</v>
      </c>
      <c r="Y7" s="45" t="s">
        <v>57</v>
      </c>
    </row>
    <row r="8" spans="1:25" ht="24" customHeight="1">
      <c r="A8" s="733">
        <v>1</v>
      </c>
      <c r="B8" s="735" t="s">
        <v>162</v>
      </c>
      <c r="C8" s="735" t="s">
        <v>295</v>
      </c>
      <c r="D8" s="40" t="s">
        <v>35</v>
      </c>
      <c r="E8" s="145">
        <v>60</v>
      </c>
      <c r="F8" s="145">
        <v>60</v>
      </c>
      <c r="G8" s="145">
        <v>60</v>
      </c>
      <c r="H8" s="145">
        <v>60</v>
      </c>
      <c r="I8" s="145"/>
      <c r="J8" s="146">
        <v>0.35</v>
      </c>
      <c r="K8" s="147">
        <f>80%-K12</f>
        <v>0.42000000000000004</v>
      </c>
      <c r="L8" s="146">
        <v>0.42000000000000004</v>
      </c>
      <c r="M8" s="148"/>
      <c r="N8" s="737" t="s">
        <v>107</v>
      </c>
      <c r="O8" s="737" t="s">
        <v>296</v>
      </c>
      <c r="P8" s="739" t="s">
        <v>297</v>
      </c>
      <c r="Q8" s="737" t="s">
        <v>298</v>
      </c>
      <c r="R8" s="739" t="s">
        <v>299</v>
      </c>
      <c r="S8" s="727" t="s">
        <v>300</v>
      </c>
      <c r="T8" s="727" t="s">
        <v>300</v>
      </c>
      <c r="U8" s="727" t="s">
        <v>300</v>
      </c>
      <c r="V8" s="727" t="s">
        <v>300</v>
      </c>
      <c r="W8" s="727" t="s">
        <v>300</v>
      </c>
      <c r="X8" s="727" t="s">
        <v>300</v>
      </c>
      <c r="Y8" s="729">
        <v>195797</v>
      </c>
    </row>
    <row r="9" spans="1:25" ht="24" customHeight="1">
      <c r="A9" s="734"/>
      <c r="B9" s="736"/>
      <c r="C9" s="736"/>
      <c r="D9" s="41" t="s">
        <v>36</v>
      </c>
      <c r="E9" s="149">
        <v>102327157.89473684</v>
      </c>
      <c r="F9" s="149">
        <v>110172240</v>
      </c>
      <c r="G9" s="149">
        <v>110172240</v>
      </c>
      <c r="H9" s="150">
        <f>+H17*65%</f>
        <v>103724725</v>
      </c>
      <c r="I9" s="149"/>
      <c r="J9" s="149">
        <v>57326720</v>
      </c>
      <c r="K9" s="151">
        <f>+K17*65%</f>
        <v>87710675</v>
      </c>
      <c r="L9" s="149">
        <v>87710675</v>
      </c>
      <c r="M9" s="152"/>
      <c r="N9" s="738"/>
      <c r="O9" s="738"/>
      <c r="P9" s="740"/>
      <c r="Q9" s="738"/>
      <c r="R9" s="740"/>
      <c r="S9" s="728"/>
      <c r="T9" s="728"/>
      <c r="U9" s="728"/>
      <c r="V9" s="728"/>
      <c r="W9" s="728"/>
      <c r="X9" s="728"/>
      <c r="Y9" s="730"/>
    </row>
    <row r="10" spans="1:25" ht="24" customHeight="1">
      <c r="A10" s="734"/>
      <c r="B10" s="736"/>
      <c r="C10" s="736"/>
      <c r="D10" s="153" t="s">
        <v>37</v>
      </c>
      <c r="E10" s="154">
        <v>0</v>
      </c>
      <c r="F10" s="154">
        <v>0</v>
      </c>
      <c r="G10" s="154">
        <v>0</v>
      </c>
      <c r="H10" s="155">
        <v>0</v>
      </c>
      <c r="I10" s="156"/>
      <c r="J10" s="157">
        <v>0</v>
      </c>
      <c r="K10" s="158">
        <v>0</v>
      </c>
      <c r="L10" s="159">
        <v>0</v>
      </c>
      <c r="M10" s="160"/>
      <c r="N10" s="738"/>
      <c r="O10" s="738"/>
      <c r="P10" s="740"/>
      <c r="Q10" s="738"/>
      <c r="R10" s="740"/>
      <c r="S10" s="728"/>
      <c r="T10" s="728"/>
      <c r="U10" s="728"/>
      <c r="V10" s="728"/>
      <c r="W10" s="728"/>
      <c r="X10" s="728"/>
      <c r="Y10" s="730"/>
    </row>
    <row r="11" spans="1:25" ht="24" customHeight="1">
      <c r="A11" s="734"/>
      <c r="B11" s="736"/>
      <c r="C11" s="736"/>
      <c r="D11" s="41" t="s">
        <v>38</v>
      </c>
      <c r="E11" s="149">
        <v>19068884</v>
      </c>
      <c r="F11" s="149">
        <v>19068884</v>
      </c>
      <c r="G11" s="149">
        <v>19068884</v>
      </c>
      <c r="H11" s="161">
        <v>19068884</v>
      </c>
      <c r="I11" s="161"/>
      <c r="J11" s="159">
        <v>12753095</v>
      </c>
      <c r="K11" s="158">
        <v>12753095</v>
      </c>
      <c r="L11" s="159">
        <f>+'[2]INVERSIÓN'!AM13*0.65</f>
        <v>15418321.75</v>
      </c>
      <c r="M11" s="162"/>
      <c r="N11" s="738"/>
      <c r="O11" s="738"/>
      <c r="P11" s="740"/>
      <c r="Q11" s="738"/>
      <c r="R11" s="740"/>
      <c r="S11" s="728"/>
      <c r="T11" s="728"/>
      <c r="U11" s="728"/>
      <c r="V11" s="728"/>
      <c r="W11" s="728"/>
      <c r="X11" s="728"/>
      <c r="Y11" s="730"/>
    </row>
    <row r="12" spans="1:25" ht="24" customHeight="1">
      <c r="A12" s="734"/>
      <c r="B12" s="736"/>
      <c r="C12" s="736" t="s">
        <v>301</v>
      </c>
      <c r="D12" s="153" t="s">
        <v>35</v>
      </c>
      <c r="E12" s="163">
        <v>35</v>
      </c>
      <c r="F12" s="163">
        <v>35</v>
      </c>
      <c r="G12" s="163">
        <v>35</v>
      </c>
      <c r="H12" s="164">
        <v>35</v>
      </c>
      <c r="I12" s="156"/>
      <c r="J12" s="165">
        <v>0.35</v>
      </c>
      <c r="K12" s="165">
        <v>0.38</v>
      </c>
      <c r="L12" s="157">
        <v>0.38</v>
      </c>
      <c r="M12" s="166"/>
      <c r="N12" s="738" t="s">
        <v>302</v>
      </c>
      <c r="O12" s="738" t="s">
        <v>303</v>
      </c>
      <c r="P12" s="738" t="s">
        <v>304</v>
      </c>
      <c r="Q12" s="738" t="s">
        <v>298</v>
      </c>
      <c r="R12" s="740" t="s">
        <v>299</v>
      </c>
      <c r="S12" s="728" t="s">
        <v>300</v>
      </c>
      <c r="T12" s="728" t="s">
        <v>300</v>
      </c>
      <c r="U12" s="728" t="s">
        <v>300</v>
      </c>
      <c r="V12" s="728" t="s">
        <v>300</v>
      </c>
      <c r="W12" s="728" t="s">
        <v>300</v>
      </c>
      <c r="X12" s="728" t="s">
        <v>300</v>
      </c>
      <c r="Y12" s="731">
        <v>30939</v>
      </c>
    </row>
    <row r="13" spans="1:25" ht="24" customHeight="1">
      <c r="A13" s="734"/>
      <c r="B13" s="736"/>
      <c r="C13" s="736"/>
      <c r="D13" s="41" t="s">
        <v>36</v>
      </c>
      <c r="E13" s="149">
        <v>59690842.10526316</v>
      </c>
      <c r="F13" s="149">
        <v>51845760</v>
      </c>
      <c r="G13" s="149">
        <v>51845760</v>
      </c>
      <c r="H13" s="149">
        <f>+H17*35%</f>
        <v>55851775</v>
      </c>
      <c r="I13" s="149"/>
      <c r="J13" s="149">
        <v>26977280</v>
      </c>
      <c r="K13" s="151">
        <f>+K17*35%</f>
        <v>47228825</v>
      </c>
      <c r="L13" s="149">
        <v>47228825</v>
      </c>
      <c r="M13" s="152"/>
      <c r="N13" s="738"/>
      <c r="O13" s="738"/>
      <c r="P13" s="738"/>
      <c r="Q13" s="738"/>
      <c r="R13" s="740"/>
      <c r="S13" s="728"/>
      <c r="T13" s="728"/>
      <c r="U13" s="728"/>
      <c r="V13" s="728"/>
      <c r="W13" s="728"/>
      <c r="X13" s="728"/>
      <c r="Y13" s="731"/>
    </row>
    <row r="14" spans="1:25" ht="24" customHeight="1">
      <c r="A14" s="734"/>
      <c r="B14" s="736"/>
      <c r="C14" s="736"/>
      <c r="D14" s="153" t="s">
        <v>37</v>
      </c>
      <c r="E14" s="155">
        <v>0</v>
      </c>
      <c r="F14" s="155">
        <v>0</v>
      </c>
      <c r="G14" s="155">
        <v>0</v>
      </c>
      <c r="H14" s="155">
        <v>0</v>
      </c>
      <c r="I14" s="156"/>
      <c r="J14" s="157">
        <v>0</v>
      </c>
      <c r="K14" s="157">
        <v>0</v>
      </c>
      <c r="L14" s="157">
        <v>0</v>
      </c>
      <c r="M14" s="160"/>
      <c r="N14" s="738"/>
      <c r="O14" s="738"/>
      <c r="P14" s="738"/>
      <c r="Q14" s="738"/>
      <c r="R14" s="740"/>
      <c r="S14" s="728"/>
      <c r="T14" s="728"/>
      <c r="U14" s="728"/>
      <c r="V14" s="728"/>
      <c r="W14" s="728"/>
      <c r="X14" s="728"/>
      <c r="Y14" s="731"/>
    </row>
    <row r="15" spans="1:25" ht="24" customHeight="1">
      <c r="A15" s="734"/>
      <c r="B15" s="736"/>
      <c r="C15" s="736"/>
      <c r="D15" s="41" t="s">
        <v>38</v>
      </c>
      <c r="E15" s="161">
        <v>11123516</v>
      </c>
      <c r="F15" s="161">
        <v>11123516</v>
      </c>
      <c r="G15" s="161">
        <v>11123516</v>
      </c>
      <c r="H15" s="161">
        <v>11123516</v>
      </c>
      <c r="I15" s="161"/>
      <c r="J15" s="159">
        <v>7439305</v>
      </c>
      <c r="K15" s="159">
        <v>7439305</v>
      </c>
      <c r="L15" s="159">
        <f>+'[2]INVERSIÓN'!AM13*0.35</f>
        <v>8302173.249999999</v>
      </c>
      <c r="M15" s="162"/>
      <c r="N15" s="738"/>
      <c r="O15" s="738"/>
      <c r="P15" s="738"/>
      <c r="Q15" s="738"/>
      <c r="R15" s="740"/>
      <c r="S15" s="728"/>
      <c r="T15" s="728"/>
      <c r="U15" s="728"/>
      <c r="V15" s="728"/>
      <c r="W15" s="728"/>
      <c r="X15" s="728"/>
      <c r="Y15" s="731"/>
    </row>
    <row r="16" spans="1:25" ht="24" customHeight="1">
      <c r="A16" s="734"/>
      <c r="B16" s="736"/>
      <c r="C16" s="741" t="s">
        <v>39</v>
      </c>
      <c r="D16" s="167" t="s">
        <v>106</v>
      </c>
      <c r="E16" s="168">
        <f>E8+E12</f>
        <v>95</v>
      </c>
      <c r="F16" s="168">
        <f>F8+F12</f>
        <v>95</v>
      </c>
      <c r="G16" s="168">
        <f>+'[2]INVERSIÓN'!AA10</f>
        <v>95</v>
      </c>
      <c r="H16" s="169">
        <f>+'[2]INVERSIÓN'!AB10</f>
        <v>95</v>
      </c>
      <c r="I16" s="168"/>
      <c r="J16" s="170">
        <f>J8+J12</f>
        <v>0.7</v>
      </c>
      <c r="K16" s="168">
        <f>+'[2]INVERSIÓN'!AL14</f>
        <v>80</v>
      </c>
      <c r="L16" s="168">
        <f>+'[2]INVERSIÓN'!AM10</f>
        <v>80</v>
      </c>
      <c r="M16" s="171"/>
      <c r="N16" s="738"/>
      <c r="O16" s="738"/>
      <c r="P16" s="738"/>
      <c r="Q16" s="738"/>
      <c r="R16" s="740"/>
      <c r="S16" s="732"/>
      <c r="T16" s="732"/>
      <c r="U16" s="732"/>
      <c r="V16" s="732"/>
      <c r="W16" s="732"/>
      <c r="X16" s="732"/>
      <c r="Y16" s="743"/>
    </row>
    <row r="17" spans="1:25" ht="24" customHeight="1" thickBot="1">
      <c r="A17" s="734"/>
      <c r="B17" s="736"/>
      <c r="C17" s="742"/>
      <c r="D17" s="172" t="s">
        <v>105</v>
      </c>
      <c r="E17" s="161">
        <f>E9+E13</f>
        <v>162018000</v>
      </c>
      <c r="F17" s="161">
        <f>F11+F15</f>
        <v>30192400</v>
      </c>
      <c r="G17" s="161">
        <f>+'[2]INVERSIÓN'!AA11</f>
        <v>162018000</v>
      </c>
      <c r="H17" s="173">
        <f>+'[2]INVERSIÓN'!AB11</f>
        <v>159576500</v>
      </c>
      <c r="I17" s="161"/>
      <c r="J17" s="161">
        <f>J9+J13</f>
        <v>84304000</v>
      </c>
      <c r="K17" s="149">
        <f>+'[2]INVERSIÓN'!AL11</f>
        <v>134939500</v>
      </c>
      <c r="L17" s="149">
        <f>+'[2]INVERSIÓN'!AM11</f>
        <v>134939500</v>
      </c>
      <c r="M17" s="149"/>
      <c r="N17" s="738"/>
      <c r="O17" s="738"/>
      <c r="P17" s="738"/>
      <c r="Q17" s="738"/>
      <c r="R17" s="740"/>
      <c r="S17" s="732"/>
      <c r="T17" s="732"/>
      <c r="U17" s="732"/>
      <c r="V17" s="732"/>
      <c r="W17" s="732"/>
      <c r="X17" s="732"/>
      <c r="Y17" s="743"/>
    </row>
    <row r="18" spans="1:25" ht="24" customHeight="1">
      <c r="A18" s="733">
        <v>2</v>
      </c>
      <c r="B18" s="735" t="s">
        <v>168</v>
      </c>
      <c r="C18" s="735" t="s">
        <v>305</v>
      </c>
      <c r="D18" s="40" t="s">
        <v>35</v>
      </c>
      <c r="E18" s="145">
        <v>17</v>
      </c>
      <c r="F18" s="145">
        <v>17</v>
      </c>
      <c r="G18" s="174">
        <v>17</v>
      </c>
      <c r="H18" s="175">
        <v>17</v>
      </c>
      <c r="I18" s="175"/>
      <c r="J18" s="176">
        <v>0</v>
      </c>
      <c r="K18" s="176">
        <v>0</v>
      </c>
      <c r="L18" s="176">
        <v>0</v>
      </c>
      <c r="M18" s="176"/>
      <c r="N18" s="737" t="s">
        <v>107</v>
      </c>
      <c r="O18" s="737" t="s">
        <v>296</v>
      </c>
      <c r="P18" s="739" t="s">
        <v>297</v>
      </c>
      <c r="Q18" s="737" t="s">
        <v>298</v>
      </c>
      <c r="R18" s="739" t="s">
        <v>299</v>
      </c>
      <c r="S18" s="727" t="s">
        <v>300</v>
      </c>
      <c r="T18" s="727" t="s">
        <v>300</v>
      </c>
      <c r="U18" s="727" t="s">
        <v>300</v>
      </c>
      <c r="V18" s="727" t="s">
        <v>300</v>
      </c>
      <c r="W18" s="727" t="s">
        <v>300</v>
      </c>
      <c r="X18" s="727" t="s">
        <v>300</v>
      </c>
      <c r="Y18" s="729">
        <v>195797</v>
      </c>
    </row>
    <row r="19" spans="1:25" ht="24" customHeight="1">
      <c r="A19" s="734"/>
      <c r="B19" s="736"/>
      <c r="C19" s="736"/>
      <c r="D19" s="41" t="s">
        <v>36</v>
      </c>
      <c r="E19" s="149">
        <v>2852600000</v>
      </c>
      <c r="F19" s="149">
        <v>2852600000</v>
      </c>
      <c r="G19" s="177">
        <v>2852600000</v>
      </c>
      <c r="H19" s="150">
        <v>2852600000</v>
      </c>
      <c r="I19" s="150"/>
      <c r="J19" s="149">
        <v>0</v>
      </c>
      <c r="K19" s="177">
        <v>0</v>
      </c>
      <c r="L19" s="177">
        <v>0</v>
      </c>
      <c r="M19" s="177"/>
      <c r="N19" s="738"/>
      <c r="O19" s="738"/>
      <c r="P19" s="740"/>
      <c r="Q19" s="738"/>
      <c r="R19" s="740"/>
      <c r="S19" s="728"/>
      <c r="T19" s="728"/>
      <c r="U19" s="728"/>
      <c r="V19" s="728"/>
      <c r="W19" s="728"/>
      <c r="X19" s="728"/>
      <c r="Y19" s="730"/>
    </row>
    <row r="20" spans="1:25" ht="24" customHeight="1">
      <c r="A20" s="734"/>
      <c r="B20" s="736"/>
      <c r="C20" s="736"/>
      <c r="D20" s="153" t="s">
        <v>37</v>
      </c>
      <c r="E20" s="154"/>
      <c r="F20" s="154"/>
      <c r="G20" s="154"/>
      <c r="H20" s="155"/>
      <c r="I20" s="155"/>
      <c r="J20" s="168"/>
      <c r="K20" s="168"/>
      <c r="L20" s="168"/>
      <c r="M20" s="168"/>
      <c r="N20" s="738"/>
      <c r="O20" s="738"/>
      <c r="P20" s="740"/>
      <c r="Q20" s="738"/>
      <c r="R20" s="740"/>
      <c r="S20" s="728"/>
      <c r="T20" s="728"/>
      <c r="U20" s="728"/>
      <c r="V20" s="728"/>
      <c r="W20" s="728"/>
      <c r="X20" s="728"/>
      <c r="Y20" s="730"/>
    </row>
    <row r="21" spans="1:25" ht="24" customHeight="1">
      <c r="A21" s="734"/>
      <c r="B21" s="736"/>
      <c r="C21" s="736"/>
      <c r="D21" s="41" t="s">
        <v>38</v>
      </c>
      <c r="E21" s="149"/>
      <c r="F21" s="149"/>
      <c r="G21" s="161"/>
      <c r="H21" s="173"/>
      <c r="I21" s="178"/>
      <c r="J21" s="161"/>
      <c r="K21" s="161"/>
      <c r="L21" s="161"/>
      <c r="M21" s="177"/>
      <c r="N21" s="738"/>
      <c r="O21" s="738"/>
      <c r="P21" s="740"/>
      <c r="Q21" s="738"/>
      <c r="R21" s="740"/>
      <c r="S21" s="728"/>
      <c r="T21" s="728"/>
      <c r="U21" s="728"/>
      <c r="V21" s="728"/>
      <c r="W21" s="728"/>
      <c r="X21" s="728"/>
      <c r="Y21" s="730"/>
    </row>
    <row r="22" spans="1:25" ht="24" customHeight="1">
      <c r="A22" s="734"/>
      <c r="B22" s="736"/>
      <c r="C22" s="736" t="s">
        <v>306</v>
      </c>
      <c r="D22" s="153" t="s">
        <v>35</v>
      </c>
      <c r="E22" s="163">
        <v>8</v>
      </c>
      <c r="F22" s="163">
        <v>8</v>
      </c>
      <c r="G22" s="179">
        <v>8</v>
      </c>
      <c r="H22" s="164">
        <v>8</v>
      </c>
      <c r="I22" s="164"/>
      <c r="J22" s="168">
        <v>0</v>
      </c>
      <c r="K22" s="168">
        <v>0</v>
      </c>
      <c r="L22" s="168">
        <v>0</v>
      </c>
      <c r="M22" s="168"/>
      <c r="N22" s="738" t="s">
        <v>302</v>
      </c>
      <c r="O22" s="738" t="s">
        <v>303</v>
      </c>
      <c r="P22" s="738" t="s">
        <v>304</v>
      </c>
      <c r="Q22" s="738" t="s">
        <v>298</v>
      </c>
      <c r="R22" s="740" t="s">
        <v>299</v>
      </c>
      <c r="S22" s="728" t="s">
        <v>300</v>
      </c>
      <c r="T22" s="728" t="s">
        <v>300</v>
      </c>
      <c r="U22" s="728" t="s">
        <v>300</v>
      </c>
      <c r="V22" s="728" t="s">
        <v>300</v>
      </c>
      <c r="W22" s="728" t="s">
        <v>300</v>
      </c>
      <c r="X22" s="728" t="s">
        <v>300</v>
      </c>
      <c r="Y22" s="731">
        <v>30939</v>
      </c>
    </row>
    <row r="23" spans="1:25" ht="24" customHeight="1">
      <c r="A23" s="734"/>
      <c r="B23" s="736"/>
      <c r="C23" s="736"/>
      <c r="D23" s="41" t="s">
        <v>36</v>
      </c>
      <c r="E23" s="149">
        <v>1342400000</v>
      </c>
      <c r="F23" s="149">
        <v>1342400000</v>
      </c>
      <c r="G23" s="177">
        <v>1342400000</v>
      </c>
      <c r="H23" s="150">
        <v>1342400000</v>
      </c>
      <c r="I23" s="150"/>
      <c r="J23" s="149">
        <v>0</v>
      </c>
      <c r="K23" s="177">
        <v>0</v>
      </c>
      <c r="L23" s="177">
        <v>0</v>
      </c>
      <c r="M23" s="177"/>
      <c r="N23" s="738"/>
      <c r="O23" s="738"/>
      <c r="P23" s="738"/>
      <c r="Q23" s="738"/>
      <c r="R23" s="740"/>
      <c r="S23" s="728"/>
      <c r="T23" s="728"/>
      <c r="U23" s="728"/>
      <c r="V23" s="728"/>
      <c r="W23" s="728"/>
      <c r="X23" s="728"/>
      <c r="Y23" s="731"/>
    </row>
    <row r="24" spans="1:25" ht="24" customHeight="1">
      <c r="A24" s="734"/>
      <c r="B24" s="736"/>
      <c r="C24" s="736"/>
      <c r="D24" s="153" t="s">
        <v>37</v>
      </c>
      <c r="E24" s="155"/>
      <c r="F24" s="155"/>
      <c r="G24" s="155"/>
      <c r="H24" s="155"/>
      <c r="I24" s="155"/>
      <c r="J24" s="168"/>
      <c r="K24" s="168"/>
      <c r="L24" s="168"/>
      <c r="M24" s="168"/>
      <c r="N24" s="738"/>
      <c r="O24" s="738"/>
      <c r="P24" s="738"/>
      <c r="Q24" s="738"/>
      <c r="R24" s="740"/>
      <c r="S24" s="728"/>
      <c r="T24" s="728"/>
      <c r="U24" s="728"/>
      <c r="V24" s="728"/>
      <c r="W24" s="728"/>
      <c r="X24" s="728"/>
      <c r="Y24" s="731"/>
    </row>
    <row r="25" spans="1:25" ht="24" customHeight="1">
      <c r="A25" s="734"/>
      <c r="B25" s="736"/>
      <c r="C25" s="736"/>
      <c r="D25" s="41" t="s">
        <v>38</v>
      </c>
      <c r="E25" s="161"/>
      <c r="F25" s="161"/>
      <c r="G25" s="161"/>
      <c r="H25" s="173"/>
      <c r="I25" s="180"/>
      <c r="J25" s="168"/>
      <c r="K25" s="161"/>
      <c r="L25" s="161"/>
      <c r="M25" s="177"/>
      <c r="N25" s="738"/>
      <c r="O25" s="738"/>
      <c r="P25" s="738"/>
      <c r="Q25" s="738"/>
      <c r="R25" s="740"/>
      <c r="S25" s="728"/>
      <c r="T25" s="728"/>
      <c r="U25" s="728"/>
      <c r="V25" s="728"/>
      <c r="W25" s="728"/>
      <c r="X25" s="728"/>
      <c r="Y25" s="731"/>
    </row>
    <row r="26" spans="1:25" ht="24" customHeight="1">
      <c r="A26" s="734"/>
      <c r="B26" s="736"/>
      <c r="C26" s="741" t="s">
        <v>39</v>
      </c>
      <c r="D26" s="167" t="s">
        <v>106</v>
      </c>
      <c r="E26" s="156">
        <f aca="true" t="shared" si="0" ref="E26:G27">E18+E22</f>
        <v>25</v>
      </c>
      <c r="F26" s="156">
        <f t="shared" si="0"/>
        <v>25</v>
      </c>
      <c r="G26" s="156">
        <f t="shared" si="0"/>
        <v>25</v>
      </c>
      <c r="H26" s="156">
        <f>+'[2]INVERSIÓN'!AB16</f>
        <v>25</v>
      </c>
      <c r="I26" s="156"/>
      <c r="J26" s="170">
        <f>J18+J22</f>
        <v>0</v>
      </c>
      <c r="K26" s="168">
        <f>K18+K22</f>
        <v>0</v>
      </c>
      <c r="L26" s="168">
        <f>+'[2]INVERSIÓN'!AM16</f>
        <v>0</v>
      </c>
      <c r="M26" s="168"/>
      <c r="N26" s="744"/>
      <c r="O26" s="745"/>
      <c r="P26" s="745"/>
      <c r="Q26" s="744"/>
      <c r="R26" s="745"/>
      <c r="S26" s="745"/>
      <c r="T26" s="744"/>
      <c r="U26" s="745"/>
      <c r="V26" s="745"/>
      <c r="W26" s="744"/>
      <c r="X26" s="745"/>
      <c r="Y26" s="746"/>
    </row>
    <row r="27" spans="1:25" ht="24" customHeight="1" thickBot="1">
      <c r="A27" s="734"/>
      <c r="B27" s="736"/>
      <c r="C27" s="742"/>
      <c r="D27" s="172" t="s">
        <v>105</v>
      </c>
      <c r="E27" s="156">
        <f t="shared" si="0"/>
        <v>4195000000</v>
      </c>
      <c r="F27" s="156">
        <f t="shared" si="0"/>
        <v>4195000000</v>
      </c>
      <c r="G27" s="161">
        <f t="shared" si="0"/>
        <v>4195000000</v>
      </c>
      <c r="H27" s="161">
        <f>+'[2]INVERSIÓN'!AB17</f>
        <v>4195000000</v>
      </c>
      <c r="I27" s="161"/>
      <c r="J27" s="181">
        <f>J19+J23</f>
        <v>0</v>
      </c>
      <c r="K27" s="161">
        <f>K19+K23</f>
        <v>0</v>
      </c>
      <c r="L27" s="161">
        <f>+'[2]INVERSIÓN'!AM17</f>
        <v>0</v>
      </c>
      <c r="M27" s="161"/>
      <c r="N27" s="744"/>
      <c r="O27" s="745"/>
      <c r="P27" s="745"/>
      <c r="Q27" s="744"/>
      <c r="R27" s="745"/>
      <c r="S27" s="745"/>
      <c r="T27" s="744"/>
      <c r="U27" s="745"/>
      <c r="V27" s="745"/>
      <c r="W27" s="744"/>
      <c r="X27" s="745"/>
      <c r="Y27" s="746"/>
    </row>
    <row r="28" spans="1:25" ht="24" customHeight="1">
      <c r="A28" s="733">
        <v>3</v>
      </c>
      <c r="B28" s="735" t="s">
        <v>175</v>
      </c>
      <c r="C28" s="735" t="s">
        <v>307</v>
      </c>
      <c r="D28" s="40" t="s">
        <v>35</v>
      </c>
      <c r="E28" s="182">
        <v>0.2</v>
      </c>
      <c r="F28" s="183">
        <v>0.2</v>
      </c>
      <c r="G28" s="183">
        <v>0.2</v>
      </c>
      <c r="H28" s="183">
        <v>0.2</v>
      </c>
      <c r="I28" s="183"/>
      <c r="J28" s="183">
        <v>0</v>
      </c>
      <c r="K28" s="183">
        <v>0</v>
      </c>
      <c r="L28" s="183">
        <v>0</v>
      </c>
      <c r="M28" s="184"/>
      <c r="N28" s="737" t="s">
        <v>308</v>
      </c>
      <c r="O28" s="737" t="s">
        <v>309</v>
      </c>
      <c r="P28" s="737" t="s">
        <v>310</v>
      </c>
      <c r="Q28" s="737" t="s">
        <v>311</v>
      </c>
      <c r="R28" s="739" t="s">
        <v>312</v>
      </c>
      <c r="S28" s="727" t="s">
        <v>300</v>
      </c>
      <c r="T28" s="727" t="s">
        <v>300</v>
      </c>
      <c r="U28" s="727" t="s">
        <v>300</v>
      </c>
      <c r="V28" s="727" t="s">
        <v>300</v>
      </c>
      <c r="W28" s="727" t="s">
        <v>300</v>
      </c>
      <c r="X28" s="727" t="s">
        <v>300</v>
      </c>
      <c r="Y28" s="747">
        <v>96232</v>
      </c>
    </row>
    <row r="29" spans="1:25" ht="24" customHeight="1">
      <c r="A29" s="734"/>
      <c r="B29" s="736"/>
      <c r="C29" s="736"/>
      <c r="D29" s="41" t="s">
        <v>36</v>
      </c>
      <c r="E29" s="185">
        <v>391598372.09302324</v>
      </c>
      <c r="F29" s="177">
        <v>391598372.09302324</v>
      </c>
      <c r="G29" s="177">
        <v>391598372.09302324</v>
      </c>
      <c r="H29" s="150">
        <f>+(H28/$H$40)*$H$41</f>
        <v>323264087.20930237</v>
      </c>
      <c r="I29" s="177"/>
      <c r="J29" s="177">
        <v>6876770</v>
      </c>
      <c r="K29" s="177">
        <f>+G28*'[2]INVERSIÓN'!$AL$23/'[2]INVERSIÓN'!$AA$22</f>
        <v>43027906.97674419</v>
      </c>
      <c r="L29" s="177">
        <f>+($H$28/$H$40)*$L$41</f>
        <v>56704232.55813954</v>
      </c>
      <c r="M29" s="186"/>
      <c r="N29" s="738"/>
      <c r="O29" s="738"/>
      <c r="P29" s="738"/>
      <c r="Q29" s="738"/>
      <c r="R29" s="740"/>
      <c r="S29" s="728"/>
      <c r="T29" s="728"/>
      <c r="U29" s="728"/>
      <c r="V29" s="728"/>
      <c r="W29" s="728"/>
      <c r="X29" s="728"/>
      <c r="Y29" s="731"/>
    </row>
    <row r="30" spans="1:25" ht="24" customHeight="1">
      <c r="A30" s="734"/>
      <c r="B30" s="736"/>
      <c r="C30" s="736"/>
      <c r="D30" s="153" t="s">
        <v>37</v>
      </c>
      <c r="E30" s="187">
        <v>1.27</v>
      </c>
      <c r="F30" s="187">
        <v>1.27</v>
      </c>
      <c r="G30" s="187">
        <v>1.27</v>
      </c>
      <c r="H30" s="187">
        <v>1.27</v>
      </c>
      <c r="I30" s="156"/>
      <c r="J30" s="187">
        <v>0</v>
      </c>
      <c r="K30" s="187">
        <v>0</v>
      </c>
      <c r="L30" s="187">
        <v>0</v>
      </c>
      <c r="M30" s="188"/>
      <c r="N30" s="738"/>
      <c r="O30" s="738"/>
      <c r="P30" s="738"/>
      <c r="Q30" s="738"/>
      <c r="R30" s="740"/>
      <c r="S30" s="728"/>
      <c r="T30" s="728"/>
      <c r="U30" s="728"/>
      <c r="V30" s="728"/>
      <c r="W30" s="728"/>
      <c r="X30" s="728"/>
      <c r="Y30" s="731"/>
    </row>
    <row r="31" spans="1:25" ht="24" customHeight="1">
      <c r="A31" s="734"/>
      <c r="B31" s="736"/>
      <c r="C31" s="736"/>
      <c r="D31" s="41" t="s">
        <v>38</v>
      </c>
      <c r="E31" s="185">
        <v>1195058360.2711267</v>
      </c>
      <c r="F31" s="189">
        <v>1195058360.2711267</v>
      </c>
      <c r="G31" s="189">
        <v>1195058360.2711267</v>
      </c>
      <c r="H31" s="189">
        <v>1195058360.2711267</v>
      </c>
      <c r="I31" s="156"/>
      <c r="J31" s="189">
        <v>1173431691.2570424</v>
      </c>
      <c r="K31" s="189">
        <f>+G30*'[2]INVERSIÓN'!$AL$25/'[2]INVERSIÓN'!$AA$24</f>
        <v>1183661541.2570424</v>
      </c>
      <c r="L31" s="189">
        <f>+H30*'[2]INVERSIÓN'!$AM$25/'[2]INVERSIÓN'!$AA$24</f>
        <v>1192069030.6936622</v>
      </c>
      <c r="M31" s="190"/>
      <c r="N31" s="738"/>
      <c r="O31" s="738"/>
      <c r="P31" s="738"/>
      <c r="Q31" s="738"/>
      <c r="R31" s="740"/>
      <c r="S31" s="728"/>
      <c r="T31" s="728"/>
      <c r="U31" s="728"/>
      <c r="V31" s="728"/>
      <c r="W31" s="728"/>
      <c r="X31" s="728"/>
      <c r="Y31" s="731"/>
    </row>
    <row r="32" spans="1:25" ht="24" customHeight="1">
      <c r="A32" s="734"/>
      <c r="B32" s="736"/>
      <c r="C32" s="736" t="s">
        <v>313</v>
      </c>
      <c r="D32" s="153" t="s">
        <v>35</v>
      </c>
      <c r="E32" s="187">
        <v>0.4</v>
      </c>
      <c r="F32" s="191">
        <v>0.4</v>
      </c>
      <c r="G32" s="191">
        <v>0.4</v>
      </c>
      <c r="H32" s="191">
        <v>0.4</v>
      </c>
      <c r="I32" s="191"/>
      <c r="J32" s="191">
        <v>0</v>
      </c>
      <c r="K32" s="191">
        <v>0</v>
      </c>
      <c r="L32" s="191">
        <v>0</v>
      </c>
      <c r="M32" s="192"/>
      <c r="N32" s="738" t="s">
        <v>314</v>
      </c>
      <c r="O32" s="738" t="s">
        <v>315</v>
      </c>
      <c r="P32" s="738" t="s">
        <v>316</v>
      </c>
      <c r="Q32" s="738" t="s">
        <v>317</v>
      </c>
      <c r="R32" s="740" t="s">
        <v>318</v>
      </c>
      <c r="S32" s="728" t="s">
        <v>300</v>
      </c>
      <c r="T32" s="728" t="s">
        <v>300</v>
      </c>
      <c r="U32" s="728" t="s">
        <v>300</v>
      </c>
      <c r="V32" s="728" t="s">
        <v>300</v>
      </c>
      <c r="W32" s="728" t="s">
        <v>300</v>
      </c>
      <c r="X32" s="728" t="s">
        <v>300</v>
      </c>
      <c r="Y32" s="731">
        <v>35327</v>
      </c>
    </row>
    <row r="33" spans="1:25" ht="24" customHeight="1">
      <c r="A33" s="734"/>
      <c r="B33" s="736"/>
      <c r="C33" s="736"/>
      <c r="D33" s="41" t="s">
        <v>36</v>
      </c>
      <c r="E33" s="185">
        <v>783196744.1860465</v>
      </c>
      <c r="F33" s="177">
        <v>783196744.1860465</v>
      </c>
      <c r="G33" s="177">
        <v>783196744.1860465</v>
      </c>
      <c r="H33" s="150">
        <f>+(H32/$H$40)*$H$41</f>
        <v>646528174.4186047</v>
      </c>
      <c r="I33" s="177"/>
      <c r="J33" s="177">
        <f>14052530-10000</f>
        <v>14042530</v>
      </c>
      <c r="K33" s="177">
        <f>+G32*'[2]INVERSIÓN'!$AL$23/'[2]INVERSIÓN'!$AA$22</f>
        <v>86055813.95348838</v>
      </c>
      <c r="L33" s="177">
        <f>+(H32/H40)*L41</f>
        <v>113408465.11627908</v>
      </c>
      <c r="M33" s="186"/>
      <c r="N33" s="738"/>
      <c r="O33" s="738"/>
      <c r="P33" s="738"/>
      <c r="Q33" s="738"/>
      <c r="R33" s="740"/>
      <c r="S33" s="728"/>
      <c r="T33" s="728"/>
      <c r="U33" s="728"/>
      <c r="V33" s="728"/>
      <c r="W33" s="728"/>
      <c r="X33" s="728"/>
      <c r="Y33" s="731"/>
    </row>
    <row r="34" spans="1:25" ht="24" customHeight="1">
      <c r="A34" s="734"/>
      <c r="B34" s="736"/>
      <c r="C34" s="736"/>
      <c r="D34" s="153" t="s">
        <v>37</v>
      </c>
      <c r="E34" s="187">
        <v>0.43</v>
      </c>
      <c r="F34" s="187">
        <v>0.43</v>
      </c>
      <c r="G34" s="187">
        <v>0.43</v>
      </c>
      <c r="H34" s="187">
        <v>0.43</v>
      </c>
      <c r="I34" s="156"/>
      <c r="J34" s="187">
        <v>0</v>
      </c>
      <c r="K34" s="187">
        <v>0</v>
      </c>
      <c r="L34" s="187">
        <v>0</v>
      </c>
      <c r="M34" s="188"/>
      <c r="N34" s="738"/>
      <c r="O34" s="738"/>
      <c r="P34" s="738"/>
      <c r="Q34" s="738"/>
      <c r="R34" s="740"/>
      <c r="S34" s="728"/>
      <c r="T34" s="728"/>
      <c r="U34" s="728"/>
      <c r="V34" s="728"/>
      <c r="W34" s="728"/>
      <c r="X34" s="728"/>
      <c r="Y34" s="731"/>
    </row>
    <row r="35" spans="1:25" ht="24" customHeight="1">
      <c r="A35" s="734"/>
      <c r="B35" s="736"/>
      <c r="C35" s="736"/>
      <c r="D35" s="41" t="s">
        <v>38</v>
      </c>
      <c r="E35" s="185">
        <v>404626058.9894366</v>
      </c>
      <c r="F35" s="189">
        <v>404626058.9894366</v>
      </c>
      <c r="G35" s="189">
        <v>404626058.9894366</v>
      </c>
      <c r="H35" s="189">
        <v>404626058.9894366</v>
      </c>
      <c r="I35" s="156"/>
      <c r="J35" s="189">
        <v>397303643.49647886</v>
      </c>
      <c r="K35" s="189">
        <f>+G34*'[2]INVERSIÓN'!$AL$25/'[2]INVERSIÓN'!$AA$24</f>
        <v>400767293.49647886</v>
      </c>
      <c r="L35" s="189">
        <f>+H34*'[2]INVERSIÓN'!$AM$25/'[2]INVERSIÓN'!$AA$24</f>
        <v>403613923.77816904</v>
      </c>
      <c r="M35" s="190"/>
      <c r="N35" s="738"/>
      <c r="O35" s="738"/>
      <c r="P35" s="738"/>
      <c r="Q35" s="738"/>
      <c r="R35" s="740"/>
      <c r="S35" s="728"/>
      <c r="T35" s="728"/>
      <c r="U35" s="728"/>
      <c r="V35" s="728"/>
      <c r="W35" s="728"/>
      <c r="X35" s="728"/>
      <c r="Y35" s="731"/>
    </row>
    <row r="36" spans="1:25" ht="24" customHeight="1">
      <c r="A36" s="734"/>
      <c r="B36" s="736"/>
      <c r="C36" s="736" t="s">
        <v>319</v>
      </c>
      <c r="D36" s="153" t="s">
        <v>35</v>
      </c>
      <c r="E36" s="187">
        <v>0.26</v>
      </c>
      <c r="F36" s="191">
        <v>0.26</v>
      </c>
      <c r="G36" s="191">
        <v>0.26</v>
      </c>
      <c r="H36" s="191">
        <v>0.26</v>
      </c>
      <c r="I36" s="191"/>
      <c r="J36" s="191">
        <v>0</v>
      </c>
      <c r="K36" s="191">
        <v>0</v>
      </c>
      <c r="L36" s="191">
        <v>0</v>
      </c>
      <c r="M36" s="192"/>
      <c r="N36" s="738" t="s">
        <v>320</v>
      </c>
      <c r="O36" s="738" t="s">
        <v>321</v>
      </c>
      <c r="P36" s="738" t="s">
        <v>322</v>
      </c>
      <c r="Q36" s="738" t="s">
        <v>323</v>
      </c>
      <c r="R36" s="740" t="s">
        <v>318</v>
      </c>
      <c r="S36" s="728" t="s">
        <v>300</v>
      </c>
      <c r="T36" s="728" t="s">
        <v>300</v>
      </c>
      <c r="U36" s="728" t="s">
        <v>300</v>
      </c>
      <c r="V36" s="728" t="s">
        <v>300</v>
      </c>
      <c r="W36" s="728" t="s">
        <v>300</v>
      </c>
      <c r="X36" s="728" t="s">
        <v>300</v>
      </c>
      <c r="Y36" s="731">
        <v>40715</v>
      </c>
    </row>
    <row r="37" spans="1:25" ht="24" customHeight="1">
      <c r="A37" s="734"/>
      <c r="B37" s="736"/>
      <c r="C37" s="736"/>
      <c r="D37" s="41" t="s">
        <v>36</v>
      </c>
      <c r="E37" s="185">
        <v>509077883.7209302</v>
      </c>
      <c r="F37" s="177">
        <v>509077883.7209302</v>
      </c>
      <c r="G37" s="177">
        <v>509077883.7209302</v>
      </c>
      <c r="H37" s="150">
        <f>+(H36/$H$40)*$H$41</f>
        <v>420243313.3720931</v>
      </c>
      <c r="I37" s="177"/>
      <c r="J37" s="177">
        <v>8969700</v>
      </c>
      <c r="K37" s="177">
        <f>+G36*'[2]INVERSIÓN'!$AL$23/'[2]INVERSIÓN'!$AA$22</f>
        <v>55936279.069767445</v>
      </c>
      <c r="L37" s="177">
        <f>+(H36/H40)*L41</f>
        <v>73715502.3255814</v>
      </c>
      <c r="M37" s="186"/>
      <c r="N37" s="738"/>
      <c r="O37" s="738"/>
      <c r="P37" s="738"/>
      <c r="Q37" s="738"/>
      <c r="R37" s="740"/>
      <c r="S37" s="728"/>
      <c r="T37" s="728"/>
      <c r="U37" s="728"/>
      <c r="V37" s="728"/>
      <c r="W37" s="728"/>
      <c r="X37" s="728"/>
      <c r="Y37" s="731"/>
    </row>
    <row r="38" spans="1:25" ht="24" customHeight="1">
      <c r="A38" s="734"/>
      <c r="B38" s="736"/>
      <c r="C38" s="736"/>
      <c r="D38" s="153" t="s">
        <v>37</v>
      </c>
      <c r="E38" s="187">
        <v>1.14</v>
      </c>
      <c r="F38" s="187">
        <v>1.14</v>
      </c>
      <c r="G38" s="187">
        <v>1.14</v>
      </c>
      <c r="H38" s="187">
        <v>1.14</v>
      </c>
      <c r="I38" s="156"/>
      <c r="J38" s="187">
        <v>0</v>
      </c>
      <c r="K38" s="187">
        <v>0</v>
      </c>
      <c r="L38" s="187">
        <v>0</v>
      </c>
      <c r="M38" s="188"/>
      <c r="N38" s="738"/>
      <c r="O38" s="738"/>
      <c r="P38" s="738"/>
      <c r="Q38" s="738"/>
      <c r="R38" s="740"/>
      <c r="S38" s="728"/>
      <c r="T38" s="728"/>
      <c r="U38" s="728"/>
      <c r="V38" s="728"/>
      <c r="W38" s="728"/>
      <c r="X38" s="728"/>
      <c r="Y38" s="731"/>
    </row>
    <row r="39" spans="1:25" ht="29.25" customHeight="1">
      <c r="A39" s="734"/>
      <c r="B39" s="736"/>
      <c r="C39" s="736"/>
      <c r="D39" s="41" t="s">
        <v>38</v>
      </c>
      <c r="E39" s="185">
        <v>1072729551.7394365</v>
      </c>
      <c r="F39" s="189">
        <v>1072729551.7394365</v>
      </c>
      <c r="G39" s="189">
        <v>1072729551.7394365</v>
      </c>
      <c r="H39" s="189">
        <v>1072729551.7394365</v>
      </c>
      <c r="I39" s="156"/>
      <c r="J39" s="189">
        <v>1053316636.2464788</v>
      </c>
      <c r="K39" s="189">
        <f>+G38*'[2]INVERSIÓN'!$AL$25/'[2]INVERSIÓN'!$AA$24</f>
        <v>1062499336.2464788</v>
      </c>
      <c r="L39" s="189">
        <f>+H38*'[2]INVERSIÓN'!$AM$25/'[2]INVERSIÓN'!$AA$24</f>
        <v>1070046216.5281689</v>
      </c>
      <c r="M39" s="190"/>
      <c r="N39" s="738"/>
      <c r="O39" s="738"/>
      <c r="P39" s="738"/>
      <c r="Q39" s="738"/>
      <c r="R39" s="740"/>
      <c r="S39" s="728"/>
      <c r="T39" s="728"/>
      <c r="U39" s="728"/>
      <c r="V39" s="728"/>
      <c r="W39" s="728"/>
      <c r="X39" s="728"/>
      <c r="Y39" s="731"/>
    </row>
    <row r="40" spans="1:25" ht="29.25" customHeight="1">
      <c r="A40" s="734"/>
      <c r="B40" s="736"/>
      <c r="C40" s="741" t="s">
        <v>39</v>
      </c>
      <c r="D40" s="167" t="s">
        <v>106</v>
      </c>
      <c r="E40" s="187">
        <f>E28+E32+E36</f>
        <v>0.8600000000000001</v>
      </c>
      <c r="F40" s="187">
        <f>F28+F32+F36</f>
        <v>0.8600000000000001</v>
      </c>
      <c r="G40" s="187">
        <f>G28+G32+G36</f>
        <v>0.8600000000000001</v>
      </c>
      <c r="H40" s="187">
        <f>+'[2]INVERSIÓN'!AB22</f>
        <v>0.86</v>
      </c>
      <c r="I40" s="187"/>
      <c r="J40" s="187">
        <f>J28+J32+J36</f>
        <v>0</v>
      </c>
      <c r="K40" s="187">
        <f>+'[2]INVERSIÓN'!AL26</f>
        <v>0</v>
      </c>
      <c r="L40" s="187">
        <f>+'[2]INVERSIÓN'!AM22</f>
        <v>0</v>
      </c>
      <c r="M40" s="187"/>
      <c r="N40" s="744"/>
      <c r="O40" s="745"/>
      <c r="P40" s="745"/>
      <c r="Q40" s="744"/>
      <c r="R40" s="745"/>
      <c r="S40" s="745"/>
      <c r="T40" s="744"/>
      <c r="U40" s="745"/>
      <c r="V40" s="745"/>
      <c r="W40" s="744"/>
      <c r="X40" s="745"/>
      <c r="Y40" s="746"/>
    </row>
    <row r="41" spans="1:25" ht="29.25" customHeight="1" thickBot="1">
      <c r="A41" s="734"/>
      <c r="B41" s="736"/>
      <c r="C41" s="742"/>
      <c r="D41" s="172" t="s">
        <v>105</v>
      </c>
      <c r="E41" s="156">
        <f>+E37+E33+E29</f>
        <v>1683873000</v>
      </c>
      <c r="F41" s="156">
        <f>+F37+F33+F29</f>
        <v>1683873000</v>
      </c>
      <c r="G41" s="156">
        <f>+G37+G33+G29</f>
        <v>1683873000</v>
      </c>
      <c r="H41" s="156">
        <f>+'[2]INVERSIÓN'!AB23</f>
        <v>1390035575</v>
      </c>
      <c r="I41" s="156"/>
      <c r="J41" s="156">
        <f>+J37+J33+J29</f>
        <v>29889000</v>
      </c>
      <c r="K41" s="161">
        <f>+'[2]INVERSIÓN'!AL23</f>
        <v>185020000</v>
      </c>
      <c r="L41" s="161">
        <f>+'[2]INVERSIÓN'!AM23</f>
        <v>243828200</v>
      </c>
      <c r="M41" s="161"/>
      <c r="N41" s="744"/>
      <c r="O41" s="745"/>
      <c r="P41" s="745"/>
      <c r="Q41" s="744"/>
      <c r="R41" s="745"/>
      <c r="S41" s="745"/>
      <c r="T41" s="744"/>
      <c r="U41" s="745"/>
      <c r="V41" s="745"/>
      <c r="W41" s="744"/>
      <c r="X41" s="745"/>
      <c r="Y41" s="746"/>
    </row>
    <row r="42" spans="1:25" ht="29.25" customHeight="1">
      <c r="A42" s="748">
        <v>4</v>
      </c>
      <c r="B42" s="751" t="s">
        <v>181</v>
      </c>
      <c r="C42" s="735" t="s">
        <v>324</v>
      </c>
      <c r="D42" s="40" t="s">
        <v>35</v>
      </c>
      <c r="E42" s="145">
        <v>5</v>
      </c>
      <c r="F42" s="183">
        <v>5</v>
      </c>
      <c r="G42" s="183">
        <v>5</v>
      </c>
      <c r="H42" s="176">
        <v>5</v>
      </c>
      <c r="I42" s="176"/>
      <c r="J42" s="193">
        <v>1</v>
      </c>
      <c r="K42" s="183">
        <f>+'[2]INVERSIÓN'!AL28</f>
        <v>3</v>
      </c>
      <c r="L42" s="183">
        <v>3</v>
      </c>
      <c r="M42" s="194"/>
      <c r="N42" s="737" t="s">
        <v>325</v>
      </c>
      <c r="O42" s="737" t="s">
        <v>309</v>
      </c>
      <c r="P42" s="739" t="s">
        <v>310</v>
      </c>
      <c r="Q42" s="737" t="s">
        <v>326</v>
      </c>
      <c r="R42" s="739" t="s">
        <v>327</v>
      </c>
      <c r="S42" s="754" t="s">
        <v>300</v>
      </c>
      <c r="T42" s="754" t="s">
        <v>300</v>
      </c>
      <c r="U42" s="754" t="s">
        <v>300</v>
      </c>
      <c r="V42" s="754" t="s">
        <v>300</v>
      </c>
      <c r="W42" s="754" t="s">
        <v>300</v>
      </c>
      <c r="X42" s="754" t="s">
        <v>300</v>
      </c>
      <c r="Y42" s="755">
        <v>96232</v>
      </c>
    </row>
    <row r="43" spans="1:25" ht="15">
      <c r="A43" s="749"/>
      <c r="B43" s="752"/>
      <c r="C43" s="736"/>
      <c r="D43" s="41" t="s">
        <v>36</v>
      </c>
      <c r="E43" s="149">
        <v>193935000</v>
      </c>
      <c r="F43" s="189">
        <v>193935000</v>
      </c>
      <c r="G43" s="189">
        <v>193935000</v>
      </c>
      <c r="H43" s="189">
        <v>193935000</v>
      </c>
      <c r="I43" s="161"/>
      <c r="J43" s="162">
        <v>0</v>
      </c>
      <c r="K43" s="189">
        <v>193935000</v>
      </c>
      <c r="L43" s="189">
        <v>193935000</v>
      </c>
      <c r="M43" s="189"/>
      <c r="N43" s="738"/>
      <c r="O43" s="738"/>
      <c r="P43" s="740"/>
      <c r="Q43" s="738"/>
      <c r="R43" s="740"/>
      <c r="S43" s="732"/>
      <c r="T43" s="732"/>
      <c r="U43" s="732"/>
      <c r="V43" s="732"/>
      <c r="W43" s="732"/>
      <c r="X43" s="732"/>
      <c r="Y43" s="756"/>
    </row>
    <row r="44" spans="1:25" ht="15">
      <c r="A44" s="749"/>
      <c r="B44" s="752"/>
      <c r="C44" s="736"/>
      <c r="D44" s="153" t="s">
        <v>37</v>
      </c>
      <c r="E44" s="154">
        <v>0</v>
      </c>
      <c r="F44" s="168">
        <v>0</v>
      </c>
      <c r="G44" s="168">
        <v>0</v>
      </c>
      <c r="H44" s="168">
        <v>0</v>
      </c>
      <c r="I44" s="168"/>
      <c r="J44" s="171">
        <v>0</v>
      </c>
      <c r="K44" s="168">
        <v>0</v>
      </c>
      <c r="L44" s="168">
        <v>0</v>
      </c>
      <c r="M44" s="168"/>
      <c r="N44" s="738"/>
      <c r="O44" s="738"/>
      <c r="P44" s="740"/>
      <c r="Q44" s="738"/>
      <c r="R44" s="740"/>
      <c r="S44" s="732"/>
      <c r="T44" s="732"/>
      <c r="U44" s="732"/>
      <c r="V44" s="732"/>
      <c r="W44" s="732"/>
      <c r="X44" s="732"/>
      <c r="Y44" s="756"/>
    </row>
    <row r="45" spans="1:25" ht="15">
      <c r="A45" s="749"/>
      <c r="B45" s="752"/>
      <c r="C45" s="736"/>
      <c r="D45" s="41" t="s">
        <v>38</v>
      </c>
      <c r="E45" s="149">
        <v>184661985</v>
      </c>
      <c r="F45" s="189">
        <v>184661985</v>
      </c>
      <c r="G45" s="189">
        <v>184661985</v>
      </c>
      <c r="H45" s="189">
        <v>184661985</v>
      </c>
      <c r="I45" s="161"/>
      <c r="J45" s="162">
        <v>184661985</v>
      </c>
      <c r="K45" s="189">
        <v>184661985</v>
      </c>
      <c r="L45" s="189">
        <v>184661985</v>
      </c>
      <c r="M45" s="189"/>
      <c r="N45" s="738"/>
      <c r="O45" s="738"/>
      <c r="P45" s="740"/>
      <c r="Q45" s="738"/>
      <c r="R45" s="740"/>
      <c r="S45" s="732"/>
      <c r="T45" s="732"/>
      <c r="U45" s="732"/>
      <c r="V45" s="732"/>
      <c r="W45" s="732"/>
      <c r="X45" s="732"/>
      <c r="Y45" s="756"/>
    </row>
    <row r="46" spans="1:25" ht="18" customHeight="1">
      <c r="A46" s="749"/>
      <c r="B46" s="752"/>
      <c r="C46" s="757" t="s">
        <v>39</v>
      </c>
      <c r="D46" s="195" t="s">
        <v>106</v>
      </c>
      <c r="E46" s="196">
        <f aca="true" t="shared" si="1" ref="E46:G47">E42</f>
        <v>5</v>
      </c>
      <c r="F46" s="196">
        <f t="shared" si="1"/>
        <v>5</v>
      </c>
      <c r="G46" s="196">
        <f t="shared" si="1"/>
        <v>5</v>
      </c>
      <c r="H46" s="196">
        <f>+'[2]INVERSIÓN'!AB28</f>
        <v>5</v>
      </c>
      <c r="I46" s="196"/>
      <c r="J46" s="196">
        <f>J42</f>
        <v>1</v>
      </c>
      <c r="K46" s="197">
        <f>K42</f>
        <v>3</v>
      </c>
      <c r="L46" s="197">
        <f>+'[2]INVERSIÓN'!AM28</f>
        <v>3</v>
      </c>
      <c r="M46" s="197"/>
      <c r="N46" s="758"/>
      <c r="O46" s="759"/>
      <c r="P46" s="759"/>
      <c r="Q46" s="758"/>
      <c r="R46" s="759"/>
      <c r="S46" s="759"/>
      <c r="T46" s="758"/>
      <c r="U46" s="759"/>
      <c r="V46" s="759"/>
      <c r="W46" s="758"/>
      <c r="X46" s="759"/>
      <c r="Y46" s="760"/>
    </row>
    <row r="47" spans="1:25" ht="27.75" thickBot="1">
      <c r="A47" s="750"/>
      <c r="B47" s="753"/>
      <c r="C47" s="742"/>
      <c r="D47" s="172" t="s">
        <v>105</v>
      </c>
      <c r="E47" s="161">
        <f t="shared" si="1"/>
        <v>193935000</v>
      </c>
      <c r="F47" s="161">
        <f t="shared" si="1"/>
        <v>193935000</v>
      </c>
      <c r="G47" s="161">
        <f t="shared" si="1"/>
        <v>193935000</v>
      </c>
      <c r="H47" s="161">
        <f>+'[2]INVERSIÓN'!AB29</f>
        <v>193935000</v>
      </c>
      <c r="I47" s="161"/>
      <c r="J47" s="161">
        <f>J43</f>
        <v>0</v>
      </c>
      <c r="K47" s="177">
        <f>K43</f>
        <v>193935000</v>
      </c>
      <c r="L47" s="177">
        <f>+'[2]INVERSIÓN'!AM29</f>
        <v>193935000</v>
      </c>
      <c r="M47" s="198"/>
      <c r="N47" s="744"/>
      <c r="O47" s="745"/>
      <c r="P47" s="745"/>
      <c r="Q47" s="744"/>
      <c r="R47" s="745"/>
      <c r="S47" s="745"/>
      <c r="T47" s="744"/>
      <c r="U47" s="745"/>
      <c r="V47" s="745"/>
      <c r="W47" s="744"/>
      <c r="X47" s="745"/>
      <c r="Y47" s="746"/>
    </row>
    <row r="48" spans="1:25" ht="15">
      <c r="A48" s="733">
        <v>5</v>
      </c>
      <c r="B48" s="735" t="s">
        <v>328</v>
      </c>
      <c r="C48" s="735" t="s">
        <v>329</v>
      </c>
      <c r="D48" s="40" t="s">
        <v>35</v>
      </c>
      <c r="E48" s="11">
        <v>3</v>
      </c>
      <c r="F48" s="199">
        <v>3</v>
      </c>
      <c r="G48" s="199">
        <v>3</v>
      </c>
      <c r="H48" s="199">
        <v>3</v>
      </c>
      <c r="I48" s="199"/>
      <c r="J48" s="199">
        <v>0</v>
      </c>
      <c r="K48" s="199">
        <v>3</v>
      </c>
      <c r="L48" s="199">
        <v>3</v>
      </c>
      <c r="M48" s="199"/>
      <c r="N48" s="737" t="s">
        <v>330</v>
      </c>
      <c r="O48" s="737" t="s">
        <v>331</v>
      </c>
      <c r="P48" s="739" t="s">
        <v>332</v>
      </c>
      <c r="Q48" s="737" t="s">
        <v>298</v>
      </c>
      <c r="R48" s="739" t="s">
        <v>333</v>
      </c>
      <c r="S48" s="761">
        <v>10.757</v>
      </c>
      <c r="T48" s="763">
        <v>10782</v>
      </c>
      <c r="U48" s="763" t="s">
        <v>300</v>
      </c>
      <c r="V48" s="763" t="s">
        <v>300</v>
      </c>
      <c r="W48" s="763" t="s">
        <v>300</v>
      </c>
      <c r="X48" s="763" t="s">
        <v>300</v>
      </c>
      <c r="Y48" s="764">
        <v>21539</v>
      </c>
    </row>
    <row r="49" spans="1:25" ht="15">
      <c r="A49" s="734"/>
      <c r="B49" s="736"/>
      <c r="C49" s="736"/>
      <c r="D49" s="41" t="s">
        <v>36</v>
      </c>
      <c r="E49" s="149">
        <v>239525000</v>
      </c>
      <c r="F49" s="177">
        <v>239525000</v>
      </c>
      <c r="G49" s="177">
        <v>239525000</v>
      </c>
      <c r="H49" s="177">
        <v>244244000</v>
      </c>
      <c r="I49" s="177"/>
      <c r="J49" s="177">
        <v>94380000</v>
      </c>
      <c r="K49" s="177">
        <f>+K53</f>
        <v>163033500</v>
      </c>
      <c r="L49" s="177">
        <f>+L53</f>
        <v>172576000</v>
      </c>
      <c r="M49" s="198"/>
      <c r="N49" s="738"/>
      <c r="O49" s="738"/>
      <c r="P49" s="740"/>
      <c r="Q49" s="738"/>
      <c r="R49" s="740"/>
      <c r="S49" s="762"/>
      <c r="T49" s="762"/>
      <c r="U49" s="762"/>
      <c r="V49" s="762"/>
      <c r="W49" s="762"/>
      <c r="X49" s="762"/>
      <c r="Y49" s="765"/>
    </row>
    <row r="50" spans="1:25" ht="15">
      <c r="A50" s="734"/>
      <c r="B50" s="736"/>
      <c r="C50" s="736"/>
      <c r="D50" s="153" t="s">
        <v>37</v>
      </c>
      <c r="E50" s="155">
        <v>0</v>
      </c>
      <c r="F50" s="200">
        <v>0</v>
      </c>
      <c r="G50" s="200">
        <v>0</v>
      </c>
      <c r="H50" s="200">
        <v>0</v>
      </c>
      <c r="I50" s="200"/>
      <c r="J50" s="200">
        <v>0</v>
      </c>
      <c r="K50" s="200">
        <v>0</v>
      </c>
      <c r="L50" s="200">
        <v>0</v>
      </c>
      <c r="M50" s="200"/>
      <c r="N50" s="738"/>
      <c r="O50" s="738"/>
      <c r="P50" s="740"/>
      <c r="Q50" s="738"/>
      <c r="R50" s="740"/>
      <c r="S50" s="762"/>
      <c r="T50" s="762"/>
      <c r="U50" s="762"/>
      <c r="V50" s="762"/>
      <c r="W50" s="762"/>
      <c r="X50" s="762"/>
      <c r="Y50" s="765"/>
    </row>
    <row r="51" spans="1:25" ht="15">
      <c r="A51" s="734"/>
      <c r="B51" s="736"/>
      <c r="C51" s="736"/>
      <c r="D51" s="41" t="s">
        <v>38</v>
      </c>
      <c r="E51" s="161">
        <v>43785825</v>
      </c>
      <c r="F51" s="201">
        <v>43785825</v>
      </c>
      <c r="G51" s="201">
        <v>43785825</v>
      </c>
      <c r="H51" s="202">
        <v>43785825</v>
      </c>
      <c r="I51" s="201"/>
      <c r="J51" s="201">
        <v>27203500</v>
      </c>
      <c r="K51" s="201">
        <v>36967500</v>
      </c>
      <c r="L51" s="201">
        <v>36967500</v>
      </c>
      <c r="M51" s="201"/>
      <c r="N51" s="738"/>
      <c r="O51" s="738"/>
      <c r="P51" s="740"/>
      <c r="Q51" s="738"/>
      <c r="R51" s="740"/>
      <c r="S51" s="762"/>
      <c r="T51" s="762"/>
      <c r="U51" s="762"/>
      <c r="V51" s="762"/>
      <c r="W51" s="762"/>
      <c r="X51" s="762"/>
      <c r="Y51" s="765"/>
    </row>
    <row r="52" spans="1:25" ht="15">
      <c r="A52" s="734"/>
      <c r="B52" s="736"/>
      <c r="C52" s="741" t="s">
        <v>39</v>
      </c>
      <c r="D52" s="167" t="s">
        <v>106</v>
      </c>
      <c r="E52" s="203">
        <f aca="true" t="shared" si="2" ref="E52:G53">E48</f>
        <v>3</v>
      </c>
      <c r="F52" s="203">
        <f t="shared" si="2"/>
        <v>3</v>
      </c>
      <c r="G52" s="203">
        <f t="shared" si="2"/>
        <v>3</v>
      </c>
      <c r="H52" s="203">
        <v>3</v>
      </c>
      <c r="I52" s="203"/>
      <c r="J52" s="203">
        <f>J48</f>
        <v>0</v>
      </c>
      <c r="K52" s="204">
        <f>+'[2]INVERSIÓN'!AL38</f>
        <v>3</v>
      </c>
      <c r="L52" s="204">
        <f>+'[2]INVERSIÓN'!AM34</f>
        <v>3</v>
      </c>
      <c r="M52" s="204"/>
      <c r="N52" s="744"/>
      <c r="O52" s="745"/>
      <c r="P52" s="745"/>
      <c r="Q52" s="744"/>
      <c r="R52" s="745"/>
      <c r="S52" s="745"/>
      <c r="T52" s="744"/>
      <c r="U52" s="745"/>
      <c r="V52" s="745"/>
      <c r="W52" s="744"/>
      <c r="X52" s="745"/>
      <c r="Y52" s="746"/>
    </row>
    <row r="53" spans="1:25" ht="27.75" thickBot="1">
      <c r="A53" s="734"/>
      <c r="B53" s="736"/>
      <c r="C53" s="742"/>
      <c r="D53" s="172" t="s">
        <v>105</v>
      </c>
      <c r="E53" s="161">
        <f t="shared" si="2"/>
        <v>239525000</v>
      </c>
      <c r="F53" s="161">
        <f t="shared" si="2"/>
        <v>239525000</v>
      </c>
      <c r="G53" s="161">
        <f t="shared" si="2"/>
        <v>239525000</v>
      </c>
      <c r="H53" s="161">
        <f>+'[2]INVERSIÓN'!AB35</f>
        <v>244244000</v>
      </c>
      <c r="I53" s="161"/>
      <c r="J53" s="161">
        <f>J49</f>
        <v>94380000</v>
      </c>
      <c r="K53" s="177">
        <f>+'[2]INVERSIÓN'!AL35</f>
        <v>163033500</v>
      </c>
      <c r="L53" s="177">
        <f>+'[2]INVERSIÓN'!AM35</f>
        <v>172576000</v>
      </c>
      <c r="M53" s="198"/>
      <c r="N53" s="744"/>
      <c r="O53" s="745"/>
      <c r="P53" s="745"/>
      <c r="Q53" s="744"/>
      <c r="R53" s="745"/>
      <c r="S53" s="745"/>
      <c r="T53" s="744"/>
      <c r="U53" s="745"/>
      <c r="V53" s="745"/>
      <c r="W53" s="744"/>
      <c r="X53" s="745"/>
      <c r="Y53" s="746"/>
    </row>
    <row r="54" spans="1:25" ht="15">
      <c r="A54" s="733">
        <v>6</v>
      </c>
      <c r="B54" s="735" t="s">
        <v>193</v>
      </c>
      <c r="C54" s="767" t="s">
        <v>334</v>
      </c>
      <c r="D54" s="40" t="s">
        <v>35</v>
      </c>
      <c r="E54" s="145">
        <v>10</v>
      </c>
      <c r="F54" s="11">
        <v>10</v>
      </c>
      <c r="G54" s="11">
        <v>10</v>
      </c>
      <c r="H54" s="199">
        <v>10</v>
      </c>
      <c r="I54" s="199"/>
      <c r="J54" s="199">
        <v>0</v>
      </c>
      <c r="K54" s="205">
        <v>0</v>
      </c>
      <c r="L54" s="199">
        <v>0</v>
      </c>
      <c r="M54" s="199"/>
      <c r="N54" s="737" t="s">
        <v>302</v>
      </c>
      <c r="O54" s="737" t="s">
        <v>335</v>
      </c>
      <c r="P54" s="737" t="s">
        <v>336</v>
      </c>
      <c r="Q54" s="737" t="s">
        <v>337</v>
      </c>
      <c r="R54" s="737" t="s">
        <v>338</v>
      </c>
      <c r="S54" s="754" t="s">
        <v>300</v>
      </c>
      <c r="T54" s="754" t="s">
        <v>300</v>
      </c>
      <c r="U54" s="754" t="s">
        <v>300</v>
      </c>
      <c r="V54" s="754" t="s">
        <v>300</v>
      </c>
      <c r="W54" s="754" t="s">
        <v>300</v>
      </c>
      <c r="X54" s="754" t="s">
        <v>300</v>
      </c>
      <c r="Y54" s="755">
        <v>327900</v>
      </c>
    </row>
    <row r="55" spans="1:25" ht="15">
      <c r="A55" s="734"/>
      <c r="B55" s="736"/>
      <c r="C55" s="768"/>
      <c r="D55" s="41" t="s">
        <v>36</v>
      </c>
      <c r="E55" s="149">
        <v>769658000</v>
      </c>
      <c r="F55" s="150">
        <v>769658000</v>
      </c>
      <c r="G55" s="150">
        <v>769658000</v>
      </c>
      <c r="H55" s="177">
        <v>677779750</v>
      </c>
      <c r="I55" s="177"/>
      <c r="J55" s="177">
        <v>97342000</v>
      </c>
      <c r="K55" s="177">
        <f>+G54*'[2]INVERSIÓN'!$AL$41/'[2]INVERSIÓN'!$AA$40</f>
        <v>663990250</v>
      </c>
      <c r="L55" s="177">
        <v>663990250</v>
      </c>
      <c r="M55" s="177"/>
      <c r="N55" s="738"/>
      <c r="O55" s="738"/>
      <c r="P55" s="738"/>
      <c r="Q55" s="738"/>
      <c r="R55" s="738"/>
      <c r="S55" s="732"/>
      <c r="T55" s="732"/>
      <c r="U55" s="732"/>
      <c r="V55" s="732"/>
      <c r="W55" s="732"/>
      <c r="X55" s="732"/>
      <c r="Y55" s="756"/>
    </row>
    <row r="56" spans="1:25" ht="15">
      <c r="A56" s="734"/>
      <c r="B56" s="736"/>
      <c r="C56" s="768"/>
      <c r="D56" s="153" t="s">
        <v>37</v>
      </c>
      <c r="E56" s="206">
        <v>16</v>
      </c>
      <c r="F56" s="207">
        <v>16</v>
      </c>
      <c r="G56" s="207">
        <v>0</v>
      </c>
      <c r="H56" s="14">
        <v>0</v>
      </c>
      <c r="I56" s="14"/>
      <c r="J56" s="14">
        <v>0</v>
      </c>
      <c r="K56" s="208">
        <v>0</v>
      </c>
      <c r="L56" s="200">
        <v>0</v>
      </c>
      <c r="M56" s="200"/>
      <c r="N56" s="738"/>
      <c r="O56" s="738"/>
      <c r="P56" s="738"/>
      <c r="Q56" s="738"/>
      <c r="R56" s="738"/>
      <c r="S56" s="732"/>
      <c r="T56" s="732"/>
      <c r="U56" s="732"/>
      <c r="V56" s="732"/>
      <c r="W56" s="732"/>
      <c r="X56" s="732"/>
      <c r="Y56" s="756"/>
    </row>
    <row r="57" spans="1:25" ht="15">
      <c r="A57" s="734"/>
      <c r="B57" s="736"/>
      <c r="C57" s="768"/>
      <c r="D57" s="41" t="s">
        <v>38</v>
      </c>
      <c r="E57" s="149">
        <v>926741172</v>
      </c>
      <c r="F57" s="209">
        <v>926741172</v>
      </c>
      <c r="G57" s="209">
        <v>0</v>
      </c>
      <c r="H57" s="210">
        <v>0</v>
      </c>
      <c r="I57" s="210"/>
      <c r="J57" s="211">
        <v>922720672</v>
      </c>
      <c r="K57" s="210">
        <v>0</v>
      </c>
      <c r="L57" s="202">
        <v>0</v>
      </c>
      <c r="M57" s="202"/>
      <c r="N57" s="738"/>
      <c r="O57" s="738"/>
      <c r="P57" s="738"/>
      <c r="Q57" s="738"/>
      <c r="R57" s="738"/>
      <c r="S57" s="732"/>
      <c r="T57" s="732"/>
      <c r="U57" s="732"/>
      <c r="V57" s="732"/>
      <c r="W57" s="732"/>
      <c r="X57" s="732"/>
      <c r="Y57" s="756"/>
    </row>
    <row r="58" spans="1:25" ht="15">
      <c r="A58" s="734"/>
      <c r="B58" s="736"/>
      <c r="C58" s="736" t="s">
        <v>339</v>
      </c>
      <c r="D58" s="153" t="s">
        <v>35</v>
      </c>
      <c r="E58" s="163">
        <v>10</v>
      </c>
      <c r="F58" s="212">
        <v>10</v>
      </c>
      <c r="G58" s="212">
        <v>10</v>
      </c>
      <c r="H58" s="212">
        <v>10</v>
      </c>
      <c r="I58" s="213"/>
      <c r="J58" s="213">
        <v>0</v>
      </c>
      <c r="K58" s="214">
        <v>0</v>
      </c>
      <c r="L58" s="156">
        <v>0</v>
      </c>
      <c r="M58" s="187"/>
      <c r="N58" s="736" t="s">
        <v>340</v>
      </c>
      <c r="O58" s="738" t="s">
        <v>341</v>
      </c>
      <c r="P58" s="740" t="s">
        <v>342</v>
      </c>
      <c r="Q58" s="738" t="s">
        <v>343</v>
      </c>
      <c r="R58" s="740" t="s">
        <v>344</v>
      </c>
      <c r="S58" s="732" t="s">
        <v>300</v>
      </c>
      <c r="T58" s="732" t="s">
        <v>300</v>
      </c>
      <c r="U58" s="732" t="s">
        <v>300</v>
      </c>
      <c r="V58" s="732" t="s">
        <v>300</v>
      </c>
      <c r="W58" s="732" t="s">
        <v>300</v>
      </c>
      <c r="X58" s="732" t="s">
        <v>300</v>
      </c>
      <c r="Y58" s="756">
        <v>201740</v>
      </c>
    </row>
    <row r="59" spans="1:25" ht="15">
      <c r="A59" s="734"/>
      <c r="B59" s="736"/>
      <c r="C59" s="736"/>
      <c r="D59" s="41" t="s">
        <v>36</v>
      </c>
      <c r="E59" s="149">
        <v>769658000</v>
      </c>
      <c r="F59" s="215">
        <v>769658000</v>
      </c>
      <c r="G59" s="215">
        <v>769658000</v>
      </c>
      <c r="H59" s="215">
        <v>677779750</v>
      </c>
      <c r="I59" s="216"/>
      <c r="J59" s="216">
        <v>97342000</v>
      </c>
      <c r="K59" s="216">
        <f>+G58*'[2]INVERSIÓN'!$AL$41/'[2]INVERSIÓN'!$AA$40</f>
        <v>663990250</v>
      </c>
      <c r="L59" s="177">
        <v>663990250</v>
      </c>
      <c r="M59" s="177"/>
      <c r="N59" s="736"/>
      <c r="O59" s="738"/>
      <c r="P59" s="740"/>
      <c r="Q59" s="738"/>
      <c r="R59" s="740"/>
      <c r="S59" s="732"/>
      <c r="T59" s="732"/>
      <c r="U59" s="732"/>
      <c r="V59" s="732"/>
      <c r="W59" s="732"/>
      <c r="X59" s="732"/>
      <c r="Y59" s="756"/>
    </row>
    <row r="60" spans="1:25" ht="15">
      <c r="A60" s="734"/>
      <c r="B60" s="736"/>
      <c r="C60" s="736"/>
      <c r="D60" s="153" t="s">
        <v>37</v>
      </c>
      <c r="E60" s="206">
        <v>33.4</v>
      </c>
      <c r="F60" s="207">
        <v>33.4</v>
      </c>
      <c r="G60" s="207">
        <v>49.4</v>
      </c>
      <c r="H60" s="217">
        <v>50</v>
      </c>
      <c r="I60" s="218"/>
      <c r="J60" s="214">
        <v>15</v>
      </c>
      <c r="K60" s="214">
        <v>49.4</v>
      </c>
      <c r="L60" s="218">
        <v>50</v>
      </c>
      <c r="M60" s="161"/>
      <c r="N60" s="736"/>
      <c r="O60" s="738"/>
      <c r="P60" s="740"/>
      <c r="Q60" s="738"/>
      <c r="R60" s="740"/>
      <c r="S60" s="732"/>
      <c r="T60" s="732"/>
      <c r="U60" s="732"/>
      <c r="V60" s="732"/>
      <c r="W60" s="732"/>
      <c r="X60" s="732"/>
      <c r="Y60" s="756"/>
    </row>
    <row r="61" spans="1:25" ht="15">
      <c r="A61" s="734"/>
      <c r="B61" s="736"/>
      <c r="C61" s="736"/>
      <c r="D61" s="41" t="s">
        <v>38</v>
      </c>
      <c r="E61" s="161">
        <v>926741172</v>
      </c>
      <c r="F61" s="209">
        <v>926741172</v>
      </c>
      <c r="G61" s="209">
        <v>1853482344</v>
      </c>
      <c r="H61" s="209">
        <v>1853482344</v>
      </c>
      <c r="I61" s="219"/>
      <c r="J61" s="211">
        <v>922720672</v>
      </c>
      <c r="K61" s="211">
        <f>+'[2]INVERSIÓN'!AL43</f>
        <v>1853482344</v>
      </c>
      <c r="L61" s="189">
        <v>1853482344</v>
      </c>
      <c r="M61" s="189"/>
      <c r="N61" s="736"/>
      <c r="O61" s="738"/>
      <c r="P61" s="740"/>
      <c r="Q61" s="738"/>
      <c r="R61" s="740"/>
      <c r="S61" s="732"/>
      <c r="T61" s="732"/>
      <c r="U61" s="732"/>
      <c r="V61" s="732"/>
      <c r="W61" s="732"/>
      <c r="X61" s="732"/>
      <c r="Y61" s="756"/>
    </row>
    <row r="62" spans="1:25" ht="15">
      <c r="A62" s="734"/>
      <c r="B62" s="736"/>
      <c r="C62" s="741" t="s">
        <v>39</v>
      </c>
      <c r="D62" s="167" t="s">
        <v>106</v>
      </c>
      <c r="E62" s="163">
        <f>E54+E58</f>
        <v>20</v>
      </c>
      <c r="F62" s="163">
        <f>F54+F58</f>
        <v>20</v>
      </c>
      <c r="G62" s="163">
        <f>G54+G58</f>
        <v>20</v>
      </c>
      <c r="H62" s="163">
        <f>+H58+H54</f>
        <v>20</v>
      </c>
      <c r="I62" s="163"/>
      <c r="J62" s="163">
        <f>J54+J58</f>
        <v>0</v>
      </c>
      <c r="K62" s="220">
        <f>+K58+K54</f>
        <v>0</v>
      </c>
      <c r="L62" s="163">
        <f>+L58+L54</f>
        <v>0</v>
      </c>
      <c r="M62" s="189"/>
      <c r="N62" s="744"/>
      <c r="O62" s="745"/>
      <c r="P62" s="745"/>
      <c r="Q62" s="744"/>
      <c r="R62" s="745"/>
      <c r="S62" s="745"/>
      <c r="T62" s="744"/>
      <c r="U62" s="745"/>
      <c r="V62" s="745"/>
      <c r="W62" s="744"/>
      <c r="X62" s="745"/>
      <c r="Y62" s="746"/>
    </row>
    <row r="63" spans="1:25" ht="27.75" thickBot="1">
      <c r="A63" s="734"/>
      <c r="B63" s="766"/>
      <c r="C63" s="757"/>
      <c r="D63" s="52" t="s">
        <v>105</v>
      </c>
      <c r="E63" s="221">
        <f>E55+E59</f>
        <v>1539316000</v>
      </c>
      <c r="F63" s="221">
        <f>F57+F61</f>
        <v>1853482344</v>
      </c>
      <c r="G63" s="221">
        <f>G55+G59</f>
        <v>1539316000</v>
      </c>
      <c r="H63" s="221">
        <f>+'[2]INVERSIÓN'!AB41</f>
        <v>1355559500</v>
      </c>
      <c r="I63" s="221"/>
      <c r="J63" s="221">
        <f>J55+J59</f>
        <v>194684000</v>
      </c>
      <c r="K63" s="221">
        <f>+'[2]INVERSIÓN'!AL41</f>
        <v>1327980500</v>
      </c>
      <c r="L63" s="221">
        <f>+'[2]INVERSIÓN'!AM41</f>
        <v>1327980500</v>
      </c>
      <c r="M63" s="222"/>
      <c r="N63" s="769"/>
      <c r="O63" s="770"/>
      <c r="P63" s="770"/>
      <c r="Q63" s="769"/>
      <c r="R63" s="770"/>
      <c r="S63" s="770"/>
      <c r="T63" s="769"/>
      <c r="U63" s="770"/>
      <c r="V63" s="770"/>
      <c r="W63" s="769"/>
      <c r="X63" s="770"/>
      <c r="Y63" s="772"/>
    </row>
    <row r="64" spans="1:25" ht="15">
      <c r="A64" s="733">
        <v>7</v>
      </c>
      <c r="B64" s="774" t="s">
        <v>215</v>
      </c>
      <c r="C64" s="735" t="s">
        <v>345</v>
      </c>
      <c r="D64" s="40" t="s">
        <v>35</v>
      </c>
      <c r="E64" s="199">
        <v>1</v>
      </c>
      <c r="F64" s="199">
        <v>1</v>
      </c>
      <c r="G64" s="205">
        <v>2.5</v>
      </c>
      <c r="H64" s="145">
        <v>2.5</v>
      </c>
      <c r="I64" s="145"/>
      <c r="J64" s="194">
        <v>0</v>
      </c>
      <c r="K64" s="223">
        <v>0</v>
      </c>
      <c r="L64" s="145">
        <v>0</v>
      </c>
      <c r="M64" s="194"/>
      <c r="N64" s="777" t="s">
        <v>346</v>
      </c>
      <c r="O64" s="777" t="s">
        <v>347</v>
      </c>
      <c r="P64" s="777" t="s">
        <v>348</v>
      </c>
      <c r="Q64" s="778" t="s">
        <v>349</v>
      </c>
      <c r="R64" s="780" t="s">
        <v>350</v>
      </c>
      <c r="S64" s="754" t="s">
        <v>300</v>
      </c>
      <c r="T64" s="754" t="s">
        <v>300</v>
      </c>
      <c r="U64" s="754" t="s">
        <v>300</v>
      </c>
      <c r="V64" s="754" t="s">
        <v>300</v>
      </c>
      <c r="W64" s="754" t="s">
        <v>300</v>
      </c>
      <c r="X64" s="754" t="s">
        <v>300</v>
      </c>
      <c r="Y64" s="729">
        <v>175682</v>
      </c>
    </row>
    <row r="65" spans="1:25" ht="15">
      <c r="A65" s="734"/>
      <c r="B65" s="775"/>
      <c r="C65" s="736"/>
      <c r="D65" s="41" t="s">
        <v>36</v>
      </c>
      <c r="E65" s="149">
        <v>274487111.1111111</v>
      </c>
      <c r="F65" s="224">
        <v>274487111.1111111</v>
      </c>
      <c r="G65" s="225">
        <f>+G64/$G$80*'[2]INVERSIÓN'!$AA$47</f>
        <v>187150303.03030303</v>
      </c>
      <c r="H65" s="177">
        <v>187150303.03030303</v>
      </c>
      <c r="I65" s="177"/>
      <c r="J65" s="198">
        <v>0</v>
      </c>
      <c r="K65" s="216">
        <f>+G64/$G$80*K81</f>
        <v>119065556.66666667</v>
      </c>
      <c r="L65" s="177">
        <f>+H64/$G$80*L81</f>
        <v>119065556.66666667</v>
      </c>
      <c r="M65" s="226"/>
      <c r="N65" s="771"/>
      <c r="O65" s="771"/>
      <c r="P65" s="771"/>
      <c r="Q65" s="779"/>
      <c r="R65" s="781"/>
      <c r="S65" s="732"/>
      <c r="T65" s="732"/>
      <c r="U65" s="732"/>
      <c r="V65" s="732"/>
      <c r="W65" s="732"/>
      <c r="X65" s="732"/>
      <c r="Y65" s="730"/>
    </row>
    <row r="66" spans="1:25" ht="15">
      <c r="A66" s="734"/>
      <c r="B66" s="775"/>
      <c r="C66" s="736"/>
      <c r="D66" s="153" t="s">
        <v>37</v>
      </c>
      <c r="E66" s="155">
        <v>2.5</v>
      </c>
      <c r="F66" s="227">
        <v>2.5</v>
      </c>
      <c r="G66" s="217">
        <v>2.5</v>
      </c>
      <c r="H66" s="156">
        <v>2.5</v>
      </c>
      <c r="I66" s="156"/>
      <c r="J66" s="228">
        <v>0</v>
      </c>
      <c r="K66" s="187">
        <v>2.5</v>
      </c>
      <c r="L66" s="187">
        <v>2.5</v>
      </c>
      <c r="M66" s="229"/>
      <c r="N66" s="771"/>
      <c r="O66" s="771"/>
      <c r="P66" s="771"/>
      <c r="Q66" s="779"/>
      <c r="R66" s="781"/>
      <c r="S66" s="732"/>
      <c r="T66" s="732"/>
      <c r="U66" s="732"/>
      <c r="V66" s="732"/>
      <c r="W66" s="732"/>
      <c r="X66" s="732"/>
      <c r="Y66" s="730"/>
    </row>
    <row r="67" spans="1:25" ht="15">
      <c r="A67" s="734"/>
      <c r="B67" s="775"/>
      <c r="C67" s="736"/>
      <c r="D67" s="41" t="s">
        <v>38</v>
      </c>
      <c r="E67" s="161">
        <v>324348963.5</v>
      </c>
      <c r="F67" s="230">
        <v>235035481</v>
      </c>
      <c r="G67" s="225">
        <v>235035481</v>
      </c>
      <c r="H67" s="161">
        <v>235035481</v>
      </c>
      <c r="I67" s="161"/>
      <c r="J67" s="226">
        <v>178626843.7942857</v>
      </c>
      <c r="K67" s="161">
        <f>+(2.5/6.9)*'[2]INVERSIÓN'!AL49</f>
        <v>179338069.20289856</v>
      </c>
      <c r="L67" s="161">
        <f>+(2.5/6.9)*'[2]INVERSIÓN'!AM49</f>
        <v>199022489.49275362</v>
      </c>
      <c r="M67" s="231"/>
      <c r="N67" s="771"/>
      <c r="O67" s="771"/>
      <c r="P67" s="771"/>
      <c r="Q67" s="779"/>
      <c r="R67" s="781"/>
      <c r="S67" s="732"/>
      <c r="T67" s="732"/>
      <c r="U67" s="732"/>
      <c r="V67" s="732"/>
      <c r="W67" s="732"/>
      <c r="X67" s="732"/>
      <c r="Y67" s="730"/>
    </row>
    <row r="68" spans="1:25" ht="15">
      <c r="A68" s="734"/>
      <c r="B68" s="775"/>
      <c r="C68" s="736" t="s">
        <v>351</v>
      </c>
      <c r="D68" s="153" t="s">
        <v>35</v>
      </c>
      <c r="E68" s="204">
        <v>1.25</v>
      </c>
      <c r="F68" s="204">
        <v>1.2</v>
      </c>
      <c r="G68" s="220">
        <v>2.5</v>
      </c>
      <c r="H68" s="156">
        <v>2.5</v>
      </c>
      <c r="I68" s="156"/>
      <c r="J68" s="160">
        <v>0</v>
      </c>
      <c r="K68" s="213">
        <v>0</v>
      </c>
      <c r="L68" s="156">
        <v>0</v>
      </c>
      <c r="M68" s="160"/>
      <c r="N68" s="771" t="s">
        <v>302</v>
      </c>
      <c r="O68" s="771" t="s">
        <v>352</v>
      </c>
      <c r="P68" s="771" t="s">
        <v>353</v>
      </c>
      <c r="Q68" s="779" t="s">
        <v>354</v>
      </c>
      <c r="R68" s="781" t="s">
        <v>355</v>
      </c>
      <c r="S68" s="732" t="s">
        <v>300</v>
      </c>
      <c r="T68" s="732" t="s">
        <v>300</v>
      </c>
      <c r="U68" s="732" t="s">
        <v>300</v>
      </c>
      <c r="V68" s="732" t="s">
        <v>300</v>
      </c>
      <c r="W68" s="732" t="s">
        <v>300</v>
      </c>
      <c r="X68" s="732" t="s">
        <v>300</v>
      </c>
      <c r="Y68" s="730">
        <v>31927</v>
      </c>
    </row>
    <row r="69" spans="1:25" ht="15">
      <c r="A69" s="734"/>
      <c r="B69" s="775"/>
      <c r="C69" s="736"/>
      <c r="D69" s="41" t="s">
        <v>36</v>
      </c>
      <c r="E69" s="149">
        <v>343108888.8888889</v>
      </c>
      <c r="F69" s="224">
        <v>343108888.8888889</v>
      </c>
      <c r="G69" s="225">
        <f>+G68/$G$80*'[2]INVERSIÓN'!$AA$47</f>
        <v>187150303.03030303</v>
      </c>
      <c r="H69" s="177">
        <v>187150303.03030303</v>
      </c>
      <c r="I69" s="177"/>
      <c r="J69" s="198">
        <v>58740000</v>
      </c>
      <c r="K69" s="216">
        <f>+G68/$G$80*$K$81</f>
        <v>119065556.66666667</v>
      </c>
      <c r="L69" s="177">
        <f>+H68/$G$80*$K$81</f>
        <v>119065556.66666667</v>
      </c>
      <c r="M69" s="226"/>
      <c r="N69" s="771"/>
      <c r="O69" s="771"/>
      <c r="P69" s="771"/>
      <c r="Q69" s="779"/>
      <c r="R69" s="781"/>
      <c r="S69" s="732"/>
      <c r="T69" s="732"/>
      <c r="U69" s="732"/>
      <c r="V69" s="732"/>
      <c r="W69" s="732"/>
      <c r="X69" s="732"/>
      <c r="Y69" s="730"/>
    </row>
    <row r="70" spans="1:25" ht="15">
      <c r="A70" s="734"/>
      <c r="B70" s="775"/>
      <c r="C70" s="736"/>
      <c r="D70" s="153" t="s">
        <v>37</v>
      </c>
      <c r="E70" s="155">
        <v>3.5</v>
      </c>
      <c r="F70" s="227">
        <v>4.4</v>
      </c>
      <c r="G70" s="217">
        <v>4.4</v>
      </c>
      <c r="H70" s="232">
        <v>4.4</v>
      </c>
      <c r="I70" s="156"/>
      <c r="J70" s="228">
        <v>0.94</v>
      </c>
      <c r="K70" s="187">
        <v>4.4</v>
      </c>
      <c r="L70" s="187">
        <v>4.4</v>
      </c>
      <c r="M70" s="229"/>
      <c r="N70" s="771"/>
      <c r="O70" s="771"/>
      <c r="P70" s="771"/>
      <c r="Q70" s="779"/>
      <c r="R70" s="781"/>
      <c r="S70" s="732"/>
      <c r="T70" s="732"/>
      <c r="U70" s="732"/>
      <c r="V70" s="732"/>
      <c r="W70" s="732"/>
      <c r="X70" s="732"/>
      <c r="Y70" s="730"/>
    </row>
    <row r="71" spans="1:25" ht="15">
      <c r="A71" s="734"/>
      <c r="B71" s="775"/>
      <c r="C71" s="736"/>
      <c r="D71" s="41" t="s">
        <v>38</v>
      </c>
      <c r="E71" s="161">
        <v>324348963.5</v>
      </c>
      <c r="F71" s="230">
        <v>413662446</v>
      </c>
      <c r="G71" s="225">
        <v>413662446</v>
      </c>
      <c r="H71" s="233">
        <f>413662446-11856</f>
        <v>413650590</v>
      </c>
      <c r="I71" s="161"/>
      <c r="J71" s="226">
        <v>65589544.205714285</v>
      </c>
      <c r="K71" s="161">
        <f>+(4.4/6.9)*'[2]INVERSIÓN'!AL49</f>
        <v>315635001.7971015</v>
      </c>
      <c r="L71" s="161">
        <f>+(4.4/6.9)*'[2]INVERSIÓN'!AM49</f>
        <v>350279581.50724643</v>
      </c>
      <c r="M71" s="231"/>
      <c r="N71" s="771"/>
      <c r="O71" s="771"/>
      <c r="P71" s="771"/>
      <c r="Q71" s="779"/>
      <c r="R71" s="781"/>
      <c r="S71" s="732"/>
      <c r="T71" s="732"/>
      <c r="U71" s="732"/>
      <c r="V71" s="732"/>
      <c r="W71" s="732"/>
      <c r="X71" s="732"/>
      <c r="Y71" s="730"/>
    </row>
    <row r="72" spans="1:25" ht="15">
      <c r="A72" s="734"/>
      <c r="B72" s="775"/>
      <c r="C72" s="736" t="s">
        <v>356</v>
      </c>
      <c r="D72" s="234" t="s">
        <v>35</v>
      </c>
      <c r="E72" s="161">
        <v>0</v>
      </c>
      <c r="F72" s="230"/>
      <c r="G72" s="220">
        <v>2.32</v>
      </c>
      <c r="H72" s="220">
        <v>2.32</v>
      </c>
      <c r="I72" s="161"/>
      <c r="J72" s="226"/>
      <c r="K72" s="220">
        <v>0</v>
      </c>
      <c r="L72" s="220">
        <v>0</v>
      </c>
      <c r="M72" s="231"/>
      <c r="N72" s="771" t="s">
        <v>357</v>
      </c>
      <c r="O72" s="771" t="s">
        <v>358</v>
      </c>
      <c r="P72" s="771" t="s">
        <v>359</v>
      </c>
      <c r="Q72" s="779" t="s">
        <v>360</v>
      </c>
      <c r="R72" s="781" t="s">
        <v>361</v>
      </c>
      <c r="S72" s="732" t="s">
        <v>300</v>
      </c>
      <c r="T72" s="732" t="s">
        <v>300</v>
      </c>
      <c r="U72" s="732" t="s">
        <v>300</v>
      </c>
      <c r="V72" s="732" t="s">
        <v>300</v>
      </c>
      <c r="W72" s="732" t="s">
        <v>300</v>
      </c>
      <c r="X72" s="732" t="s">
        <v>300</v>
      </c>
      <c r="Y72" s="730">
        <v>46398</v>
      </c>
    </row>
    <row r="73" spans="1:25" ht="15">
      <c r="A73" s="734"/>
      <c r="B73" s="775"/>
      <c r="C73" s="736"/>
      <c r="D73" s="235" t="s">
        <v>36</v>
      </c>
      <c r="E73" s="161">
        <v>0</v>
      </c>
      <c r="F73" s="230"/>
      <c r="G73" s="225">
        <f>+G72/$G$80*'[2]INVERSIÓN'!$AA$47</f>
        <v>173675481.2121212</v>
      </c>
      <c r="H73" s="225">
        <v>173675481.2121212</v>
      </c>
      <c r="I73" s="161"/>
      <c r="J73" s="226"/>
      <c r="K73" s="225">
        <f>+G72/$G$80*$K$81</f>
        <v>110492836.58666666</v>
      </c>
      <c r="L73" s="225">
        <f>+H72/$G$80*$K$81</f>
        <v>110492836.58666666</v>
      </c>
      <c r="M73" s="231"/>
      <c r="N73" s="771"/>
      <c r="O73" s="771"/>
      <c r="P73" s="771"/>
      <c r="Q73" s="779"/>
      <c r="R73" s="781"/>
      <c r="S73" s="732"/>
      <c r="T73" s="732"/>
      <c r="U73" s="732"/>
      <c r="V73" s="732"/>
      <c r="W73" s="732"/>
      <c r="X73" s="732"/>
      <c r="Y73" s="730"/>
    </row>
    <row r="74" spans="1:25" ht="15">
      <c r="A74" s="734"/>
      <c r="B74" s="775"/>
      <c r="C74" s="736"/>
      <c r="D74" s="234" t="s">
        <v>37</v>
      </c>
      <c r="E74" s="161">
        <v>0</v>
      </c>
      <c r="F74" s="230"/>
      <c r="G74" s="225">
        <v>0</v>
      </c>
      <c r="H74" s="225">
        <v>0</v>
      </c>
      <c r="I74" s="161"/>
      <c r="J74" s="226"/>
      <c r="K74" s="225">
        <v>0</v>
      </c>
      <c r="L74" s="225">
        <v>0</v>
      </c>
      <c r="M74" s="231"/>
      <c r="N74" s="771"/>
      <c r="O74" s="771"/>
      <c r="P74" s="771"/>
      <c r="Q74" s="779"/>
      <c r="R74" s="781"/>
      <c r="S74" s="732"/>
      <c r="T74" s="732"/>
      <c r="U74" s="732"/>
      <c r="V74" s="732"/>
      <c r="W74" s="732"/>
      <c r="X74" s="732"/>
      <c r="Y74" s="730"/>
    </row>
    <row r="75" spans="1:25" ht="15">
      <c r="A75" s="734"/>
      <c r="B75" s="775"/>
      <c r="C75" s="736"/>
      <c r="D75" s="41" t="s">
        <v>38</v>
      </c>
      <c r="E75" s="161">
        <v>0</v>
      </c>
      <c r="F75" s="230"/>
      <c r="G75" s="225">
        <v>0</v>
      </c>
      <c r="H75" s="225">
        <v>0</v>
      </c>
      <c r="I75" s="161"/>
      <c r="J75" s="226"/>
      <c r="K75" s="225">
        <v>0</v>
      </c>
      <c r="L75" s="225">
        <v>0</v>
      </c>
      <c r="M75" s="231"/>
      <c r="N75" s="771"/>
      <c r="O75" s="771"/>
      <c r="P75" s="771"/>
      <c r="Q75" s="779"/>
      <c r="R75" s="781"/>
      <c r="S75" s="732"/>
      <c r="T75" s="732"/>
      <c r="U75" s="732"/>
      <c r="V75" s="732"/>
      <c r="W75" s="732"/>
      <c r="X75" s="732"/>
      <c r="Y75" s="730"/>
    </row>
    <row r="76" spans="1:25" ht="15">
      <c r="A76" s="734"/>
      <c r="B76" s="775"/>
      <c r="C76" s="736" t="s">
        <v>362</v>
      </c>
      <c r="D76" s="234" t="s">
        <v>35</v>
      </c>
      <c r="E76" s="161">
        <v>0</v>
      </c>
      <c r="F76" s="230"/>
      <c r="G76" s="220">
        <v>0.93</v>
      </c>
      <c r="H76" s="220">
        <v>0.93</v>
      </c>
      <c r="I76" s="161"/>
      <c r="J76" s="226"/>
      <c r="K76" s="220">
        <v>0</v>
      </c>
      <c r="L76" s="220">
        <v>0</v>
      </c>
      <c r="M76" s="231"/>
      <c r="N76" s="771" t="s">
        <v>314</v>
      </c>
      <c r="O76" s="771" t="s">
        <v>363</v>
      </c>
      <c r="P76" s="771" t="s">
        <v>364</v>
      </c>
      <c r="Q76" s="779" t="s">
        <v>365</v>
      </c>
      <c r="R76" s="781" t="s">
        <v>366</v>
      </c>
      <c r="S76" s="732" t="s">
        <v>300</v>
      </c>
      <c r="T76" s="732" t="s">
        <v>300</v>
      </c>
      <c r="U76" s="732" t="s">
        <v>300</v>
      </c>
      <c r="V76" s="732" t="s">
        <v>300</v>
      </c>
      <c r="W76" s="732" t="s">
        <v>300</v>
      </c>
      <c r="X76" s="732" t="s">
        <v>300</v>
      </c>
      <c r="Y76" s="730">
        <v>52649</v>
      </c>
    </row>
    <row r="77" spans="1:25" ht="15">
      <c r="A77" s="734"/>
      <c r="B77" s="775"/>
      <c r="C77" s="736"/>
      <c r="D77" s="235" t="s">
        <v>36</v>
      </c>
      <c r="E77" s="161">
        <v>0</v>
      </c>
      <c r="F77" s="230"/>
      <c r="G77" s="225">
        <f>+G76/$G$80*'[2]INVERSIÓN'!$AA$47</f>
        <v>69619912.72727273</v>
      </c>
      <c r="H77" s="225">
        <v>69619912.72727273</v>
      </c>
      <c r="I77" s="161"/>
      <c r="J77" s="226"/>
      <c r="K77" s="225">
        <f>+G76/$G$80*$K$81</f>
        <v>44292387.08</v>
      </c>
      <c r="L77" s="225">
        <f>+H76/$G$80*$K$81</f>
        <v>44292387.08</v>
      </c>
      <c r="M77" s="231"/>
      <c r="N77" s="771"/>
      <c r="O77" s="771"/>
      <c r="P77" s="771"/>
      <c r="Q77" s="779"/>
      <c r="R77" s="781"/>
      <c r="S77" s="732"/>
      <c r="T77" s="732"/>
      <c r="U77" s="732"/>
      <c r="V77" s="732"/>
      <c r="W77" s="732"/>
      <c r="X77" s="732"/>
      <c r="Y77" s="730"/>
    </row>
    <row r="78" spans="1:25" ht="15">
      <c r="A78" s="734"/>
      <c r="B78" s="775"/>
      <c r="C78" s="736"/>
      <c r="D78" s="234" t="s">
        <v>37</v>
      </c>
      <c r="E78" s="161">
        <v>0</v>
      </c>
      <c r="F78" s="230"/>
      <c r="G78" s="225">
        <v>0</v>
      </c>
      <c r="H78" s="225">
        <v>0</v>
      </c>
      <c r="I78" s="161"/>
      <c r="J78" s="226"/>
      <c r="K78" s="225">
        <v>0</v>
      </c>
      <c r="L78" s="225">
        <v>0</v>
      </c>
      <c r="M78" s="231"/>
      <c r="N78" s="771"/>
      <c r="O78" s="771"/>
      <c r="P78" s="771"/>
      <c r="Q78" s="779"/>
      <c r="R78" s="781"/>
      <c r="S78" s="732"/>
      <c r="T78" s="732"/>
      <c r="U78" s="732"/>
      <c r="V78" s="732"/>
      <c r="W78" s="732"/>
      <c r="X78" s="732"/>
      <c r="Y78" s="730"/>
    </row>
    <row r="79" spans="1:25" ht="15">
      <c r="A79" s="734"/>
      <c r="B79" s="775"/>
      <c r="C79" s="736"/>
      <c r="D79" s="41" t="s">
        <v>38</v>
      </c>
      <c r="E79" s="161">
        <v>0</v>
      </c>
      <c r="F79" s="230"/>
      <c r="G79" s="225">
        <v>0</v>
      </c>
      <c r="H79" s="225">
        <v>0</v>
      </c>
      <c r="I79" s="161"/>
      <c r="J79" s="226"/>
      <c r="K79" s="225">
        <v>0</v>
      </c>
      <c r="L79" s="225">
        <v>0</v>
      </c>
      <c r="M79" s="231"/>
      <c r="N79" s="771"/>
      <c r="O79" s="771"/>
      <c r="P79" s="771"/>
      <c r="Q79" s="779"/>
      <c r="R79" s="781"/>
      <c r="S79" s="732"/>
      <c r="T79" s="732"/>
      <c r="U79" s="732"/>
      <c r="V79" s="732"/>
      <c r="W79" s="732"/>
      <c r="X79" s="732"/>
      <c r="Y79" s="730"/>
    </row>
    <row r="80" spans="1:25" ht="15">
      <c r="A80" s="734"/>
      <c r="B80" s="775"/>
      <c r="C80" s="782" t="s">
        <v>39</v>
      </c>
      <c r="D80" s="167" t="s">
        <v>106</v>
      </c>
      <c r="E80" s="191">
        <f>E64+E68</f>
        <v>2.25</v>
      </c>
      <c r="F80" s="191">
        <f>F64+F68</f>
        <v>2.2</v>
      </c>
      <c r="G80" s="236">
        <f>+G64+G68+G72+G76</f>
        <v>8.25</v>
      </c>
      <c r="H80" s="236">
        <f>+'[2]INVERSIÓN'!AB46</f>
        <v>8.25</v>
      </c>
      <c r="I80" s="191"/>
      <c r="J80" s="191">
        <f>J64+J68</f>
        <v>0</v>
      </c>
      <c r="K80" s="236">
        <f>K64+K68</f>
        <v>0</v>
      </c>
      <c r="L80" s="236">
        <f>+'[2]INVERSIÓN'!AM46</f>
        <v>0</v>
      </c>
      <c r="M80" s="160"/>
      <c r="N80" s="744"/>
      <c r="O80" s="745"/>
      <c r="P80" s="745"/>
      <c r="Q80" s="744"/>
      <c r="R80" s="745"/>
      <c r="S80" s="745"/>
      <c r="T80" s="744"/>
      <c r="U80" s="745"/>
      <c r="V80" s="745"/>
      <c r="W80" s="744"/>
      <c r="X80" s="745"/>
      <c r="Y80" s="746"/>
    </row>
    <row r="81" spans="1:25" ht="27.75" thickBot="1">
      <c r="A81" s="773"/>
      <c r="B81" s="776"/>
      <c r="C81" s="783"/>
      <c r="D81" s="237" t="s">
        <v>105</v>
      </c>
      <c r="E81" s="238">
        <f>E65+E69</f>
        <v>617596000</v>
      </c>
      <c r="F81" s="238">
        <f>+F65+F69</f>
        <v>617596000</v>
      </c>
      <c r="G81" s="239">
        <f>+G65+G69+G73+G77</f>
        <v>617596000</v>
      </c>
      <c r="H81" s="238">
        <f>+'[2]INVERSIÓN'!AB47</f>
        <v>617596000</v>
      </c>
      <c r="I81" s="238"/>
      <c r="J81" s="238">
        <f>J65+J69</f>
        <v>58740000</v>
      </c>
      <c r="K81" s="240">
        <f>+'[2]INVERSIÓN'!AL47</f>
        <v>392916337</v>
      </c>
      <c r="L81" s="240">
        <f>+'[2]INVERSIÓN'!AM47</f>
        <v>392916337</v>
      </c>
      <c r="M81" s="241"/>
      <c r="N81" s="784"/>
      <c r="O81" s="785"/>
      <c r="P81" s="785"/>
      <c r="Q81" s="784"/>
      <c r="R81" s="785"/>
      <c r="S81" s="785"/>
      <c r="T81" s="784"/>
      <c r="U81" s="785"/>
      <c r="V81" s="785"/>
      <c r="W81" s="784"/>
      <c r="X81" s="785"/>
      <c r="Y81" s="786"/>
    </row>
    <row r="82" spans="1:25" ht="15">
      <c r="A82" s="733">
        <v>8</v>
      </c>
      <c r="B82" s="787" t="s">
        <v>202</v>
      </c>
      <c r="C82" s="788" t="s">
        <v>367</v>
      </c>
      <c r="D82" s="39" t="s">
        <v>35</v>
      </c>
      <c r="E82" s="242">
        <v>0</v>
      </c>
      <c r="F82" s="242">
        <v>0</v>
      </c>
      <c r="G82" s="242">
        <v>0</v>
      </c>
      <c r="H82" s="242">
        <v>0</v>
      </c>
      <c r="I82" s="243"/>
      <c r="J82" s="242">
        <v>0</v>
      </c>
      <c r="K82" s="244">
        <v>0</v>
      </c>
      <c r="L82" s="245">
        <v>0</v>
      </c>
      <c r="M82" s="246"/>
      <c r="N82" s="789" t="s">
        <v>107</v>
      </c>
      <c r="O82" s="789" t="s">
        <v>368</v>
      </c>
      <c r="P82" s="790" t="s">
        <v>369</v>
      </c>
      <c r="Q82" s="789" t="s">
        <v>298</v>
      </c>
      <c r="R82" s="790" t="s">
        <v>370</v>
      </c>
      <c r="S82" s="791">
        <v>37445</v>
      </c>
      <c r="T82" s="791">
        <v>38908</v>
      </c>
      <c r="U82" s="793" t="s">
        <v>300</v>
      </c>
      <c r="V82" s="793" t="s">
        <v>300</v>
      </c>
      <c r="W82" s="793" t="s">
        <v>300</v>
      </c>
      <c r="X82" s="793" t="s">
        <v>300</v>
      </c>
      <c r="Y82" s="794">
        <v>76353</v>
      </c>
    </row>
    <row r="83" spans="1:25" ht="15">
      <c r="A83" s="734"/>
      <c r="B83" s="736"/>
      <c r="C83" s="768"/>
      <c r="D83" s="41" t="s">
        <v>36</v>
      </c>
      <c r="E83" s="149">
        <v>0</v>
      </c>
      <c r="F83" s="224">
        <v>0</v>
      </c>
      <c r="G83" s="224">
        <v>0</v>
      </c>
      <c r="H83" s="224">
        <v>0</v>
      </c>
      <c r="I83" s="177"/>
      <c r="J83" s="224">
        <v>0</v>
      </c>
      <c r="K83" s="161">
        <v>0</v>
      </c>
      <c r="L83" s="161">
        <v>0</v>
      </c>
      <c r="M83" s="231"/>
      <c r="N83" s="738"/>
      <c r="O83" s="738"/>
      <c r="P83" s="740"/>
      <c r="Q83" s="738"/>
      <c r="R83" s="740"/>
      <c r="S83" s="792"/>
      <c r="T83" s="792"/>
      <c r="U83" s="732"/>
      <c r="V83" s="732"/>
      <c r="W83" s="732"/>
      <c r="X83" s="732"/>
      <c r="Y83" s="756"/>
    </row>
    <row r="84" spans="1:25" ht="15">
      <c r="A84" s="734"/>
      <c r="B84" s="736"/>
      <c r="C84" s="768"/>
      <c r="D84" s="153" t="s">
        <v>37</v>
      </c>
      <c r="E84" s="155">
        <v>1</v>
      </c>
      <c r="F84" s="227">
        <v>1</v>
      </c>
      <c r="G84" s="227">
        <v>1</v>
      </c>
      <c r="H84" s="227">
        <v>1</v>
      </c>
      <c r="I84" s="156"/>
      <c r="J84" s="227">
        <v>0.1</v>
      </c>
      <c r="K84" s="247">
        <v>0.5</v>
      </c>
      <c r="L84" s="247">
        <v>1</v>
      </c>
      <c r="M84" s="231"/>
      <c r="N84" s="738"/>
      <c r="O84" s="738"/>
      <c r="P84" s="740"/>
      <c r="Q84" s="738"/>
      <c r="R84" s="740"/>
      <c r="S84" s="792"/>
      <c r="T84" s="792"/>
      <c r="U84" s="732"/>
      <c r="V84" s="732"/>
      <c r="W84" s="732"/>
      <c r="X84" s="732"/>
      <c r="Y84" s="756"/>
    </row>
    <row r="85" spans="1:25" ht="15">
      <c r="A85" s="734"/>
      <c r="B85" s="736"/>
      <c r="C85" s="768"/>
      <c r="D85" s="41" t="s">
        <v>38</v>
      </c>
      <c r="E85" s="161">
        <v>7050842.2</v>
      </c>
      <c r="F85" s="224">
        <v>7050842.2</v>
      </c>
      <c r="G85" s="224">
        <v>7050842.2</v>
      </c>
      <c r="H85" s="224">
        <v>7050842.2</v>
      </c>
      <c r="I85" s="161"/>
      <c r="J85" s="224">
        <v>705084.2200000001</v>
      </c>
      <c r="K85" s="161">
        <f>+(K84/5)*'[2]INVERSIÓN'!AL55</f>
        <v>10576263.3</v>
      </c>
      <c r="L85" s="161">
        <v>10576263.3</v>
      </c>
      <c r="M85" s="231"/>
      <c r="N85" s="738"/>
      <c r="O85" s="738"/>
      <c r="P85" s="740"/>
      <c r="Q85" s="738"/>
      <c r="R85" s="740"/>
      <c r="S85" s="792"/>
      <c r="T85" s="792"/>
      <c r="U85" s="732"/>
      <c r="V85" s="732"/>
      <c r="W85" s="732"/>
      <c r="X85" s="732"/>
      <c r="Y85" s="756"/>
    </row>
    <row r="86" spans="1:25" ht="15">
      <c r="A86" s="734"/>
      <c r="B86" s="736"/>
      <c r="C86" s="736" t="s">
        <v>371</v>
      </c>
      <c r="D86" s="153" t="s">
        <v>35</v>
      </c>
      <c r="E86" s="163">
        <v>0</v>
      </c>
      <c r="F86" s="163">
        <v>0</v>
      </c>
      <c r="G86" s="163">
        <v>0</v>
      </c>
      <c r="H86" s="163">
        <v>0</v>
      </c>
      <c r="I86" s="156"/>
      <c r="J86" s="163">
        <v>0</v>
      </c>
      <c r="K86" s="212">
        <v>0</v>
      </c>
      <c r="L86" s="163">
        <v>0</v>
      </c>
      <c r="M86" s="224"/>
      <c r="N86" s="738" t="s">
        <v>372</v>
      </c>
      <c r="O86" s="738" t="s">
        <v>373</v>
      </c>
      <c r="P86" s="738" t="s">
        <v>374</v>
      </c>
      <c r="Q86" s="738" t="s">
        <v>298</v>
      </c>
      <c r="R86" s="738" t="s">
        <v>375</v>
      </c>
      <c r="S86" s="732" t="s">
        <v>300</v>
      </c>
      <c r="T86" s="732" t="s">
        <v>300</v>
      </c>
      <c r="U86" s="732" t="s">
        <v>300</v>
      </c>
      <c r="V86" s="732" t="s">
        <v>300</v>
      </c>
      <c r="W86" s="732" t="s">
        <v>300</v>
      </c>
      <c r="X86" s="732" t="s">
        <v>300</v>
      </c>
      <c r="Y86" s="756">
        <v>190309</v>
      </c>
    </row>
    <row r="87" spans="1:25" ht="15">
      <c r="A87" s="734"/>
      <c r="B87" s="736"/>
      <c r="C87" s="736"/>
      <c r="D87" s="41" t="s">
        <v>36</v>
      </c>
      <c r="E87" s="149">
        <v>0</v>
      </c>
      <c r="F87" s="224">
        <v>0</v>
      </c>
      <c r="G87" s="224">
        <v>0</v>
      </c>
      <c r="H87" s="224">
        <v>0</v>
      </c>
      <c r="I87" s="177"/>
      <c r="J87" s="224">
        <v>0</v>
      </c>
      <c r="K87" s="224">
        <v>0</v>
      </c>
      <c r="L87" s="224">
        <v>0</v>
      </c>
      <c r="M87" s="224"/>
      <c r="N87" s="738"/>
      <c r="O87" s="738"/>
      <c r="P87" s="738"/>
      <c r="Q87" s="738"/>
      <c r="R87" s="738"/>
      <c r="S87" s="732"/>
      <c r="T87" s="732"/>
      <c r="U87" s="732"/>
      <c r="V87" s="732"/>
      <c r="W87" s="732"/>
      <c r="X87" s="732"/>
      <c r="Y87" s="756"/>
    </row>
    <row r="88" spans="1:25" ht="15">
      <c r="A88" s="734"/>
      <c r="B88" s="736"/>
      <c r="C88" s="736"/>
      <c r="D88" s="153" t="s">
        <v>37</v>
      </c>
      <c r="E88" s="155">
        <v>14</v>
      </c>
      <c r="F88" s="227">
        <v>14</v>
      </c>
      <c r="G88" s="227">
        <v>14</v>
      </c>
      <c r="H88" s="227">
        <v>14</v>
      </c>
      <c r="I88" s="156"/>
      <c r="J88" s="227">
        <v>0</v>
      </c>
      <c r="K88" s="248">
        <v>4.5</v>
      </c>
      <c r="L88" s="227">
        <v>5</v>
      </c>
      <c r="M88" s="249"/>
      <c r="N88" s="738"/>
      <c r="O88" s="738"/>
      <c r="P88" s="738"/>
      <c r="Q88" s="738"/>
      <c r="R88" s="738"/>
      <c r="S88" s="732"/>
      <c r="T88" s="732"/>
      <c r="U88" s="732"/>
      <c r="V88" s="732"/>
      <c r="W88" s="732"/>
      <c r="X88" s="732"/>
      <c r="Y88" s="756"/>
    </row>
    <row r="89" spans="1:25" ht="15">
      <c r="A89" s="734"/>
      <c r="B89" s="736"/>
      <c r="C89" s="736"/>
      <c r="D89" s="41" t="s">
        <v>38</v>
      </c>
      <c r="E89" s="161">
        <v>98711790.8</v>
      </c>
      <c r="F89" s="224">
        <v>98711790.8</v>
      </c>
      <c r="G89" s="224">
        <v>98711790.8</v>
      </c>
      <c r="H89" s="224">
        <v>98711790.8</v>
      </c>
      <c r="I89" s="161"/>
      <c r="J89" s="224">
        <v>95057548.78</v>
      </c>
      <c r="K89" s="161">
        <f>+(4.5/5)*'[2]INVERSIÓN'!AL55</f>
        <v>95186369.7</v>
      </c>
      <c r="L89" s="224">
        <v>95186369.7</v>
      </c>
      <c r="M89" s="249"/>
      <c r="N89" s="738"/>
      <c r="O89" s="738"/>
      <c r="P89" s="738"/>
      <c r="Q89" s="738"/>
      <c r="R89" s="738"/>
      <c r="S89" s="732"/>
      <c r="T89" s="732"/>
      <c r="U89" s="732"/>
      <c r="V89" s="732"/>
      <c r="W89" s="732"/>
      <c r="X89" s="732"/>
      <c r="Y89" s="756"/>
    </row>
    <row r="90" spans="1:25" ht="15">
      <c r="A90" s="734"/>
      <c r="B90" s="736"/>
      <c r="C90" s="736" t="s">
        <v>376</v>
      </c>
      <c r="D90" s="153" t="s">
        <v>35</v>
      </c>
      <c r="E90" s="163">
        <v>10</v>
      </c>
      <c r="F90" s="163">
        <v>10</v>
      </c>
      <c r="G90" s="163">
        <v>10</v>
      </c>
      <c r="H90" s="163">
        <v>10</v>
      </c>
      <c r="I90" s="156"/>
      <c r="J90" s="163">
        <v>0</v>
      </c>
      <c r="K90" s="212">
        <v>0</v>
      </c>
      <c r="L90" s="163">
        <v>0</v>
      </c>
      <c r="M90" s="224"/>
      <c r="N90" s="738" t="s">
        <v>302</v>
      </c>
      <c r="O90" s="738" t="s">
        <v>331</v>
      </c>
      <c r="P90" s="738" t="s">
        <v>332</v>
      </c>
      <c r="Q90" s="738" t="s">
        <v>298</v>
      </c>
      <c r="R90" s="738" t="s">
        <v>333</v>
      </c>
      <c r="S90" s="738">
        <v>10.757</v>
      </c>
      <c r="T90" s="738">
        <v>10782</v>
      </c>
      <c r="U90" s="738" t="s">
        <v>300</v>
      </c>
      <c r="V90" s="738" t="s">
        <v>300</v>
      </c>
      <c r="W90" s="738" t="s">
        <v>300</v>
      </c>
      <c r="X90" s="738" t="s">
        <v>300</v>
      </c>
      <c r="Y90" s="765">
        <v>21539</v>
      </c>
    </row>
    <row r="91" spans="1:25" ht="15">
      <c r="A91" s="734"/>
      <c r="B91" s="736"/>
      <c r="C91" s="736"/>
      <c r="D91" s="41" t="s">
        <v>36</v>
      </c>
      <c r="E91" s="149">
        <v>201788000</v>
      </c>
      <c r="F91" s="224">
        <v>201788000</v>
      </c>
      <c r="G91" s="224">
        <v>201788000</v>
      </c>
      <c r="H91" s="224">
        <v>204873300</v>
      </c>
      <c r="I91" s="177"/>
      <c r="J91" s="224">
        <v>136099000</v>
      </c>
      <c r="K91" s="224">
        <f>+K95</f>
        <v>195099000</v>
      </c>
      <c r="L91" s="224">
        <v>201670300</v>
      </c>
      <c r="M91" s="224"/>
      <c r="N91" s="738"/>
      <c r="O91" s="738"/>
      <c r="P91" s="738"/>
      <c r="Q91" s="738"/>
      <c r="R91" s="738"/>
      <c r="S91" s="738"/>
      <c r="T91" s="738"/>
      <c r="U91" s="738"/>
      <c r="V91" s="738"/>
      <c r="W91" s="738"/>
      <c r="X91" s="738"/>
      <c r="Y91" s="765"/>
    </row>
    <row r="92" spans="1:25" ht="15">
      <c r="A92" s="734"/>
      <c r="B92" s="736"/>
      <c r="C92" s="736"/>
      <c r="D92" s="153" t="s">
        <v>37</v>
      </c>
      <c r="E92" s="233">
        <v>0</v>
      </c>
      <c r="F92" s="227">
        <v>0</v>
      </c>
      <c r="G92" s="227">
        <v>0</v>
      </c>
      <c r="H92" s="227">
        <v>0</v>
      </c>
      <c r="I92" s="156"/>
      <c r="J92" s="227">
        <v>0</v>
      </c>
      <c r="K92" s="250">
        <v>0</v>
      </c>
      <c r="L92" s="227">
        <v>0</v>
      </c>
      <c r="M92" s="249"/>
      <c r="N92" s="738"/>
      <c r="O92" s="738"/>
      <c r="P92" s="738"/>
      <c r="Q92" s="738"/>
      <c r="R92" s="738"/>
      <c r="S92" s="738"/>
      <c r="T92" s="738"/>
      <c r="U92" s="738"/>
      <c r="V92" s="738"/>
      <c r="W92" s="738"/>
      <c r="X92" s="738"/>
      <c r="Y92" s="765"/>
    </row>
    <row r="93" spans="1:25" ht="15">
      <c r="A93" s="734"/>
      <c r="B93" s="736"/>
      <c r="C93" s="736"/>
      <c r="D93" s="41" t="s">
        <v>38</v>
      </c>
      <c r="E93" s="161">
        <v>0</v>
      </c>
      <c r="F93" s="224">
        <v>0</v>
      </c>
      <c r="G93" s="224">
        <v>0</v>
      </c>
      <c r="H93" s="224">
        <v>0</v>
      </c>
      <c r="I93" s="161"/>
      <c r="J93" s="224">
        <v>0</v>
      </c>
      <c r="K93" s="224">
        <v>0</v>
      </c>
      <c r="L93" s="224">
        <v>0</v>
      </c>
      <c r="M93" s="249"/>
      <c r="N93" s="738"/>
      <c r="O93" s="738"/>
      <c r="P93" s="738"/>
      <c r="Q93" s="738"/>
      <c r="R93" s="738"/>
      <c r="S93" s="738"/>
      <c r="T93" s="738"/>
      <c r="U93" s="738"/>
      <c r="V93" s="738"/>
      <c r="W93" s="738"/>
      <c r="X93" s="738"/>
      <c r="Y93" s="765"/>
    </row>
    <row r="94" spans="1:25" ht="15">
      <c r="A94" s="734"/>
      <c r="B94" s="736"/>
      <c r="C94" s="741" t="s">
        <v>39</v>
      </c>
      <c r="D94" s="167" t="s">
        <v>106</v>
      </c>
      <c r="E94" s="251">
        <f>E82+E86+E90</f>
        <v>10</v>
      </c>
      <c r="F94" s="251">
        <f>F82+F86+F90</f>
        <v>10</v>
      </c>
      <c r="G94" s="251">
        <f>G82+G86+G90</f>
        <v>10</v>
      </c>
      <c r="H94" s="251">
        <f>+'[2]INVERSIÓN'!AB52</f>
        <v>10</v>
      </c>
      <c r="I94" s="251"/>
      <c r="J94" s="251">
        <f>J82+J86+J90</f>
        <v>0</v>
      </c>
      <c r="K94" s="78">
        <f>+'[2]INVERSIÓN'!AL52</f>
        <v>0</v>
      </c>
      <c r="L94" s="252">
        <f>+'[2]INVERSIÓN'!AM52</f>
        <v>0</v>
      </c>
      <c r="M94" s="253"/>
      <c r="N94" s="738"/>
      <c r="O94" s="738"/>
      <c r="P94" s="738"/>
      <c r="Q94" s="738"/>
      <c r="R94" s="738"/>
      <c r="S94" s="738"/>
      <c r="T94" s="738"/>
      <c r="U94" s="795"/>
      <c r="V94" s="738"/>
      <c r="W94" s="738"/>
      <c r="X94" s="738"/>
      <c r="Y94" s="743"/>
    </row>
    <row r="95" spans="1:25" ht="27.75" thickBot="1">
      <c r="A95" s="734"/>
      <c r="B95" s="736"/>
      <c r="C95" s="742"/>
      <c r="D95" s="172" t="s">
        <v>105</v>
      </c>
      <c r="E95" s="254">
        <f>E83+E87+E91</f>
        <v>201788000</v>
      </c>
      <c r="F95" s="254">
        <f>F85+F89+F93</f>
        <v>105762633</v>
      </c>
      <c r="G95" s="254">
        <f>+G91</f>
        <v>201788000</v>
      </c>
      <c r="H95" s="254">
        <f>+'[2]INVERSIÓN'!AB53</f>
        <v>204873300</v>
      </c>
      <c r="I95" s="254"/>
      <c r="J95" s="254">
        <f>J83+J87+J91</f>
        <v>136099000</v>
      </c>
      <c r="K95" s="224">
        <f>+'[2]INVERSIÓN'!AL53</f>
        <v>195099000</v>
      </c>
      <c r="L95" s="224">
        <f>+'[2]INVERSIÓN'!AM53</f>
        <v>201670300</v>
      </c>
      <c r="M95" s="224"/>
      <c r="N95" s="738"/>
      <c r="O95" s="738"/>
      <c r="P95" s="738"/>
      <c r="Q95" s="738"/>
      <c r="R95" s="738"/>
      <c r="S95" s="738"/>
      <c r="T95" s="738"/>
      <c r="U95" s="796"/>
      <c r="V95" s="738"/>
      <c r="W95" s="738"/>
      <c r="X95" s="738"/>
      <c r="Y95" s="743"/>
    </row>
    <row r="96" spans="1:25" ht="15">
      <c r="A96" s="733">
        <v>9</v>
      </c>
      <c r="B96" s="735" t="s">
        <v>208</v>
      </c>
      <c r="C96" s="735" t="s">
        <v>371</v>
      </c>
      <c r="D96" s="40" t="s">
        <v>35</v>
      </c>
      <c r="E96" s="255">
        <v>1</v>
      </c>
      <c r="F96" s="255">
        <v>1</v>
      </c>
      <c r="G96" s="11">
        <v>100</v>
      </c>
      <c r="H96" s="11">
        <v>100</v>
      </c>
      <c r="I96" s="145"/>
      <c r="J96" s="11">
        <v>0</v>
      </c>
      <c r="K96" s="11">
        <v>50</v>
      </c>
      <c r="L96" s="11">
        <v>50</v>
      </c>
      <c r="M96" s="256"/>
      <c r="N96" s="737" t="s">
        <v>372</v>
      </c>
      <c r="O96" s="737" t="s">
        <v>373</v>
      </c>
      <c r="P96" s="737" t="s">
        <v>374</v>
      </c>
      <c r="Q96" s="737" t="s">
        <v>298</v>
      </c>
      <c r="R96" s="737" t="s">
        <v>375</v>
      </c>
      <c r="S96" s="754" t="s">
        <v>300</v>
      </c>
      <c r="T96" s="754" t="s">
        <v>300</v>
      </c>
      <c r="U96" s="754" t="s">
        <v>300</v>
      </c>
      <c r="V96" s="754" t="s">
        <v>300</v>
      </c>
      <c r="W96" s="754" t="s">
        <v>300</v>
      </c>
      <c r="X96" s="754" t="s">
        <v>300</v>
      </c>
      <c r="Y96" s="755">
        <v>190309</v>
      </c>
    </row>
    <row r="97" spans="1:25" ht="15">
      <c r="A97" s="734"/>
      <c r="B97" s="736"/>
      <c r="C97" s="736"/>
      <c r="D97" s="41" t="s">
        <v>36</v>
      </c>
      <c r="E97" s="149">
        <v>314820000</v>
      </c>
      <c r="F97" s="224">
        <v>314820000</v>
      </c>
      <c r="G97" s="224">
        <v>314820000</v>
      </c>
      <c r="H97" s="224">
        <v>787051125</v>
      </c>
      <c r="I97" s="177"/>
      <c r="J97" s="224">
        <v>0</v>
      </c>
      <c r="K97" s="224">
        <v>157410225</v>
      </c>
      <c r="L97" s="224">
        <v>472230675</v>
      </c>
      <c r="M97" s="224"/>
      <c r="N97" s="738"/>
      <c r="O97" s="738"/>
      <c r="P97" s="738"/>
      <c r="Q97" s="738"/>
      <c r="R97" s="738"/>
      <c r="S97" s="732"/>
      <c r="T97" s="732"/>
      <c r="U97" s="732"/>
      <c r="V97" s="732"/>
      <c r="W97" s="732"/>
      <c r="X97" s="732"/>
      <c r="Y97" s="756"/>
    </row>
    <row r="98" spans="1:25" ht="15">
      <c r="A98" s="734"/>
      <c r="B98" s="736"/>
      <c r="C98" s="736"/>
      <c r="D98" s="153" t="s">
        <v>37</v>
      </c>
      <c r="E98" s="155">
        <v>0</v>
      </c>
      <c r="F98" s="227">
        <v>0</v>
      </c>
      <c r="G98" s="227">
        <v>0</v>
      </c>
      <c r="H98" s="227">
        <v>0</v>
      </c>
      <c r="I98" s="156"/>
      <c r="J98" s="227">
        <v>0</v>
      </c>
      <c r="K98" s="227">
        <v>0</v>
      </c>
      <c r="L98" s="227">
        <v>0</v>
      </c>
      <c r="M98" s="249"/>
      <c r="N98" s="738"/>
      <c r="O98" s="738"/>
      <c r="P98" s="738"/>
      <c r="Q98" s="738"/>
      <c r="R98" s="738"/>
      <c r="S98" s="732"/>
      <c r="T98" s="732"/>
      <c r="U98" s="732"/>
      <c r="V98" s="732"/>
      <c r="W98" s="732"/>
      <c r="X98" s="732"/>
      <c r="Y98" s="756"/>
    </row>
    <row r="99" spans="1:25" ht="15">
      <c r="A99" s="734"/>
      <c r="B99" s="736"/>
      <c r="C99" s="736"/>
      <c r="D99" s="41" t="s">
        <v>38</v>
      </c>
      <c r="E99" s="161">
        <v>0</v>
      </c>
      <c r="F99" s="224">
        <v>0</v>
      </c>
      <c r="G99" s="224">
        <v>0</v>
      </c>
      <c r="H99" s="224">
        <v>0</v>
      </c>
      <c r="I99" s="161"/>
      <c r="J99" s="224">
        <v>0</v>
      </c>
      <c r="K99" s="224">
        <v>0</v>
      </c>
      <c r="L99" s="224">
        <v>0</v>
      </c>
      <c r="M99" s="249"/>
      <c r="N99" s="738"/>
      <c r="O99" s="738"/>
      <c r="P99" s="738"/>
      <c r="Q99" s="738"/>
      <c r="R99" s="738"/>
      <c r="S99" s="732"/>
      <c r="T99" s="732"/>
      <c r="U99" s="732"/>
      <c r="V99" s="732"/>
      <c r="W99" s="732"/>
      <c r="X99" s="732"/>
      <c r="Y99" s="756"/>
    </row>
    <row r="100" spans="1:25" ht="15">
      <c r="A100" s="734"/>
      <c r="B100" s="736"/>
      <c r="C100" s="741" t="s">
        <v>39</v>
      </c>
      <c r="D100" s="167" t="s">
        <v>106</v>
      </c>
      <c r="E100" s="257">
        <f aca="true" t="shared" si="3" ref="E100:G101">E96</f>
        <v>1</v>
      </c>
      <c r="F100" s="257">
        <f t="shared" si="3"/>
        <v>1</v>
      </c>
      <c r="G100" s="258">
        <f t="shared" si="3"/>
        <v>100</v>
      </c>
      <c r="H100" s="259">
        <f>+'[2]INVERSIÓN'!AB58</f>
        <v>100</v>
      </c>
      <c r="I100" s="257"/>
      <c r="J100" s="257">
        <f>J96</f>
        <v>0</v>
      </c>
      <c r="K100" s="253">
        <f>K96</f>
        <v>50</v>
      </c>
      <c r="L100" s="252">
        <f>+'[2]INVERSIÓN'!AM58</f>
        <v>55</v>
      </c>
      <c r="M100" s="253"/>
      <c r="N100" s="738"/>
      <c r="O100" s="738"/>
      <c r="P100" s="738"/>
      <c r="Q100" s="738"/>
      <c r="R100" s="738"/>
      <c r="S100" s="738"/>
      <c r="T100" s="738"/>
      <c r="U100" s="795"/>
      <c r="V100" s="738"/>
      <c r="W100" s="738"/>
      <c r="X100" s="738"/>
      <c r="Y100" s="743"/>
    </row>
    <row r="101" spans="1:25" ht="27.75" thickBot="1">
      <c r="A101" s="773"/>
      <c r="B101" s="812"/>
      <c r="C101" s="742"/>
      <c r="D101" s="237" t="s">
        <v>105</v>
      </c>
      <c r="E101" s="260">
        <f t="shared" si="3"/>
        <v>314820000</v>
      </c>
      <c r="F101" s="260">
        <f t="shared" si="3"/>
        <v>314820000</v>
      </c>
      <c r="G101" s="260">
        <f t="shared" si="3"/>
        <v>314820000</v>
      </c>
      <c r="H101" s="260">
        <f>+'[2]INVERSIÓN'!AB59</f>
        <v>787051125</v>
      </c>
      <c r="I101" s="260"/>
      <c r="J101" s="260">
        <f>J97</f>
        <v>0</v>
      </c>
      <c r="K101" s="261">
        <f>K97</f>
        <v>157410225</v>
      </c>
      <c r="L101" s="261">
        <f>+'[2]INVERSIÓN'!AM59</f>
        <v>472230675</v>
      </c>
      <c r="M101" s="261"/>
      <c r="N101" s="809"/>
      <c r="O101" s="809"/>
      <c r="P101" s="809"/>
      <c r="Q101" s="809"/>
      <c r="R101" s="809"/>
      <c r="S101" s="809"/>
      <c r="T101" s="809"/>
      <c r="U101" s="810"/>
      <c r="V101" s="809"/>
      <c r="W101" s="809"/>
      <c r="X101" s="809"/>
      <c r="Y101" s="811"/>
    </row>
    <row r="102" spans="1:25" ht="24">
      <c r="A102" s="797" t="s">
        <v>40</v>
      </c>
      <c r="B102" s="798"/>
      <c r="C102" s="799"/>
      <c r="D102" s="262" t="s">
        <v>104</v>
      </c>
      <c r="E102" s="263">
        <f>E101+E95+E81+E63+E53+E47+E41+E27+E17</f>
        <v>9147871000</v>
      </c>
      <c r="F102" s="263">
        <f>F101+F95+F81+F63+F53+F47+F41+F27+F17</f>
        <v>9234186377</v>
      </c>
      <c r="G102" s="264">
        <f>G101+G95+G81+G63+G53+G47+G41+G27+G17</f>
        <v>9147871000</v>
      </c>
      <c r="H102" s="263">
        <f>H101+H95+H81+H63+H53+H47+H41+H27+H17</f>
        <v>9147871000</v>
      </c>
      <c r="I102" s="263"/>
      <c r="J102" s="263">
        <f>J101+J95+J81+J63+J53+J47+J41+J27+J17</f>
        <v>598096000</v>
      </c>
      <c r="K102" s="263">
        <f>K101+K95+K81+K63+K53+K47+K41+K27+K17</f>
        <v>2750334062</v>
      </c>
      <c r="L102" s="263">
        <f>L101+L95+L81+L63+L53+L47+L41+L27+L17</f>
        <v>3140076512</v>
      </c>
      <c r="M102" s="47"/>
      <c r="N102" s="803"/>
      <c r="O102" s="804"/>
      <c r="P102" s="804"/>
      <c r="Q102" s="804"/>
      <c r="R102" s="804"/>
      <c r="S102" s="804"/>
      <c r="T102" s="804"/>
      <c r="U102" s="804"/>
      <c r="V102" s="804"/>
      <c r="W102" s="804"/>
      <c r="X102" s="804"/>
      <c r="Y102" s="805"/>
    </row>
    <row r="103" spans="1:25" ht="24">
      <c r="A103" s="797"/>
      <c r="B103" s="798"/>
      <c r="C103" s="799"/>
      <c r="D103" s="50" t="s">
        <v>103</v>
      </c>
      <c r="E103" s="265">
        <f>E99+E93+E89+E85+E71+E67+E61+E57+E51+E45+E39+E35+E31+E25+E21+E15+E11</f>
        <v>5538997085</v>
      </c>
      <c r="F103" s="265">
        <f>F99+F93+F89+F85+F71+F67+F61+F57+F51+F45+F39+F35+F31+F25+F21+F15+F11</f>
        <v>5538997085</v>
      </c>
      <c r="G103" s="266">
        <f>G99+G93+G89+G85+G71+G67+G61+G57+G51+G45+G39+G35+G31+G25+G21+G15+G11</f>
        <v>5538997085</v>
      </c>
      <c r="H103" s="266">
        <f>H99+H93+H89+H85+H71+H67+H61+H57+H51+H45+H39+H35+H31+H25+H21+H15+H11</f>
        <v>5538985229</v>
      </c>
      <c r="I103" s="265"/>
      <c r="J103" s="265">
        <f>J99+J93+J89+J85+J71+J67+J61+J57+J51+J45+J39+J35+J31+J25+J21+J15+J11</f>
        <v>5041530221</v>
      </c>
      <c r="K103" s="265">
        <f>K99+K93+K89+K85+K71+K67+K61+K57+K51+K45+K39+K35+K31+K25+K21+K15+K11</f>
        <v>5342968104</v>
      </c>
      <c r="L103" s="265">
        <f>L99+L93+L89+L85+L71+L67+L61+L57+L51+L45+L39+L35+L31+L25+L21+L15+L11</f>
        <v>5419626199</v>
      </c>
      <c r="M103" s="51"/>
      <c r="N103" s="803"/>
      <c r="O103" s="804"/>
      <c r="P103" s="804"/>
      <c r="Q103" s="804"/>
      <c r="R103" s="804"/>
      <c r="S103" s="804"/>
      <c r="T103" s="804"/>
      <c r="U103" s="804"/>
      <c r="V103" s="804"/>
      <c r="W103" s="804"/>
      <c r="X103" s="804"/>
      <c r="Y103" s="805"/>
    </row>
    <row r="104" spans="1:25" ht="24.75" thickBot="1">
      <c r="A104" s="800"/>
      <c r="B104" s="801"/>
      <c r="C104" s="802"/>
      <c r="D104" s="49" t="s">
        <v>102</v>
      </c>
      <c r="E104" s="267">
        <f>E103+E102</f>
        <v>14686868085</v>
      </c>
      <c r="F104" s="267">
        <f>F103+F102</f>
        <v>14773183462</v>
      </c>
      <c r="G104" s="267">
        <f>G103+G102</f>
        <v>14686868085</v>
      </c>
      <c r="H104" s="267">
        <f>H103+H102</f>
        <v>14686856229</v>
      </c>
      <c r="I104" s="267"/>
      <c r="J104" s="267">
        <f>J103+J102</f>
        <v>5639626221</v>
      </c>
      <c r="K104" s="267">
        <f>K103+K102</f>
        <v>8093302166</v>
      </c>
      <c r="L104" s="267">
        <f>L103+L102</f>
        <v>8559702711</v>
      </c>
      <c r="M104" s="48"/>
      <c r="N104" s="806"/>
      <c r="O104" s="807"/>
      <c r="P104" s="807"/>
      <c r="Q104" s="807"/>
      <c r="R104" s="807"/>
      <c r="S104" s="807"/>
      <c r="T104" s="807"/>
      <c r="U104" s="807"/>
      <c r="V104" s="807"/>
      <c r="W104" s="807"/>
      <c r="X104" s="807"/>
      <c r="Y104" s="808"/>
    </row>
    <row r="105" spans="1:25" ht="15">
      <c r="A105" s="4"/>
      <c r="B105" s="21"/>
      <c r="C105" s="21"/>
      <c r="D105" s="21"/>
      <c r="E105" s="4"/>
      <c r="F105" s="4"/>
      <c r="G105" s="4"/>
      <c r="H105" s="4"/>
      <c r="I105" s="4"/>
      <c r="J105" s="4"/>
      <c r="K105" s="4"/>
      <c r="L105" s="4"/>
      <c r="M105" s="4"/>
      <c r="N105" s="4"/>
      <c r="O105" s="4"/>
      <c r="P105" s="4"/>
      <c r="Q105" s="21"/>
      <c r="R105" s="21"/>
      <c r="S105" s="21"/>
      <c r="T105" s="21"/>
      <c r="U105" s="21"/>
      <c r="V105" s="21"/>
      <c r="W105" s="21"/>
      <c r="X105" s="21"/>
      <c r="Y105" s="21"/>
    </row>
    <row r="106" spans="1:25" ht="18">
      <c r="A106" s="4"/>
      <c r="B106" s="21"/>
      <c r="C106" s="21"/>
      <c r="D106" s="21"/>
      <c r="E106" s="4"/>
      <c r="F106" s="4"/>
      <c r="G106" s="4"/>
      <c r="H106" s="4"/>
      <c r="I106" s="4"/>
      <c r="J106" s="4"/>
      <c r="K106" s="4"/>
      <c r="L106" s="4"/>
      <c r="M106" s="4"/>
      <c r="N106" s="4"/>
      <c r="O106" s="4"/>
      <c r="P106" s="4"/>
      <c r="Q106" s="20"/>
      <c r="R106" s="20"/>
      <c r="S106" s="20"/>
      <c r="T106" s="20"/>
      <c r="U106" s="20"/>
      <c r="V106" s="23"/>
      <c r="W106" s="23"/>
      <c r="X106" s="23"/>
      <c r="Y106" s="23"/>
    </row>
    <row r="107" spans="1:25" ht="18">
      <c r="A107" s="58" t="s">
        <v>130</v>
      </c>
      <c r="B107" s="4"/>
      <c r="C107" s="4"/>
      <c r="D107" s="4"/>
      <c r="E107" s="4"/>
      <c r="F107" s="4"/>
      <c r="G107" s="4"/>
      <c r="H107" s="4"/>
      <c r="I107" s="4"/>
      <c r="J107" s="4"/>
      <c r="K107" s="4"/>
      <c r="L107" s="4"/>
      <c r="M107" s="4"/>
      <c r="N107" s="4"/>
      <c r="O107" s="4"/>
      <c r="P107" s="4"/>
      <c r="Q107" s="20"/>
      <c r="R107" s="20"/>
      <c r="S107" s="20"/>
      <c r="T107" s="20"/>
      <c r="U107" s="20"/>
      <c r="V107" s="22"/>
      <c r="W107" s="22"/>
      <c r="X107" s="22"/>
      <c r="Y107" s="22"/>
    </row>
    <row r="108" spans="1:25" ht="18">
      <c r="A108" s="55" t="s">
        <v>131</v>
      </c>
      <c r="B108" s="566" t="s">
        <v>132</v>
      </c>
      <c r="C108" s="566"/>
      <c r="D108" s="566"/>
      <c r="E108" s="566"/>
      <c r="F108" s="567" t="s">
        <v>133</v>
      </c>
      <c r="G108" s="567"/>
      <c r="H108" s="567"/>
      <c r="I108" s="4"/>
      <c r="J108" s="4"/>
      <c r="K108" s="4"/>
      <c r="L108" s="4"/>
      <c r="M108" s="4"/>
      <c r="N108" s="4"/>
      <c r="O108" s="4"/>
      <c r="P108" s="4"/>
      <c r="Q108" s="20"/>
      <c r="R108" s="20"/>
      <c r="S108" s="20"/>
      <c r="T108" s="20"/>
      <c r="U108" s="20"/>
      <c r="V108" s="20"/>
      <c r="W108" s="20"/>
      <c r="X108" s="20"/>
      <c r="Y108" s="20"/>
    </row>
    <row r="109" spans="1:25" ht="15">
      <c r="A109" s="54">
        <v>11</v>
      </c>
      <c r="B109" s="723" t="s">
        <v>134</v>
      </c>
      <c r="C109" s="723"/>
      <c r="D109" s="723"/>
      <c r="E109" s="723"/>
      <c r="F109" s="723" t="s">
        <v>136</v>
      </c>
      <c r="G109" s="723"/>
      <c r="H109" s="723"/>
      <c r="I109" s="4"/>
      <c r="J109" s="4"/>
      <c r="K109" s="4"/>
      <c r="L109" s="4"/>
      <c r="M109" s="4"/>
      <c r="N109" s="4"/>
      <c r="O109" s="4"/>
      <c r="P109" s="4"/>
      <c r="Q109" s="4"/>
      <c r="R109" s="4"/>
      <c r="S109" s="4"/>
      <c r="T109" s="4"/>
      <c r="U109" s="4"/>
      <c r="V109" s="4"/>
      <c r="W109" s="4"/>
      <c r="X109" s="4"/>
      <c r="Y109" s="4"/>
    </row>
    <row r="110" spans="5:16" ht="15">
      <c r="E110" s="1"/>
      <c r="F110" s="1"/>
      <c r="G110" s="1"/>
      <c r="H110" s="1"/>
      <c r="I110" s="1"/>
      <c r="J110" s="1"/>
      <c r="K110" s="1"/>
      <c r="L110" s="1"/>
      <c r="M110" s="1"/>
      <c r="N110" s="1"/>
      <c r="O110" s="1"/>
      <c r="P110" s="1"/>
    </row>
    <row r="111" spans="7:12" ht="15">
      <c r="G111" s="1"/>
      <c r="H111" s="1"/>
      <c r="I111" s="1"/>
      <c r="J111" s="1"/>
      <c r="K111" s="1"/>
      <c r="L111" s="1"/>
    </row>
    <row r="112" spans="7:12" ht="15">
      <c r="G112" s="1"/>
      <c r="H112" s="1"/>
      <c r="I112" s="1"/>
      <c r="J112" s="1"/>
      <c r="K112" s="1"/>
      <c r="L112" s="1"/>
    </row>
    <row r="113" spans="7:12" ht="15">
      <c r="G113" s="1"/>
      <c r="H113" s="1"/>
      <c r="I113" s="1"/>
      <c r="J113" s="1"/>
      <c r="K113" s="1"/>
      <c r="L113" s="1"/>
    </row>
    <row r="114" spans="7:12" ht="15">
      <c r="G114" s="1"/>
      <c r="H114" s="1"/>
      <c r="I114" s="1"/>
      <c r="J114" s="1"/>
      <c r="K114" s="1"/>
      <c r="L114" s="1"/>
    </row>
    <row r="115" spans="7:12" ht="15">
      <c r="G115" s="1"/>
      <c r="H115" s="1"/>
      <c r="I115" s="1"/>
      <c r="J115" s="1"/>
      <c r="K115" s="1"/>
      <c r="L115" s="1"/>
    </row>
    <row r="116" spans="7:12" ht="15">
      <c r="G116" s="1"/>
      <c r="H116" s="1"/>
      <c r="I116" s="1"/>
      <c r="J116" s="1"/>
      <c r="K116" s="1"/>
      <c r="L116" s="1"/>
    </row>
    <row r="117" spans="7:12" ht="15">
      <c r="G117" s="1"/>
      <c r="H117" s="1"/>
      <c r="I117" s="1"/>
      <c r="J117" s="1"/>
      <c r="K117" s="1"/>
      <c r="L117" s="1"/>
    </row>
    <row r="118" spans="7:12" ht="15">
      <c r="G118" s="1"/>
      <c r="H118" s="1"/>
      <c r="I118" s="1"/>
      <c r="J118" s="1"/>
      <c r="K118" s="1"/>
      <c r="L118" s="1"/>
    </row>
    <row r="119" spans="7:12" ht="15">
      <c r="G119" s="1"/>
      <c r="H119" s="1"/>
      <c r="I119" s="1"/>
      <c r="J119" s="1"/>
      <c r="K119" s="1"/>
      <c r="L119" s="1"/>
    </row>
    <row r="120" spans="7:12" ht="15">
      <c r="G120" s="1"/>
      <c r="H120" s="1"/>
      <c r="I120" s="1"/>
      <c r="J120" s="1"/>
      <c r="K120" s="1"/>
      <c r="L120" s="1"/>
    </row>
    <row r="121" spans="7:12" ht="15">
      <c r="G121" s="1"/>
      <c r="H121" s="1"/>
      <c r="I121" s="1"/>
      <c r="J121" s="1"/>
      <c r="K121" s="1"/>
      <c r="L121" s="1"/>
    </row>
    <row r="122" spans="7:12" ht="15">
      <c r="G122" s="1"/>
      <c r="H122" s="1"/>
      <c r="I122" s="1"/>
      <c r="J122" s="1"/>
      <c r="K122" s="1"/>
      <c r="L122" s="1"/>
    </row>
    <row r="123" spans="7:12" ht="15">
      <c r="G123" s="1"/>
      <c r="H123" s="1"/>
      <c r="I123" s="1"/>
      <c r="J123" s="1"/>
      <c r="K123" s="1"/>
      <c r="L123" s="1"/>
    </row>
    <row r="124" spans="7:12" ht="15">
      <c r="G124" s="1"/>
      <c r="H124" s="1"/>
      <c r="I124" s="1"/>
      <c r="J124" s="1"/>
      <c r="K124" s="1"/>
      <c r="L124" s="1"/>
    </row>
    <row r="125" spans="7:12" ht="15">
      <c r="G125" s="1"/>
      <c r="H125" s="1"/>
      <c r="I125" s="1"/>
      <c r="J125" s="1"/>
      <c r="K125" s="1"/>
      <c r="L125" s="1"/>
    </row>
    <row r="126" spans="7:12" ht="15">
      <c r="G126" s="1"/>
      <c r="H126" s="1"/>
      <c r="I126" s="1"/>
      <c r="J126" s="1"/>
      <c r="K126" s="1"/>
      <c r="L126" s="1"/>
    </row>
    <row r="127" spans="7:12" ht="15">
      <c r="G127" s="1"/>
      <c r="H127" s="1"/>
      <c r="I127" s="1"/>
      <c r="J127" s="1"/>
      <c r="K127" s="1"/>
      <c r="L127" s="1"/>
    </row>
    <row r="128" spans="7:12" ht="15">
      <c r="G128" s="1"/>
      <c r="H128" s="1"/>
      <c r="I128" s="1"/>
      <c r="J128" s="1"/>
      <c r="K128" s="1"/>
      <c r="L128" s="1"/>
    </row>
    <row r="129" spans="7:12" ht="15">
      <c r="G129" s="1"/>
      <c r="H129" s="1"/>
      <c r="I129" s="1"/>
      <c r="J129" s="1"/>
      <c r="K129" s="1"/>
      <c r="L129" s="1"/>
    </row>
    <row r="130" spans="7:12" ht="15">
      <c r="G130" s="1"/>
      <c r="H130" s="1"/>
      <c r="I130" s="1"/>
      <c r="J130" s="1"/>
      <c r="K130" s="1"/>
      <c r="L130" s="1"/>
    </row>
    <row r="131" spans="7:12" ht="15">
      <c r="G131" s="1"/>
      <c r="H131" s="1"/>
      <c r="I131" s="1"/>
      <c r="J131" s="1"/>
      <c r="K131" s="1"/>
      <c r="L131" s="1"/>
    </row>
    <row r="132" spans="7:12" ht="15">
      <c r="G132" s="1"/>
      <c r="H132" s="1"/>
      <c r="I132" s="1"/>
      <c r="J132" s="1"/>
      <c r="K132" s="1"/>
      <c r="L132" s="1"/>
    </row>
    <row r="133" spans="7:12" ht="15">
      <c r="G133" s="1"/>
      <c r="H133" s="1"/>
      <c r="I133" s="1"/>
      <c r="J133" s="1"/>
      <c r="K133" s="1"/>
      <c r="L133" s="1"/>
    </row>
    <row r="134" spans="7:12" ht="15">
      <c r="G134" s="1"/>
      <c r="H134" s="1"/>
      <c r="I134" s="1"/>
      <c r="J134" s="1"/>
      <c r="K134" s="1"/>
      <c r="L134" s="1"/>
    </row>
    <row r="135" spans="7:12" ht="15">
      <c r="G135" s="1"/>
      <c r="H135" s="1"/>
      <c r="I135" s="1"/>
      <c r="J135" s="1"/>
      <c r="K135" s="1"/>
      <c r="L135" s="1"/>
    </row>
    <row r="136" spans="7:12" ht="15">
      <c r="G136" s="1"/>
      <c r="H136" s="1"/>
      <c r="I136" s="1"/>
      <c r="J136" s="1"/>
      <c r="K136" s="1"/>
      <c r="L136" s="1"/>
    </row>
    <row r="137" spans="7:12" ht="15">
      <c r="G137" s="1"/>
      <c r="H137" s="1"/>
      <c r="I137" s="1"/>
      <c r="J137" s="1"/>
      <c r="K137" s="1"/>
      <c r="L137" s="1"/>
    </row>
    <row r="138" spans="7:12" ht="15">
      <c r="G138" s="1"/>
      <c r="H138" s="1"/>
      <c r="I138" s="1"/>
      <c r="J138" s="1"/>
      <c r="K138" s="1"/>
      <c r="L138" s="1"/>
    </row>
    <row r="139" spans="7:12" ht="15">
      <c r="G139" s="1"/>
      <c r="H139" s="1"/>
      <c r="I139" s="1"/>
      <c r="J139" s="1"/>
      <c r="K139" s="1"/>
      <c r="L139" s="1"/>
    </row>
    <row r="140" spans="7:12" ht="15">
      <c r="G140" s="1"/>
      <c r="H140" s="1"/>
      <c r="I140" s="1"/>
      <c r="J140" s="1"/>
      <c r="K140" s="1"/>
      <c r="L140" s="1"/>
    </row>
    <row r="141" spans="7:12" ht="15">
      <c r="G141" s="1"/>
      <c r="H141" s="1"/>
      <c r="I141" s="1"/>
      <c r="J141" s="1"/>
      <c r="K141" s="1"/>
      <c r="L141" s="1"/>
    </row>
    <row r="142" spans="7:12" ht="15">
      <c r="G142" s="1"/>
      <c r="H142" s="1"/>
      <c r="I142" s="1"/>
      <c r="J142" s="1"/>
      <c r="K142" s="1"/>
      <c r="L142" s="1"/>
    </row>
    <row r="143" spans="7:12" ht="15">
      <c r="G143" s="1"/>
      <c r="H143" s="1"/>
      <c r="I143" s="1"/>
      <c r="J143" s="1"/>
      <c r="K143" s="1"/>
      <c r="L143" s="1"/>
    </row>
    <row r="144" spans="7:12" ht="15">
      <c r="G144" s="1"/>
      <c r="H144" s="1"/>
      <c r="I144" s="1"/>
      <c r="J144" s="1"/>
      <c r="K144" s="1"/>
      <c r="L144" s="1"/>
    </row>
    <row r="145" spans="7:12" ht="15">
      <c r="G145" s="1"/>
      <c r="H145" s="1"/>
      <c r="I145" s="1"/>
      <c r="J145" s="1"/>
      <c r="K145" s="1"/>
      <c r="L145" s="1"/>
    </row>
    <row r="146" spans="7:12" ht="15">
      <c r="G146" s="1"/>
      <c r="H146" s="1"/>
      <c r="I146" s="1"/>
      <c r="J146" s="1"/>
      <c r="K146" s="1"/>
      <c r="L146" s="1"/>
    </row>
    <row r="147" spans="7:12" ht="15">
      <c r="G147" s="1"/>
      <c r="H147" s="1"/>
      <c r="I147" s="1"/>
      <c r="J147" s="1"/>
      <c r="K147" s="1"/>
      <c r="L147" s="1"/>
    </row>
    <row r="148" spans="7:12" ht="15">
      <c r="G148" s="1"/>
      <c r="H148" s="1"/>
      <c r="I148" s="1"/>
      <c r="J148" s="1"/>
      <c r="K148" s="1"/>
      <c r="L148" s="1"/>
    </row>
    <row r="149" spans="7:12" ht="15">
      <c r="G149" s="1"/>
      <c r="H149" s="1"/>
      <c r="I149" s="1"/>
      <c r="J149" s="1"/>
      <c r="K149" s="1"/>
      <c r="L149" s="1"/>
    </row>
    <row r="150" spans="7:12" ht="15">
      <c r="G150" s="1"/>
      <c r="H150" s="1"/>
      <c r="I150" s="1"/>
      <c r="J150" s="1"/>
      <c r="K150" s="1"/>
      <c r="L150" s="1"/>
    </row>
    <row r="151" spans="7:12" ht="15">
      <c r="G151" s="1"/>
      <c r="H151" s="1"/>
      <c r="I151" s="1"/>
      <c r="J151" s="1"/>
      <c r="K151" s="1"/>
      <c r="L151" s="1"/>
    </row>
    <row r="152" spans="7:12" ht="15">
      <c r="G152" s="1"/>
      <c r="H152" s="1"/>
      <c r="I152" s="1"/>
      <c r="J152" s="1"/>
      <c r="K152" s="1"/>
      <c r="L152" s="1"/>
    </row>
    <row r="153" spans="7:12" ht="15">
      <c r="G153" s="1"/>
      <c r="H153" s="1"/>
      <c r="I153" s="1"/>
      <c r="J153" s="1"/>
      <c r="K153" s="1"/>
      <c r="L153" s="1"/>
    </row>
    <row r="154" spans="7:12" ht="15">
      <c r="G154" s="1"/>
      <c r="H154" s="1"/>
      <c r="I154" s="1"/>
      <c r="J154" s="1"/>
      <c r="K154" s="1"/>
      <c r="L154" s="1"/>
    </row>
    <row r="155" spans="7:12" ht="15">
      <c r="G155" s="1"/>
      <c r="H155" s="1"/>
      <c r="I155" s="1"/>
      <c r="J155" s="1"/>
      <c r="K155" s="1"/>
      <c r="L155" s="1"/>
    </row>
    <row r="156" spans="7:12" ht="15">
      <c r="G156" s="1"/>
      <c r="H156" s="1"/>
      <c r="I156" s="1"/>
      <c r="J156" s="1"/>
      <c r="K156" s="1"/>
      <c r="L156" s="1"/>
    </row>
    <row r="157" spans="7:12" ht="15">
      <c r="G157" s="1"/>
      <c r="H157" s="1"/>
      <c r="I157" s="1"/>
      <c r="J157" s="1"/>
      <c r="K157" s="1"/>
      <c r="L157" s="1"/>
    </row>
    <row r="158" spans="7:12" ht="15">
      <c r="G158" s="1"/>
      <c r="H158" s="1"/>
      <c r="I158" s="1"/>
      <c r="J158" s="1"/>
      <c r="K158" s="1"/>
      <c r="L158" s="1"/>
    </row>
    <row r="159" spans="7:12" ht="15">
      <c r="G159" s="1"/>
      <c r="H159" s="1"/>
      <c r="I159" s="1"/>
      <c r="J159" s="1"/>
      <c r="K159" s="1"/>
      <c r="L159" s="1"/>
    </row>
    <row r="160" spans="7:12" ht="15">
      <c r="G160" s="1"/>
      <c r="H160" s="1"/>
      <c r="I160" s="1"/>
      <c r="J160" s="1"/>
      <c r="K160" s="1"/>
      <c r="L160" s="1"/>
    </row>
    <row r="161" spans="7:12" ht="15">
      <c r="G161" s="1"/>
      <c r="H161" s="1"/>
      <c r="I161" s="1"/>
      <c r="J161" s="1"/>
      <c r="K161" s="1"/>
      <c r="L161" s="1"/>
    </row>
    <row r="162" spans="7:12" ht="15">
      <c r="G162" s="1"/>
      <c r="H162" s="1"/>
      <c r="I162" s="1"/>
      <c r="J162" s="1"/>
      <c r="K162" s="1"/>
      <c r="L162" s="1"/>
    </row>
    <row r="163" spans="7:12" ht="15">
      <c r="G163" s="1"/>
      <c r="H163" s="1"/>
      <c r="I163" s="1"/>
      <c r="J163" s="1"/>
      <c r="K163" s="1"/>
      <c r="L163" s="1"/>
    </row>
    <row r="164" spans="7:12" ht="15">
      <c r="G164" s="1"/>
      <c r="H164" s="1"/>
      <c r="I164" s="1"/>
      <c r="J164" s="1"/>
      <c r="K164" s="1"/>
      <c r="L164" s="1"/>
    </row>
    <row r="165" spans="7:12" ht="15">
      <c r="G165" s="1"/>
      <c r="H165" s="1"/>
      <c r="I165" s="1"/>
      <c r="J165" s="1"/>
      <c r="K165" s="1"/>
      <c r="L165" s="1"/>
    </row>
    <row r="166" spans="7:12" ht="15">
      <c r="G166" s="1"/>
      <c r="H166" s="1"/>
      <c r="I166" s="1"/>
      <c r="J166" s="1"/>
      <c r="K166" s="1"/>
      <c r="L166" s="1"/>
    </row>
    <row r="167" spans="7:12" ht="15">
      <c r="G167" s="1"/>
      <c r="H167" s="1"/>
      <c r="I167" s="1"/>
      <c r="J167" s="1"/>
      <c r="K167" s="1"/>
      <c r="L167" s="1"/>
    </row>
    <row r="168" spans="7:12" ht="15">
      <c r="G168" s="1"/>
      <c r="H168" s="1"/>
      <c r="I168" s="1"/>
      <c r="J168" s="1"/>
      <c r="K168" s="1"/>
      <c r="L168" s="1"/>
    </row>
    <row r="169" spans="7:12" ht="15">
      <c r="G169" s="1"/>
      <c r="H169" s="1"/>
      <c r="I169" s="1"/>
      <c r="J169" s="1"/>
      <c r="K169" s="1"/>
      <c r="L169" s="1"/>
    </row>
    <row r="170" spans="7:12" ht="15">
      <c r="G170" s="1"/>
      <c r="H170" s="1"/>
      <c r="I170" s="1"/>
      <c r="J170" s="1"/>
      <c r="K170" s="1"/>
      <c r="L170" s="1"/>
    </row>
    <row r="171" spans="7:12" ht="15">
      <c r="G171" s="1"/>
      <c r="H171" s="1"/>
      <c r="I171" s="1"/>
      <c r="J171" s="1"/>
      <c r="K171" s="1"/>
      <c r="L171" s="1"/>
    </row>
    <row r="172" spans="7:12" ht="15">
      <c r="G172" s="1"/>
      <c r="H172" s="1"/>
      <c r="I172" s="1"/>
      <c r="J172" s="1"/>
      <c r="K172" s="1"/>
      <c r="L172" s="1"/>
    </row>
    <row r="173" spans="7:12" ht="15">
      <c r="G173" s="1"/>
      <c r="H173" s="1"/>
      <c r="I173" s="1"/>
      <c r="J173" s="1"/>
      <c r="K173" s="1"/>
      <c r="L173" s="1"/>
    </row>
    <row r="174" spans="7:12" ht="15">
      <c r="G174" s="1"/>
      <c r="H174" s="1"/>
      <c r="I174" s="1"/>
      <c r="J174" s="1"/>
      <c r="K174" s="1"/>
      <c r="L174" s="1"/>
    </row>
    <row r="175" spans="7:12" ht="15">
      <c r="G175" s="1"/>
      <c r="H175" s="1"/>
      <c r="I175" s="1"/>
      <c r="J175" s="1"/>
      <c r="K175" s="1"/>
      <c r="L175" s="1"/>
    </row>
    <row r="176" spans="7:12" ht="15">
      <c r="G176" s="1"/>
      <c r="H176" s="1"/>
      <c r="I176" s="1"/>
      <c r="J176" s="1"/>
      <c r="K176" s="1"/>
      <c r="L176" s="1"/>
    </row>
    <row r="177" spans="7:12" ht="15">
      <c r="G177" s="1"/>
      <c r="H177" s="1"/>
      <c r="I177" s="1"/>
      <c r="J177" s="1"/>
      <c r="K177" s="1"/>
      <c r="L177" s="1"/>
    </row>
    <row r="178" spans="7:12" ht="15">
      <c r="G178" s="1"/>
      <c r="H178" s="1"/>
      <c r="I178" s="1"/>
      <c r="J178" s="1"/>
      <c r="K178" s="1"/>
      <c r="L178" s="1"/>
    </row>
    <row r="179" spans="7:12" ht="15">
      <c r="G179" s="1"/>
      <c r="H179" s="1"/>
      <c r="I179" s="1"/>
      <c r="J179" s="1"/>
      <c r="K179" s="1"/>
      <c r="L179" s="1"/>
    </row>
    <row r="180" spans="7:12" ht="15">
      <c r="G180" s="1"/>
      <c r="H180" s="1"/>
      <c r="I180" s="1"/>
      <c r="J180" s="1"/>
      <c r="K180" s="1"/>
      <c r="L180" s="1"/>
    </row>
    <row r="181" spans="7:12" ht="15">
      <c r="G181" s="1"/>
      <c r="H181" s="1"/>
      <c r="I181" s="1"/>
      <c r="J181" s="1"/>
      <c r="K181" s="1"/>
      <c r="L181" s="1"/>
    </row>
    <row r="182" spans="7:12" ht="15">
      <c r="G182" s="1"/>
      <c r="H182" s="1"/>
      <c r="I182" s="1"/>
      <c r="J182" s="1"/>
      <c r="K182" s="1"/>
      <c r="L182" s="1"/>
    </row>
    <row r="183" spans="7:12" ht="15">
      <c r="G183" s="1"/>
      <c r="H183" s="1"/>
      <c r="I183" s="1"/>
      <c r="J183" s="1"/>
      <c r="K183" s="1"/>
      <c r="L183" s="1"/>
    </row>
    <row r="184" spans="7:12" ht="15">
      <c r="G184" s="1"/>
      <c r="H184" s="1"/>
      <c r="I184" s="1"/>
      <c r="J184" s="1"/>
      <c r="K184" s="1"/>
      <c r="L184" s="1"/>
    </row>
    <row r="185" spans="7:12" ht="15">
      <c r="G185" s="1"/>
      <c r="H185" s="1"/>
      <c r="I185" s="1"/>
      <c r="J185" s="1"/>
      <c r="K185" s="1"/>
      <c r="L185" s="1"/>
    </row>
    <row r="186" spans="7:12" ht="15">
      <c r="G186" s="1"/>
      <c r="H186" s="1"/>
      <c r="I186" s="1"/>
      <c r="J186" s="1"/>
      <c r="K186" s="1"/>
      <c r="L186" s="1"/>
    </row>
    <row r="187" spans="7:12" ht="15">
      <c r="G187" s="1"/>
      <c r="H187" s="1"/>
      <c r="I187" s="1"/>
      <c r="J187" s="1"/>
      <c r="K187" s="1"/>
      <c r="L187" s="1"/>
    </row>
    <row r="188" spans="7:12" ht="15">
      <c r="G188" s="1"/>
      <c r="H188" s="1"/>
      <c r="I188" s="1"/>
      <c r="J188" s="1"/>
      <c r="K188" s="1"/>
      <c r="L188" s="1"/>
    </row>
    <row r="189" spans="7:12" ht="15">
      <c r="G189" s="1"/>
      <c r="H189" s="1"/>
      <c r="I189" s="1"/>
      <c r="J189" s="1"/>
      <c r="K189" s="1"/>
      <c r="L189" s="1"/>
    </row>
    <row r="190" spans="7:12" ht="15">
      <c r="G190" s="1"/>
      <c r="H190" s="1"/>
      <c r="I190" s="1"/>
      <c r="J190" s="1"/>
      <c r="K190" s="1"/>
      <c r="L190" s="1"/>
    </row>
    <row r="191" spans="7:12" ht="15">
      <c r="G191" s="1"/>
      <c r="H191" s="1"/>
      <c r="I191" s="1"/>
      <c r="J191" s="1"/>
      <c r="K191" s="1"/>
      <c r="L191" s="1"/>
    </row>
    <row r="192" spans="7:12" ht="15">
      <c r="G192" s="1"/>
      <c r="H192" s="1"/>
      <c r="I192" s="1"/>
      <c r="J192" s="1"/>
      <c r="K192" s="1"/>
      <c r="L192" s="1"/>
    </row>
    <row r="193" spans="7:12" ht="15">
      <c r="G193" s="1"/>
      <c r="H193" s="1"/>
      <c r="I193" s="1"/>
      <c r="J193" s="1"/>
      <c r="K193" s="1"/>
      <c r="L193" s="1"/>
    </row>
    <row r="194" spans="7:12" ht="15">
      <c r="G194" s="1"/>
      <c r="H194" s="1"/>
      <c r="I194" s="1"/>
      <c r="J194" s="1"/>
      <c r="K194" s="1"/>
      <c r="L194" s="1"/>
    </row>
    <row r="195" spans="7:12" ht="15">
      <c r="G195" s="1"/>
      <c r="H195" s="1"/>
      <c r="I195" s="1"/>
      <c r="J195" s="1"/>
      <c r="K195" s="1"/>
      <c r="L195" s="1"/>
    </row>
    <row r="196" spans="7:12" ht="15">
      <c r="G196" s="1"/>
      <c r="H196" s="1"/>
      <c r="I196" s="1"/>
      <c r="J196" s="1"/>
      <c r="K196" s="1"/>
      <c r="L196" s="1"/>
    </row>
    <row r="197" spans="7:12" ht="15">
      <c r="G197" s="1"/>
      <c r="H197" s="1"/>
      <c r="I197" s="1"/>
      <c r="J197" s="1"/>
      <c r="K197" s="1"/>
      <c r="L197" s="1"/>
    </row>
    <row r="198" spans="7:12" ht="15">
      <c r="G198" s="1"/>
      <c r="H198" s="1"/>
      <c r="I198" s="1"/>
      <c r="J198" s="1"/>
      <c r="K198" s="1"/>
      <c r="L198" s="1"/>
    </row>
    <row r="199" spans="7:12" ht="15">
      <c r="G199" s="1"/>
      <c r="H199" s="1"/>
      <c r="I199" s="1"/>
      <c r="J199" s="1"/>
      <c r="K199" s="1"/>
      <c r="L199" s="1"/>
    </row>
    <row r="200" spans="7:12" ht="15">
      <c r="G200" s="1"/>
      <c r="H200" s="1"/>
      <c r="I200" s="1"/>
      <c r="J200" s="1"/>
      <c r="K200" s="1"/>
      <c r="L200" s="1"/>
    </row>
    <row r="201" spans="7:12" ht="15">
      <c r="G201" s="1"/>
      <c r="H201" s="1"/>
      <c r="I201" s="1"/>
      <c r="J201" s="1"/>
      <c r="K201" s="1"/>
      <c r="L201" s="1"/>
    </row>
    <row r="202" spans="7:12" ht="15">
      <c r="G202" s="1"/>
      <c r="H202" s="1"/>
      <c r="I202" s="1"/>
      <c r="J202" s="1"/>
      <c r="K202" s="1"/>
      <c r="L202" s="1"/>
    </row>
    <row r="203" spans="7:12" ht="15">
      <c r="G203" s="1"/>
      <c r="H203" s="1"/>
      <c r="I203" s="1"/>
      <c r="J203" s="1"/>
      <c r="K203" s="1"/>
      <c r="L203" s="1"/>
    </row>
    <row r="204" spans="7:12" ht="15">
      <c r="G204" s="1"/>
      <c r="H204" s="1"/>
      <c r="I204" s="1"/>
      <c r="J204" s="1"/>
      <c r="K204" s="1"/>
      <c r="L204" s="1"/>
    </row>
    <row r="205" spans="7:12" ht="15">
      <c r="G205" s="1"/>
      <c r="H205" s="1"/>
      <c r="I205" s="1"/>
      <c r="J205" s="1"/>
      <c r="K205" s="1"/>
      <c r="L205" s="1"/>
    </row>
    <row r="206" spans="7:12" ht="15">
      <c r="G206" s="1"/>
      <c r="H206" s="1"/>
      <c r="I206" s="1"/>
      <c r="J206" s="1"/>
      <c r="K206" s="1"/>
      <c r="L206" s="1"/>
    </row>
    <row r="207" spans="7:12" ht="15">
      <c r="G207" s="1"/>
      <c r="H207" s="1"/>
      <c r="I207" s="1"/>
      <c r="J207" s="1"/>
      <c r="K207" s="1"/>
      <c r="L207" s="1"/>
    </row>
    <row r="208" spans="7:12" ht="15">
      <c r="G208" s="1"/>
      <c r="H208" s="1"/>
      <c r="I208" s="1"/>
      <c r="J208" s="1"/>
      <c r="K208" s="1"/>
      <c r="L208" s="1"/>
    </row>
    <row r="209" spans="7:12" ht="15">
      <c r="G209" s="1"/>
      <c r="H209" s="1"/>
      <c r="I209" s="1"/>
      <c r="J209" s="1"/>
      <c r="K209" s="1"/>
      <c r="L209" s="1"/>
    </row>
    <row r="210" spans="7:12" ht="15">
      <c r="G210" s="1"/>
      <c r="H210" s="1"/>
      <c r="I210" s="1"/>
      <c r="J210" s="1"/>
      <c r="K210" s="1"/>
      <c r="L210" s="1"/>
    </row>
    <row r="211" spans="7:12" ht="15">
      <c r="G211" s="1"/>
      <c r="H211" s="1"/>
      <c r="I211" s="1"/>
      <c r="J211" s="1"/>
      <c r="K211" s="1"/>
      <c r="L211" s="1"/>
    </row>
    <row r="212" spans="7:12" ht="15">
      <c r="G212" s="1"/>
      <c r="H212" s="1"/>
      <c r="I212" s="1"/>
      <c r="J212" s="1"/>
      <c r="K212" s="1"/>
      <c r="L212" s="1"/>
    </row>
    <row r="213" spans="7:12" ht="15">
      <c r="G213" s="1"/>
      <c r="H213" s="1"/>
      <c r="I213" s="1"/>
      <c r="J213" s="1"/>
      <c r="K213" s="1"/>
      <c r="L213" s="1"/>
    </row>
    <row r="214" spans="7:12" ht="15">
      <c r="G214" s="1"/>
      <c r="H214" s="1"/>
      <c r="I214" s="1"/>
      <c r="J214" s="1"/>
      <c r="K214" s="1"/>
      <c r="L214" s="1"/>
    </row>
    <row r="215" spans="7:12" ht="15">
      <c r="G215" s="1"/>
      <c r="H215" s="1"/>
      <c r="I215" s="1"/>
      <c r="J215" s="1"/>
      <c r="K215" s="1"/>
      <c r="L215" s="1"/>
    </row>
    <row r="216" spans="7:12" ht="15">
      <c r="G216" s="1"/>
      <c r="H216" s="1"/>
      <c r="I216" s="1"/>
      <c r="J216" s="1"/>
      <c r="K216" s="1"/>
      <c r="L216" s="1"/>
    </row>
    <row r="217" spans="7:12" ht="15">
      <c r="G217" s="1"/>
      <c r="H217" s="1"/>
      <c r="I217" s="1"/>
      <c r="J217" s="1"/>
      <c r="K217" s="1"/>
      <c r="L217" s="1"/>
    </row>
    <row r="218" spans="7:12" ht="15">
      <c r="G218" s="1"/>
      <c r="H218" s="1"/>
      <c r="I218" s="1"/>
      <c r="J218" s="1"/>
      <c r="K218" s="1"/>
      <c r="L218" s="1"/>
    </row>
    <row r="219" spans="7:12" ht="15">
      <c r="G219" s="1"/>
      <c r="H219" s="1"/>
      <c r="I219" s="1"/>
      <c r="J219" s="1"/>
      <c r="K219" s="1"/>
      <c r="L219" s="1"/>
    </row>
    <row r="220" spans="7:12" ht="15">
      <c r="G220" s="1"/>
      <c r="H220" s="1"/>
      <c r="I220" s="1"/>
      <c r="J220" s="1"/>
      <c r="K220" s="1"/>
      <c r="L220" s="1"/>
    </row>
    <row r="221" spans="7:12" ht="15">
      <c r="G221" s="1"/>
      <c r="H221" s="1"/>
      <c r="I221" s="1"/>
      <c r="J221" s="1"/>
      <c r="K221" s="1"/>
      <c r="L221" s="1"/>
    </row>
    <row r="222" spans="7:12" ht="15">
      <c r="G222" s="1"/>
      <c r="H222" s="1"/>
      <c r="I222" s="1"/>
      <c r="J222" s="1"/>
      <c r="K222" s="1"/>
      <c r="L222" s="1"/>
    </row>
    <row r="223" spans="7:12" ht="15">
      <c r="G223" s="1"/>
      <c r="H223" s="1"/>
      <c r="I223" s="1"/>
      <c r="J223" s="1"/>
      <c r="K223" s="1"/>
      <c r="L223" s="1"/>
    </row>
    <row r="224" spans="7:12" ht="15">
      <c r="G224" s="1"/>
      <c r="H224" s="1"/>
      <c r="I224" s="1"/>
      <c r="J224" s="1"/>
      <c r="K224" s="1"/>
      <c r="L224" s="1"/>
    </row>
    <row r="225" spans="7:12" ht="15">
      <c r="G225" s="1"/>
      <c r="H225" s="1"/>
      <c r="I225" s="1"/>
      <c r="J225" s="1"/>
      <c r="K225" s="1"/>
      <c r="L225" s="1"/>
    </row>
    <row r="226" spans="7:12" ht="15">
      <c r="G226" s="1"/>
      <c r="H226" s="1"/>
      <c r="I226" s="1"/>
      <c r="J226" s="1"/>
      <c r="K226" s="1"/>
      <c r="L226" s="1"/>
    </row>
    <row r="227" spans="7:12" ht="15">
      <c r="G227" s="1"/>
      <c r="H227" s="1"/>
      <c r="I227" s="1"/>
      <c r="J227" s="1"/>
      <c r="K227" s="1"/>
      <c r="L227" s="1"/>
    </row>
    <row r="228" spans="7:12" ht="15">
      <c r="G228" s="1"/>
      <c r="H228" s="1"/>
      <c r="I228" s="1"/>
      <c r="J228" s="1"/>
      <c r="K228" s="1"/>
      <c r="L228" s="1"/>
    </row>
    <row r="229" spans="7:12" ht="15">
      <c r="G229" s="1"/>
      <c r="H229" s="1"/>
      <c r="I229" s="1"/>
      <c r="J229" s="1"/>
      <c r="K229" s="1"/>
      <c r="L229" s="1"/>
    </row>
    <row r="230" spans="7:12" ht="15">
      <c r="G230" s="1"/>
      <c r="H230" s="1"/>
      <c r="I230" s="1"/>
      <c r="J230" s="1"/>
      <c r="K230" s="1"/>
      <c r="L230" s="1"/>
    </row>
    <row r="231" spans="7:12" ht="15">
      <c r="G231" s="1"/>
      <c r="H231" s="1"/>
      <c r="I231" s="1"/>
      <c r="J231" s="1"/>
      <c r="K231" s="1"/>
      <c r="L231" s="1"/>
    </row>
    <row r="232" spans="7:12" ht="15">
      <c r="G232" s="1"/>
      <c r="H232" s="1"/>
      <c r="I232" s="1"/>
      <c r="J232" s="1"/>
      <c r="K232" s="1"/>
      <c r="L232" s="1"/>
    </row>
    <row r="233" spans="7:12" ht="15">
      <c r="G233" s="1"/>
      <c r="H233" s="1"/>
      <c r="I233" s="1"/>
      <c r="J233" s="1"/>
      <c r="K233" s="1"/>
      <c r="L233" s="1"/>
    </row>
    <row r="234" spans="7:12" ht="15">
      <c r="G234" s="1"/>
      <c r="H234" s="1"/>
      <c r="I234" s="1"/>
      <c r="J234" s="1"/>
      <c r="K234" s="1"/>
      <c r="L234" s="1"/>
    </row>
    <row r="235" spans="7:12" ht="15">
      <c r="G235" s="1"/>
      <c r="H235" s="1"/>
      <c r="I235" s="1"/>
      <c r="J235" s="1"/>
      <c r="K235" s="1"/>
      <c r="L235" s="1"/>
    </row>
    <row r="236" spans="7:12" ht="15">
      <c r="G236" s="1"/>
      <c r="H236" s="1"/>
      <c r="I236" s="1"/>
      <c r="J236" s="1"/>
      <c r="K236" s="1"/>
      <c r="L236" s="1"/>
    </row>
    <row r="237" spans="7:12" ht="15">
      <c r="G237" s="1"/>
      <c r="H237" s="1"/>
      <c r="I237" s="1"/>
      <c r="J237" s="1"/>
      <c r="K237" s="1"/>
      <c r="L237" s="1"/>
    </row>
    <row r="238" spans="7:12" ht="15">
      <c r="G238" s="1"/>
      <c r="H238" s="1"/>
      <c r="I238" s="1"/>
      <c r="J238" s="1"/>
      <c r="K238" s="1"/>
      <c r="L238" s="1"/>
    </row>
    <row r="239" spans="7:12" ht="15">
      <c r="G239" s="1"/>
      <c r="H239" s="1"/>
      <c r="I239" s="1"/>
      <c r="J239" s="1"/>
      <c r="K239" s="1"/>
      <c r="L239" s="1"/>
    </row>
    <row r="240" spans="7:12" ht="15">
      <c r="G240" s="1"/>
      <c r="H240" s="1"/>
      <c r="I240" s="1"/>
      <c r="J240" s="1"/>
      <c r="K240" s="1"/>
      <c r="L240" s="1"/>
    </row>
    <row r="241" spans="7:12" ht="15">
      <c r="G241" s="1"/>
      <c r="H241" s="1"/>
      <c r="I241" s="1"/>
      <c r="J241" s="1"/>
      <c r="K241" s="1"/>
      <c r="L241" s="1"/>
    </row>
    <row r="242" spans="7:12" ht="15">
      <c r="G242" s="1"/>
      <c r="H242" s="1"/>
      <c r="I242" s="1"/>
      <c r="J242" s="1"/>
      <c r="K242" s="1"/>
      <c r="L242" s="1"/>
    </row>
    <row r="243" spans="7:12" ht="15">
      <c r="G243" s="1"/>
      <c r="H243" s="1"/>
      <c r="I243" s="1"/>
      <c r="J243" s="1"/>
      <c r="K243" s="1"/>
      <c r="L243" s="1"/>
    </row>
    <row r="244" spans="7:12" ht="15">
      <c r="G244" s="1"/>
      <c r="H244" s="1"/>
      <c r="I244" s="1"/>
      <c r="J244" s="1"/>
      <c r="K244" s="1"/>
      <c r="L244" s="1"/>
    </row>
    <row r="245" spans="7:12" ht="15">
      <c r="G245" s="1"/>
      <c r="H245" s="1"/>
      <c r="I245" s="1"/>
      <c r="J245" s="1"/>
      <c r="K245" s="1"/>
      <c r="L245" s="1"/>
    </row>
    <row r="246" spans="7:12" ht="15">
      <c r="G246" s="1"/>
      <c r="H246" s="1"/>
      <c r="I246" s="1"/>
      <c r="J246" s="1"/>
      <c r="K246" s="1"/>
      <c r="L246" s="1"/>
    </row>
    <row r="247" spans="7:12" ht="15">
      <c r="G247" s="1"/>
      <c r="H247" s="1"/>
      <c r="I247" s="1"/>
      <c r="J247" s="1"/>
      <c r="K247" s="1"/>
      <c r="L247" s="1"/>
    </row>
    <row r="248" spans="7:12" ht="15">
      <c r="G248" s="1"/>
      <c r="H248" s="1"/>
      <c r="I248" s="1"/>
      <c r="J248" s="1"/>
      <c r="K248" s="1"/>
      <c r="L248" s="1"/>
    </row>
    <row r="249" spans="7:12" ht="15">
      <c r="G249" s="1"/>
      <c r="H249" s="1"/>
      <c r="I249" s="1"/>
      <c r="J249" s="1"/>
      <c r="K249" s="1"/>
      <c r="L249" s="1"/>
    </row>
    <row r="250" spans="7:12" ht="15">
      <c r="G250" s="1"/>
      <c r="H250" s="1"/>
      <c r="I250" s="1"/>
      <c r="J250" s="1"/>
      <c r="K250" s="1"/>
      <c r="L250" s="1"/>
    </row>
    <row r="251" spans="7:12" ht="15">
      <c r="G251" s="1"/>
      <c r="H251" s="1"/>
      <c r="I251" s="1"/>
      <c r="J251" s="1"/>
      <c r="K251" s="1"/>
      <c r="L251" s="1"/>
    </row>
    <row r="252" spans="7:12" ht="15">
      <c r="G252" s="1"/>
      <c r="H252" s="1"/>
      <c r="I252" s="1"/>
      <c r="J252" s="1"/>
      <c r="K252" s="1"/>
      <c r="L252" s="1"/>
    </row>
    <row r="253" spans="7:12" ht="15">
      <c r="G253" s="1"/>
      <c r="H253" s="1"/>
      <c r="I253" s="1"/>
      <c r="J253" s="1"/>
      <c r="K253" s="1"/>
      <c r="L253" s="1"/>
    </row>
    <row r="254" spans="7:12" ht="15">
      <c r="G254" s="1"/>
      <c r="H254" s="1"/>
      <c r="I254" s="1"/>
      <c r="J254" s="1"/>
      <c r="K254" s="1"/>
      <c r="L254" s="1"/>
    </row>
    <row r="255" spans="7:12" ht="15">
      <c r="G255" s="1"/>
      <c r="H255" s="1"/>
      <c r="I255" s="1"/>
      <c r="J255" s="1"/>
      <c r="K255" s="1"/>
      <c r="L255" s="1"/>
    </row>
    <row r="256" spans="7:12" ht="15">
      <c r="G256" s="1"/>
      <c r="H256" s="1"/>
      <c r="I256" s="1"/>
      <c r="J256" s="1"/>
      <c r="K256" s="1"/>
      <c r="L256" s="1"/>
    </row>
    <row r="257" spans="7:12" ht="15">
      <c r="G257" s="1"/>
      <c r="H257" s="1"/>
      <c r="I257" s="1"/>
      <c r="J257" s="1"/>
      <c r="K257" s="1"/>
      <c r="L257" s="1"/>
    </row>
    <row r="258" spans="7:12" ht="15">
      <c r="G258" s="1"/>
      <c r="H258" s="1"/>
      <c r="I258" s="1"/>
      <c r="J258" s="1"/>
      <c r="K258" s="1"/>
      <c r="L258" s="1"/>
    </row>
    <row r="259" spans="7:12" ht="15">
      <c r="G259" s="1"/>
      <c r="H259" s="1"/>
      <c r="I259" s="1"/>
      <c r="J259" s="1"/>
      <c r="K259" s="1"/>
      <c r="L259" s="1"/>
    </row>
    <row r="260" spans="7:12" ht="15">
      <c r="G260" s="1"/>
      <c r="H260" s="1"/>
      <c r="I260" s="1"/>
      <c r="J260" s="1"/>
      <c r="K260" s="1"/>
      <c r="L260" s="1"/>
    </row>
    <row r="261" spans="7:12" ht="15">
      <c r="G261" s="1"/>
      <c r="H261" s="1"/>
      <c r="I261" s="1"/>
      <c r="J261" s="1"/>
      <c r="K261" s="1"/>
      <c r="L261" s="1"/>
    </row>
    <row r="262" spans="7:12" ht="15">
      <c r="G262" s="1"/>
      <c r="H262" s="1"/>
      <c r="I262" s="1"/>
      <c r="J262" s="1"/>
      <c r="K262" s="1"/>
      <c r="L262" s="1"/>
    </row>
    <row r="263" spans="7:12" ht="15">
      <c r="G263" s="1"/>
      <c r="H263" s="1"/>
      <c r="I263" s="1"/>
      <c r="J263" s="1"/>
      <c r="K263" s="1"/>
      <c r="L263" s="1"/>
    </row>
    <row r="264" spans="7:12" ht="15">
      <c r="G264" s="1"/>
      <c r="H264" s="1"/>
      <c r="I264" s="1"/>
      <c r="J264" s="1"/>
      <c r="K264" s="1"/>
      <c r="L264" s="1"/>
    </row>
    <row r="265" spans="7:12" ht="15">
      <c r="G265" s="1"/>
      <c r="H265" s="1"/>
      <c r="I265" s="1"/>
      <c r="J265" s="1"/>
      <c r="K265" s="1"/>
      <c r="L265" s="1"/>
    </row>
    <row r="266" spans="7:12" ht="15">
      <c r="G266" s="1"/>
      <c r="H266" s="1"/>
      <c r="I266" s="1"/>
      <c r="J266" s="1"/>
      <c r="K266" s="1"/>
      <c r="L266" s="1"/>
    </row>
    <row r="267" spans="7:12" ht="15">
      <c r="G267" s="1"/>
      <c r="H267" s="1"/>
      <c r="I267" s="1"/>
      <c r="J267" s="1"/>
      <c r="K267" s="1"/>
      <c r="L267" s="1"/>
    </row>
    <row r="268" spans="7:12" ht="15">
      <c r="G268" s="1"/>
      <c r="H268" s="1"/>
      <c r="I268" s="1"/>
      <c r="J268" s="1"/>
      <c r="K268" s="1"/>
      <c r="L268" s="1"/>
    </row>
    <row r="269" spans="7:12" ht="15">
      <c r="G269" s="1"/>
      <c r="H269" s="1"/>
      <c r="I269" s="1"/>
      <c r="J269" s="1"/>
      <c r="K269" s="1"/>
      <c r="L269" s="1"/>
    </row>
    <row r="270" spans="7:12" ht="15">
      <c r="G270" s="1"/>
      <c r="H270" s="1"/>
      <c r="I270" s="1"/>
      <c r="J270" s="1"/>
      <c r="K270" s="1"/>
      <c r="L270" s="1"/>
    </row>
    <row r="271" spans="7:12" ht="15">
      <c r="G271" s="1"/>
      <c r="H271" s="1"/>
      <c r="I271" s="1"/>
      <c r="J271" s="1"/>
      <c r="K271" s="1"/>
      <c r="L271" s="1"/>
    </row>
    <row r="272" spans="7:12" ht="15">
      <c r="G272" s="1"/>
      <c r="H272" s="1"/>
      <c r="I272" s="1"/>
      <c r="J272" s="1"/>
      <c r="K272" s="1"/>
      <c r="L272" s="1"/>
    </row>
    <row r="273" spans="7:12" ht="15">
      <c r="G273" s="1"/>
      <c r="H273" s="1"/>
      <c r="I273" s="1"/>
      <c r="J273" s="1"/>
      <c r="K273" s="1"/>
      <c r="L273" s="1"/>
    </row>
    <row r="274" spans="7:12" ht="15">
      <c r="G274" s="1"/>
      <c r="H274" s="1"/>
      <c r="I274" s="1"/>
      <c r="J274" s="1"/>
      <c r="K274" s="1"/>
      <c r="L274" s="1"/>
    </row>
    <row r="275" spans="7:12" ht="15">
      <c r="G275" s="1"/>
      <c r="H275" s="1"/>
      <c r="I275" s="1"/>
      <c r="J275" s="1"/>
      <c r="K275" s="1"/>
      <c r="L275" s="1"/>
    </row>
    <row r="276" spans="7:12" ht="15">
      <c r="G276" s="1"/>
      <c r="H276" s="1"/>
      <c r="I276" s="1"/>
      <c r="J276" s="1"/>
      <c r="K276" s="1"/>
      <c r="L276" s="1"/>
    </row>
    <row r="277" spans="7:12" ht="15">
      <c r="G277" s="1"/>
      <c r="H277" s="1"/>
      <c r="I277" s="1"/>
      <c r="J277" s="1"/>
      <c r="K277" s="1"/>
      <c r="L277" s="1"/>
    </row>
    <row r="278" spans="7:12" ht="15">
      <c r="G278" s="1"/>
      <c r="H278" s="1"/>
      <c r="I278" s="1"/>
      <c r="J278" s="1"/>
      <c r="K278" s="1"/>
      <c r="L278" s="1"/>
    </row>
    <row r="279" spans="7:12" ht="15">
      <c r="G279" s="1"/>
      <c r="H279" s="1"/>
      <c r="I279" s="1"/>
      <c r="J279" s="1"/>
      <c r="K279" s="1"/>
      <c r="L279" s="1"/>
    </row>
    <row r="280" spans="7:12" ht="15">
      <c r="G280" s="1"/>
      <c r="H280" s="1"/>
      <c r="I280" s="1"/>
      <c r="J280" s="1"/>
      <c r="K280" s="1"/>
      <c r="L280" s="1"/>
    </row>
    <row r="281" spans="7:12" ht="15">
      <c r="G281" s="1"/>
      <c r="H281" s="1"/>
      <c r="I281" s="1"/>
      <c r="J281" s="1"/>
      <c r="K281" s="1"/>
      <c r="L281" s="1"/>
    </row>
    <row r="282" spans="7:12" ht="15">
      <c r="G282" s="1"/>
      <c r="H282" s="1"/>
      <c r="I282" s="1"/>
      <c r="J282" s="1"/>
      <c r="K282" s="1"/>
      <c r="L282" s="1"/>
    </row>
    <row r="283" spans="7:12" ht="15">
      <c r="G283" s="1"/>
      <c r="H283" s="1"/>
      <c r="I283" s="1"/>
      <c r="J283" s="1"/>
      <c r="K283" s="1"/>
      <c r="L283" s="1"/>
    </row>
    <row r="284" spans="7:12" ht="15">
      <c r="G284" s="1"/>
      <c r="H284" s="1"/>
      <c r="I284" s="1"/>
      <c r="J284" s="1"/>
      <c r="K284" s="1"/>
      <c r="L284" s="1"/>
    </row>
    <row r="285" spans="7:12" ht="15">
      <c r="G285" s="1"/>
      <c r="H285" s="1"/>
      <c r="I285" s="1"/>
      <c r="J285" s="1"/>
      <c r="K285" s="1"/>
      <c r="L285" s="1"/>
    </row>
    <row r="286" spans="7:12" ht="15">
      <c r="G286" s="1"/>
      <c r="H286" s="1"/>
      <c r="I286" s="1"/>
      <c r="J286" s="1"/>
      <c r="K286" s="1"/>
      <c r="L286" s="1"/>
    </row>
    <row r="287" spans="7:12" ht="15">
      <c r="G287" s="1"/>
      <c r="H287" s="1"/>
      <c r="I287" s="1"/>
      <c r="J287" s="1"/>
      <c r="K287" s="1"/>
      <c r="L287" s="1"/>
    </row>
    <row r="288" spans="7:12" ht="15">
      <c r="G288" s="1"/>
      <c r="H288" s="1"/>
      <c r="I288" s="1"/>
      <c r="J288" s="1"/>
      <c r="K288" s="1"/>
      <c r="L288" s="1"/>
    </row>
    <row r="289" spans="7:12" ht="15">
      <c r="G289" s="1"/>
      <c r="H289" s="1"/>
      <c r="I289" s="1"/>
      <c r="J289" s="1"/>
      <c r="K289" s="1"/>
      <c r="L289" s="1"/>
    </row>
    <row r="290" spans="7:12" ht="15">
      <c r="G290" s="1"/>
      <c r="H290" s="1"/>
      <c r="I290" s="1"/>
      <c r="J290" s="1"/>
      <c r="K290" s="1"/>
      <c r="L290" s="1"/>
    </row>
    <row r="291" spans="7:12" ht="15">
      <c r="G291" s="1"/>
      <c r="H291" s="1"/>
      <c r="I291" s="1"/>
      <c r="J291" s="1"/>
      <c r="K291" s="1"/>
      <c r="L291" s="1"/>
    </row>
    <row r="292" spans="7:12" ht="15">
      <c r="G292" s="1"/>
      <c r="H292" s="1"/>
      <c r="I292" s="1"/>
      <c r="J292" s="1"/>
      <c r="K292" s="1"/>
      <c r="L292" s="1"/>
    </row>
    <row r="293" spans="7:12" ht="15">
      <c r="G293" s="1"/>
      <c r="H293" s="1"/>
      <c r="I293" s="1"/>
      <c r="J293" s="1"/>
      <c r="K293" s="1"/>
      <c r="L293" s="1"/>
    </row>
    <row r="294" spans="7:12" ht="15">
      <c r="G294" s="1"/>
      <c r="H294" s="1"/>
      <c r="I294" s="1"/>
      <c r="J294" s="1"/>
      <c r="K294" s="1"/>
      <c r="L294" s="1"/>
    </row>
    <row r="295" spans="7:12" ht="15">
      <c r="G295" s="1"/>
      <c r="H295" s="1"/>
      <c r="I295" s="1"/>
      <c r="J295" s="1"/>
      <c r="K295" s="1"/>
      <c r="L295" s="1"/>
    </row>
    <row r="296" spans="7:12" ht="15">
      <c r="G296" s="1"/>
      <c r="H296" s="1"/>
      <c r="I296" s="1"/>
      <c r="J296" s="1"/>
      <c r="K296" s="1"/>
      <c r="L296" s="1"/>
    </row>
    <row r="297" spans="7:12" ht="15">
      <c r="G297" s="1"/>
      <c r="H297" s="1"/>
      <c r="I297" s="1"/>
      <c r="J297" s="1"/>
      <c r="K297" s="1"/>
      <c r="L297" s="1"/>
    </row>
    <row r="298" spans="7:12" ht="15">
      <c r="G298" s="1"/>
      <c r="H298" s="1"/>
      <c r="I298" s="1"/>
      <c r="J298" s="1"/>
      <c r="K298" s="1"/>
      <c r="L298" s="1"/>
    </row>
    <row r="299" spans="7:12" ht="15">
      <c r="G299" s="1"/>
      <c r="H299" s="1"/>
      <c r="I299" s="1"/>
      <c r="J299" s="1"/>
      <c r="K299" s="1"/>
      <c r="L299" s="1"/>
    </row>
    <row r="300" spans="7:12" ht="15">
      <c r="G300" s="1"/>
      <c r="H300" s="1"/>
      <c r="I300" s="1"/>
      <c r="J300" s="1"/>
      <c r="K300" s="1"/>
      <c r="L300" s="1"/>
    </row>
    <row r="301" spans="7:12" ht="15">
      <c r="G301" s="1"/>
      <c r="H301" s="1"/>
      <c r="I301" s="1"/>
      <c r="J301" s="1"/>
      <c r="K301" s="1"/>
      <c r="L301" s="1"/>
    </row>
    <row r="302" spans="7:12" ht="15">
      <c r="G302" s="1"/>
      <c r="H302" s="1"/>
      <c r="I302" s="1"/>
      <c r="J302" s="1"/>
      <c r="K302" s="1"/>
      <c r="L302" s="1"/>
    </row>
    <row r="303" spans="7:12" ht="15">
      <c r="G303" s="1"/>
      <c r="H303" s="1"/>
      <c r="I303" s="1"/>
      <c r="J303" s="1"/>
      <c r="K303" s="1"/>
      <c r="L303" s="1"/>
    </row>
    <row r="304" spans="7:12" ht="15">
      <c r="G304" s="1"/>
      <c r="H304" s="1"/>
      <c r="I304" s="1"/>
      <c r="J304" s="1"/>
      <c r="K304" s="1"/>
      <c r="L304" s="1"/>
    </row>
    <row r="305" spans="7:12" ht="15">
      <c r="G305" s="1"/>
      <c r="H305" s="1"/>
      <c r="I305" s="1"/>
      <c r="J305" s="1"/>
      <c r="K305" s="1"/>
      <c r="L305" s="1"/>
    </row>
    <row r="306" spans="7:12" ht="15">
      <c r="G306" s="1"/>
      <c r="H306" s="1"/>
      <c r="I306" s="1"/>
      <c r="J306" s="1"/>
      <c r="K306" s="1"/>
      <c r="L306" s="1"/>
    </row>
    <row r="307" spans="7:12" ht="15">
      <c r="G307" s="1"/>
      <c r="H307" s="1"/>
      <c r="I307" s="1"/>
      <c r="J307" s="1"/>
      <c r="K307" s="1"/>
      <c r="L307" s="1"/>
    </row>
    <row r="308" spans="7:12" ht="15">
      <c r="G308" s="1"/>
      <c r="H308" s="1"/>
      <c r="I308" s="1"/>
      <c r="J308" s="1"/>
      <c r="K308" s="1"/>
      <c r="L308" s="1"/>
    </row>
    <row r="309" spans="7:12" ht="15">
      <c r="G309" s="1"/>
      <c r="H309" s="1"/>
      <c r="I309" s="1"/>
      <c r="J309" s="1"/>
      <c r="K309" s="1"/>
      <c r="L309" s="1"/>
    </row>
    <row r="310" spans="7:12" ht="15">
      <c r="G310" s="1"/>
      <c r="H310" s="1"/>
      <c r="I310" s="1"/>
      <c r="J310" s="1"/>
      <c r="K310" s="1"/>
      <c r="L310" s="1"/>
    </row>
    <row r="311" spans="7:12" ht="15">
      <c r="G311" s="1"/>
      <c r="H311" s="1"/>
      <c r="I311" s="1"/>
      <c r="J311" s="1"/>
      <c r="K311" s="1"/>
      <c r="L311" s="1"/>
    </row>
    <row r="312" spans="7:12" ht="15">
      <c r="G312" s="1"/>
      <c r="H312" s="1"/>
      <c r="I312" s="1"/>
      <c r="J312" s="1"/>
      <c r="K312" s="1"/>
      <c r="L312" s="1"/>
    </row>
    <row r="313" spans="7:12" ht="15">
      <c r="G313" s="1"/>
      <c r="H313" s="1"/>
      <c r="I313" s="1"/>
      <c r="J313" s="1"/>
      <c r="K313" s="1"/>
      <c r="L313" s="1"/>
    </row>
    <row r="314" spans="7:12" ht="15">
      <c r="G314" s="1"/>
      <c r="H314" s="1"/>
      <c r="I314" s="1"/>
      <c r="J314" s="1"/>
      <c r="K314" s="1"/>
      <c r="L314" s="1"/>
    </row>
    <row r="315" spans="7:12" ht="15">
      <c r="G315" s="1"/>
      <c r="H315" s="1"/>
      <c r="I315" s="1"/>
      <c r="J315" s="1"/>
      <c r="K315" s="1"/>
      <c r="L315" s="1"/>
    </row>
    <row r="316" spans="7:12" ht="15">
      <c r="G316" s="1"/>
      <c r="H316" s="1"/>
      <c r="I316" s="1"/>
      <c r="J316" s="1"/>
      <c r="K316" s="1"/>
      <c r="L316" s="1"/>
    </row>
    <row r="317" spans="7:12" ht="15">
      <c r="G317" s="1"/>
      <c r="H317" s="1"/>
      <c r="I317" s="1"/>
      <c r="J317" s="1"/>
      <c r="K317" s="1"/>
      <c r="L317" s="1"/>
    </row>
    <row r="318" spans="7:12" ht="15">
      <c r="G318" s="1"/>
      <c r="H318" s="1"/>
      <c r="I318" s="1"/>
      <c r="J318" s="1"/>
      <c r="K318" s="1"/>
      <c r="L318" s="1"/>
    </row>
    <row r="319" spans="7:12" ht="15">
      <c r="G319" s="1"/>
      <c r="H319" s="1"/>
      <c r="I319" s="1"/>
      <c r="J319" s="1"/>
      <c r="K319" s="1"/>
      <c r="L319" s="1"/>
    </row>
    <row r="320" spans="7:12" ht="15">
      <c r="G320" s="1"/>
      <c r="H320" s="1"/>
      <c r="I320" s="1"/>
      <c r="J320" s="1"/>
      <c r="K320" s="1"/>
      <c r="L320" s="1"/>
    </row>
    <row r="321" spans="7:12" ht="15">
      <c r="G321" s="1"/>
      <c r="H321" s="1"/>
      <c r="I321" s="1"/>
      <c r="J321" s="1"/>
      <c r="K321" s="1"/>
      <c r="L321" s="1"/>
    </row>
    <row r="322" spans="7:12" ht="15">
      <c r="G322" s="1"/>
      <c r="H322" s="1"/>
      <c r="I322" s="1"/>
      <c r="J322" s="1"/>
      <c r="K322" s="1"/>
      <c r="L322" s="1"/>
    </row>
    <row r="323" spans="7:12" ht="15">
      <c r="G323" s="1"/>
      <c r="H323" s="1"/>
      <c r="I323" s="1"/>
      <c r="J323" s="1"/>
      <c r="K323" s="1"/>
      <c r="L323" s="1"/>
    </row>
    <row r="324" spans="7:12" ht="15">
      <c r="G324" s="1"/>
      <c r="H324" s="1"/>
      <c r="I324" s="1"/>
      <c r="J324" s="1"/>
      <c r="K324" s="1"/>
      <c r="L324" s="1"/>
    </row>
    <row r="325" spans="7:12" ht="15">
      <c r="G325" s="1"/>
      <c r="H325" s="1"/>
      <c r="I325" s="1"/>
      <c r="J325" s="1"/>
      <c r="K325" s="1"/>
      <c r="L325" s="1"/>
    </row>
    <row r="326" spans="7:12" ht="15">
      <c r="G326" s="1"/>
      <c r="H326" s="1"/>
      <c r="I326" s="1"/>
      <c r="J326" s="1"/>
      <c r="K326" s="1"/>
      <c r="L326" s="1"/>
    </row>
    <row r="327" spans="7:12" ht="15">
      <c r="G327" s="1"/>
      <c r="H327" s="1"/>
      <c r="I327" s="1"/>
      <c r="J327" s="1"/>
      <c r="K327" s="1"/>
      <c r="L327" s="1"/>
    </row>
    <row r="328" spans="7:12" ht="15">
      <c r="G328" s="1"/>
      <c r="H328" s="1"/>
      <c r="I328" s="1"/>
      <c r="J328" s="1"/>
      <c r="K328" s="1"/>
      <c r="L328" s="1"/>
    </row>
    <row r="329" spans="7:12" ht="15">
      <c r="G329" s="1"/>
      <c r="H329" s="1"/>
      <c r="I329" s="1"/>
      <c r="J329" s="1"/>
      <c r="K329" s="1"/>
      <c r="L329" s="1"/>
    </row>
    <row r="330" spans="7:12" ht="15">
      <c r="G330" s="1"/>
      <c r="H330" s="1"/>
      <c r="I330" s="1"/>
      <c r="J330" s="1"/>
      <c r="K330" s="1"/>
      <c r="L330" s="1"/>
    </row>
    <row r="331" spans="7:12" ht="15">
      <c r="G331" s="1"/>
      <c r="H331" s="1"/>
      <c r="I331" s="1"/>
      <c r="J331" s="1"/>
      <c r="K331" s="1"/>
      <c r="L331" s="1"/>
    </row>
    <row r="332" spans="7:12" ht="15">
      <c r="G332" s="1"/>
      <c r="H332" s="1"/>
      <c r="I332" s="1"/>
      <c r="J332" s="1"/>
      <c r="K332" s="1"/>
      <c r="L332" s="1"/>
    </row>
    <row r="333" spans="7:12" ht="15">
      <c r="G333" s="1"/>
      <c r="H333" s="1"/>
      <c r="I333" s="1"/>
      <c r="J333" s="1"/>
      <c r="K333" s="1"/>
      <c r="L333" s="1"/>
    </row>
    <row r="334" spans="7:12" ht="15">
      <c r="G334" s="1"/>
      <c r="H334" s="1"/>
      <c r="I334" s="1"/>
      <c r="J334" s="1"/>
      <c r="K334" s="1"/>
      <c r="L334" s="1"/>
    </row>
    <row r="335" spans="7:12" ht="15">
      <c r="G335" s="1"/>
      <c r="H335" s="1"/>
      <c r="I335" s="1"/>
      <c r="J335" s="1"/>
      <c r="K335" s="1"/>
      <c r="L335" s="1"/>
    </row>
    <row r="336" spans="7:12" ht="15">
      <c r="G336" s="1"/>
      <c r="H336" s="1"/>
      <c r="I336" s="1"/>
      <c r="J336" s="1"/>
      <c r="K336" s="1"/>
      <c r="L336" s="1"/>
    </row>
    <row r="337" spans="7:12" ht="15">
      <c r="G337" s="1"/>
      <c r="H337" s="1"/>
      <c r="I337" s="1"/>
      <c r="J337" s="1"/>
      <c r="K337" s="1"/>
      <c r="L337" s="1"/>
    </row>
    <row r="338" spans="7:12" ht="15">
      <c r="G338" s="1"/>
      <c r="H338" s="1"/>
      <c r="I338" s="1"/>
      <c r="J338" s="1"/>
      <c r="K338" s="1"/>
      <c r="L338" s="1"/>
    </row>
    <row r="339" spans="7:12" ht="15">
      <c r="G339" s="1"/>
      <c r="H339" s="1"/>
      <c r="I339" s="1"/>
      <c r="J339" s="1"/>
      <c r="K339" s="1"/>
      <c r="L339" s="1"/>
    </row>
    <row r="340" spans="7:12" ht="15">
      <c r="G340" s="1"/>
      <c r="H340" s="1"/>
      <c r="I340" s="1"/>
      <c r="J340" s="1"/>
      <c r="K340" s="1"/>
      <c r="L340" s="1"/>
    </row>
    <row r="341" spans="7:12" ht="15">
      <c r="G341" s="1"/>
      <c r="H341" s="1"/>
      <c r="I341" s="1"/>
      <c r="J341" s="1"/>
      <c r="K341" s="1"/>
      <c r="L341" s="1"/>
    </row>
    <row r="342" spans="7:12" ht="15">
      <c r="G342" s="1"/>
      <c r="H342" s="1"/>
      <c r="I342" s="1"/>
      <c r="J342" s="1"/>
      <c r="K342" s="1"/>
      <c r="L342" s="1"/>
    </row>
    <row r="343" spans="7:12" ht="15">
      <c r="G343" s="1"/>
      <c r="H343" s="1"/>
      <c r="I343" s="1"/>
      <c r="J343" s="1"/>
      <c r="K343" s="1"/>
      <c r="L343" s="1"/>
    </row>
    <row r="344" spans="7:12" ht="15">
      <c r="G344" s="1"/>
      <c r="H344" s="1"/>
      <c r="I344" s="1"/>
      <c r="J344" s="1"/>
      <c r="K344" s="1"/>
      <c r="L344" s="1"/>
    </row>
    <row r="345" spans="7:12" ht="15">
      <c r="G345" s="1"/>
      <c r="H345" s="1"/>
      <c r="I345" s="1"/>
      <c r="J345" s="1"/>
      <c r="K345" s="1"/>
      <c r="L345" s="1"/>
    </row>
    <row r="346" spans="7:12" ht="15">
      <c r="G346" s="1"/>
      <c r="H346" s="1"/>
      <c r="I346" s="1"/>
      <c r="J346" s="1"/>
      <c r="K346" s="1"/>
      <c r="L346" s="1"/>
    </row>
    <row r="347" spans="7:12" ht="15">
      <c r="G347" s="1"/>
      <c r="H347" s="1"/>
      <c r="I347" s="1"/>
      <c r="J347" s="1"/>
      <c r="K347" s="1"/>
      <c r="L347" s="1"/>
    </row>
    <row r="348" spans="7:12" ht="15">
      <c r="G348" s="1"/>
      <c r="H348" s="1"/>
      <c r="I348" s="1"/>
      <c r="J348" s="1"/>
      <c r="K348" s="1"/>
      <c r="L348" s="1"/>
    </row>
    <row r="349" spans="7:12" ht="15">
      <c r="G349" s="1"/>
      <c r="H349" s="1"/>
      <c r="I349" s="1"/>
      <c r="J349" s="1"/>
      <c r="K349" s="1"/>
      <c r="L349" s="1"/>
    </row>
    <row r="350" spans="7:12" ht="15">
      <c r="G350" s="1"/>
      <c r="H350" s="1"/>
      <c r="I350" s="1"/>
      <c r="J350" s="1"/>
      <c r="K350" s="1"/>
      <c r="L350" s="1"/>
    </row>
    <row r="351" spans="7:12" ht="15">
      <c r="G351" s="1"/>
      <c r="H351" s="1"/>
      <c r="I351" s="1"/>
      <c r="J351" s="1"/>
      <c r="K351" s="1"/>
      <c r="L351" s="1"/>
    </row>
    <row r="352" spans="7:12" ht="15">
      <c r="G352" s="1"/>
      <c r="H352" s="1"/>
      <c r="I352" s="1"/>
      <c r="J352" s="1"/>
      <c r="K352" s="1"/>
      <c r="L352" s="1"/>
    </row>
    <row r="353" spans="7:12" ht="15">
      <c r="G353" s="1"/>
      <c r="H353" s="1"/>
      <c r="I353" s="1"/>
      <c r="J353" s="1"/>
      <c r="K353" s="1"/>
      <c r="L353" s="1"/>
    </row>
    <row r="354" spans="7:12" ht="15">
      <c r="G354" s="1"/>
      <c r="H354" s="1"/>
      <c r="I354" s="1"/>
      <c r="J354" s="1"/>
      <c r="K354" s="1"/>
      <c r="L354" s="1"/>
    </row>
    <row r="355" spans="7:12" ht="15">
      <c r="G355" s="1"/>
      <c r="H355" s="1"/>
      <c r="I355" s="1"/>
      <c r="J355" s="1"/>
      <c r="K355" s="1"/>
      <c r="L355" s="1"/>
    </row>
    <row r="356" spans="7:12" ht="15">
      <c r="G356" s="1"/>
      <c r="H356" s="1"/>
      <c r="I356" s="1"/>
      <c r="J356" s="1"/>
      <c r="K356" s="1"/>
      <c r="L356" s="1"/>
    </row>
    <row r="357" spans="7:12" ht="15">
      <c r="G357" s="1"/>
      <c r="H357" s="1"/>
      <c r="I357" s="1"/>
      <c r="J357" s="1"/>
      <c r="K357" s="1"/>
      <c r="L357" s="1"/>
    </row>
    <row r="358" spans="7:12" ht="15">
      <c r="G358" s="1"/>
      <c r="H358" s="1"/>
      <c r="I358" s="1"/>
      <c r="J358" s="1"/>
      <c r="K358" s="1"/>
      <c r="L358" s="1"/>
    </row>
    <row r="359" spans="7:12" ht="15">
      <c r="G359" s="1"/>
      <c r="H359" s="1"/>
      <c r="I359" s="1"/>
      <c r="J359" s="1"/>
      <c r="K359" s="1"/>
      <c r="L359" s="1"/>
    </row>
    <row r="360" spans="7:12" ht="15">
      <c r="G360" s="1"/>
      <c r="H360" s="1"/>
      <c r="I360" s="1"/>
      <c r="J360" s="1"/>
      <c r="K360" s="1"/>
      <c r="L360" s="1"/>
    </row>
    <row r="361" spans="7:12" ht="15">
      <c r="G361" s="1"/>
      <c r="H361" s="1"/>
      <c r="I361" s="1"/>
      <c r="J361" s="1"/>
      <c r="K361" s="1"/>
      <c r="L361" s="1"/>
    </row>
    <row r="362" spans="7:12" ht="15">
      <c r="G362" s="1"/>
      <c r="H362" s="1"/>
      <c r="I362" s="1"/>
      <c r="J362" s="1"/>
      <c r="K362" s="1"/>
      <c r="L362" s="1"/>
    </row>
    <row r="363" spans="7:12" ht="15">
      <c r="G363" s="1"/>
      <c r="H363" s="1"/>
      <c r="I363" s="1"/>
      <c r="J363" s="1"/>
      <c r="K363" s="1"/>
      <c r="L363" s="1"/>
    </row>
    <row r="364" spans="7:12" ht="15">
      <c r="G364" s="1"/>
      <c r="H364" s="1"/>
      <c r="I364" s="1"/>
      <c r="J364" s="1"/>
      <c r="K364" s="1"/>
      <c r="L364" s="1"/>
    </row>
    <row r="365" spans="7:12" ht="15">
      <c r="G365" s="1"/>
      <c r="H365" s="1"/>
      <c r="I365" s="1"/>
      <c r="J365" s="1"/>
      <c r="K365" s="1"/>
      <c r="L365" s="1"/>
    </row>
    <row r="366" spans="7:12" ht="15">
      <c r="G366" s="1"/>
      <c r="H366" s="1"/>
      <c r="I366" s="1"/>
      <c r="J366" s="1"/>
      <c r="K366" s="1"/>
      <c r="L366" s="1"/>
    </row>
    <row r="367" spans="7:12" ht="15">
      <c r="G367" s="1"/>
      <c r="H367" s="1"/>
      <c r="I367" s="1"/>
      <c r="J367" s="1"/>
      <c r="K367" s="1"/>
      <c r="L367" s="1"/>
    </row>
    <row r="368" spans="7:12" ht="15">
      <c r="G368" s="1"/>
      <c r="H368" s="1"/>
      <c r="I368" s="1"/>
      <c r="J368" s="1"/>
      <c r="K368" s="1"/>
      <c r="L368" s="1"/>
    </row>
    <row r="369" spans="7:12" ht="15">
      <c r="G369" s="1"/>
      <c r="H369" s="1"/>
      <c r="I369" s="1"/>
      <c r="J369" s="1"/>
      <c r="K369" s="1"/>
      <c r="L369" s="1"/>
    </row>
    <row r="370" spans="7:12" ht="15">
      <c r="G370" s="1"/>
      <c r="H370" s="1"/>
      <c r="I370" s="1"/>
      <c r="J370" s="1"/>
      <c r="K370" s="1"/>
      <c r="L370" s="1"/>
    </row>
    <row r="371" spans="7:12" ht="15">
      <c r="G371" s="1"/>
      <c r="H371" s="1"/>
      <c r="I371" s="1"/>
      <c r="J371" s="1"/>
      <c r="K371" s="1"/>
      <c r="L371" s="1"/>
    </row>
    <row r="372" spans="7:12" ht="15">
      <c r="G372" s="1"/>
      <c r="H372" s="1"/>
      <c r="I372" s="1"/>
      <c r="J372" s="1"/>
      <c r="K372" s="1"/>
      <c r="L372" s="1"/>
    </row>
    <row r="373" spans="7:12" ht="15">
      <c r="G373" s="1"/>
      <c r="H373" s="1"/>
      <c r="I373" s="1"/>
      <c r="J373" s="1"/>
      <c r="K373" s="1"/>
      <c r="L373" s="1"/>
    </row>
    <row r="374" spans="7:12" ht="15">
      <c r="G374" s="1"/>
      <c r="H374" s="1"/>
      <c r="I374" s="1"/>
      <c r="J374" s="1"/>
      <c r="K374" s="1"/>
      <c r="L374" s="1"/>
    </row>
    <row r="375" spans="7:12" ht="15">
      <c r="G375" s="1"/>
      <c r="H375" s="1"/>
      <c r="I375" s="1"/>
      <c r="J375" s="1"/>
      <c r="K375" s="1"/>
      <c r="L375" s="1"/>
    </row>
    <row r="376" spans="7:12" ht="15">
      <c r="G376" s="1"/>
      <c r="H376" s="1"/>
      <c r="I376" s="1"/>
      <c r="J376" s="1"/>
      <c r="K376" s="1"/>
      <c r="L376" s="1"/>
    </row>
    <row r="377" spans="7:12" ht="15">
      <c r="G377" s="1"/>
      <c r="H377" s="1"/>
      <c r="I377" s="1"/>
      <c r="J377" s="1"/>
      <c r="K377" s="1"/>
      <c r="L377" s="1"/>
    </row>
    <row r="378" spans="7:12" ht="15">
      <c r="G378" s="1"/>
      <c r="H378" s="1"/>
      <c r="I378" s="1"/>
      <c r="J378" s="1"/>
      <c r="K378" s="1"/>
      <c r="L378" s="1"/>
    </row>
    <row r="379" spans="7:12" ht="15">
      <c r="G379" s="1"/>
      <c r="H379" s="1"/>
      <c r="I379" s="1"/>
      <c r="J379" s="1"/>
      <c r="K379" s="1"/>
      <c r="L379" s="1"/>
    </row>
    <row r="380" spans="7:12" ht="15">
      <c r="G380" s="1"/>
      <c r="H380" s="1"/>
      <c r="I380" s="1"/>
      <c r="J380" s="1"/>
      <c r="K380" s="1"/>
      <c r="L380" s="1"/>
    </row>
    <row r="381" spans="7:12" ht="15">
      <c r="G381" s="1"/>
      <c r="H381" s="1"/>
      <c r="I381" s="1"/>
      <c r="J381" s="1"/>
      <c r="K381" s="1"/>
      <c r="L381" s="1"/>
    </row>
    <row r="382" spans="7:12" ht="15">
      <c r="G382" s="1"/>
      <c r="H382" s="1"/>
      <c r="I382" s="1"/>
      <c r="J382" s="1"/>
      <c r="K382" s="1"/>
      <c r="L382" s="1"/>
    </row>
    <row r="383" spans="7:12" ht="15">
      <c r="G383" s="1"/>
      <c r="H383" s="1"/>
      <c r="I383" s="1"/>
      <c r="J383" s="1"/>
      <c r="K383" s="1"/>
      <c r="L383" s="1"/>
    </row>
    <row r="384" spans="7:12" ht="15">
      <c r="G384" s="1"/>
      <c r="H384" s="1"/>
      <c r="I384" s="1"/>
      <c r="J384" s="1"/>
      <c r="K384" s="1"/>
      <c r="L384" s="1"/>
    </row>
    <row r="385" spans="7:12" ht="15">
      <c r="G385" s="1"/>
      <c r="H385" s="1"/>
      <c r="I385" s="1"/>
      <c r="J385" s="1"/>
      <c r="K385" s="1"/>
      <c r="L385" s="1"/>
    </row>
    <row r="386" spans="7:12" ht="15">
      <c r="G386" s="1"/>
      <c r="H386" s="1"/>
      <c r="I386" s="1"/>
      <c r="J386" s="1"/>
      <c r="K386" s="1"/>
      <c r="L386" s="1"/>
    </row>
    <row r="387" spans="7:12" ht="15">
      <c r="G387" s="1"/>
      <c r="H387" s="1"/>
      <c r="I387" s="1"/>
      <c r="J387" s="1"/>
      <c r="K387" s="1"/>
      <c r="L387" s="1"/>
    </row>
    <row r="388" spans="7:12" ht="15">
      <c r="G388" s="1"/>
      <c r="H388" s="1"/>
      <c r="I388" s="1"/>
      <c r="J388" s="1"/>
      <c r="K388" s="1"/>
      <c r="L388" s="1"/>
    </row>
    <row r="389" spans="7:12" ht="15">
      <c r="G389" s="1"/>
      <c r="H389" s="1"/>
      <c r="I389" s="1"/>
      <c r="J389" s="1"/>
      <c r="K389" s="1"/>
      <c r="L389" s="1"/>
    </row>
    <row r="390" spans="7:12" ht="15">
      <c r="G390" s="1"/>
      <c r="H390" s="1"/>
      <c r="I390" s="1"/>
      <c r="J390" s="1"/>
      <c r="K390" s="1"/>
      <c r="L390" s="1"/>
    </row>
    <row r="391" spans="7:12" ht="15">
      <c r="G391" s="1"/>
      <c r="H391" s="1"/>
      <c r="I391" s="1"/>
      <c r="J391" s="1"/>
      <c r="K391" s="1"/>
      <c r="L391" s="1"/>
    </row>
    <row r="392" spans="7:12" ht="15">
      <c r="G392" s="1"/>
      <c r="H392" s="1"/>
      <c r="I392" s="1"/>
      <c r="J392" s="1"/>
      <c r="K392" s="1"/>
      <c r="L392" s="1"/>
    </row>
    <row r="393" spans="7:12" ht="15">
      <c r="G393" s="1"/>
      <c r="H393" s="1"/>
      <c r="I393" s="1"/>
      <c r="J393" s="1"/>
      <c r="K393" s="1"/>
      <c r="L393" s="1"/>
    </row>
    <row r="394" spans="7:12" ht="15">
      <c r="G394" s="1"/>
      <c r="H394" s="1"/>
      <c r="I394" s="1"/>
      <c r="J394" s="1"/>
      <c r="K394" s="1"/>
      <c r="L394" s="1"/>
    </row>
    <row r="395" spans="7:12" ht="15">
      <c r="G395" s="1"/>
      <c r="H395" s="1"/>
      <c r="I395" s="1"/>
      <c r="J395" s="1"/>
      <c r="K395" s="1"/>
      <c r="L395" s="1"/>
    </row>
    <row r="396" spans="7:12" ht="15">
      <c r="G396" s="1"/>
      <c r="H396" s="1"/>
      <c r="I396" s="1"/>
      <c r="J396" s="1"/>
      <c r="K396" s="1"/>
      <c r="L396" s="1"/>
    </row>
    <row r="397" spans="7:12" ht="15">
      <c r="G397" s="1"/>
      <c r="H397" s="1"/>
      <c r="I397" s="1"/>
      <c r="J397" s="1"/>
      <c r="K397" s="1"/>
      <c r="L397" s="1"/>
    </row>
    <row r="398" spans="7:12" ht="15">
      <c r="G398" s="1"/>
      <c r="H398" s="1"/>
      <c r="I398" s="1"/>
      <c r="J398" s="1"/>
      <c r="K398" s="1"/>
      <c r="L398" s="1"/>
    </row>
    <row r="399" spans="7:12" ht="15">
      <c r="G399" s="1"/>
      <c r="H399" s="1"/>
      <c r="I399" s="1"/>
      <c r="J399" s="1"/>
      <c r="K399" s="1"/>
      <c r="L399" s="1"/>
    </row>
    <row r="400" spans="7:12" ht="15">
      <c r="G400" s="1"/>
      <c r="H400" s="1"/>
      <c r="I400" s="1"/>
      <c r="J400" s="1"/>
      <c r="K400" s="1"/>
      <c r="L400" s="1"/>
    </row>
    <row r="401" spans="7:12" ht="15">
      <c r="G401" s="1"/>
      <c r="H401" s="1"/>
      <c r="I401" s="1"/>
      <c r="J401" s="1"/>
      <c r="K401" s="1"/>
      <c r="L401" s="1"/>
    </row>
    <row r="402" spans="7:12" ht="15">
      <c r="G402" s="1"/>
      <c r="H402" s="1"/>
      <c r="I402" s="1"/>
      <c r="J402" s="1"/>
      <c r="K402" s="1"/>
      <c r="L402" s="1"/>
    </row>
    <row r="403" spans="7:12" ht="15">
      <c r="G403" s="1"/>
      <c r="H403" s="1"/>
      <c r="I403" s="1"/>
      <c r="J403" s="1"/>
      <c r="K403" s="1"/>
      <c r="L403" s="1"/>
    </row>
    <row r="404" spans="7:12" ht="15">
      <c r="G404" s="1"/>
      <c r="H404" s="1"/>
      <c r="I404" s="1"/>
      <c r="J404" s="1"/>
      <c r="K404" s="1"/>
      <c r="L404" s="1"/>
    </row>
    <row r="405" spans="7:12" ht="15">
      <c r="G405" s="1"/>
      <c r="H405" s="1"/>
      <c r="I405" s="1"/>
      <c r="J405" s="1"/>
      <c r="K405" s="1"/>
      <c r="L405" s="1"/>
    </row>
    <row r="406" spans="7:12" ht="15">
      <c r="G406" s="1"/>
      <c r="H406" s="1"/>
      <c r="I406" s="1"/>
      <c r="J406" s="1"/>
      <c r="K406" s="1"/>
      <c r="L406" s="1"/>
    </row>
    <row r="407" spans="7:12" ht="15">
      <c r="G407" s="1"/>
      <c r="H407" s="1"/>
      <c r="I407" s="1"/>
      <c r="J407" s="1"/>
      <c r="K407" s="1"/>
      <c r="L407" s="1"/>
    </row>
    <row r="408" spans="7:12" ht="15">
      <c r="G408" s="1"/>
      <c r="H408" s="1"/>
      <c r="I408" s="1"/>
      <c r="J408" s="1"/>
      <c r="K408" s="1"/>
      <c r="L408" s="1"/>
    </row>
    <row r="409" spans="7:12" ht="15">
      <c r="G409" s="1"/>
      <c r="H409" s="1"/>
      <c r="I409" s="1"/>
      <c r="J409" s="1"/>
      <c r="K409" s="1"/>
      <c r="L409" s="1"/>
    </row>
    <row r="410" spans="7:12" ht="15">
      <c r="G410" s="1"/>
      <c r="H410" s="1"/>
      <c r="I410" s="1"/>
      <c r="J410" s="1"/>
      <c r="K410" s="1"/>
      <c r="L410" s="1"/>
    </row>
    <row r="411" spans="7:12" ht="15">
      <c r="G411" s="1"/>
      <c r="H411" s="1"/>
      <c r="I411" s="1"/>
      <c r="J411" s="1"/>
      <c r="K411" s="1"/>
      <c r="L411" s="1"/>
    </row>
    <row r="412" spans="7:12" ht="15">
      <c r="G412" s="1"/>
      <c r="H412" s="1"/>
      <c r="I412" s="1"/>
      <c r="J412" s="1"/>
      <c r="K412" s="1"/>
      <c r="L412" s="1"/>
    </row>
    <row r="413" spans="7:12" ht="15">
      <c r="G413" s="1"/>
      <c r="H413" s="1"/>
      <c r="I413" s="1"/>
      <c r="J413" s="1"/>
      <c r="K413" s="1"/>
      <c r="L413" s="1"/>
    </row>
    <row r="414" spans="7:12" ht="15">
      <c r="G414" s="1"/>
      <c r="H414" s="1"/>
      <c r="I414" s="1"/>
      <c r="J414" s="1"/>
      <c r="K414" s="1"/>
      <c r="L414" s="1"/>
    </row>
    <row r="415" spans="7:12" ht="15">
      <c r="G415" s="1"/>
      <c r="H415" s="1"/>
      <c r="I415" s="1"/>
      <c r="J415" s="1"/>
      <c r="K415" s="1"/>
      <c r="L415" s="1"/>
    </row>
    <row r="416" spans="7:12" ht="15">
      <c r="G416" s="1"/>
      <c r="H416" s="1"/>
      <c r="I416" s="1"/>
      <c r="J416" s="1"/>
      <c r="K416" s="1"/>
      <c r="L416" s="1"/>
    </row>
    <row r="417" spans="7:12" ht="15">
      <c r="G417" s="1"/>
      <c r="H417" s="1"/>
      <c r="I417" s="1"/>
      <c r="J417" s="1"/>
      <c r="K417" s="1"/>
      <c r="L417" s="1"/>
    </row>
    <row r="418" spans="7:12" ht="15">
      <c r="G418" s="1"/>
      <c r="H418" s="1"/>
      <c r="I418" s="1"/>
      <c r="J418" s="1"/>
      <c r="K418" s="1"/>
      <c r="L418" s="1"/>
    </row>
    <row r="419" spans="7:12" ht="15">
      <c r="G419" s="1"/>
      <c r="H419" s="1"/>
      <c r="I419" s="1"/>
      <c r="J419" s="1"/>
      <c r="K419" s="1"/>
      <c r="L419" s="1"/>
    </row>
    <row r="420" spans="7:12" ht="15">
      <c r="G420" s="1"/>
      <c r="H420" s="1"/>
      <c r="I420" s="1"/>
      <c r="J420" s="1"/>
      <c r="K420" s="1"/>
      <c r="L420" s="1"/>
    </row>
    <row r="421" spans="7:12" ht="15">
      <c r="G421" s="1"/>
      <c r="H421" s="1"/>
      <c r="I421" s="1"/>
      <c r="J421" s="1"/>
      <c r="K421" s="1"/>
      <c r="L421" s="1"/>
    </row>
    <row r="422" spans="7:12" ht="15">
      <c r="G422" s="1"/>
      <c r="H422" s="1"/>
      <c r="I422" s="1"/>
      <c r="J422" s="1"/>
      <c r="K422" s="1"/>
      <c r="L422" s="1"/>
    </row>
    <row r="423" spans="7:12" ht="15">
      <c r="G423" s="1"/>
      <c r="H423" s="1"/>
      <c r="I423" s="1"/>
      <c r="J423" s="1"/>
      <c r="K423" s="1"/>
      <c r="L423" s="1"/>
    </row>
    <row r="424" spans="7:12" ht="15">
      <c r="G424" s="1"/>
      <c r="H424" s="1"/>
      <c r="I424" s="1"/>
      <c r="J424" s="1"/>
      <c r="K424" s="1"/>
      <c r="L424" s="1"/>
    </row>
    <row r="425" spans="7:12" ht="15">
      <c r="G425" s="1"/>
      <c r="H425" s="1"/>
      <c r="I425" s="1"/>
      <c r="J425" s="1"/>
      <c r="K425" s="1"/>
      <c r="L425" s="1"/>
    </row>
    <row r="426" spans="7:12" ht="15">
      <c r="G426" s="1"/>
      <c r="H426" s="1"/>
      <c r="I426" s="1"/>
      <c r="J426" s="1"/>
      <c r="K426" s="1"/>
      <c r="L426" s="1"/>
    </row>
    <row r="427" spans="7:12" ht="15">
      <c r="G427" s="1"/>
      <c r="H427" s="1"/>
      <c r="I427" s="1"/>
      <c r="J427" s="1"/>
      <c r="K427" s="1"/>
      <c r="L427" s="1"/>
    </row>
    <row r="428" spans="7:12" ht="15">
      <c r="G428" s="1"/>
      <c r="H428" s="1"/>
      <c r="I428" s="1"/>
      <c r="J428" s="1"/>
      <c r="K428" s="1"/>
      <c r="L428" s="1"/>
    </row>
    <row r="429" spans="7:12" ht="15">
      <c r="G429" s="1"/>
      <c r="H429" s="1"/>
      <c r="I429" s="1"/>
      <c r="J429" s="1"/>
      <c r="K429" s="1"/>
      <c r="L429" s="1"/>
    </row>
    <row r="430" spans="7:12" ht="15">
      <c r="G430" s="1"/>
      <c r="H430" s="1"/>
      <c r="I430" s="1"/>
      <c r="J430" s="1"/>
      <c r="K430" s="1"/>
      <c r="L430" s="1"/>
    </row>
    <row r="431" spans="7:12" ht="15">
      <c r="G431" s="1"/>
      <c r="H431" s="1"/>
      <c r="I431" s="1"/>
      <c r="J431" s="1"/>
      <c r="K431" s="1"/>
      <c r="L431" s="1"/>
    </row>
    <row r="432" spans="7:12" ht="15">
      <c r="G432" s="1"/>
      <c r="H432" s="1"/>
      <c r="I432" s="1"/>
      <c r="J432" s="1"/>
      <c r="K432" s="1"/>
      <c r="L432" s="1"/>
    </row>
    <row r="433" spans="7:12" ht="15">
      <c r="G433" s="1"/>
      <c r="H433" s="1"/>
      <c r="I433" s="1"/>
      <c r="J433" s="1"/>
      <c r="K433" s="1"/>
      <c r="L433" s="1"/>
    </row>
    <row r="434" spans="7:12" ht="15">
      <c r="G434" s="1"/>
      <c r="H434" s="1"/>
      <c r="I434" s="1"/>
      <c r="J434" s="1"/>
      <c r="K434" s="1"/>
      <c r="L434" s="1"/>
    </row>
    <row r="435" spans="7:12" ht="15">
      <c r="G435" s="1"/>
      <c r="H435" s="1"/>
      <c r="I435" s="1"/>
      <c r="J435" s="1"/>
      <c r="K435" s="1"/>
      <c r="L435" s="1"/>
    </row>
    <row r="436" spans="7:12" ht="15">
      <c r="G436" s="1"/>
      <c r="H436" s="1"/>
      <c r="I436" s="1"/>
      <c r="J436" s="1"/>
      <c r="K436" s="1"/>
      <c r="L436" s="1"/>
    </row>
    <row r="437" spans="7:12" ht="15">
      <c r="G437" s="1"/>
      <c r="H437" s="1"/>
      <c r="I437" s="1"/>
      <c r="J437" s="1"/>
      <c r="K437" s="1"/>
      <c r="L437" s="1"/>
    </row>
    <row r="438" spans="7:12" ht="15">
      <c r="G438" s="1"/>
      <c r="H438" s="1"/>
      <c r="I438" s="1"/>
      <c r="J438" s="1"/>
      <c r="K438" s="1"/>
      <c r="L438" s="1"/>
    </row>
    <row r="439" spans="7:12" ht="15">
      <c r="G439" s="1"/>
      <c r="H439" s="1"/>
      <c r="I439" s="1"/>
      <c r="J439" s="1"/>
      <c r="K439" s="1"/>
      <c r="L439" s="1"/>
    </row>
    <row r="440" spans="7:12" ht="15">
      <c r="G440" s="1"/>
      <c r="H440" s="1"/>
      <c r="I440" s="1"/>
      <c r="J440" s="1"/>
      <c r="K440" s="1"/>
      <c r="L440" s="1"/>
    </row>
    <row r="441" spans="7:12" ht="15">
      <c r="G441" s="1"/>
      <c r="H441" s="1"/>
      <c r="I441" s="1"/>
      <c r="J441" s="1"/>
      <c r="K441" s="1"/>
      <c r="L441" s="1"/>
    </row>
    <row r="442" spans="7:12" ht="15">
      <c r="G442" s="1"/>
      <c r="H442" s="1"/>
      <c r="I442" s="1"/>
      <c r="J442" s="1"/>
      <c r="K442" s="1"/>
      <c r="L442" s="1"/>
    </row>
    <row r="443" spans="7:12" ht="15">
      <c r="G443" s="1"/>
      <c r="H443" s="1"/>
      <c r="I443" s="1"/>
      <c r="J443" s="1"/>
      <c r="K443" s="1"/>
      <c r="L443" s="1"/>
    </row>
    <row r="444" spans="7:12" ht="15">
      <c r="G444" s="1"/>
      <c r="H444" s="1"/>
      <c r="I444" s="1"/>
      <c r="J444" s="1"/>
      <c r="K444" s="1"/>
      <c r="L444" s="1"/>
    </row>
    <row r="445" spans="7:12" ht="15">
      <c r="G445" s="1"/>
      <c r="H445" s="1"/>
      <c r="I445" s="1"/>
      <c r="J445" s="1"/>
      <c r="K445" s="1"/>
      <c r="L445" s="1"/>
    </row>
    <row r="446" spans="7:12" ht="15">
      <c r="G446" s="1"/>
      <c r="H446" s="1"/>
      <c r="I446" s="1"/>
      <c r="J446" s="1"/>
      <c r="K446" s="1"/>
      <c r="L446" s="1"/>
    </row>
    <row r="447" spans="7:12" ht="15">
      <c r="G447" s="1"/>
      <c r="H447" s="1"/>
      <c r="I447" s="1"/>
      <c r="J447" s="1"/>
      <c r="K447" s="1"/>
      <c r="L447" s="1"/>
    </row>
    <row r="448" spans="7:12" ht="15">
      <c r="G448" s="1"/>
      <c r="H448" s="1"/>
      <c r="I448" s="1"/>
      <c r="J448" s="1"/>
      <c r="K448" s="1"/>
      <c r="L448" s="1"/>
    </row>
    <row r="449" spans="7:12" ht="15">
      <c r="G449" s="1"/>
      <c r="H449" s="1"/>
      <c r="I449" s="1"/>
      <c r="J449" s="1"/>
      <c r="K449" s="1"/>
      <c r="L449" s="1"/>
    </row>
    <row r="450" spans="7:12" ht="15">
      <c r="G450" s="1"/>
      <c r="H450" s="1"/>
      <c r="I450" s="1"/>
      <c r="J450" s="1"/>
      <c r="K450" s="1"/>
      <c r="L450" s="1"/>
    </row>
    <row r="451" spans="7:12" ht="15">
      <c r="G451" s="1"/>
      <c r="H451" s="1"/>
      <c r="I451" s="1"/>
      <c r="J451" s="1"/>
      <c r="K451" s="1"/>
      <c r="L451" s="1"/>
    </row>
    <row r="452" spans="7:12" ht="15">
      <c r="G452" s="1"/>
      <c r="H452" s="1"/>
      <c r="I452" s="1"/>
      <c r="J452" s="1"/>
      <c r="K452" s="1"/>
      <c r="L452" s="1"/>
    </row>
    <row r="453" spans="7:12" ht="15">
      <c r="G453" s="1"/>
      <c r="H453" s="1"/>
      <c r="I453" s="1"/>
      <c r="J453" s="1"/>
      <c r="K453" s="1"/>
      <c r="L453" s="1"/>
    </row>
    <row r="454" spans="7:12" ht="15">
      <c r="G454" s="1"/>
      <c r="H454" s="1"/>
      <c r="I454" s="1"/>
      <c r="J454" s="1"/>
      <c r="K454" s="1"/>
      <c r="L454" s="1"/>
    </row>
    <row r="455" spans="7:12" ht="15">
      <c r="G455" s="1"/>
      <c r="H455" s="1"/>
      <c r="I455" s="1"/>
      <c r="J455" s="1"/>
      <c r="K455" s="1"/>
      <c r="L455" s="1"/>
    </row>
    <row r="456" spans="7:12" ht="15">
      <c r="G456" s="1"/>
      <c r="H456" s="1"/>
      <c r="I456" s="1"/>
      <c r="J456" s="1"/>
      <c r="K456" s="1"/>
      <c r="L456" s="1"/>
    </row>
    <row r="457" spans="7:12" ht="15">
      <c r="G457" s="1"/>
      <c r="H457" s="1"/>
      <c r="I457" s="1"/>
      <c r="J457" s="1"/>
      <c r="K457" s="1"/>
      <c r="L457" s="1"/>
    </row>
    <row r="458" spans="7:12" ht="15">
      <c r="G458" s="1"/>
      <c r="H458" s="1"/>
      <c r="I458" s="1"/>
      <c r="J458" s="1"/>
      <c r="K458" s="1"/>
      <c r="L458" s="1"/>
    </row>
    <row r="459" spans="7:12" ht="15">
      <c r="G459" s="1"/>
      <c r="H459" s="1"/>
      <c r="I459" s="1"/>
      <c r="J459" s="1"/>
      <c r="K459" s="1"/>
      <c r="L459" s="1"/>
    </row>
    <row r="460" spans="7:12" ht="15">
      <c r="G460" s="1"/>
      <c r="H460" s="1"/>
      <c r="I460" s="1"/>
      <c r="J460" s="1"/>
      <c r="K460" s="1"/>
      <c r="L460" s="1"/>
    </row>
    <row r="461" spans="7:12" ht="15">
      <c r="G461" s="1"/>
      <c r="H461" s="1"/>
      <c r="I461" s="1"/>
      <c r="J461" s="1"/>
      <c r="K461" s="1"/>
      <c r="L461" s="1"/>
    </row>
    <row r="462" spans="7:12" ht="15">
      <c r="G462" s="1"/>
      <c r="H462" s="1"/>
      <c r="I462" s="1"/>
      <c r="J462" s="1"/>
      <c r="K462" s="1"/>
      <c r="L462" s="1"/>
    </row>
    <row r="463" spans="7:12" ht="15">
      <c r="G463" s="1"/>
      <c r="H463" s="1"/>
      <c r="I463" s="1"/>
      <c r="J463" s="1"/>
      <c r="K463" s="1"/>
      <c r="L463" s="1"/>
    </row>
    <row r="464" spans="7:12" ht="15">
      <c r="G464" s="1"/>
      <c r="H464" s="1"/>
      <c r="I464" s="1"/>
      <c r="J464" s="1"/>
      <c r="K464" s="1"/>
      <c r="L464" s="1"/>
    </row>
    <row r="465" spans="7:12" ht="15">
      <c r="G465" s="1"/>
      <c r="H465" s="1"/>
      <c r="I465" s="1"/>
      <c r="J465" s="1"/>
      <c r="K465" s="1"/>
      <c r="L465" s="1"/>
    </row>
    <row r="466" spans="7:12" ht="15">
      <c r="G466" s="1"/>
      <c r="H466" s="1"/>
      <c r="I466" s="1"/>
      <c r="J466" s="1"/>
      <c r="K466" s="1"/>
      <c r="L466" s="1"/>
    </row>
    <row r="467" spans="7:12" ht="15">
      <c r="G467" s="1"/>
      <c r="H467" s="1"/>
      <c r="I467" s="1"/>
      <c r="J467" s="1"/>
      <c r="K467" s="1"/>
      <c r="L467" s="1"/>
    </row>
    <row r="468" spans="7:12" ht="15">
      <c r="G468" s="1"/>
      <c r="H468" s="1"/>
      <c r="I468" s="1"/>
      <c r="J468" s="1"/>
      <c r="K468" s="1"/>
      <c r="L468" s="1"/>
    </row>
    <row r="469" spans="7:12" ht="15">
      <c r="G469" s="1"/>
      <c r="H469" s="1"/>
      <c r="I469" s="1"/>
      <c r="J469" s="1"/>
      <c r="K469" s="1"/>
      <c r="L469" s="1"/>
    </row>
    <row r="470" spans="7:12" ht="15">
      <c r="G470" s="1"/>
      <c r="H470" s="1"/>
      <c r="I470" s="1"/>
      <c r="J470" s="1"/>
      <c r="K470" s="1"/>
      <c r="L470" s="1"/>
    </row>
    <row r="471" spans="7:12" ht="15">
      <c r="G471" s="1"/>
      <c r="H471" s="1"/>
      <c r="I471" s="1"/>
      <c r="J471" s="1"/>
      <c r="K471" s="1"/>
      <c r="L471" s="1"/>
    </row>
    <row r="472" spans="7:12" ht="15">
      <c r="G472" s="1"/>
      <c r="H472" s="1"/>
      <c r="I472" s="1"/>
      <c r="J472" s="1"/>
      <c r="K472" s="1"/>
      <c r="L472" s="1"/>
    </row>
    <row r="473" spans="7:12" ht="15">
      <c r="G473" s="1"/>
      <c r="H473" s="1"/>
      <c r="I473" s="1"/>
      <c r="J473" s="1"/>
      <c r="K473" s="1"/>
      <c r="L473" s="1"/>
    </row>
    <row r="474" spans="7:12" ht="15">
      <c r="G474" s="1"/>
      <c r="H474" s="1"/>
      <c r="I474" s="1"/>
      <c r="J474" s="1"/>
      <c r="K474" s="1"/>
      <c r="L474" s="1"/>
    </row>
    <row r="475" spans="7:12" ht="15">
      <c r="G475" s="1"/>
      <c r="H475" s="1"/>
      <c r="I475" s="1"/>
      <c r="J475" s="1"/>
      <c r="K475" s="1"/>
      <c r="L475" s="1"/>
    </row>
    <row r="476" spans="7:12" ht="15">
      <c r="G476" s="1"/>
      <c r="H476" s="1"/>
      <c r="I476" s="1"/>
      <c r="J476" s="1"/>
      <c r="K476" s="1"/>
      <c r="L476" s="1"/>
    </row>
    <row r="477" spans="7:12" ht="15">
      <c r="G477" s="1"/>
      <c r="H477" s="1"/>
      <c r="I477" s="1"/>
      <c r="J477" s="1"/>
      <c r="K477" s="1"/>
      <c r="L477" s="1"/>
    </row>
    <row r="478" spans="7:12" ht="15">
      <c r="G478" s="1"/>
      <c r="H478" s="1"/>
      <c r="I478" s="1"/>
      <c r="J478" s="1"/>
      <c r="K478" s="1"/>
      <c r="L478" s="1"/>
    </row>
    <row r="479" spans="7:12" ht="15">
      <c r="G479" s="1"/>
      <c r="H479" s="1"/>
      <c r="I479" s="1"/>
      <c r="J479" s="1"/>
      <c r="K479" s="1"/>
      <c r="L479" s="1"/>
    </row>
    <row r="480" spans="7:12" ht="15">
      <c r="G480" s="1"/>
      <c r="H480" s="1"/>
      <c r="I480" s="1"/>
      <c r="J480" s="1"/>
      <c r="K480" s="1"/>
      <c r="L480" s="1"/>
    </row>
    <row r="481" spans="7:12" ht="15">
      <c r="G481" s="1"/>
      <c r="H481" s="1"/>
      <c r="I481" s="1"/>
      <c r="J481" s="1"/>
      <c r="K481" s="1"/>
      <c r="L481" s="1"/>
    </row>
    <row r="482" spans="7:12" ht="15">
      <c r="G482" s="1"/>
      <c r="H482" s="1"/>
      <c r="I482" s="1"/>
      <c r="J482" s="1"/>
      <c r="K482" s="1"/>
      <c r="L482" s="1"/>
    </row>
    <row r="483" spans="7:12" ht="15">
      <c r="G483" s="1"/>
      <c r="H483" s="1"/>
      <c r="I483" s="1"/>
      <c r="J483" s="1"/>
      <c r="K483" s="1"/>
      <c r="L483" s="1"/>
    </row>
    <row r="484" spans="7:12" ht="15">
      <c r="G484" s="1"/>
      <c r="H484" s="1"/>
      <c r="I484" s="1"/>
      <c r="J484" s="1"/>
      <c r="K484" s="1"/>
      <c r="L484" s="1"/>
    </row>
    <row r="485" spans="7:12" ht="15">
      <c r="G485" s="1"/>
      <c r="H485" s="1"/>
      <c r="I485" s="1"/>
      <c r="J485" s="1"/>
      <c r="K485" s="1"/>
      <c r="L485" s="1"/>
    </row>
    <row r="486" spans="7:12" ht="15">
      <c r="G486" s="1"/>
      <c r="H486" s="1"/>
      <c r="I486" s="1"/>
      <c r="J486" s="1"/>
      <c r="K486" s="1"/>
      <c r="L486" s="1"/>
    </row>
    <row r="487" spans="7:12" ht="15">
      <c r="G487" s="1"/>
      <c r="H487" s="1"/>
      <c r="I487" s="1"/>
      <c r="J487" s="1"/>
      <c r="K487" s="1"/>
      <c r="L487" s="1"/>
    </row>
    <row r="488" spans="7:12" ht="15">
      <c r="G488" s="1"/>
      <c r="H488" s="1"/>
      <c r="I488" s="1"/>
      <c r="J488" s="1"/>
      <c r="K488" s="1"/>
      <c r="L488" s="1"/>
    </row>
    <row r="489" spans="7:12" ht="15">
      <c r="G489" s="1"/>
      <c r="H489" s="1"/>
      <c r="I489" s="1"/>
      <c r="J489" s="1"/>
      <c r="K489" s="1"/>
      <c r="L489" s="1"/>
    </row>
    <row r="490" spans="7:12" ht="15">
      <c r="G490" s="1"/>
      <c r="H490" s="1"/>
      <c r="I490" s="1"/>
      <c r="J490" s="1"/>
      <c r="K490" s="1"/>
      <c r="L490" s="1"/>
    </row>
    <row r="491" spans="7:12" ht="15">
      <c r="G491" s="1"/>
      <c r="H491" s="1"/>
      <c r="I491" s="1"/>
      <c r="J491" s="1"/>
      <c r="K491" s="1"/>
      <c r="L491" s="1"/>
    </row>
    <row r="492" spans="7:12" ht="15">
      <c r="G492" s="1"/>
      <c r="H492" s="1"/>
      <c r="I492" s="1"/>
      <c r="J492" s="1"/>
      <c r="K492" s="1"/>
      <c r="L492" s="1"/>
    </row>
    <row r="493" spans="7:12" ht="15">
      <c r="G493" s="1"/>
      <c r="H493" s="1"/>
      <c r="I493" s="1"/>
      <c r="J493" s="1"/>
      <c r="K493" s="1"/>
      <c r="L493" s="1"/>
    </row>
    <row r="494" spans="7:12" ht="15">
      <c r="G494" s="1"/>
      <c r="H494" s="1"/>
      <c r="I494" s="1"/>
      <c r="J494" s="1"/>
      <c r="K494" s="1"/>
      <c r="L494" s="1"/>
    </row>
    <row r="495" spans="7:12" ht="15">
      <c r="G495" s="1"/>
      <c r="H495" s="1"/>
      <c r="I495" s="1"/>
      <c r="J495" s="1"/>
      <c r="K495" s="1"/>
      <c r="L495" s="1"/>
    </row>
    <row r="496" spans="7:12" ht="15">
      <c r="G496" s="1"/>
      <c r="H496" s="1"/>
      <c r="I496" s="1"/>
      <c r="J496" s="1"/>
      <c r="K496" s="1"/>
      <c r="L496" s="1"/>
    </row>
    <row r="497" spans="7:12" ht="15">
      <c r="G497" s="1"/>
      <c r="H497" s="1"/>
      <c r="I497" s="1"/>
      <c r="J497" s="1"/>
      <c r="K497" s="1"/>
      <c r="L497" s="1"/>
    </row>
    <row r="498" spans="7:12" ht="15">
      <c r="G498" s="1"/>
      <c r="H498" s="1"/>
      <c r="I498" s="1"/>
      <c r="J498" s="1"/>
      <c r="K498" s="1"/>
      <c r="L498" s="1"/>
    </row>
    <row r="499" spans="7:12" ht="15">
      <c r="G499" s="1"/>
      <c r="H499" s="1"/>
      <c r="I499" s="1"/>
      <c r="J499" s="1"/>
      <c r="K499" s="1"/>
      <c r="L499" s="1"/>
    </row>
    <row r="500" spans="7:12" ht="15">
      <c r="G500" s="1"/>
      <c r="H500" s="1"/>
      <c r="I500" s="1"/>
      <c r="J500" s="1"/>
      <c r="K500" s="1"/>
      <c r="L500" s="1"/>
    </row>
    <row r="501" spans="7:12" ht="15">
      <c r="G501" s="1"/>
      <c r="H501" s="1"/>
      <c r="I501" s="1"/>
      <c r="J501" s="1"/>
      <c r="K501" s="1"/>
      <c r="L501" s="1"/>
    </row>
    <row r="502" spans="7:12" ht="15">
      <c r="G502" s="1"/>
      <c r="H502" s="1"/>
      <c r="I502" s="1"/>
      <c r="J502" s="1"/>
      <c r="K502" s="1"/>
      <c r="L502" s="1"/>
    </row>
    <row r="503" spans="7:12" ht="15">
      <c r="G503" s="1"/>
      <c r="H503" s="1"/>
      <c r="I503" s="1"/>
      <c r="J503" s="1"/>
      <c r="K503" s="1"/>
      <c r="L503" s="1"/>
    </row>
    <row r="504" spans="7:12" ht="15">
      <c r="G504" s="1"/>
      <c r="H504" s="1"/>
      <c r="I504" s="1"/>
      <c r="J504" s="1"/>
      <c r="K504" s="1"/>
      <c r="L504" s="1"/>
    </row>
    <row r="505" spans="7:12" ht="15">
      <c r="G505" s="1"/>
      <c r="H505" s="1"/>
      <c r="I505" s="1"/>
      <c r="J505" s="1"/>
      <c r="K505" s="1"/>
      <c r="L505" s="1"/>
    </row>
    <row r="506" spans="7:12" ht="15">
      <c r="G506" s="1"/>
      <c r="H506" s="1"/>
      <c r="I506" s="1"/>
      <c r="J506" s="1"/>
      <c r="K506" s="1"/>
      <c r="L506" s="1"/>
    </row>
    <row r="507" spans="7:12" ht="15">
      <c r="G507" s="1"/>
      <c r="H507" s="1"/>
      <c r="I507" s="1"/>
      <c r="J507" s="1"/>
      <c r="K507" s="1"/>
      <c r="L507" s="1"/>
    </row>
    <row r="508" spans="7:12" ht="15">
      <c r="G508" s="1"/>
      <c r="H508" s="1"/>
      <c r="I508" s="1"/>
      <c r="J508" s="1"/>
      <c r="K508" s="1"/>
      <c r="L508" s="1"/>
    </row>
    <row r="509" spans="7:12" ht="15">
      <c r="G509" s="1"/>
      <c r="H509" s="1"/>
      <c r="I509" s="1"/>
      <c r="J509" s="1"/>
      <c r="K509" s="1"/>
      <c r="L509" s="1"/>
    </row>
    <row r="510" spans="7:12" ht="15">
      <c r="G510" s="1"/>
      <c r="H510" s="1"/>
      <c r="I510" s="1"/>
      <c r="J510" s="1"/>
      <c r="K510" s="1"/>
      <c r="L510" s="1"/>
    </row>
    <row r="511" spans="7:12" ht="15">
      <c r="G511" s="1"/>
      <c r="H511" s="1"/>
      <c r="I511" s="1"/>
      <c r="J511" s="1"/>
      <c r="K511" s="1"/>
      <c r="L511" s="1"/>
    </row>
    <row r="512" spans="7:12" ht="15">
      <c r="G512" s="1"/>
      <c r="H512" s="1"/>
      <c r="I512" s="1"/>
      <c r="J512" s="1"/>
      <c r="K512" s="1"/>
      <c r="L512" s="1"/>
    </row>
    <row r="513" spans="7:12" ht="15">
      <c r="G513" s="1"/>
      <c r="H513" s="1"/>
      <c r="I513" s="1"/>
      <c r="J513" s="1"/>
      <c r="K513" s="1"/>
      <c r="L513" s="1"/>
    </row>
    <row r="514" spans="7:12" ht="15">
      <c r="G514" s="1"/>
      <c r="H514" s="1"/>
      <c r="I514" s="1"/>
      <c r="J514" s="1"/>
      <c r="K514" s="1"/>
      <c r="L514" s="1"/>
    </row>
    <row r="515" spans="7:12" ht="15">
      <c r="G515" s="1"/>
      <c r="H515" s="1"/>
      <c r="I515" s="1"/>
      <c r="J515" s="1"/>
      <c r="K515" s="1"/>
      <c r="L515" s="1"/>
    </row>
    <row r="516" spans="7:12" ht="15">
      <c r="G516" s="1"/>
      <c r="H516" s="1"/>
      <c r="I516" s="1"/>
      <c r="J516" s="1"/>
      <c r="K516" s="1"/>
      <c r="L516" s="1"/>
    </row>
    <row r="517" spans="7:12" ht="15">
      <c r="G517" s="1"/>
      <c r="H517" s="1"/>
      <c r="I517" s="1"/>
      <c r="J517" s="1"/>
      <c r="K517" s="1"/>
      <c r="L517" s="1"/>
    </row>
    <row r="518" spans="7:12" ht="15">
      <c r="G518" s="1"/>
      <c r="H518" s="1"/>
      <c r="I518" s="1"/>
      <c r="J518" s="1"/>
      <c r="K518" s="1"/>
      <c r="L518" s="1"/>
    </row>
    <row r="519" spans="7:12" ht="15">
      <c r="G519" s="1"/>
      <c r="H519" s="1"/>
      <c r="I519" s="1"/>
      <c r="J519" s="1"/>
      <c r="K519" s="1"/>
      <c r="L519" s="1"/>
    </row>
    <row r="520" spans="7:12" ht="15">
      <c r="G520" s="1"/>
      <c r="H520" s="1"/>
      <c r="I520" s="1"/>
      <c r="J520" s="1"/>
      <c r="K520" s="1"/>
      <c r="L520" s="1"/>
    </row>
    <row r="521" spans="7:12" ht="15">
      <c r="G521" s="1"/>
      <c r="H521" s="1"/>
      <c r="I521" s="1"/>
      <c r="J521" s="1"/>
      <c r="K521" s="1"/>
      <c r="L521" s="1"/>
    </row>
    <row r="522" spans="7:12" ht="15">
      <c r="G522" s="1"/>
      <c r="H522" s="1"/>
      <c r="I522" s="1"/>
      <c r="J522" s="1"/>
      <c r="K522" s="1"/>
      <c r="L522" s="1"/>
    </row>
    <row r="523" spans="7:12" ht="15">
      <c r="G523" s="1"/>
      <c r="H523" s="1"/>
      <c r="I523" s="1"/>
      <c r="J523" s="1"/>
      <c r="K523" s="1"/>
      <c r="L523" s="1"/>
    </row>
    <row r="524" spans="7:12" ht="15">
      <c r="G524" s="1"/>
      <c r="H524" s="1"/>
      <c r="I524" s="1"/>
      <c r="J524" s="1"/>
      <c r="K524" s="1"/>
      <c r="L524" s="1"/>
    </row>
    <row r="525" spans="7:12" ht="15">
      <c r="G525" s="1"/>
      <c r="H525" s="1"/>
      <c r="I525" s="1"/>
      <c r="J525" s="1"/>
      <c r="K525" s="1"/>
      <c r="L525" s="1"/>
    </row>
    <row r="526" spans="7:12" ht="15">
      <c r="G526" s="1"/>
      <c r="H526" s="1"/>
      <c r="I526" s="1"/>
      <c r="J526" s="1"/>
      <c r="K526" s="1"/>
      <c r="L526" s="1"/>
    </row>
    <row r="527" spans="7:12" ht="15">
      <c r="G527" s="1"/>
      <c r="H527" s="1"/>
      <c r="I527" s="1"/>
      <c r="J527" s="1"/>
      <c r="K527" s="1"/>
      <c r="L527" s="1"/>
    </row>
    <row r="528" spans="7:12" ht="15">
      <c r="G528" s="1"/>
      <c r="H528" s="1"/>
      <c r="I528" s="1"/>
      <c r="J528" s="1"/>
      <c r="K528" s="1"/>
      <c r="L528" s="1"/>
    </row>
    <row r="529" spans="7:12" ht="15">
      <c r="G529" s="1"/>
      <c r="H529" s="1"/>
      <c r="I529" s="1"/>
      <c r="J529" s="1"/>
      <c r="K529" s="1"/>
      <c r="L529" s="1"/>
    </row>
    <row r="530" spans="7:12" ht="15">
      <c r="G530" s="1"/>
      <c r="H530" s="1"/>
      <c r="I530" s="1"/>
      <c r="J530" s="1"/>
      <c r="K530" s="1"/>
      <c r="L530" s="1"/>
    </row>
    <row r="531" spans="7:12" ht="15">
      <c r="G531" s="1"/>
      <c r="H531" s="1"/>
      <c r="I531" s="1"/>
      <c r="J531" s="1"/>
      <c r="K531" s="1"/>
      <c r="L531" s="1"/>
    </row>
    <row r="532" spans="7:12" ht="15">
      <c r="G532" s="1"/>
      <c r="H532" s="1"/>
      <c r="I532" s="1"/>
      <c r="J532" s="1"/>
      <c r="K532" s="1"/>
      <c r="L532" s="1"/>
    </row>
    <row r="533" spans="7:12" ht="15">
      <c r="G533" s="1"/>
      <c r="H533" s="1"/>
      <c r="I533" s="1"/>
      <c r="J533" s="1"/>
      <c r="K533" s="1"/>
      <c r="L533" s="1"/>
    </row>
    <row r="534" spans="7:12" ht="15">
      <c r="G534" s="1"/>
      <c r="H534" s="1"/>
      <c r="I534" s="1"/>
      <c r="J534" s="1"/>
      <c r="K534" s="1"/>
      <c r="L534" s="1"/>
    </row>
    <row r="535" spans="7:12" ht="15">
      <c r="G535" s="1"/>
      <c r="H535" s="1"/>
      <c r="I535" s="1"/>
      <c r="J535" s="1"/>
      <c r="K535" s="1"/>
      <c r="L535" s="1"/>
    </row>
    <row r="536" spans="7:12" ht="15">
      <c r="G536" s="1"/>
      <c r="H536" s="1"/>
      <c r="I536" s="1"/>
      <c r="J536" s="1"/>
      <c r="K536" s="1"/>
      <c r="L536" s="1"/>
    </row>
    <row r="537" spans="7:12" ht="15">
      <c r="G537" s="1"/>
      <c r="H537" s="1"/>
      <c r="I537" s="1"/>
      <c r="J537" s="1"/>
      <c r="K537" s="1"/>
      <c r="L537" s="1"/>
    </row>
    <row r="538" spans="7:12" ht="15">
      <c r="G538" s="1"/>
      <c r="H538" s="1"/>
      <c r="I538" s="1"/>
      <c r="J538" s="1"/>
      <c r="K538" s="1"/>
      <c r="L538" s="1"/>
    </row>
    <row r="539" spans="7:12" ht="15">
      <c r="G539" s="1"/>
      <c r="H539" s="1"/>
      <c r="I539" s="1"/>
      <c r="J539" s="1"/>
      <c r="K539" s="1"/>
      <c r="L539" s="1"/>
    </row>
    <row r="540" spans="7:12" ht="15">
      <c r="G540" s="1"/>
      <c r="H540" s="1"/>
      <c r="I540" s="1"/>
      <c r="J540" s="1"/>
      <c r="K540" s="1"/>
      <c r="L540" s="1"/>
    </row>
    <row r="541" spans="7:12" ht="15">
      <c r="G541" s="1"/>
      <c r="H541" s="1"/>
      <c r="I541" s="1"/>
      <c r="J541" s="1"/>
      <c r="K541" s="1"/>
      <c r="L541" s="1"/>
    </row>
    <row r="542" spans="7:12" ht="15">
      <c r="G542" s="1"/>
      <c r="H542" s="1"/>
      <c r="I542" s="1"/>
      <c r="J542" s="1"/>
      <c r="K542" s="1"/>
      <c r="L542" s="1"/>
    </row>
    <row r="543" spans="7:12" ht="15">
      <c r="G543" s="1"/>
      <c r="H543" s="1"/>
      <c r="I543" s="1"/>
      <c r="J543" s="1"/>
      <c r="K543" s="1"/>
      <c r="L543" s="1"/>
    </row>
    <row r="544" spans="7:12" ht="15">
      <c r="G544" s="1"/>
      <c r="H544" s="1"/>
      <c r="I544" s="1"/>
      <c r="J544" s="1"/>
      <c r="K544" s="1"/>
      <c r="L544" s="1"/>
    </row>
    <row r="545" spans="7:12" ht="15">
      <c r="G545" s="1"/>
      <c r="H545" s="1"/>
      <c r="I545" s="1"/>
      <c r="J545" s="1"/>
      <c r="K545" s="1"/>
      <c r="L545" s="1"/>
    </row>
    <row r="546" spans="7:12" ht="15">
      <c r="G546" s="1"/>
      <c r="H546" s="1"/>
      <c r="I546" s="1"/>
      <c r="J546" s="1"/>
      <c r="K546" s="1"/>
      <c r="L546" s="1"/>
    </row>
    <row r="547" spans="7:12" ht="15">
      <c r="G547" s="1"/>
      <c r="H547" s="1"/>
      <c r="I547" s="1"/>
      <c r="J547" s="1"/>
      <c r="K547" s="1"/>
      <c r="L547" s="1"/>
    </row>
    <row r="548" spans="7:12" ht="15">
      <c r="G548" s="1"/>
      <c r="H548" s="1"/>
      <c r="I548" s="1"/>
      <c r="J548" s="1"/>
      <c r="K548" s="1"/>
      <c r="L548" s="1"/>
    </row>
    <row r="549" spans="7:12" ht="15">
      <c r="G549" s="1"/>
      <c r="H549" s="1"/>
      <c r="I549" s="1"/>
      <c r="J549" s="1"/>
      <c r="K549" s="1"/>
      <c r="L549" s="1"/>
    </row>
    <row r="550" spans="7:12" ht="15">
      <c r="G550" s="1"/>
      <c r="H550" s="1"/>
      <c r="I550" s="1"/>
      <c r="J550" s="1"/>
      <c r="K550" s="1"/>
      <c r="L550" s="1"/>
    </row>
    <row r="551" spans="7:12" ht="15">
      <c r="G551" s="1"/>
      <c r="H551" s="1"/>
      <c r="I551" s="1"/>
      <c r="J551" s="1"/>
      <c r="K551" s="1"/>
      <c r="L551" s="1"/>
    </row>
    <row r="552" spans="7:12" ht="15">
      <c r="G552" s="1"/>
      <c r="H552" s="1"/>
      <c r="I552" s="1"/>
      <c r="J552" s="1"/>
      <c r="K552" s="1"/>
      <c r="L552" s="1"/>
    </row>
    <row r="553" spans="7:12" ht="15">
      <c r="G553" s="1"/>
      <c r="H553" s="1"/>
      <c r="I553" s="1"/>
      <c r="J553" s="1"/>
      <c r="K553" s="1"/>
      <c r="L553" s="1"/>
    </row>
    <row r="554" spans="7:12" ht="15">
      <c r="G554" s="1"/>
      <c r="H554" s="1"/>
      <c r="I554" s="1"/>
      <c r="J554" s="1"/>
      <c r="K554" s="1"/>
      <c r="L554" s="1"/>
    </row>
    <row r="555" spans="7:12" ht="15">
      <c r="G555" s="1"/>
      <c r="H555" s="1"/>
      <c r="I555" s="1"/>
      <c r="J555" s="1"/>
      <c r="K555" s="1"/>
      <c r="L555" s="1"/>
    </row>
    <row r="556" spans="7:12" ht="15">
      <c r="G556" s="1"/>
      <c r="H556" s="1"/>
      <c r="I556" s="1"/>
      <c r="J556" s="1"/>
      <c r="K556" s="1"/>
      <c r="L556" s="1"/>
    </row>
    <row r="557" spans="7:12" ht="15">
      <c r="G557" s="1"/>
      <c r="H557" s="1"/>
      <c r="I557" s="1"/>
      <c r="J557" s="1"/>
      <c r="K557" s="1"/>
      <c r="L557" s="1"/>
    </row>
    <row r="558" spans="7:12" ht="15">
      <c r="G558" s="1"/>
      <c r="H558" s="1"/>
      <c r="I558" s="1"/>
      <c r="J558" s="1"/>
      <c r="K558" s="1"/>
      <c r="L558" s="1"/>
    </row>
    <row r="559" spans="7:12" ht="15">
      <c r="G559" s="1"/>
      <c r="H559" s="1"/>
      <c r="I559" s="1"/>
      <c r="J559" s="1"/>
      <c r="K559" s="1"/>
      <c r="L559" s="1"/>
    </row>
    <row r="560" spans="7:12" ht="15">
      <c r="G560" s="1"/>
      <c r="H560" s="1"/>
      <c r="I560" s="1"/>
      <c r="J560" s="1"/>
      <c r="K560" s="1"/>
      <c r="L560" s="1"/>
    </row>
    <row r="561" spans="7:12" ht="15">
      <c r="G561" s="1"/>
      <c r="H561" s="1"/>
      <c r="I561" s="1"/>
      <c r="J561" s="1"/>
      <c r="K561" s="1"/>
      <c r="L561" s="1"/>
    </row>
    <row r="562" spans="7:12" ht="15">
      <c r="G562" s="1"/>
      <c r="H562" s="1"/>
      <c r="I562" s="1"/>
      <c r="J562" s="1"/>
      <c r="K562" s="1"/>
      <c r="L562" s="1"/>
    </row>
    <row r="563" spans="7:12" ht="15">
      <c r="G563" s="1"/>
      <c r="H563" s="1"/>
      <c r="I563" s="1"/>
      <c r="J563" s="1"/>
      <c r="K563" s="1"/>
      <c r="L563" s="1"/>
    </row>
    <row r="564" spans="7:12" ht="15">
      <c r="G564" s="1"/>
      <c r="H564" s="1"/>
      <c r="I564" s="1"/>
      <c r="J564" s="1"/>
      <c r="K564" s="1"/>
      <c r="L564" s="1"/>
    </row>
    <row r="565" spans="7:12" ht="15">
      <c r="G565" s="1"/>
      <c r="H565" s="1"/>
      <c r="I565" s="1"/>
      <c r="J565" s="1"/>
      <c r="K565" s="1"/>
      <c r="L565" s="1"/>
    </row>
    <row r="566" spans="7:12" ht="15">
      <c r="G566" s="1"/>
      <c r="H566" s="1"/>
      <c r="I566" s="1"/>
      <c r="J566" s="1"/>
      <c r="K566" s="1"/>
      <c r="L566" s="1"/>
    </row>
    <row r="567" spans="7:12" ht="15">
      <c r="G567" s="1"/>
      <c r="H567" s="1"/>
      <c r="I567" s="1"/>
      <c r="J567" s="1"/>
      <c r="K567" s="1"/>
      <c r="L567" s="1"/>
    </row>
    <row r="568" spans="7:12" ht="15">
      <c r="G568" s="1"/>
      <c r="H568" s="1"/>
      <c r="I568" s="1"/>
      <c r="J568" s="1"/>
      <c r="K568" s="1"/>
      <c r="L568" s="1"/>
    </row>
    <row r="569" spans="7:12" ht="15">
      <c r="G569" s="1"/>
      <c r="H569" s="1"/>
      <c r="I569" s="1"/>
      <c r="J569" s="1"/>
      <c r="K569" s="1"/>
      <c r="L569" s="1"/>
    </row>
    <row r="570" spans="7:12" ht="15">
      <c r="G570" s="1"/>
      <c r="H570" s="1"/>
      <c r="I570" s="1"/>
      <c r="J570" s="1"/>
      <c r="K570" s="1"/>
      <c r="L570" s="1"/>
    </row>
    <row r="571" spans="7:12" ht="15">
      <c r="G571" s="1"/>
      <c r="H571" s="1"/>
      <c r="I571" s="1"/>
      <c r="J571" s="1"/>
      <c r="K571" s="1"/>
      <c r="L571" s="1"/>
    </row>
    <row r="572" spans="7:12" ht="15">
      <c r="G572" s="1"/>
      <c r="H572" s="1"/>
      <c r="I572" s="1"/>
      <c r="J572" s="1"/>
      <c r="K572" s="1"/>
      <c r="L572" s="1"/>
    </row>
    <row r="573" spans="7:12" ht="15">
      <c r="G573" s="1"/>
      <c r="H573" s="1"/>
      <c r="I573" s="1"/>
      <c r="J573" s="1"/>
      <c r="K573" s="1"/>
      <c r="L573" s="1"/>
    </row>
    <row r="574" spans="7:12" ht="15">
      <c r="G574" s="1"/>
      <c r="H574" s="1"/>
      <c r="I574" s="1"/>
      <c r="J574" s="1"/>
      <c r="K574" s="1"/>
      <c r="L574" s="1"/>
    </row>
    <row r="575" spans="7:12" ht="15">
      <c r="G575" s="1"/>
      <c r="H575" s="1"/>
      <c r="I575" s="1"/>
      <c r="J575" s="1"/>
      <c r="K575" s="1"/>
      <c r="L575" s="1"/>
    </row>
    <row r="576" spans="7:12" ht="15">
      <c r="G576" s="1"/>
      <c r="H576" s="1"/>
      <c r="I576" s="1"/>
      <c r="J576" s="1"/>
      <c r="K576" s="1"/>
      <c r="L576" s="1"/>
    </row>
    <row r="577" spans="7:12" ht="15">
      <c r="G577" s="1"/>
      <c r="H577" s="1"/>
      <c r="I577" s="1"/>
      <c r="J577" s="1"/>
      <c r="K577" s="1"/>
      <c r="L577" s="1"/>
    </row>
    <row r="578" spans="7:12" ht="15">
      <c r="G578" s="1"/>
      <c r="H578" s="1"/>
      <c r="I578" s="1"/>
      <c r="J578" s="1"/>
      <c r="K578" s="1"/>
      <c r="L578" s="1"/>
    </row>
    <row r="579" spans="7:12" ht="15">
      <c r="G579" s="1"/>
      <c r="H579" s="1"/>
      <c r="I579" s="1"/>
      <c r="J579" s="1"/>
      <c r="K579" s="1"/>
      <c r="L579" s="1"/>
    </row>
    <row r="580" spans="7:12" ht="15">
      <c r="G580" s="1"/>
      <c r="H580" s="1"/>
      <c r="I580" s="1"/>
      <c r="J580" s="1"/>
      <c r="K580" s="1"/>
      <c r="L580" s="1"/>
    </row>
    <row r="581" spans="7:12" ht="15">
      <c r="G581" s="1"/>
      <c r="H581" s="1"/>
      <c r="I581" s="1"/>
      <c r="J581" s="1"/>
      <c r="K581" s="1"/>
      <c r="L581" s="1"/>
    </row>
    <row r="582" spans="7:12" ht="15">
      <c r="G582" s="1"/>
      <c r="H582" s="1"/>
      <c r="I582" s="1"/>
      <c r="J582" s="1"/>
      <c r="K582" s="1"/>
      <c r="L582" s="1"/>
    </row>
    <row r="583" spans="7:12" ht="15">
      <c r="G583" s="1"/>
      <c r="H583" s="1"/>
      <c r="I583" s="1"/>
      <c r="J583" s="1"/>
      <c r="K583" s="1"/>
      <c r="L583" s="1"/>
    </row>
    <row r="584" spans="7:12" ht="15">
      <c r="G584" s="1"/>
      <c r="H584" s="1"/>
      <c r="I584" s="1"/>
      <c r="J584" s="1"/>
      <c r="K584" s="1"/>
      <c r="L584" s="1"/>
    </row>
    <row r="585" spans="7:12" ht="15">
      <c r="G585" s="1"/>
      <c r="H585" s="1"/>
      <c r="I585" s="1"/>
      <c r="J585" s="1"/>
      <c r="K585" s="1"/>
      <c r="L585" s="1"/>
    </row>
    <row r="586" spans="7:12" ht="15">
      <c r="G586" s="1"/>
      <c r="H586" s="1"/>
      <c r="I586" s="1"/>
      <c r="J586" s="1"/>
      <c r="K586" s="1"/>
      <c r="L586" s="1"/>
    </row>
    <row r="587" spans="7:12" ht="15">
      <c r="G587" s="1"/>
      <c r="H587" s="1"/>
      <c r="I587" s="1"/>
      <c r="J587" s="1"/>
      <c r="K587" s="1"/>
      <c r="L587" s="1"/>
    </row>
    <row r="588" spans="7:12" ht="15">
      <c r="G588" s="1"/>
      <c r="H588" s="1"/>
      <c r="I588" s="1"/>
      <c r="J588" s="1"/>
      <c r="K588" s="1"/>
      <c r="L588" s="1"/>
    </row>
    <row r="589" spans="7:12" ht="15">
      <c r="G589" s="1"/>
      <c r="H589" s="1"/>
      <c r="I589" s="1"/>
      <c r="J589" s="1"/>
      <c r="K589" s="1"/>
      <c r="L589" s="1"/>
    </row>
    <row r="590" spans="7:12" ht="15">
      <c r="G590" s="1"/>
      <c r="H590" s="1"/>
      <c r="I590" s="1"/>
      <c r="J590" s="1"/>
      <c r="K590" s="1"/>
      <c r="L590" s="1"/>
    </row>
    <row r="591" spans="7:12" ht="15">
      <c r="G591" s="1"/>
      <c r="H591" s="1"/>
      <c r="I591" s="1"/>
      <c r="J591" s="1"/>
      <c r="K591" s="1"/>
      <c r="L591" s="1"/>
    </row>
    <row r="592" spans="7:12" ht="15">
      <c r="G592" s="1"/>
      <c r="H592" s="1"/>
      <c r="I592" s="1"/>
      <c r="J592" s="1"/>
      <c r="K592" s="1"/>
      <c r="L592" s="1"/>
    </row>
    <row r="593" spans="7:12" ht="15">
      <c r="G593" s="1"/>
      <c r="H593" s="1"/>
      <c r="I593" s="1"/>
      <c r="J593" s="1"/>
      <c r="K593" s="1"/>
      <c r="L593" s="1"/>
    </row>
    <row r="594" spans="7:12" ht="15">
      <c r="G594" s="1"/>
      <c r="H594" s="1"/>
      <c r="I594" s="1"/>
      <c r="J594" s="1"/>
      <c r="K594" s="1"/>
      <c r="L594" s="1"/>
    </row>
    <row r="595" spans="7:12" ht="15">
      <c r="G595" s="1"/>
      <c r="H595" s="1"/>
      <c r="I595" s="1"/>
      <c r="J595" s="1"/>
      <c r="K595" s="1"/>
      <c r="L595" s="1"/>
    </row>
    <row r="596" spans="7:12" ht="15">
      <c r="G596" s="1"/>
      <c r="H596" s="1"/>
      <c r="I596" s="1"/>
      <c r="J596" s="1"/>
      <c r="K596" s="1"/>
      <c r="L596" s="1"/>
    </row>
    <row r="597" spans="7:12" ht="15">
      <c r="G597" s="1"/>
      <c r="H597" s="1"/>
      <c r="I597" s="1"/>
      <c r="J597" s="1"/>
      <c r="K597" s="1"/>
      <c r="L597" s="1"/>
    </row>
    <row r="598" spans="7:12" ht="15">
      <c r="G598" s="1"/>
      <c r="H598" s="1"/>
      <c r="I598" s="1"/>
      <c r="J598" s="1"/>
      <c r="K598" s="1"/>
      <c r="L598" s="1"/>
    </row>
    <row r="599" spans="7:12" ht="15">
      <c r="G599" s="1"/>
      <c r="H599" s="1"/>
      <c r="I599" s="1"/>
      <c r="J599" s="1"/>
      <c r="K599" s="1"/>
      <c r="L599" s="1"/>
    </row>
    <row r="600" spans="7:12" ht="15">
      <c r="G600" s="1"/>
      <c r="H600" s="1"/>
      <c r="I600" s="1"/>
      <c r="J600" s="1"/>
      <c r="K600" s="1"/>
      <c r="L600" s="1"/>
    </row>
    <row r="601" spans="7:12" ht="15">
      <c r="G601" s="1"/>
      <c r="H601" s="1"/>
      <c r="I601" s="1"/>
      <c r="J601" s="1"/>
      <c r="K601" s="1"/>
      <c r="L601" s="1"/>
    </row>
    <row r="602" spans="7:12" ht="15">
      <c r="G602" s="1"/>
      <c r="H602" s="1"/>
      <c r="I602" s="1"/>
      <c r="J602" s="1"/>
      <c r="K602" s="1"/>
      <c r="L602" s="1"/>
    </row>
    <row r="603" spans="7:12" ht="15">
      <c r="G603" s="1"/>
      <c r="H603" s="1"/>
      <c r="I603" s="1"/>
      <c r="J603" s="1"/>
      <c r="K603" s="1"/>
      <c r="L603" s="1"/>
    </row>
    <row r="604" spans="7:12" ht="15">
      <c r="G604" s="1"/>
      <c r="H604" s="1"/>
      <c r="I604" s="1"/>
      <c r="J604" s="1"/>
      <c r="K604" s="1"/>
      <c r="L604" s="1"/>
    </row>
    <row r="605" spans="7:12" ht="15">
      <c r="G605" s="1"/>
      <c r="H605" s="1"/>
      <c r="I605" s="1"/>
      <c r="J605" s="1"/>
      <c r="K605" s="1"/>
      <c r="L605" s="1"/>
    </row>
    <row r="606" spans="7:12" ht="15">
      <c r="G606" s="1"/>
      <c r="H606" s="1"/>
      <c r="I606" s="1"/>
      <c r="J606" s="1"/>
      <c r="K606" s="1"/>
      <c r="L606" s="1"/>
    </row>
    <row r="607" spans="7:12" ht="15">
      <c r="G607" s="1"/>
      <c r="H607" s="1"/>
      <c r="I607" s="1"/>
      <c r="J607" s="1"/>
      <c r="K607" s="1"/>
      <c r="L607" s="1"/>
    </row>
    <row r="608" spans="7:12" ht="15">
      <c r="G608" s="1"/>
      <c r="H608" s="1"/>
      <c r="I608" s="1"/>
      <c r="J608" s="1"/>
      <c r="K608" s="1"/>
      <c r="L608" s="1"/>
    </row>
    <row r="609" spans="7:12" ht="15">
      <c r="G609" s="1"/>
      <c r="H609" s="1"/>
      <c r="I609" s="1"/>
      <c r="J609" s="1"/>
      <c r="K609" s="1"/>
      <c r="L609" s="1"/>
    </row>
    <row r="610" spans="7:12" ht="15">
      <c r="G610" s="1"/>
      <c r="H610" s="1"/>
      <c r="I610" s="1"/>
      <c r="J610" s="1"/>
      <c r="K610" s="1"/>
      <c r="L610" s="1"/>
    </row>
    <row r="611" spans="7:12" ht="15">
      <c r="G611" s="1"/>
      <c r="H611" s="1"/>
      <c r="I611" s="1"/>
      <c r="J611" s="1"/>
      <c r="K611" s="1"/>
      <c r="L611" s="1"/>
    </row>
    <row r="612" spans="7:12" ht="15">
      <c r="G612" s="1"/>
      <c r="H612" s="1"/>
      <c r="I612" s="1"/>
      <c r="J612" s="1"/>
      <c r="K612" s="1"/>
      <c r="L612" s="1"/>
    </row>
    <row r="613" spans="7:12" ht="15">
      <c r="G613" s="1"/>
      <c r="H613" s="1"/>
      <c r="I613" s="1"/>
      <c r="J613" s="1"/>
      <c r="K613" s="1"/>
      <c r="L613" s="1"/>
    </row>
    <row r="614" spans="7:12" ht="15">
      <c r="G614" s="1"/>
      <c r="H614" s="1"/>
      <c r="I614" s="1"/>
      <c r="J614" s="1"/>
      <c r="K614" s="1"/>
      <c r="L614" s="1"/>
    </row>
    <row r="615" spans="7:12" ht="15">
      <c r="G615" s="1"/>
      <c r="H615" s="1"/>
      <c r="I615" s="1"/>
      <c r="J615" s="1"/>
      <c r="K615" s="1"/>
      <c r="L615" s="1"/>
    </row>
    <row r="616" spans="7:12" ht="15">
      <c r="G616" s="1"/>
      <c r="H616" s="1"/>
      <c r="I616" s="1"/>
      <c r="J616" s="1"/>
      <c r="K616" s="1"/>
      <c r="L616" s="1"/>
    </row>
    <row r="617" spans="7:12" ht="15">
      <c r="G617" s="1"/>
      <c r="H617" s="1"/>
      <c r="I617" s="1"/>
      <c r="J617" s="1"/>
      <c r="K617" s="1"/>
      <c r="L617" s="1"/>
    </row>
    <row r="618" spans="7:12" ht="15">
      <c r="G618" s="1"/>
      <c r="H618" s="1"/>
      <c r="I618" s="1"/>
      <c r="J618" s="1"/>
      <c r="K618" s="1"/>
      <c r="L618" s="1"/>
    </row>
    <row r="619" spans="7:12" ht="15">
      <c r="G619" s="1"/>
      <c r="H619" s="1"/>
      <c r="I619" s="1"/>
      <c r="J619" s="1"/>
      <c r="K619" s="1"/>
      <c r="L619" s="1"/>
    </row>
    <row r="620" spans="7:12" ht="15">
      <c r="G620" s="1"/>
      <c r="H620" s="1"/>
      <c r="I620" s="1"/>
      <c r="J620" s="1"/>
      <c r="K620" s="1"/>
      <c r="L620" s="1"/>
    </row>
    <row r="621" spans="7:12" ht="15">
      <c r="G621" s="1"/>
      <c r="H621" s="1"/>
      <c r="I621" s="1"/>
      <c r="J621" s="1"/>
      <c r="K621" s="1"/>
      <c r="L621" s="1"/>
    </row>
    <row r="622" spans="7:12" ht="15">
      <c r="G622" s="1"/>
      <c r="H622" s="1"/>
      <c r="I622" s="1"/>
      <c r="J622" s="1"/>
      <c r="K622" s="1"/>
      <c r="L622" s="1"/>
    </row>
    <row r="623" spans="7:12" ht="15">
      <c r="G623" s="1"/>
      <c r="H623" s="1"/>
      <c r="I623" s="1"/>
      <c r="J623" s="1"/>
      <c r="K623" s="1"/>
      <c r="L623" s="1"/>
    </row>
    <row r="624" spans="7:12" ht="15">
      <c r="G624" s="1"/>
      <c r="H624" s="1"/>
      <c r="I624" s="1"/>
      <c r="J624" s="1"/>
      <c r="K624" s="1"/>
      <c r="L624" s="1"/>
    </row>
    <row r="625" spans="7:12" ht="15">
      <c r="G625" s="1"/>
      <c r="H625" s="1"/>
      <c r="I625" s="1"/>
      <c r="J625" s="1"/>
      <c r="K625" s="1"/>
      <c r="L625" s="1"/>
    </row>
    <row r="626" spans="7:12" ht="15">
      <c r="G626" s="1"/>
      <c r="H626" s="1"/>
      <c r="I626" s="1"/>
      <c r="J626" s="1"/>
      <c r="K626" s="1"/>
      <c r="L626" s="1"/>
    </row>
    <row r="627" spans="7:12" ht="15">
      <c r="G627" s="1"/>
      <c r="H627" s="1"/>
      <c r="I627" s="1"/>
      <c r="J627" s="1"/>
      <c r="K627" s="1"/>
      <c r="L627" s="1"/>
    </row>
    <row r="628" spans="7:12" ht="15">
      <c r="G628" s="1"/>
      <c r="H628" s="1"/>
      <c r="I628" s="1"/>
      <c r="J628" s="1"/>
      <c r="K628" s="1"/>
      <c r="L628" s="1"/>
    </row>
    <row r="629" spans="7:12" ht="15">
      <c r="G629" s="1"/>
      <c r="H629" s="1"/>
      <c r="I629" s="1"/>
      <c r="J629" s="1"/>
      <c r="K629" s="1"/>
      <c r="L629" s="1"/>
    </row>
    <row r="630" spans="7:12" ht="15">
      <c r="G630" s="1"/>
      <c r="H630" s="1"/>
      <c r="I630" s="1"/>
      <c r="J630" s="1"/>
      <c r="K630" s="1"/>
      <c r="L630" s="1"/>
    </row>
    <row r="631" spans="7:12" ht="15">
      <c r="G631" s="1"/>
      <c r="H631" s="1"/>
      <c r="I631" s="1"/>
      <c r="J631" s="1"/>
      <c r="K631" s="1"/>
      <c r="L631" s="1"/>
    </row>
    <row r="632" spans="7:12" ht="15">
      <c r="G632" s="1"/>
      <c r="H632" s="1"/>
      <c r="I632" s="1"/>
      <c r="J632" s="1"/>
      <c r="K632" s="1"/>
      <c r="L632" s="1"/>
    </row>
    <row r="633" spans="7:12" ht="15">
      <c r="G633" s="1"/>
      <c r="H633" s="1"/>
      <c r="I633" s="1"/>
      <c r="J633" s="1"/>
      <c r="K633" s="1"/>
      <c r="L633" s="1"/>
    </row>
    <row r="634" spans="7:12" ht="15">
      <c r="G634" s="1"/>
      <c r="H634" s="1"/>
      <c r="I634" s="1"/>
      <c r="J634" s="1"/>
      <c r="K634" s="1"/>
      <c r="L634" s="1"/>
    </row>
    <row r="635" spans="7:12" ht="15">
      <c r="G635" s="1"/>
      <c r="H635" s="1"/>
      <c r="I635" s="1"/>
      <c r="J635" s="1"/>
      <c r="K635" s="1"/>
      <c r="L635" s="1"/>
    </row>
    <row r="636" spans="7:12" ht="15">
      <c r="G636" s="1"/>
      <c r="H636" s="1"/>
      <c r="I636" s="1"/>
      <c r="J636" s="1"/>
      <c r="K636" s="1"/>
      <c r="L636" s="1"/>
    </row>
    <row r="637" spans="7:12" ht="15">
      <c r="G637" s="1"/>
      <c r="H637" s="1"/>
      <c r="I637" s="1"/>
      <c r="J637" s="1"/>
      <c r="K637" s="1"/>
      <c r="L637" s="1"/>
    </row>
    <row r="638" spans="7:12" ht="15">
      <c r="G638" s="1"/>
      <c r="H638" s="1"/>
      <c r="I638" s="1"/>
      <c r="J638" s="1"/>
      <c r="K638" s="1"/>
      <c r="L638" s="1"/>
    </row>
    <row r="639" spans="7:12" ht="15">
      <c r="G639" s="1"/>
      <c r="H639" s="1"/>
      <c r="I639" s="1"/>
      <c r="J639" s="1"/>
      <c r="K639" s="1"/>
      <c r="L639" s="1"/>
    </row>
    <row r="640" spans="7:12" ht="15">
      <c r="G640" s="1"/>
      <c r="H640" s="1"/>
      <c r="I640" s="1"/>
      <c r="J640" s="1"/>
      <c r="K640" s="1"/>
      <c r="L640" s="1"/>
    </row>
    <row r="641" spans="7:12" ht="15">
      <c r="G641" s="1"/>
      <c r="H641" s="1"/>
      <c r="I641" s="1"/>
      <c r="J641" s="1"/>
      <c r="K641" s="1"/>
      <c r="L641" s="1"/>
    </row>
    <row r="642" spans="7:12" ht="15">
      <c r="G642" s="1"/>
      <c r="H642" s="1"/>
      <c r="I642" s="1"/>
      <c r="J642" s="1"/>
      <c r="K642" s="1"/>
      <c r="L642" s="1"/>
    </row>
    <row r="643" spans="7:12" ht="15">
      <c r="G643" s="1"/>
      <c r="H643" s="1"/>
      <c r="I643" s="1"/>
      <c r="J643" s="1"/>
      <c r="K643" s="1"/>
      <c r="L643" s="1"/>
    </row>
    <row r="644" spans="7:12" ht="15">
      <c r="G644" s="1"/>
      <c r="H644" s="1"/>
      <c r="I644" s="1"/>
      <c r="J644" s="1"/>
      <c r="K644" s="1"/>
      <c r="L644" s="1"/>
    </row>
    <row r="645" spans="7:12" ht="15">
      <c r="G645" s="1"/>
      <c r="H645" s="1"/>
      <c r="I645" s="1"/>
      <c r="J645" s="1"/>
      <c r="K645" s="1"/>
      <c r="L645" s="1"/>
    </row>
    <row r="646" spans="7:12" ht="15">
      <c r="G646" s="1"/>
      <c r="H646" s="1"/>
      <c r="I646" s="1"/>
      <c r="J646" s="1"/>
      <c r="K646" s="1"/>
      <c r="L646" s="1"/>
    </row>
    <row r="647" spans="7:12" ht="15">
      <c r="G647" s="1"/>
      <c r="H647" s="1"/>
      <c r="I647" s="1"/>
      <c r="J647" s="1"/>
      <c r="K647" s="1"/>
      <c r="L647" s="1"/>
    </row>
    <row r="648" spans="7:12" ht="15">
      <c r="G648" s="1"/>
      <c r="H648" s="1"/>
      <c r="I648" s="1"/>
      <c r="J648" s="1"/>
      <c r="K648" s="1"/>
      <c r="L648" s="1"/>
    </row>
    <row r="649" spans="7:12" ht="15">
      <c r="G649" s="1"/>
      <c r="H649" s="1"/>
      <c r="I649" s="1"/>
      <c r="J649" s="1"/>
      <c r="K649" s="1"/>
      <c r="L649" s="1"/>
    </row>
    <row r="650" spans="7:12" ht="15">
      <c r="G650" s="1"/>
      <c r="H650" s="1"/>
      <c r="I650" s="1"/>
      <c r="J650" s="1"/>
      <c r="K650" s="1"/>
      <c r="L650" s="1"/>
    </row>
    <row r="651" spans="7:12" ht="15">
      <c r="G651" s="1"/>
      <c r="H651" s="1"/>
      <c r="I651" s="1"/>
      <c r="J651" s="1"/>
      <c r="K651" s="1"/>
      <c r="L651" s="1"/>
    </row>
    <row r="652" spans="7:12" ht="15">
      <c r="G652" s="1"/>
      <c r="H652" s="1"/>
      <c r="I652" s="1"/>
      <c r="J652" s="1"/>
      <c r="K652" s="1"/>
      <c r="L652" s="1"/>
    </row>
    <row r="653" spans="7:12" ht="15">
      <c r="G653" s="1"/>
      <c r="H653" s="1"/>
      <c r="I653" s="1"/>
      <c r="J653" s="1"/>
      <c r="K653" s="1"/>
      <c r="L653" s="1"/>
    </row>
    <row r="654" spans="7:12" ht="15">
      <c r="G654" s="1"/>
      <c r="H654" s="1"/>
      <c r="I654" s="1"/>
      <c r="J654" s="1"/>
      <c r="K654" s="1"/>
      <c r="L654" s="1"/>
    </row>
    <row r="655" spans="7:12" ht="15">
      <c r="G655" s="1"/>
      <c r="H655" s="1"/>
      <c r="I655" s="1"/>
      <c r="J655" s="1"/>
      <c r="K655" s="1"/>
      <c r="L655" s="1"/>
    </row>
    <row r="656" spans="7:12" ht="15">
      <c r="G656" s="1"/>
      <c r="H656" s="1"/>
      <c r="I656" s="1"/>
      <c r="J656" s="1"/>
      <c r="K656" s="1"/>
      <c r="L656" s="1"/>
    </row>
    <row r="657" spans="7:12" ht="15">
      <c r="G657" s="1"/>
      <c r="H657" s="1"/>
      <c r="I657" s="1"/>
      <c r="J657" s="1"/>
      <c r="K657" s="1"/>
      <c r="L657" s="1"/>
    </row>
    <row r="658" spans="7:12" ht="15">
      <c r="G658" s="1"/>
      <c r="H658" s="1"/>
      <c r="I658" s="1"/>
      <c r="J658" s="1"/>
      <c r="K658" s="1"/>
      <c r="L658" s="1"/>
    </row>
    <row r="659" spans="7:12" ht="15">
      <c r="G659" s="1"/>
      <c r="H659" s="1"/>
      <c r="I659" s="1"/>
      <c r="J659" s="1"/>
      <c r="K659" s="1"/>
      <c r="L659" s="1"/>
    </row>
    <row r="660" spans="7:12" ht="15">
      <c r="G660" s="1"/>
      <c r="H660" s="1"/>
      <c r="I660" s="1"/>
      <c r="J660" s="1"/>
      <c r="K660" s="1"/>
      <c r="L660" s="1"/>
    </row>
    <row r="661" spans="7:12" ht="15">
      <c r="G661" s="1"/>
      <c r="H661" s="1"/>
      <c r="I661" s="1"/>
      <c r="J661" s="1"/>
      <c r="K661" s="1"/>
      <c r="L661" s="1"/>
    </row>
    <row r="662" spans="7:12" ht="15">
      <c r="G662" s="1"/>
      <c r="H662" s="1"/>
      <c r="I662" s="1"/>
      <c r="J662" s="1"/>
      <c r="K662" s="1"/>
      <c r="L662" s="1"/>
    </row>
    <row r="663" spans="7:12" ht="15">
      <c r="G663" s="1"/>
      <c r="H663" s="1"/>
      <c r="I663" s="1"/>
      <c r="J663" s="1"/>
      <c r="K663" s="1"/>
      <c r="L663" s="1"/>
    </row>
    <row r="664" spans="7:12" ht="15">
      <c r="G664" s="1"/>
      <c r="H664" s="1"/>
      <c r="I664" s="1"/>
      <c r="J664" s="1"/>
      <c r="K664" s="1"/>
      <c r="L664" s="1"/>
    </row>
    <row r="665" spans="7:12" ht="15">
      <c r="G665" s="1"/>
      <c r="H665" s="1"/>
      <c r="I665" s="1"/>
      <c r="J665" s="1"/>
      <c r="K665" s="1"/>
      <c r="L665" s="1"/>
    </row>
    <row r="666" spans="7:12" ht="15">
      <c r="G666" s="1"/>
      <c r="H666" s="1"/>
      <c r="I666" s="1"/>
      <c r="J666" s="1"/>
      <c r="K666" s="1"/>
      <c r="L666" s="1"/>
    </row>
    <row r="667" spans="7:12" ht="15">
      <c r="G667" s="1"/>
      <c r="H667" s="1"/>
      <c r="I667" s="1"/>
      <c r="J667" s="1"/>
      <c r="K667" s="1"/>
      <c r="L667" s="1"/>
    </row>
    <row r="668" spans="7:12" ht="15">
      <c r="G668" s="1"/>
      <c r="H668" s="1"/>
      <c r="I668" s="1"/>
      <c r="J668" s="1"/>
      <c r="K668" s="1"/>
      <c r="L668" s="1"/>
    </row>
    <row r="669" spans="7:12" ht="15">
      <c r="G669" s="1"/>
      <c r="H669" s="1"/>
      <c r="I669" s="1"/>
      <c r="J669" s="1"/>
      <c r="K669" s="1"/>
      <c r="L669" s="1"/>
    </row>
    <row r="670" spans="7:12" ht="15">
      <c r="G670" s="1"/>
      <c r="H670" s="1"/>
      <c r="I670" s="1"/>
      <c r="J670" s="1"/>
      <c r="K670" s="1"/>
      <c r="L670" s="1"/>
    </row>
    <row r="671" spans="7:12" ht="15">
      <c r="G671" s="1"/>
      <c r="H671" s="1"/>
      <c r="I671" s="1"/>
      <c r="J671" s="1"/>
      <c r="K671" s="1"/>
      <c r="L671" s="1"/>
    </row>
    <row r="672" spans="7:12" ht="15">
      <c r="G672" s="1"/>
      <c r="H672" s="1"/>
      <c r="I672" s="1"/>
      <c r="J672" s="1"/>
      <c r="K672" s="1"/>
      <c r="L672" s="1"/>
    </row>
    <row r="673" spans="7:12" ht="15">
      <c r="G673" s="1"/>
      <c r="H673" s="1"/>
      <c r="I673" s="1"/>
      <c r="J673" s="1"/>
      <c r="K673" s="1"/>
      <c r="L673" s="1"/>
    </row>
    <row r="674" spans="7:12" ht="15">
      <c r="G674" s="1"/>
      <c r="H674" s="1"/>
      <c r="I674" s="1"/>
      <c r="J674" s="1"/>
      <c r="K674" s="1"/>
      <c r="L674" s="1"/>
    </row>
    <row r="675" spans="7:12" ht="15">
      <c r="G675" s="1"/>
      <c r="H675" s="1"/>
      <c r="I675" s="1"/>
      <c r="J675" s="1"/>
      <c r="K675" s="1"/>
      <c r="L675" s="1"/>
    </row>
    <row r="676" spans="7:12" ht="15">
      <c r="G676" s="1"/>
      <c r="H676" s="1"/>
      <c r="I676" s="1"/>
      <c r="J676" s="1"/>
      <c r="K676" s="1"/>
      <c r="L676" s="1"/>
    </row>
    <row r="677" spans="7:12" ht="15">
      <c r="G677" s="1"/>
      <c r="H677" s="1"/>
      <c r="I677" s="1"/>
      <c r="J677" s="1"/>
      <c r="K677" s="1"/>
      <c r="L677" s="1"/>
    </row>
    <row r="678" spans="7:12" ht="15">
      <c r="G678" s="1"/>
      <c r="H678" s="1"/>
      <c r="I678" s="1"/>
      <c r="J678" s="1"/>
      <c r="K678" s="1"/>
      <c r="L678" s="1"/>
    </row>
    <row r="679" spans="7:12" ht="15">
      <c r="G679" s="1"/>
      <c r="H679" s="1"/>
      <c r="I679" s="1"/>
      <c r="J679" s="1"/>
      <c r="K679" s="1"/>
      <c r="L679" s="1"/>
    </row>
    <row r="680" spans="7:12" ht="15">
      <c r="G680" s="1"/>
      <c r="H680" s="1"/>
      <c r="I680" s="1"/>
      <c r="J680" s="1"/>
      <c r="K680" s="1"/>
      <c r="L680" s="1"/>
    </row>
    <row r="681" spans="7:12" ht="15">
      <c r="G681" s="1"/>
      <c r="H681" s="1"/>
      <c r="I681" s="1"/>
      <c r="J681" s="1"/>
      <c r="K681" s="1"/>
      <c r="L681" s="1"/>
    </row>
    <row r="682" spans="7:12" ht="15">
      <c r="G682" s="1"/>
      <c r="H682" s="1"/>
      <c r="I682" s="1"/>
      <c r="J682" s="1"/>
      <c r="K682" s="1"/>
      <c r="L682" s="1"/>
    </row>
    <row r="683" spans="7:12" ht="15">
      <c r="G683" s="1"/>
      <c r="H683" s="1"/>
      <c r="I683" s="1"/>
      <c r="J683" s="1"/>
      <c r="K683" s="1"/>
      <c r="L683" s="1"/>
    </row>
    <row r="684" spans="7:12" ht="15">
      <c r="G684" s="1"/>
      <c r="H684" s="1"/>
      <c r="I684" s="1"/>
      <c r="J684" s="1"/>
      <c r="K684" s="1"/>
      <c r="L684" s="1"/>
    </row>
    <row r="685" spans="7:12" ht="15">
      <c r="G685" s="1"/>
      <c r="H685" s="1"/>
      <c r="I685" s="1"/>
      <c r="J685" s="1"/>
      <c r="K685" s="1"/>
      <c r="L685" s="1"/>
    </row>
    <row r="686" spans="7:12" ht="15">
      <c r="G686" s="1"/>
      <c r="H686" s="1"/>
      <c r="I686" s="1"/>
      <c r="J686" s="1"/>
      <c r="K686" s="1"/>
      <c r="L686" s="1"/>
    </row>
    <row r="687" spans="7:12" ht="15">
      <c r="G687" s="1"/>
      <c r="H687" s="1"/>
      <c r="I687" s="1"/>
      <c r="J687" s="1"/>
      <c r="K687" s="1"/>
      <c r="L687" s="1"/>
    </row>
    <row r="688" spans="7:12" ht="15">
      <c r="G688" s="1"/>
      <c r="H688" s="1"/>
      <c r="I688" s="1"/>
      <c r="J688" s="1"/>
      <c r="K688" s="1"/>
      <c r="L688" s="1"/>
    </row>
    <row r="689" spans="7:12" ht="15">
      <c r="G689" s="1"/>
      <c r="H689" s="1"/>
      <c r="I689" s="1"/>
      <c r="J689" s="1"/>
      <c r="K689" s="1"/>
      <c r="L689" s="1"/>
    </row>
    <row r="690" spans="7:12" ht="15">
      <c r="G690" s="1"/>
      <c r="H690" s="1"/>
      <c r="I690" s="1"/>
      <c r="J690" s="1"/>
      <c r="K690" s="1"/>
      <c r="L690" s="1"/>
    </row>
    <row r="691" spans="7:12" ht="15">
      <c r="G691" s="1"/>
      <c r="H691" s="1"/>
      <c r="I691" s="1"/>
      <c r="J691" s="1"/>
      <c r="K691" s="1"/>
      <c r="L691" s="1"/>
    </row>
    <row r="692" spans="7:12" ht="15">
      <c r="G692" s="1"/>
      <c r="H692" s="1"/>
      <c r="I692" s="1"/>
      <c r="J692" s="1"/>
      <c r="K692" s="1"/>
      <c r="L692" s="1"/>
    </row>
    <row r="693" spans="7:12" ht="15">
      <c r="G693" s="1"/>
      <c r="H693" s="1"/>
      <c r="I693" s="1"/>
      <c r="J693" s="1"/>
      <c r="K693" s="1"/>
      <c r="L693" s="1"/>
    </row>
    <row r="694" spans="7:12" ht="15">
      <c r="G694" s="1"/>
      <c r="H694" s="1"/>
      <c r="I694" s="1"/>
      <c r="J694" s="1"/>
      <c r="K694" s="1"/>
      <c r="L694" s="1"/>
    </row>
    <row r="695" spans="7:12" ht="15">
      <c r="G695" s="1"/>
      <c r="H695" s="1"/>
      <c r="I695" s="1"/>
      <c r="J695" s="1"/>
      <c r="K695" s="1"/>
      <c r="L695" s="1"/>
    </row>
    <row r="696" spans="7:12" ht="15">
      <c r="G696" s="1"/>
      <c r="H696" s="1"/>
      <c r="I696" s="1"/>
      <c r="J696" s="1"/>
      <c r="K696" s="1"/>
      <c r="L696" s="1"/>
    </row>
    <row r="697" spans="7:12" ht="15">
      <c r="G697" s="1"/>
      <c r="H697" s="1"/>
      <c r="I697" s="1"/>
      <c r="J697" s="1"/>
      <c r="K697" s="1"/>
      <c r="L697" s="1"/>
    </row>
    <row r="698" spans="7:12" ht="15">
      <c r="G698" s="1"/>
      <c r="H698" s="1"/>
      <c r="I698" s="1"/>
      <c r="J698" s="1"/>
      <c r="K698" s="1"/>
      <c r="L698" s="1"/>
    </row>
    <row r="699" spans="7:12" ht="15">
      <c r="G699" s="1"/>
      <c r="H699" s="1"/>
      <c r="I699" s="1"/>
      <c r="J699" s="1"/>
      <c r="K699" s="1"/>
      <c r="L699" s="1"/>
    </row>
    <row r="700" spans="7:12" ht="15">
      <c r="G700" s="1"/>
      <c r="H700" s="1"/>
      <c r="I700" s="1"/>
      <c r="J700" s="1"/>
      <c r="K700" s="1"/>
      <c r="L700" s="1"/>
    </row>
    <row r="701" spans="7:12" ht="15">
      <c r="G701" s="1"/>
      <c r="H701" s="1"/>
      <c r="I701" s="1"/>
      <c r="J701" s="1"/>
      <c r="K701" s="1"/>
      <c r="L701" s="1"/>
    </row>
    <row r="702" spans="7:12" ht="15">
      <c r="G702" s="1"/>
      <c r="H702" s="1"/>
      <c r="I702" s="1"/>
      <c r="J702" s="1"/>
      <c r="K702" s="1"/>
      <c r="L702" s="1"/>
    </row>
    <row r="703" spans="7:12" ht="15">
      <c r="G703" s="1"/>
      <c r="H703" s="1"/>
      <c r="I703" s="1"/>
      <c r="J703" s="1"/>
      <c r="K703" s="1"/>
      <c r="L703" s="1"/>
    </row>
    <row r="704" spans="7:12" ht="15">
      <c r="G704" s="1"/>
      <c r="H704" s="1"/>
      <c r="I704" s="1"/>
      <c r="J704" s="1"/>
      <c r="K704" s="1"/>
      <c r="L704" s="1"/>
    </row>
    <row r="705" spans="7:12" ht="15">
      <c r="G705" s="1"/>
      <c r="H705" s="1"/>
      <c r="I705" s="1"/>
      <c r="J705" s="1"/>
      <c r="K705" s="1"/>
      <c r="L705" s="1"/>
    </row>
    <row r="706" spans="7:12" ht="15">
      <c r="G706" s="1"/>
      <c r="H706" s="1"/>
      <c r="I706" s="1"/>
      <c r="J706" s="1"/>
      <c r="K706" s="1"/>
      <c r="L706" s="1"/>
    </row>
    <row r="707" spans="7:12" ht="15">
      <c r="G707" s="1"/>
      <c r="H707" s="1"/>
      <c r="I707" s="1"/>
      <c r="J707" s="1"/>
      <c r="K707" s="1"/>
      <c r="L707" s="1"/>
    </row>
    <row r="708" spans="7:12" ht="15">
      <c r="G708" s="1"/>
      <c r="H708" s="1"/>
      <c r="I708" s="1"/>
      <c r="J708" s="1"/>
      <c r="K708" s="1"/>
      <c r="L708" s="1"/>
    </row>
    <row r="709" spans="7:12" ht="15">
      <c r="G709" s="1"/>
      <c r="H709" s="1"/>
      <c r="I709" s="1"/>
      <c r="J709" s="1"/>
      <c r="K709" s="1"/>
      <c r="L709" s="1"/>
    </row>
    <row r="710" spans="7:12" ht="15">
      <c r="G710" s="1"/>
      <c r="H710" s="1"/>
      <c r="I710" s="1"/>
      <c r="J710" s="1"/>
      <c r="K710" s="1"/>
      <c r="L710" s="1"/>
    </row>
    <row r="711" spans="7:12" ht="15">
      <c r="G711" s="1"/>
      <c r="H711" s="1"/>
      <c r="I711" s="1"/>
      <c r="J711" s="1"/>
      <c r="K711" s="1"/>
      <c r="L711" s="1"/>
    </row>
    <row r="712" spans="7:12" ht="15">
      <c r="G712" s="1"/>
      <c r="H712" s="1"/>
      <c r="I712" s="1"/>
      <c r="J712" s="1"/>
      <c r="K712" s="1"/>
      <c r="L712" s="1"/>
    </row>
    <row r="713" spans="7:12" ht="15">
      <c r="G713" s="1"/>
      <c r="H713" s="1"/>
      <c r="I713" s="1"/>
      <c r="J713" s="1"/>
      <c r="K713" s="1"/>
      <c r="L713" s="1"/>
    </row>
    <row r="714" spans="7:12" ht="15">
      <c r="G714" s="1"/>
      <c r="H714" s="1"/>
      <c r="I714" s="1"/>
      <c r="J714" s="1"/>
      <c r="K714" s="1"/>
      <c r="L714" s="1"/>
    </row>
    <row r="715" spans="7:12" ht="15">
      <c r="G715" s="1"/>
      <c r="H715" s="1"/>
      <c r="I715" s="1"/>
      <c r="J715" s="1"/>
      <c r="K715" s="1"/>
      <c r="L715" s="1"/>
    </row>
    <row r="716" spans="7:12" ht="15">
      <c r="G716" s="1"/>
      <c r="H716" s="1"/>
      <c r="I716" s="1"/>
      <c r="J716" s="1"/>
      <c r="K716" s="1"/>
      <c r="L716" s="1"/>
    </row>
    <row r="717" spans="7:12" ht="15">
      <c r="G717" s="1"/>
      <c r="H717" s="1"/>
      <c r="I717" s="1"/>
      <c r="J717" s="1"/>
      <c r="K717" s="1"/>
      <c r="L717" s="1"/>
    </row>
    <row r="718" spans="7:12" ht="15">
      <c r="G718" s="1"/>
      <c r="H718" s="1"/>
      <c r="I718" s="1"/>
      <c r="J718" s="1"/>
      <c r="K718" s="1"/>
      <c r="L718" s="1"/>
    </row>
    <row r="719" spans="7:12" ht="15">
      <c r="G719" s="1"/>
      <c r="H719" s="1"/>
      <c r="I719" s="1"/>
      <c r="J719" s="1"/>
      <c r="K719" s="1"/>
      <c r="L719" s="1"/>
    </row>
    <row r="720" spans="7:12" ht="15">
      <c r="G720" s="1"/>
      <c r="H720" s="1"/>
      <c r="I720" s="1"/>
      <c r="J720" s="1"/>
      <c r="K720" s="1"/>
      <c r="L720" s="1"/>
    </row>
    <row r="721" spans="7:12" ht="15">
      <c r="G721" s="1"/>
      <c r="H721" s="1"/>
      <c r="I721" s="1"/>
      <c r="J721" s="1"/>
      <c r="K721" s="1"/>
      <c r="L721" s="1"/>
    </row>
    <row r="722" spans="7:12" ht="15">
      <c r="G722" s="1"/>
      <c r="H722" s="1"/>
      <c r="I722" s="1"/>
      <c r="J722" s="1"/>
      <c r="K722" s="1"/>
      <c r="L722" s="1"/>
    </row>
    <row r="723" spans="7:12" ht="15">
      <c r="G723" s="1"/>
      <c r="H723" s="1"/>
      <c r="I723" s="1"/>
      <c r="J723" s="1"/>
      <c r="K723" s="1"/>
      <c r="L723" s="1"/>
    </row>
    <row r="724" spans="7:12" ht="15">
      <c r="G724" s="1"/>
      <c r="H724" s="1"/>
      <c r="I724" s="1"/>
      <c r="J724" s="1"/>
      <c r="K724" s="1"/>
      <c r="L724" s="1"/>
    </row>
    <row r="725" spans="7:12" ht="15">
      <c r="G725" s="1"/>
      <c r="H725" s="1"/>
      <c r="I725" s="1"/>
      <c r="J725" s="1"/>
      <c r="K725" s="1"/>
      <c r="L725" s="1"/>
    </row>
    <row r="726" spans="7:12" ht="15">
      <c r="G726" s="1"/>
      <c r="H726" s="1"/>
      <c r="I726" s="1"/>
      <c r="J726" s="1"/>
      <c r="K726" s="1"/>
      <c r="L726" s="1"/>
    </row>
    <row r="727" spans="7:12" ht="15">
      <c r="G727" s="1"/>
      <c r="H727" s="1"/>
      <c r="I727" s="1"/>
      <c r="J727" s="1"/>
      <c r="K727" s="1"/>
      <c r="L727" s="1"/>
    </row>
    <row r="728" spans="7:12" ht="15">
      <c r="G728" s="1"/>
      <c r="H728" s="1"/>
      <c r="I728" s="1"/>
      <c r="J728" s="1"/>
      <c r="K728" s="1"/>
      <c r="L728" s="1"/>
    </row>
    <row r="729" spans="7:12" ht="15">
      <c r="G729" s="1"/>
      <c r="H729" s="1"/>
      <c r="I729" s="1"/>
      <c r="J729" s="1"/>
      <c r="K729" s="1"/>
      <c r="L729" s="1"/>
    </row>
    <row r="730" spans="7:12" ht="15">
      <c r="G730" s="1"/>
      <c r="H730" s="1"/>
      <c r="I730" s="1"/>
      <c r="J730" s="1"/>
      <c r="K730" s="1"/>
      <c r="L730" s="1"/>
    </row>
    <row r="731" spans="7:12" ht="15">
      <c r="G731" s="1"/>
      <c r="H731" s="1"/>
      <c r="I731" s="1"/>
      <c r="J731" s="1"/>
      <c r="K731" s="1"/>
      <c r="L731" s="1"/>
    </row>
    <row r="732" spans="7:12" ht="15">
      <c r="G732" s="1"/>
      <c r="H732" s="1"/>
      <c r="I732" s="1"/>
      <c r="J732" s="1"/>
      <c r="K732" s="1"/>
      <c r="L732" s="1"/>
    </row>
    <row r="733" spans="7:12" ht="15">
      <c r="G733" s="1"/>
      <c r="H733" s="1"/>
      <c r="I733" s="1"/>
      <c r="J733" s="1"/>
      <c r="K733" s="1"/>
      <c r="L733" s="1"/>
    </row>
    <row r="734" spans="7:12" ht="15">
      <c r="G734" s="1"/>
      <c r="H734" s="1"/>
      <c r="I734" s="1"/>
      <c r="J734" s="1"/>
      <c r="K734" s="1"/>
      <c r="L734" s="1"/>
    </row>
    <row r="735" spans="7:12" ht="15">
      <c r="G735" s="1"/>
      <c r="H735" s="1"/>
      <c r="I735" s="1"/>
      <c r="J735" s="1"/>
      <c r="K735" s="1"/>
      <c r="L735" s="1"/>
    </row>
    <row r="736" spans="7:12" ht="15">
      <c r="G736" s="1"/>
      <c r="H736" s="1"/>
      <c r="I736" s="1"/>
      <c r="J736" s="1"/>
      <c r="K736" s="1"/>
      <c r="L736" s="1"/>
    </row>
    <row r="737" spans="7:12" ht="15">
      <c r="G737" s="1"/>
      <c r="H737" s="1"/>
      <c r="I737" s="1"/>
      <c r="J737" s="1"/>
      <c r="K737" s="1"/>
      <c r="L737" s="1"/>
    </row>
    <row r="738" spans="7:12" ht="15">
      <c r="G738" s="1"/>
      <c r="H738" s="1"/>
      <c r="I738" s="1"/>
      <c r="J738" s="1"/>
      <c r="K738" s="1"/>
      <c r="L738" s="1"/>
    </row>
    <row r="739" spans="7:12" ht="15">
      <c r="G739" s="1"/>
      <c r="H739" s="1"/>
      <c r="I739" s="1"/>
      <c r="J739" s="1"/>
      <c r="K739" s="1"/>
      <c r="L739" s="1"/>
    </row>
    <row r="740" spans="7:12" ht="15">
      <c r="G740" s="1"/>
      <c r="H740" s="1"/>
      <c r="I740" s="1"/>
      <c r="J740" s="1"/>
      <c r="K740" s="1"/>
      <c r="L740" s="1"/>
    </row>
    <row r="741" spans="7:12" ht="15">
      <c r="G741" s="1"/>
      <c r="H741" s="1"/>
      <c r="I741" s="1"/>
      <c r="J741" s="1"/>
      <c r="K741" s="1"/>
      <c r="L741" s="1"/>
    </row>
    <row r="742" spans="7:12" ht="15">
      <c r="G742" s="1"/>
      <c r="H742" s="1"/>
      <c r="I742" s="1"/>
      <c r="J742" s="1"/>
      <c r="K742" s="1"/>
      <c r="L742" s="1"/>
    </row>
    <row r="743" spans="7:12" ht="15">
      <c r="G743" s="1"/>
      <c r="H743" s="1"/>
      <c r="I743" s="1"/>
      <c r="J743" s="1"/>
      <c r="K743" s="1"/>
      <c r="L743" s="1"/>
    </row>
    <row r="744" spans="7:12" ht="15">
      <c r="G744" s="1"/>
      <c r="H744" s="1"/>
      <c r="I744" s="1"/>
      <c r="J744" s="1"/>
      <c r="K744" s="1"/>
      <c r="L744" s="1"/>
    </row>
    <row r="745" spans="7:12" ht="15">
      <c r="G745" s="1"/>
      <c r="H745" s="1"/>
      <c r="I745" s="1"/>
      <c r="J745" s="1"/>
      <c r="K745" s="1"/>
      <c r="L745" s="1"/>
    </row>
    <row r="746" spans="7:12" ht="15">
      <c r="G746" s="1"/>
      <c r="H746" s="1"/>
      <c r="I746" s="1"/>
      <c r="J746" s="1"/>
      <c r="K746" s="1"/>
      <c r="L746" s="1"/>
    </row>
    <row r="747" spans="7:12" ht="15">
      <c r="G747" s="1"/>
      <c r="H747" s="1"/>
      <c r="I747" s="1"/>
      <c r="J747" s="1"/>
      <c r="K747" s="1"/>
      <c r="L747" s="1"/>
    </row>
    <row r="748" spans="7:12" ht="15">
      <c r="G748" s="1"/>
      <c r="H748" s="1"/>
      <c r="I748" s="1"/>
      <c r="J748" s="1"/>
      <c r="K748" s="1"/>
      <c r="L748" s="1"/>
    </row>
    <row r="749" spans="7:12" ht="15">
      <c r="G749" s="1"/>
      <c r="H749" s="1"/>
      <c r="I749" s="1"/>
      <c r="J749" s="1"/>
      <c r="K749" s="1"/>
      <c r="L749" s="1"/>
    </row>
    <row r="750" spans="7:12" ht="15">
      <c r="G750" s="1"/>
      <c r="H750" s="1"/>
      <c r="I750" s="1"/>
      <c r="J750" s="1"/>
      <c r="K750" s="1"/>
      <c r="L750" s="1"/>
    </row>
    <row r="751" spans="7:12" ht="15">
      <c r="G751" s="1"/>
      <c r="H751" s="1"/>
      <c r="I751" s="1"/>
      <c r="J751" s="1"/>
      <c r="K751" s="1"/>
      <c r="L751" s="1"/>
    </row>
    <row r="752" spans="7:12" ht="15">
      <c r="G752" s="1"/>
      <c r="H752" s="1"/>
      <c r="I752" s="1"/>
      <c r="J752" s="1"/>
      <c r="K752" s="1"/>
      <c r="L752" s="1"/>
    </row>
    <row r="753" spans="7:12" ht="15">
      <c r="G753" s="1"/>
      <c r="H753" s="1"/>
      <c r="I753" s="1"/>
      <c r="J753" s="1"/>
      <c r="K753" s="1"/>
      <c r="L753" s="1"/>
    </row>
    <row r="754" spans="7:12" ht="15">
      <c r="G754" s="1"/>
      <c r="H754" s="1"/>
      <c r="I754" s="1"/>
      <c r="J754" s="1"/>
      <c r="K754" s="1"/>
      <c r="L754" s="1"/>
    </row>
    <row r="755" spans="7:12" ht="15">
      <c r="G755" s="1"/>
      <c r="H755" s="1"/>
      <c r="I755" s="1"/>
      <c r="J755" s="1"/>
      <c r="K755" s="1"/>
      <c r="L755" s="1"/>
    </row>
    <row r="756" spans="7:12" ht="15">
      <c r="G756" s="1"/>
      <c r="H756" s="1"/>
      <c r="I756" s="1"/>
      <c r="J756" s="1"/>
      <c r="K756" s="1"/>
      <c r="L756" s="1"/>
    </row>
    <row r="757" spans="7:12" ht="15">
      <c r="G757" s="1"/>
      <c r="H757" s="1"/>
      <c r="I757" s="1"/>
      <c r="J757" s="1"/>
      <c r="K757" s="1"/>
      <c r="L757" s="1"/>
    </row>
    <row r="758" spans="7:12" ht="15">
      <c r="G758" s="1"/>
      <c r="H758" s="1"/>
      <c r="I758" s="1"/>
      <c r="J758" s="1"/>
      <c r="K758" s="1"/>
      <c r="L758" s="1"/>
    </row>
    <row r="759" spans="7:12" ht="15">
      <c r="G759" s="1"/>
      <c r="H759" s="1"/>
      <c r="I759" s="1"/>
      <c r="J759" s="1"/>
      <c r="K759" s="1"/>
      <c r="L759" s="1"/>
    </row>
    <row r="760" spans="7:12" ht="15">
      <c r="G760" s="1"/>
      <c r="H760" s="1"/>
      <c r="I760" s="1"/>
      <c r="J760" s="1"/>
      <c r="K760" s="1"/>
      <c r="L760" s="1"/>
    </row>
    <row r="761" spans="7:12" ht="15">
      <c r="G761" s="1"/>
      <c r="H761" s="1"/>
      <c r="I761" s="1"/>
      <c r="J761" s="1"/>
      <c r="K761" s="1"/>
      <c r="L761" s="1"/>
    </row>
    <row r="762" spans="7:12" ht="15">
      <c r="G762" s="1"/>
      <c r="H762" s="1"/>
      <c r="I762" s="1"/>
      <c r="J762" s="1"/>
      <c r="K762" s="1"/>
      <c r="L762" s="1"/>
    </row>
    <row r="763" spans="7:12" ht="15">
      <c r="G763" s="1"/>
      <c r="H763" s="1"/>
      <c r="I763" s="1"/>
      <c r="J763" s="1"/>
      <c r="K763" s="1"/>
      <c r="L763" s="1"/>
    </row>
    <row r="764" spans="7:12" ht="15">
      <c r="G764" s="1"/>
      <c r="H764" s="1"/>
      <c r="I764" s="1"/>
      <c r="J764" s="1"/>
      <c r="K764" s="1"/>
      <c r="L764" s="1"/>
    </row>
    <row r="765" spans="7:12" ht="15">
      <c r="G765" s="1"/>
      <c r="H765" s="1"/>
      <c r="I765" s="1"/>
      <c r="J765" s="1"/>
      <c r="K765" s="1"/>
      <c r="L765" s="1"/>
    </row>
    <row r="766" spans="7:12" ht="15">
      <c r="G766" s="1"/>
      <c r="H766" s="1"/>
      <c r="I766" s="1"/>
      <c r="J766" s="1"/>
      <c r="K766" s="1"/>
      <c r="L766" s="1"/>
    </row>
    <row r="767" spans="7:12" ht="15">
      <c r="G767" s="1"/>
      <c r="H767" s="1"/>
      <c r="I767" s="1"/>
      <c r="J767" s="1"/>
      <c r="K767" s="1"/>
      <c r="L767" s="1"/>
    </row>
    <row r="768" spans="7:12" ht="15">
      <c r="G768" s="1"/>
      <c r="H768" s="1"/>
      <c r="I768" s="1"/>
      <c r="J768" s="1"/>
      <c r="K768" s="1"/>
      <c r="L768" s="1"/>
    </row>
    <row r="769" spans="7:12" ht="15">
      <c r="G769" s="1"/>
      <c r="H769" s="1"/>
      <c r="I769" s="1"/>
      <c r="J769" s="1"/>
      <c r="K769" s="1"/>
      <c r="L769" s="1"/>
    </row>
    <row r="770" spans="7:12" ht="15">
      <c r="G770" s="1"/>
      <c r="H770" s="1"/>
      <c r="I770" s="1"/>
      <c r="J770" s="1"/>
      <c r="K770" s="1"/>
      <c r="L770" s="1"/>
    </row>
    <row r="771" spans="7:12" ht="15">
      <c r="G771" s="1"/>
      <c r="H771" s="1"/>
      <c r="I771" s="1"/>
      <c r="J771" s="1"/>
      <c r="K771" s="1"/>
      <c r="L771" s="1"/>
    </row>
    <row r="772" spans="7:12" ht="15">
      <c r="G772" s="1"/>
      <c r="H772" s="1"/>
      <c r="I772" s="1"/>
      <c r="J772" s="1"/>
      <c r="K772" s="1"/>
      <c r="L772" s="1"/>
    </row>
    <row r="773" spans="7:12" ht="15">
      <c r="G773" s="1"/>
      <c r="H773" s="1"/>
      <c r="I773" s="1"/>
      <c r="J773" s="1"/>
      <c r="K773" s="1"/>
      <c r="L773" s="1"/>
    </row>
    <row r="774" spans="7:12" ht="15">
      <c r="G774" s="1"/>
      <c r="H774" s="1"/>
      <c r="I774" s="1"/>
      <c r="J774" s="1"/>
      <c r="K774" s="1"/>
      <c r="L774" s="1"/>
    </row>
    <row r="775" spans="7:12" ht="15">
      <c r="G775" s="1"/>
      <c r="H775" s="1"/>
      <c r="I775" s="1"/>
      <c r="J775" s="1"/>
      <c r="K775" s="1"/>
      <c r="L775" s="1"/>
    </row>
    <row r="776" spans="7:12" ht="15">
      <c r="G776" s="1"/>
      <c r="H776" s="1"/>
      <c r="I776" s="1"/>
      <c r="J776" s="1"/>
      <c r="K776" s="1"/>
      <c r="L776" s="1"/>
    </row>
    <row r="777" spans="7:12" ht="15">
      <c r="G777" s="1"/>
      <c r="H777" s="1"/>
      <c r="I777" s="1"/>
      <c r="J777" s="1"/>
      <c r="K777" s="1"/>
      <c r="L777" s="1"/>
    </row>
    <row r="778" spans="7:12" ht="15">
      <c r="G778" s="1"/>
      <c r="H778" s="1"/>
      <c r="I778" s="1"/>
      <c r="J778" s="1"/>
      <c r="K778" s="1"/>
      <c r="L778" s="1"/>
    </row>
    <row r="779" spans="7:12" ht="15">
      <c r="G779" s="1"/>
      <c r="H779" s="1"/>
      <c r="I779" s="1"/>
      <c r="J779" s="1"/>
      <c r="K779" s="1"/>
      <c r="L779" s="1"/>
    </row>
    <row r="780" spans="7:12" ht="15">
      <c r="G780" s="1"/>
      <c r="H780" s="1"/>
      <c r="I780" s="1"/>
      <c r="J780" s="1"/>
      <c r="K780" s="1"/>
      <c r="L780" s="1"/>
    </row>
    <row r="781" spans="7:12" ht="15">
      <c r="G781" s="1"/>
      <c r="H781" s="1"/>
      <c r="I781" s="1"/>
      <c r="J781" s="1"/>
      <c r="K781" s="1"/>
      <c r="L781" s="1"/>
    </row>
    <row r="782" spans="7:12" ht="15">
      <c r="G782" s="1"/>
      <c r="H782" s="1"/>
      <c r="I782" s="1"/>
      <c r="J782" s="1"/>
      <c r="K782" s="1"/>
      <c r="L782" s="1"/>
    </row>
    <row r="783" spans="7:12" ht="15">
      <c r="G783" s="1"/>
      <c r="H783" s="1"/>
      <c r="I783" s="1"/>
      <c r="J783" s="1"/>
      <c r="K783" s="1"/>
      <c r="L783" s="1"/>
    </row>
    <row r="784" spans="7:12" ht="15">
      <c r="G784" s="1"/>
      <c r="H784" s="1"/>
      <c r="I784" s="1"/>
      <c r="J784" s="1"/>
      <c r="K784" s="1"/>
      <c r="L784" s="1"/>
    </row>
    <row r="785" spans="7:12" ht="15">
      <c r="G785" s="1"/>
      <c r="H785" s="1"/>
      <c r="I785" s="1"/>
      <c r="J785" s="1"/>
      <c r="K785" s="1"/>
      <c r="L785" s="1"/>
    </row>
    <row r="786" spans="7:12" ht="15">
      <c r="G786" s="1"/>
      <c r="H786" s="1"/>
      <c r="I786" s="1"/>
      <c r="J786" s="1"/>
      <c r="K786" s="1"/>
      <c r="L786" s="1"/>
    </row>
    <row r="787" spans="7:12" ht="15">
      <c r="G787" s="1"/>
      <c r="H787" s="1"/>
      <c r="I787" s="1"/>
      <c r="J787" s="1"/>
      <c r="K787" s="1"/>
      <c r="L787" s="1"/>
    </row>
    <row r="788" spans="7:12" ht="15">
      <c r="G788" s="1"/>
      <c r="H788" s="1"/>
      <c r="I788" s="1"/>
      <c r="J788" s="1"/>
      <c r="K788" s="1"/>
      <c r="L788" s="1"/>
    </row>
    <row r="789" spans="7:12" ht="15">
      <c r="G789" s="1"/>
      <c r="H789" s="1"/>
      <c r="I789" s="1"/>
      <c r="J789" s="1"/>
      <c r="K789" s="1"/>
      <c r="L789" s="1"/>
    </row>
    <row r="790" spans="7:12" ht="15">
      <c r="G790" s="1"/>
      <c r="H790" s="1"/>
      <c r="I790" s="1"/>
      <c r="J790" s="1"/>
      <c r="K790" s="1"/>
      <c r="L790" s="1"/>
    </row>
    <row r="791" spans="7:12" ht="15">
      <c r="G791" s="1"/>
      <c r="H791" s="1"/>
      <c r="I791" s="1"/>
      <c r="J791" s="1"/>
      <c r="K791" s="1"/>
      <c r="L791" s="1"/>
    </row>
    <row r="792" spans="7:12" ht="15">
      <c r="G792" s="1"/>
      <c r="H792" s="1"/>
      <c r="I792" s="1"/>
      <c r="J792" s="1"/>
      <c r="K792" s="1"/>
      <c r="L792" s="1"/>
    </row>
    <row r="793" spans="7:12" ht="15">
      <c r="G793" s="1"/>
      <c r="H793" s="1"/>
      <c r="I793" s="1"/>
      <c r="J793" s="1"/>
      <c r="K793" s="1"/>
      <c r="L793" s="1"/>
    </row>
    <row r="794" spans="7:12" ht="15">
      <c r="G794" s="1"/>
      <c r="H794" s="1"/>
      <c r="I794" s="1"/>
      <c r="J794" s="1"/>
      <c r="K794" s="1"/>
      <c r="L794" s="1"/>
    </row>
    <row r="795" spans="7:12" ht="15">
      <c r="G795" s="1"/>
      <c r="H795" s="1"/>
      <c r="I795" s="1"/>
      <c r="J795" s="1"/>
      <c r="K795" s="1"/>
      <c r="L795" s="1"/>
    </row>
    <row r="796" spans="7:12" ht="15">
      <c r="G796" s="1"/>
      <c r="H796" s="1"/>
      <c r="I796" s="1"/>
      <c r="J796" s="1"/>
      <c r="K796" s="1"/>
      <c r="L796" s="1"/>
    </row>
    <row r="797" spans="7:12" ht="15">
      <c r="G797" s="1"/>
      <c r="H797" s="1"/>
      <c r="I797" s="1"/>
      <c r="J797" s="1"/>
      <c r="K797" s="1"/>
      <c r="L797" s="1"/>
    </row>
    <row r="798" spans="7:12" ht="15">
      <c r="G798" s="1"/>
      <c r="H798" s="1"/>
      <c r="I798" s="1"/>
      <c r="J798" s="1"/>
      <c r="K798" s="1"/>
      <c r="L798" s="1"/>
    </row>
    <row r="799" spans="7:12" ht="15">
      <c r="G799" s="1"/>
      <c r="H799" s="1"/>
      <c r="I799" s="1"/>
      <c r="J799" s="1"/>
      <c r="K799" s="1"/>
      <c r="L799" s="1"/>
    </row>
    <row r="800" spans="7:12" ht="15">
      <c r="G800" s="1"/>
      <c r="H800" s="1"/>
      <c r="I800" s="1"/>
      <c r="J800" s="1"/>
      <c r="K800" s="1"/>
      <c r="L800" s="1"/>
    </row>
    <row r="801" spans="7:12" ht="15">
      <c r="G801" s="1"/>
      <c r="H801" s="1"/>
      <c r="I801" s="1"/>
      <c r="J801" s="1"/>
      <c r="K801" s="1"/>
      <c r="L801" s="1"/>
    </row>
    <row r="802" spans="7:12" ht="15">
      <c r="G802" s="1"/>
      <c r="H802" s="1"/>
      <c r="I802" s="1"/>
      <c r="J802" s="1"/>
      <c r="K802" s="1"/>
      <c r="L802" s="1"/>
    </row>
    <row r="803" spans="7:12" ht="15">
      <c r="G803" s="1"/>
      <c r="H803" s="1"/>
      <c r="I803" s="1"/>
      <c r="J803" s="1"/>
      <c r="K803" s="1"/>
      <c r="L803" s="1"/>
    </row>
    <row r="804" spans="7:12" ht="15">
      <c r="G804" s="1"/>
      <c r="H804" s="1"/>
      <c r="I804" s="1"/>
      <c r="J804" s="1"/>
      <c r="K804" s="1"/>
      <c r="L804" s="1"/>
    </row>
    <row r="805" spans="7:12" ht="15">
      <c r="G805" s="1"/>
      <c r="H805" s="1"/>
      <c r="I805" s="1"/>
      <c r="J805" s="1"/>
      <c r="K805" s="1"/>
      <c r="L805" s="1"/>
    </row>
    <row r="806" spans="7:12" ht="15">
      <c r="G806" s="1"/>
      <c r="H806" s="1"/>
      <c r="I806" s="1"/>
      <c r="J806" s="1"/>
      <c r="K806" s="1"/>
      <c r="L806" s="1"/>
    </row>
    <row r="807" spans="7:12" ht="15">
      <c r="G807" s="1"/>
      <c r="H807" s="1"/>
      <c r="I807" s="1"/>
      <c r="J807" s="1"/>
      <c r="K807" s="1"/>
      <c r="L807" s="1"/>
    </row>
    <row r="808" spans="7:12" ht="15">
      <c r="G808" s="1"/>
      <c r="H808" s="1"/>
      <c r="I808" s="1"/>
      <c r="J808" s="1"/>
      <c r="K808" s="1"/>
      <c r="L808" s="1"/>
    </row>
    <row r="809" spans="7:12" ht="15">
      <c r="G809" s="1"/>
      <c r="H809" s="1"/>
      <c r="I809" s="1"/>
      <c r="J809" s="1"/>
      <c r="K809" s="1"/>
      <c r="L809" s="1"/>
    </row>
    <row r="810" spans="7:12" ht="15">
      <c r="G810" s="1"/>
      <c r="H810" s="1"/>
      <c r="I810" s="1"/>
      <c r="J810" s="1"/>
      <c r="K810" s="1"/>
      <c r="L810" s="1"/>
    </row>
    <row r="811" spans="7:12" ht="15">
      <c r="G811" s="1"/>
      <c r="H811" s="1"/>
      <c r="I811" s="1"/>
      <c r="J811" s="1"/>
      <c r="K811" s="1"/>
      <c r="L811" s="1"/>
    </row>
    <row r="812" spans="7:12" ht="15">
      <c r="G812" s="1"/>
      <c r="H812" s="1"/>
      <c r="I812" s="1"/>
      <c r="J812" s="1"/>
      <c r="K812" s="1"/>
      <c r="L812" s="1"/>
    </row>
    <row r="813" spans="7:12" ht="15">
      <c r="G813" s="1"/>
      <c r="H813" s="1"/>
      <c r="I813" s="1"/>
      <c r="J813" s="1"/>
      <c r="K813" s="1"/>
      <c r="L813" s="1"/>
    </row>
    <row r="814" spans="7:12" ht="15">
      <c r="G814" s="1"/>
      <c r="H814" s="1"/>
      <c r="I814" s="1"/>
      <c r="J814" s="1"/>
      <c r="K814" s="1"/>
      <c r="L814" s="1"/>
    </row>
    <row r="815" spans="7:12" ht="15">
      <c r="G815" s="1"/>
      <c r="H815" s="1"/>
      <c r="I815" s="1"/>
      <c r="J815" s="1"/>
      <c r="K815" s="1"/>
      <c r="L815" s="1"/>
    </row>
    <row r="816" spans="7:12" ht="15">
      <c r="G816" s="1"/>
      <c r="H816" s="1"/>
      <c r="I816" s="1"/>
      <c r="J816" s="1"/>
      <c r="K816" s="1"/>
      <c r="L816" s="1"/>
    </row>
    <row r="817" spans="7:12" ht="15">
      <c r="G817" s="1"/>
      <c r="H817" s="1"/>
      <c r="I817" s="1"/>
      <c r="J817" s="1"/>
      <c r="K817" s="1"/>
      <c r="L817" s="1"/>
    </row>
    <row r="818" spans="7:12" ht="15">
      <c r="G818" s="1"/>
      <c r="H818" s="1"/>
      <c r="I818" s="1"/>
      <c r="J818" s="1"/>
      <c r="K818" s="1"/>
      <c r="L818" s="1"/>
    </row>
    <row r="819" spans="7:12" ht="15">
      <c r="G819" s="1"/>
      <c r="H819" s="1"/>
      <c r="I819" s="1"/>
      <c r="J819" s="1"/>
      <c r="K819" s="1"/>
      <c r="L819" s="1"/>
    </row>
    <row r="820" spans="7:12" ht="15">
      <c r="G820" s="1"/>
      <c r="H820" s="1"/>
      <c r="I820" s="1"/>
      <c r="J820" s="1"/>
      <c r="K820" s="1"/>
      <c r="L820" s="1"/>
    </row>
    <row r="821" spans="7:12" ht="15">
      <c r="G821" s="1"/>
      <c r="H821" s="1"/>
      <c r="I821" s="1"/>
      <c r="J821" s="1"/>
      <c r="K821" s="1"/>
      <c r="L821" s="1"/>
    </row>
    <row r="822" spans="7:12" ht="15">
      <c r="G822" s="1"/>
      <c r="H822" s="1"/>
      <c r="I822" s="1"/>
      <c r="J822" s="1"/>
      <c r="K822" s="1"/>
      <c r="L822" s="1"/>
    </row>
    <row r="823" spans="7:12" ht="15">
      <c r="G823" s="1"/>
      <c r="H823" s="1"/>
      <c r="I823" s="1"/>
      <c r="J823" s="1"/>
      <c r="K823" s="1"/>
      <c r="L823" s="1"/>
    </row>
    <row r="824" spans="7:12" ht="15">
      <c r="G824" s="1"/>
      <c r="H824" s="1"/>
      <c r="I824" s="1"/>
      <c r="J824" s="1"/>
      <c r="K824" s="1"/>
      <c r="L824" s="1"/>
    </row>
    <row r="825" spans="7:12" ht="15">
      <c r="G825" s="1"/>
      <c r="H825" s="1"/>
      <c r="I825" s="1"/>
      <c r="J825" s="1"/>
      <c r="K825" s="1"/>
      <c r="L825" s="1"/>
    </row>
    <row r="826" spans="7:12" ht="15">
      <c r="G826" s="1"/>
      <c r="H826" s="1"/>
      <c r="I826" s="1"/>
      <c r="J826" s="1"/>
      <c r="K826" s="1"/>
      <c r="L826" s="1"/>
    </row>
    <row r="827" spans="7:12" ht="15">
      <c r="G827" s="1"/>
      <c r="H827" s="1"/>
      <c r="I827" s="1"/>
      <c r="J827" s="1"/>
      <c r="K827" s="1"/>
      <c r="L827" s="1"/>
    </row>
    <row r="828" spans="7:12" ht="15">
      <c r="G828" s="1"/>
      <c r="H828" s="1"/>
      <c r="I828" s="1"/>
      <c r="J828" s="1"/>
      <c r="K828" s="1"/>
      <c r="L828" s="1"/>
    </row>
    <row r="829" spans="7:12" ht="15">
      <c r="G829" s="1"/>
      <c r="H829" s="1"/>
      <c r="I829" s="1"/>
      <c r="J829" s="1"/>
      <c r="K829" s="1"/>
      <c r="L829" s="1"/>
    </row>
    <row r="830" spans="7:12" ht="15">
      <c r="G830" s="1"/>
      <c r="H830" s="1"/>
      <c r="I830" s="1"/>
      <c r="J830" s="1"/>
      <c r="K830" s="1"/>
      <c r="L830" s="1"/>
    </row>
    <row r="831" spans="7:12" ht="15">
      <c r="G831" s="1"/>
      <c r="H831" s="1"/>
      <c r="I831" s="1"/>
      <c r="J831" s="1"/>
      <c r="K831" s="1"/>
      <c r="L831" s="1"/>
    </row>
    <row r="832" spans="7:12" ht="15">
      <c r="G832" s="1"/>
      <c r="H832" s="1"/>
      <c r="I832" s="1"/>
      <c r="J832" s="1"/>
      <c r="K832" s="1"/>
      <c r="L832" s="1"/>
    </row>
    <row r="833" spans="7:12" ht="15">
      <c r="G833" s="1"/>
      <c r="H833" s="1"/>
      <c r="I833" s="1"/>
      <c r="J833" s="1"/>
      <c r="K833" s="1"/>
      <c r="L833" s="1"/>
    </row>
    <row r="834" spans="7:12" ht="15">
      <c r="G834" s="1"/>
      <c r="H834" s="1"/>
      <c r="I834" s="1"/>
      <c r="J834" s="1"/>
      <c r="K834" s="1"/>
      <c r="L834" s="1"/>
    </row>
    <row r="835" spans="7:12" ht="15">
      <c r="G835" s="1"/>
      <c r="H835" s="1"/>
      <c r="I835" s="1"/>
      <c r="J835" s="1"/>
      <c r="K835" s="1"/>
      <c r="L835" s="1"/>
    </row>
    <row r="836" spans="7:12" ht="15">
      <c r="G836" s="1"/>
      <c r="H836" s="1"/>
      <c r="I836" s="1"/>
      <c r="J836" s="1"/>
      <c r="K836" s="1"/>
      <c r="L836" s="1"/>
    </row>
    <row r="837" spans="7:12" ht="15">
      <c r="G837" s="1"/>
      <c r="H837" s="1"/>
      <c r="I837" s="1"/>
      <c r="J837" s="1"/>
      <c r="K837" s="1"/>
      <c r="L837" s="1"/>
    </row>
    <row r="838" spans="7:12" ht="15">
      <c r="G838" s="1"/>
      <c r="H838" s="1"/>
      <c r="I838" s="1"/>
      <c r="J838" s="1"/>
      <c r="K838" s="1"/>
      <c r="L838" s="1"/>
    </row>
    <row r="839" spans="7:12" ht="15">
      <c r="G839" s="1"/>
      <c r="H839" s="1"/>
      <c r="I839" s="1"/>
      <c r="J839" s="1"/>
      <c r="K839" s="1"/>
      <c r="L839" s="1"/>
    </row>
    <row r="840" spans="7:12" ht="15">
      <c r="G840" s="1"/>
      <c r="H840" s="1"/>
      <c r="I840" s="1"/>
      <c r="J840" s="1"/>
      <c r="K840" s="1"/>
      <c r="L840" s="1"/>
    </row>
    <row r="841" spans="7:12" ht="15">
      <c r="G841" s="1"/>
      <c r="H841" s="1"/>
      <c r="I841" s="1"/>
      <c r="J841" s="1"/>
      <c r="K841" s="1"/>
      <c r="L841" s="1"/>
    </row>
    <row r="842" spans="7:12" ht="15">
      <c r="G842" s="1"/>
      <c r="H842" s="1"/>
      <c r="I842" s="1"/>
      <c r="J842" s="1"/>
      <c r="K842" s="1"/>
      <c r="L842" s="1"/>
    </row>
    <row r="843" spans="7:12" ht="15">
      <c r="G843" s="1"/>
      <c r="H843" s="1"/>
      <c r="I843" s="1"/>
      <c r="J843" s="1"/>
      <c r="K843" s="1"/>
      <c r="L843" s="1"/>
    </row>
    <row r="844" spans="7:12" ht="15">
      <c r="G844" s="1"/>
      <c r="H844" s="1"/>
      <c r="I844" s="1"/>
      <c r="J844" s="1"/>
      <c r="K844" s="1"/>
      <c r="L844" s="1"/>
    </row>
    <row r="845" spans="7:12" ht="15">
      <c r="G845" s="1"/>
      <c r="H845" s="1"/>
      <c r="I845" s="1"/>
      <c r="J845" s="1"/>
      <c r="K845" s="1"/>
      <c r="L845" s="1"/>
    </row>
    <row r="846" spans="7:12" ht="15">
      <c r="G846" s="1"/>
      <c r="H846" s="1"/>
      <c r="I846" s="1"/>
      <c r="J846" s="1"/>
      <c r="K846" s="1"/>
      <c r="L846" s="1"/>
    </row>
    <row r="847" spans="7:12" ht="15">
      <c r="G847" s="1"/>
      <c r="H847" s="1"/>
      <c r="I847" s="1"/>
      <c r="J847" s="1"/>
      <c r="K847" s="1"/>
      <c r="L847" s="1"/>
    </row>
    <row r="848" spans="7:12" ht="15">
      <c r="G848" s="1"/>
      <c r="H848" s="1"/>
      <c r="I848" s="1"/>
      <c r="J848" s="1"/>
      <c r="K848" s="1"/>
      <c r="L848" s="1"/>
    </row>
    <row r="849" spans="7:12" ht="15">
      <c r="G849" s="1"/>
      <c r="H849" s="1"/>
      <c r="I849" s="1"/>
      <c r="J849" s="1"/>
      <c r="K849" s="1"/>
      <c r="L849" s="1"/>
    </row>
    <row r="850" spans="7:12" ht="15">
      <c r="G850" s="1"/>
      <c r="H850" s="1"/>
      <c r="I850" s="1"/>
      <c r="J850" s="1"/>
      <c r="K850" s="1"/>
      <c r="L850" s="1"/>
    </row>
    <row r="851" spans="7:12" ht="15">
      <c r="G851" s="1"/>
      <c r="H851" s="1"/>
      <c r="I851" s="1"/>
      <c r="J851" s="1"/>
      <c r="K851" s="1"/>
      <c r="L851" s="1"/>
    </row>
    <row r="852" spans="7:12" ht="15">
      <c r="G852" s="1"/>
      <c r="H852" s="1"/>
      <c r="I852" s="1"/>
      <c r="J852" s="1"/>
      <c r="K852" s="1"/>
      <c r="L852" s="1"/>
    </row>
    <row r="853" spans="7:12" ht="15">
      <c r="G853" s="1"/>
      <c r="H853" s="1"/>
      <c r="I853" s="1"/>
      <c r="J853" s="1"/>
      <c r="K853" s="1"/>
      <c r="L853" s="1"/>
    </row>
    <row r="854" spans="7:12" ht="15">
      <c r="G854" s="1"/>
      <c r="H854" s="1"/>
      <c r="I854" s="1"/>
      <c r="J854" s="1"/>
      <c r="K854" s="1"/>
      <c r="L854" s="1"/>
    </row>
    <row r="855" spans="7:12" ht="15">
      <c r="G855" s="1"/>
      <c r="H855" s="1"/>
      <c r="I855" s="1"/>
      <c r="J855" s="1"/>
      <c r="K855" s="1"/>
      <c r="L855" s="1"/>
    </row>
    <row r="856" spans="7:12" ht="15">
      <c r="G856" s="1"/>
      <c r="H856" s="1"/>
      <c r="I856" s="1"/>
      <c r="J856" s="1"/>
      <c r="K856" s="1"/>
      <c r="L856" s="1"/>
    </row>
    <row r="857" spans="7:12" ht="15">
      <c r="G857" s="1"/>
      <c r="H857" s="1"/>
      <c r="I857" s="1"/>
      <c r="J857" s="1"/>
      <c r="K857" s="1"/>
      <c r="L857" s="1"/>
    </row>
    <row r="858" spans="7:12" ht="15">
      <c r="G858" s="1"/>
      <c r="H858" s="1"/>
      <c r="I858" s="1"/>
      <c r="J858" s="1"/>
      <c r="K858" s="1"/>
      <c r="L858" s="1"/>
    </row>
    <row r="859" spans="7:12" ht="15">
      <c r="G859" s="1"/>
      <c r="H859" s="1"/>
      <c r="I859" s="1"/>
      <c r="J859" s="1"/>
      <c r="K859" s="1"/>
      <c r="L859" s="1"/>
    </row>
    <row r="860" spans="7:12" ht="15">
      <c r="G860" s="1"/>
      <c r="H860" s="1"/>
      <c r="I860" s="1"/>
      <c r="J860" s="1"/>
      <c r="K860" s="1"/>
      <c r="L860" s="1"/>
    </row>
    <row r="861" spans="7:12" ht="15">
      <c r="G861" s="1"/>
      <c r="H861" s="1"/>
      <c r="I861" s="1"/>
      <c r="J861" s="1"/>
      <c r="K861" s="1"/>
      <c r="L861" s="1"/>
    </row>
    <row r="862" spans="7:12" ht="15">
      <c r="G862" s="1"/>
      <c r="H862" s="1"/>
      <c r="I862" s="1"/>
      <c r="J862" s="1"/>
      <c r="K862" s="1"/>
      <c r="L862" s="1"/>
    </row>
    <row r="863" spans="7:12" ht="15">
      <c r="G863" s="1"/>
      <c r="H863" s="1"/>
      <c r="I863" s="1"/>
      <c r="J863" s="1"/>
      <c r="K863" s="1"/>
      <c r="L863" s="1"/>
    </row>
    <row r="864" spans="7:12" ht="15">
      <c r="G864" s="1"/>
      <c r="H864" s="1"/>
      <c r="I864" s="1"/>
      <c r="J864" s="1"/>
      <c r="K864" s="1"/>
      <c r="L864" s="1"/>
    </row>
    <row r="865" spans="7:12" ht="15">
      <c r="G865" s="1"/>
      <c r="H865" s="1"/>
      <c r="I865" s="1"/>
      <c r="J865" s="1"/>
      <c r="K865" s="1"/>
      <c r="L865" s="1"/>
    </row>
    <row r="866" spans="7:12" ht="15">
      <c r="G866" s="1"/>
      <c r="H866" s="1"/>
      <c r="I866" s="1"/>
      <c r="J866" s="1"/>
      <c r="K866" s="1"/>
      <c r="L866" s="1"/>
    </row>
    <row r="867" spans="7:12" ht="15">
      <c r="G867" s="1"/>
      <c r="H867" s="1"/>
      <c r="I867" s="1"/>
      <c r="J867" s="1"/>
      <c r="K867" s="1"/>
      <c r="L867" s="1"/>
    </row>
    <row r="868" spans="7:12" ht="15">
      <c r="G868" s="1"/>
      <c r="H868" s="1"/>
      <c r="I868" s="1"/>
      <c r="J868" s="1"/>
      <c r="K868" s="1"/>
      <c r="L868" s="1"/>
    </row>
    <row r="869" spans="7:12" ht="15">
      <c r="G869" s="1"/>
      <c r="H869" s="1"/>
      <c r="I869" s="1"/>
      <c r="J869" s="1"/>
      <c r="K869" s="1"/>
      <c r="L869" s="1"/>
    </row>
    <row r="870" spans="7:12" ht="15">
      <c r="G870" s="1"/>
      <c r="H870" s="1"/>
      <c r="I870" s="1"/>
      <c r="J870" s="1"/>
      <c r="K870" s="1"/>
      <c r="L870" s="1"/>
    </row>
    <row r="871" spans="7:12" ht="15">
      <c r="G871" s="1"/>
      <c r="H871" s="1"/>
      <c r="I871" s="1"/>
      <c r="J871" s="1"/>
      <c r="K871" s="1"/>
      <c r="L871" s="1"/>
    </row>
    <row r="872" spans="7:12" ht="15">
      <c r="G872" s="1"/>
      <c r="H872" s="1"/>
      <c r="I872" s="1"/>
      <c r="J872" s="1"/>
      <c r="K872" s="1"/>
      <c r="L872" s="1"/>
    </row>
    <row r="873" spans="7:12" ht="15">
      <c r="G873" s="1"/>
      <c r="H873" s="1"/>
      <c r="I873" s="1"/>
      <c r="J873" s="1"/>
      <c r="K873" s="1"/>
      <c r="L873" s="1"/>
    </row>
    <row r="874" spans="7:12" ht="15">
      <c r="G874" s="1"/>
      <c r="H874" s="1"/>
      <c r="I874" s="1"/>
      <c r="J874" s="1"/>
      <c r="K874" s="1"/>
      <c r="L874" s="1"/>
    </row>
    <row r="875" spans="7:12" ht="15">
      <c r="G875" s="1"/>
      <c r="H875" s="1"/>
      <c r="I875" s="1"/>
      <c r="J875" s="1"/>
      <c r="K875" s="1"/>
      <c r="L875" s="1"/>
    </row>
    <row r="876" spans="7:12" ht="15">
      <c r="G876" s="1"/>
      <c r="H876" s="1"/>
      <c r="I876" s="1"/>
      <c r="J876" s="1"/>
      <c r="K876" s="1"/>
      <c r="L876" s="1"/>
    </row>
    <row r="877" spans="7:12" ht="15">
      <c r="G877" s="1"/>
      <c r="H877" s="1"/>
      <c r="I877" s="1"/>
      <c r="J877" s="1"/>
      <c r="K877" s="1"/>
      <c r="L877" s="1"/>
    </row>
    <row r="878" spans="7:12" ht="15">
      <c r="G878" s="1"/>
      <c r="H878" s="1"/>
      <c r="I878" s="1"/>
      <c r="J878" s="1"/>
      <c r="K878" s="1"/>
      <c r="L878" s="1"/>
    </row>
    <row r="879" spans="7:12" ht="15">
      <c r="G879" s="1"/>
      <c r="H879" s="1"/>
      <c r="I879" s="1"/>
      <c r="J879" s="1"/>
      <c r="K879" s="1"/>
      <c r="L879" s="1"/>
    </row>
    <row r="880" spans="7:12" ht="15">
      <c r="G880" s="1"/>
      <c r="H880" s="1"/>
      <c r="I880" s="1"/>
      <c r="J880" s="1"/>
      <c r="K880" s="1"/>
      <c r="L880" s="1"/>
    </row>
    <row r="881" spans="7:12" ht="15">
      <c r="G881" s="1"/>
      <c r="H881" s="1"/>
      <c r="I881" s="1"/>
      <c r="J881" s="1"/>
      <c r="K881" s="1"/>
      <c r="L881" s="1"/>
    </row>
    <row r="882" spans="7:12" ht="15">
      <c r="G882" s="1"/>
      <c r="H882" s="1"/>
      <c r="I882" s="1"/>
      <c r="J882" s="1"/>
      <c r="K882" s="1"/>
      <c r="L882" s="1"/>
    </row>
    <row r="883" spans="7:12" ht="15">
      <c r="G883" s="1"/>
      <c r="H883" s="1"/>
      <c r="I883" s="1"/>
      <c r="J883" s="1"/>
      <c r="K883" s="1"/>
      <c r="L883" s="1"/>
    </row>
    <row r="884" spans="7:12" ht="15">
      <c r="G884" s="1"/>
      <c r="H884" s="1"/>
      <c r="I884" s="1"/>
      <c r="J884" s="1"/>
      <c r="K884" s="1"/>
      <c r="L884" s="1"/>
    </row>
    <row r="885" spans="7:12" ht="15">
      <c r="G885" s="1"/>
      <c r="H885" s="1"/>
      <c r="I885" s="1"/>
      <c r="J885" s="1"/>
      <c r="K885" s="1"/>
      <c r="L885" s="1"/>
    </row>
    <row r="886" spans="7:12" ht="15">
      <c r="G886" s="1"/>
      <c r="H886" s="1"/>
      <c r="I886" s="1"/>
      <c r="J886" s="1"/>
      <c r="K886" s="1"/>
      <c r="L886" s="1"/>
    </row>
    <row r="887" spans="7:12" ht="15">
      <c r="G887" s="1"/>
      <c r="H887" s="1"/>
      <c r="I887" s="1"/>
      <c r="J887" s="1"/>
      <c r="K887" s="1"/>
      <c r="L887" s="1"/>
    </row>
    <row r="888" spans="7:12" ht="15">
      <c r="G888" s="1"/>
      <c r="H888" s="1"/>
      <c r="I888" s="1"/>
      <c r="J888" s="1"/>
      <c r="K888" s="1"/>
      <c r="L888" s="1"/>
    </row>
    <row r="889" spans="7:12" ht="15">
      <c r="G889" s="1"/>
      <c r="H889" s="1"/>
      <c r="I889" s="1"/>
      <c r="J889" s="1"/>
      <c r="K889" s="1"/>
      <c r="L889" s="1"/>
    </row>
    <row r="890" spans="7:12" ht="15">
      <c r="G890" s="1"/>
      <c r="H890" s="1"/>
      <c r="I890" s="1"/>
      <c r="J890" s="1"/>
      <c r="K890" s="1"/>
      <c r="L890" s="1"/>
    </row>
    <row r="891" spans="7:12" ht="15">
      <c r="G891" s="1"/>
      <c r="H891" s="1"/>
      <c r="I891" s="1"/>
      <c r="J891" s="1"/>
      <c r="K891" s="1"/>
      <c r="L891" s="1"/>
    </row>
    <row r="892" spans="7:12" ht="15">
      <c r="G892" s="1"/>
      <c r="H892" s="1"/>
      <c r="I892" s="1"/>
      <c r="J892" s="1"/>
      <c r="K892" s="1"/>
      <c r="L892" s="1"/>
    </row>
    <row r="893" spans="7:12" ht="15">
      <c r="G893" s="1"/>
      <c r="H893" s="1"/>
      <c r="I893" s="1"/>
      <c r="J893" s="1"/>
      <c r="K893" s="1"/>
      <c r="L893" s="1"/>
    </row>
    <row r="894" spans="7:12" ht="15">
      <c r="G894" s="1"/>
      <c r="H894" s="1"/>
      <c r="I894" s="1"/>
      <c r="J894" s="1"/>
      <c r="K894" s="1"/>
      <c r="L894" s="1"/>
    </row>
    <row r="895" spans="7:12" ht="15">
      <c r="G895" s="1"/>
      <c r="H895" s="1"/>
      <c r="I895" s="1"/>
      <c r="J895" s="1"/>
      <c r="K895" s="1"/>
      <c r="L895" s="1"/>
    </row>
    <row r="896" spans="7:12" ht="15">
      <c r="G896" s="1"/>
      <c r="H896" s="1"/>
      <c r="I896" s="1"/>
      <c r="J896" s="1"/>
      <c r="K896" s="1"/>
      <c r="L896" s="1"/>
    </row>
    <row r="897" spans="7:12" ht="15">
      <c r="G897" s="1"/>
      <c r="H897" s="1"/>
      <c r="I897" s="1"/>
      <c r="J897" s="1"/>
      <c r="K897" s="1"/>
      <c r="L897" s="1"/>
    </row>
    <row r="898" spans="7:12" ht="15">
      <c r="G898" s="1"/>
      <c r="H898" s="1"/>
      <c r="I898" s="1"/>
      <c r="J898" s="1"/>
      <c r="K898" s="1"/>
      <c r="L898" s="1"/>
    </row>
    <row r="899" spans="7:12" ht="15">
      <c r="G899" s="1"/>
      <c r="H899" s="1"/>
      <c r="I899" s="1"/>
      <c r="J899" s="1"/>
      <c r="K899" s="1"/>
      <c r="L899" s="1"/>
    </row>
    <row r="900" spans="7:12" ht="15">
      <c r="G900" s="1"/>
      <c r="H900" s="1"/>
      <c r="I900" s="1"/>
      <c r="J900" s="1"/>
      <c r="K900" s="1"/>
      <c r="L900" s="1"/>
    </row>
    <row r="901" spans="7:12" ht="15">
      <c r="G901" s="1"/>
      <c r="H901" s="1"/>
      <c r="I901" s="1"/>
      <c r="J901" s="1"/>
      <c r="K901" s="1"/>
      <c r="L901" s="1"/>
    </row>
    <row r="902" spans="7:12" ht="15">
      <c r="G902" s="1"/>
      <c r="H902" s="1"/>
      <c r="I902" s="1"/>
      <c r="J902" s="1"/>
      <c r="K902" s="1"/>
      <c r="L902" s="1"/>
    </row>
    <row r="903" spans="7:12" ht="15">
      <c r="G903" s="1"/>
      <c r="H903" s="1"/>
      <c r="I903" s="1"/>
      <c r="J903" s="1"/>
      <c r="K903" s="1"/>
      <c r="L903" s="1"/>
    </row>
    <row r="904" spans="7:12" ht="15">
      <c r="G904" s="1"/>
      <c r="H904" s="1"/>
      <c r="I904" s="1"/>
      <c r="J904" s="1"/>
      <c r="K904" s="1"/>
      <c r="L904" s="1"/>
    </row>
    <row r="905" spans="7:12" ht="15">
      <c r="G905" s="1"/>
      <c r="H905" s="1"/>
      <c r="I905" s="1"/>
      <c r="J905" s="1"/>
      <c r="K905" s="1"/>
      <c r="L905" s="1"/>
    </row>
    <row r="906" spans="7:12" ht="15">
      <c r="G906" s="1"/>
      <c r="H906" s="1"/>
      <c r="I906" s="1"/>
      <c r="J906" s="1"/>
      <c r="K906" s="1"/>
      <c r="L906" s="1"/>
    </row>
    <row r="907" spans="7:12" ht="15">
      <c r="G907" s="1"/>
      <c r="H907" s="1"/>
      <c r="I907" s="1"/>
      <c r="J907" s="1"/>
      <c r="K907" s="1"/>
      <c r="L907" s="1"/>
    </row>
    <row r="908" spans="7:12" ht="15">
      <c r="G908" s="1"/>
      <c r="H908" s="1"/>
      <c r="I908" s="1"/>
      <c r="J908" s="1"/>
      <c r="K908" s="1"/>
      <c r="L908" s="1"/>
    </row>
    <row r="909" spans="7:12" ht="15">
      <c r="G909" s="1"/>
      <c r="H909" s="1"/>
      <c r="I909" s="1"/>
      <c r="J909" s="1"/>
      <c r="K909" s="1"/>
      <c r="L909" s="1"/>
    </row>
    <row r="910" spans="7:12" ht="15">
      <c r="G910" s="1"/>
      <c r="H910" s="1"/>
      <c r="I910" s="1"/>
      <c r="J910" s="1"/>
      <c r="K910" s="1"/>
      <c r="L910" s="1"/>
    </row>
    <row r="911" spans="7:12" ht="15">
      <c r="G911" s="1"/>
      <c r="H911" s="1"/>
      <c r="I911" s="1"/>
      <c r="J911" s="1"/>
      <c r="K911" s="1"/>
      <c r="L911" s="1"/>
    </row>
    <row r="912" spans="7:12" ht="15">
      <c r="G912" s="1"/>
      <c r="H912" s="1"/>
      <c r="I912" s="1"/>
      <c r="J912" s="1"/>
      <c r="K912" s="1"/>
      <c r="L912" s="1"/>
    </row>
    <row r="913" spans="7:12" ht="15">
      <c r="G913" s="1"/>
      <c r="H913" s="1"/>
      <c r="I913" s="1"/>
      <c r="J913" s="1"/>
      <c r="K913" s="1"/>
      <c r="L913" s="1"/>
    </row>
    <row r="914" spans="7:12" ht="15">
      <c r="G914" s="1"/>
      <c r="H914" s="1"/>
      <c r="I914" s="1"/>
      <c r="J914" s="1"/>
      <c r="K914" s="1"/>
      <c r="L914" s="1"/>
    </row>
    <row r="915" spans="7:12" ht="15">
      <c r="G915" s="1"/>
      <c r="H915" s="1"/>
      <c r="I915" s="1"/>
      <c r="J915" s="1"/>
      <c r="K915" s="1"/>
      <c r="L915" s="1"/>
    </row>
    <row r="916" spans="7:12" ht="15">
      <c r="G916" s="1"/>
      <c r="H916" s="1"/>
      <c r="I916" s="1"/>
      <c r="J916" s="1"/>
      <c r="K916" s="1"/>
      <c r="L916" s="1"/>
    </row>
    <row r="917" spans="7:12" ht="15">
      <c r="G917" s="1"/>
      <c r="H917" s="1"/>
      <c r="I917" s="1"/>
      <c r="J917" s="1"/>
      <c r="K917" s="1"/>
      <c r="L917" s="1"/>
    </row>
    <row r="918" spans="7:12" ht="15">
      <c r="G918" s="1"/>
      <c r="H918" s="1"/>
      <c r="I918" s="1"/>
      <c r="J918" s="1"/>
      <c r="K918" s="1"/>
      <c r="L918" s="1"/>
    </row>
    <row r="919" spans="7:12" ht="15">
      <c r="G919" s="1"/>
      <c r="H919" s="1"/>
      <c r="I919" s="1"/>
      <c r="J919" s="1"/>
      <c r="K919" s="1"/>
      <c r="L919" s="1"/>
    </row>
    <row r="920" spans="7:12" ht="15">
      <c r="G920" s="1"/>
      <c r="H920" s="1"/>
      <c r="I920" s="1"/>
      <c r="J920" s="1"/>
      <c r="K920" s="1"/>
      <c r="L920" s="1"/>
    </row>
    <row r="921" spans="7:12" ht="15">
      <c r="G921" s="1"/>
      <c r="H921" s="1"/>
      <c r="I921" s="1"/>
      <c r="J921" s="1"/>
      <c r="K921" s="1"/>
      <c r="L921" s="1"/>
    </row>
    <row r="922" spans="7:12" ht="15">
      <c r="G922" s="1"/>
      <c r="H922" s="1"/>
      <c r="I922" s="1"/>
      <c r="J922" s="1"/>
      <c r="K922" s="1"/>
      <c r="L922" s="1"/>
    </row>
    <row r="923" spans="7:12" ht="15">
      <c r="G923" s="1"/>
      <c r="H923" s="1"/>
      <c r="I923" s="1"/>
      <c r="J923" s="1"/>
      <c r="K923" s="1"/>
      <c r="L923" s="1"/>
    </row>
    <row r="924" spans="7:12" ht="15">
      <c r="G924" s="1"/>
      <c r="H924" s="1"/>
      <c r="I924" s="1"/>
      <c r="J924" s="1"/>
      <c r="K924" s="1"/>
      <c r="L924" s="1"/>
    </row>
    <row r="925" spans="7:12" ht="15">
      <c r="G925" s="1"/>
      <c r="H925" s="1"/>
      <c r="I925" s="1"/>
      <c r="J925" s="1"/>
      <c r="K925" s="1"/>
      <c r="L925" s="1"/>
    </row>
    <row r="926" spans="7:12" ht="15">
      <c r="G926" s="1"/>
      <c r="H926" s="1"/>
      <c r="I926" s="1"/>
      <c r="J926" s="1"/>
      <c r="K926" s="1"/>
      <c r="L926" s="1"/>
    </row>
    <row r="927" spans="7:12" ht="15">
      <c r="G927" s="1"/>
      <c r="H927" s="1"/>
      <c r="I927" s="1"/>
      <c r="J927" s="1"/>
      <c r="K927" s="1"/>
      <c r="L927" s="1"/>
    </row>
    <row r="928" spans="7:12" ht="15">
      <c r="G928" s="1"/>
      <c r="H928" s="1"/>
      <c r="I928" s="1"/>
      <c r="J928" s="1"/>
      <c r="K928" s="1"/>
      <c r="L928" s="1"/>
    </row>
    <row r="929" spans="7:12" ht="15">
      <c r="G929" s="1"/>
      <c r="H929" s="1"/>
      <c r="I929" s="1"/>
      <c r="J929" s="1"/>
      <c r="K929" s="1"/>
      <c r="L929" s="1"/>
    </row>
    <row r="930" spans="7:12" ht="15">
      <c r="G930" s="1"/>
      <c r="H930" s="1"/>
      <c r="I930" s="1"/>
      <c r="J930" s="1"/>
      <c r="K930" s="1"/>
      <c r="L930" s="1"/>
    </row>
    <row r="931" spans="7:12" ht="15">
      <c r="G931" s="1"/>
      <c r="H931" s="1"/>
      <c r="I931" s="1"/>
      <c r="J931" s="1"/>
      <c r="K931" s="1"/>
      <c r="L931" s="1"/>
    </row>
    <row r="932" spans="7:12" ht="15">
      <c r="G932" s="1"/>
      <c r="H932" s="1"/>
      <c r="I932" s="1"/>
      <c r="J932" s="1"/>
      <c r="K932" s="1"/>
      <c r="L932" s="1"/>
    </row>
    <row r="933" spans="7:12" ht="15">
      <c r="G933" s="1"/>
      <c r="H933" s="1"/>
      <c r="I933" s="1"/>
      <c r="J933" s="1"/>
      <c r="K933" s="1"/>
      <c r="L933" s="1"/>
    </row>
    <row r="934" spans="7:12" ht="15">
      <c r="G934" s="1"/>
      <c r="H934" s="1"/>
      <c r="I934" s="1"/>
      <c r="J934" s="1"/>
      <c r="K934" s="1"/>
      <c r="L934" s="1"/>
    </row>
    <row r="935" spans="7:12" ht="15">
      <c r="G935" s="1"/>
      <c r="H935" s="1"/>
      <c r="I935" s="1"/>
      <c r="J935" s="1"/>
      <c r="K935" s="1"/>
      <c r="L935" s="1"/>
    </row>
    <row r="936" spans="7:12" ht="15">
      <c r="G936" s="1"/>
      <c r="H936" s="1"/>
      <c r="I936" s="1"/>
      <c r="J936" s="1"/>
      <c r="K936" s="1"/>
      <c r="L936" s="1"/>
    </row>
    <row r="937" spans="7:12" ht="15">
      <c r="G937" s="1"/>
      <c r="H937" s="1"/>
      <c r="I937" s="1"/>
      <c r="J937" s="1"/>
      <c r="K937" s="1"/>
      <c r="L937" s="1"/>
    </row>
    <row r="938" spans="7:12" ht="15">
      <c r="G938" s="1"/>
      <c r="H938" s="1"/>
      <c r="I938" s="1"/>
      <c r="J938" s="1"/>
      <c r="K938" s="1"/>
      <c r="L938" s="1"/>
    </row>
    <row r="939" spans="7:12" ht="15">
      <c r="G939" s="1"/>
      <c r="H939" s="1"/>
      <c r="I939" s="1"/>
      <c r="J939" s="1"/>
      <c r="K939" s="1"/>
      <c r="L939" s="1"/>
    </row>
    <row r="940" spans="7:12" ht="15">
      <c r="G940" s="1"/>
      <c r="H940" s="1"/>
      <c r="I940" s="1"/>
      <c r="J940" s="1"/>
      <c r="K940" s="1"/>
      <c r="L940" s="1"/>
    </row>
    <row r="941" spans="7:12" ht="15">
      <c r="G941" s="1"/>
      <c r="H941" s="1"/>
      <c r="I941" s="1"/>
      <c r="J941" s="1"/>
      <c r="K941" s="1"/>
      <c r="L941" s="1"/>
    </row>
    <row r="942" spans="7:12" ht="15">
      <c r="G942" s="1"/>
      <c r="H942" s="1"/>
      <c r="I942" s="1"/>
      <c r="J942" s="1"/>
      <c r="K942" s="1"/>
      <c r="L942" s="1"/>
    </row>
    <row r="943" spans="7:12" ht="15">
      <c r="G943" s="1"/>
      <c r="H943" s="1"/>
      <c r="I943" s="1"/>
      <c r="J943" s="1"/>
      <c r="K943" s="1"/>
      <c r="L943" s="1"/>
    </row>
    <row r="944" spans="7:12" ht="15">
      <c r="G944" s="1"/>
      <c r="H944" s="1"/>
      <c r="I944" s="1"/>
      <c r="J944" s="1"/>
      <c r="K944" s="1"/>
      <c r="L944" s="1"/>
    </row>
    <row r="945" spans="7:12" ht="15">
      <c r="G945" s="1"/>
      <c r="H945" s="1"/>
      <c r="I945" s="1"/>
      <c r="J945" s="1"/>
      <c r="K945" s="1"/>
      <c r="L945" s="1"/>
    </row>
    <row r="946" spans="7:12" ht="15">
      <c r="G946" s="1"/>
      <c r="H946" s="1"/>
      <c r="I946" s="1"/>
      <c r="J946" s="1"/>
      <c r="K946" s="1"/>
      <c r="L946" s="1"/>
    </row>
    <row r="947" spans="7:12" ht="15">
      <c r="G947" s="1"/>
      <c r="H947" s="1"/>
      <c r="I947" s="1"/>
      <c r="J947" s="1"/>
      <c r="K947" s="1"/>
      <c r="L947" s="1"/>
    </row>
    <row r="948" spans="7:12" ht="15">
      <c r="G948" s="1"/>
      <c r="H948" s="1"/>
      <c r="I948" s="1"/>
      <c r="J948" s="1"/>
      <c r="K948" s="1"/>
      <c r="L948" s="1"/>
    </row>
    <row r="949" spans="7:12" ht="15">
      <c r="G949" s="1"/>
      <c r="H949" s="1"/>
      <c r="I949" s="1"/>
      <c r="J949" s="1"/>
      <c r="K949" s="1"/>
      <c r="L949" s="1"/>
    </row>
    <row r="950" spans="7:12" ht="15">
      <c r="G950" s="1"/>
      <c r="H950" s="1"/>
      <c r="I950" s="1"/>
      <c r="J950" s="1"/>
      <c r="K950" s="1"/>
      <c r="L950" s="1"/>
    </row>
    <row r="951" spans="7:12" ht="15">
      <c r="G951" s="1"/>
      <c r="H951" s="1"/>
      <c r="I951" s="1"/>
      <c r="J951" s="1"/>
      <c r="K951" s="1"/>
      <c r="L951" s="1"/>
    </row>
    <row r="952" spans="7:12" ht="15">
      <c r="G952" s="1"/>
      <c r="H952" s="1"/>
      <c r="I952" s="1"/>
      <c r="J952" s="1"/>
      <c r="K952" s="1"/>
      <c r="L952" s="1"/>
    </row>
    <row r="953" spans="7:12" ht="15">
      <c r="G953" s="1"/>
      <c r="H953" s="1"/>
      <c r="I953" s="1"/>
      <c r="J953" s="1"/>
      <c r="K953" s="1"/>
      <c r="L953" s="1"/>
    </row>
    <row r="954" spans="7:12" ht="15">
      <c r="G954" s="1"/>
      <c r="H954" s="1"/>
      <c r="I954" s="1"/>
      <c r="J954" s="1"/>
      <c r="K954" s="1"/>
      <c r="L954" s="1"/>
    </row>
    <row r="955" spans="7:12" ht="15">
      <c r="G955" s="1"/>
      <c r="H955" s="1"/>
      <c r="I955" s="1"/>
      <c r="J955" s="1"/>
      <c r="K955" s="1"/>
      <c r="L955" s="1"/>
    </row>
    <row r="956" spans="7:12" ht="15">
      <c r="G956" s="1"/>
      <c r="H956" s="1"/>
      <c r="I956" s="1"/>
      <c r="J956" s="1"/>
      <c r="K956" s="1"/>
      <c r="L956" s="1"/>
    </row>
    <row r="957" spans="7:12" ht="15">
      <c r="G957" s="1"/>
      <c r="H957" s="1"/>
      <c r="I957" s="1"/>
      <c r="J957" s="1"/>
      <c r="K957" s="1"/>
      <c r="L957" s="1"/>
    </row>
    <row r="958" spans="7:12" ht="15">
      <c r="G958" s="1"/>
      <c r="H958" s="1"/>
      <c r="I958" s="1"/>
      <c r="J958" s="1"/>
      <c r="K958" s="1"/>
      <c r="L958" s="1"/>
    </row>
    <row r="959" spans="7:12" ht="15">
      <c r="G959" s="1"/>
      <c r="H959" s="1"/>
      <c r="I959" s="1"/>
      <c r="J959" s="1"/>
      <c r="K959" s="1"/>
      <c r="L959" s="1"/>
    </row>
    <row r="960" spans="7:12" ht="15">
      <c r="G960" s="1"/>
      <c r="H960" s="1"/>
      <c r="I960" s="1"/>
      <c r="J960" s="1"/>
      <c r="K960" s="1"/>
      <c r="L960" s="1"/>
    </row>
    <row r="961" spans="7:12" ht="15">
      <c r="G961" s="1"/>
      <c r="H961" s="1"/>
      <c r="I961" s="1"/>
      <c r="J961" s="1"/>
      <c r="K961" s="1"/>
      <c r="L961" s="1"/>
    </row>
    <row r="962" spans="7:12" ht="15">
      <c r="G962" s="1"/>
      <c r="H962" s="1"/>
      <c r="I962" s="1"/>
      <c r="J962" s="1"/>
      <c r="K962" s="1"/>
      <c r="L962" s="1"/>
    </row>
    <row r="963" spans="7:12" ht="15">
      <c r="G963" s="1"/>
      <c r="H963" s="1"/>
      <c r="I963" s="1"/>
      <c r="J963" s="1"/>
      <c r="K963" s="1"/>
      <c r="L963" s="1"/>
    </row>
    <row r="964" spans="7:12" ht="15">
      <c r="G964" s="1"/>
      <c r="H964" s="1"/>
      <c r="I964" s="1"/>
      <c r="J964" s="1"/>
      <c r="K964" s="1"/>
      <c r="L964" s="1"/>
    </row>
    <row r="965" spans="7:12" ht="15">
      <c r="G965" s="1"/>
      <c r="H965" s="1"/>
      <c r="I965" s="1"/>
      <c r="J965" s="1"/>
      <c r="K965" s="1"/>
      <c r="L965" s="1"/>
    </row>
    <row r="966" spans="7:12" ht="15">
      <c r="G966" s="1"/>
      <c r="H966" s="1"/>
      <c r="I966" s="1"/>
      <c r="J966" s="1"/>
      <c r="K966" s="1"/>
      <c r="L966" s="1"/>
    </row>
    <row r="967" spans="7:12" ht="15">
      <c r="G967" s="1"/>
      <c r="H967" s="1"/>
      <c r="I967" s="1"/>
      <c r="J967" s="1"/>
      <c r="K967" s="1"/>
      <c r="L967" s="1"/>
    </row>
    <row r="968" spans="7:12" ht="15">
      <c r="G968" s="1"/>
      <c r="H968" s="1"/>
      <c r="I968" s="1"/>
      <c r="J968" s="1"/>
      <c r="K968" s="1"/>
      <c r="L968" s="1"/>
    </row>
    <row r="969" spans="7:12" ht="15">
      <c r="G969" s="1"/>
      <c r="H969" s="1"/>
      <c r="I969" s="1"/>
      <c r="J969" s="1"/>
      <c r="K969" s="1"/>
      <c r="L969" s="1"/>
    </row>
    <row r="970" spans="7:12" ht="15">
      <c r="G970" s="1"/>
      <c r="H970" s="1"/>
      <c r="I970" s="1"/>
      <c r="J970" s="1"/>
      <c r="K970" s="1"/>
      <c r="L970" s="1"/>
    </row>
    <row r="971" spans="7:12" ht="15">
      <c r="G971" s="1"/>
      <c r="H971" s="1"/>
      <c r="I971" s="1"/>
      <c r="J971" s="1"/>
      <c r="K971" s="1"/>
      <c r="L971" s="1"/>
    </row>
    <row r="972" spans="7:12" ht="15">
      <c r="G972" s="1"/>
      <c r="H972" s="1"/>
      <c r="I972" s="1"/>
      <c r="J972" s="1"/>
      <c r="K972" s="1"/>
      <c r="L972" s="1"/>
    </row>
    <row r="973" spans="7:12" ht="15">
      <c r="G973" s="1"/>
      <c r="H973" s="1"/>
      <c r="I973" s="1"/>
      <c r="J973" s="1"/>
      <c r="K973" s="1"/>
      <c r="L973" s="1"/>
    </row>
    <row r="974" spans="7:12" ht="15">
      <c r="G974" s="1"/>
      <c r="H974" s="1"/>
      <c r="I974" s="1"/>
      <c r="J974" s="1"/>
      <c r="K974" s="1"/>
      <c r="L974" s="1"/>
    </row>
    <row r="975" spans="7:12" ht="15">
      <c r="G975" s="1"/>
      <c r="H975" s="1"/>
      <c r="I975" s="1"/>
      <c r="J975" s="1"/>
      <c r="K975" s="1"/>
      <c r="L975" s="1"/>
    </row>
    <row r="976" spans="7:12" ht="15">
      <c r="G976" s="1"/>
      <c r="H976" s="1"/>
      <c r="I976" s="1"/>
      <c r="J976" s="1"/>
      <c r="K976" s="1"/>
      <c r="L976" s="1"/>
    </row>
    <row r="977" spans="7:12" ht="15">
      <c r="G977" s="1"/>
      <c r="H977" s="1"/>
      <c r="I977" s="1"/>
      <c r="J977" s="1"/>
      <c r="K977" s="1"/>
      <c r="L977" s="1"/>
    </row>
    <row r="978" spans="7:12" ht="15">
      <c r="G978" s="1"/>
      <c r="H978" s="1"/>
      <c r="I978" s="1"/>
      <c r="J978" s="1"/>
      <c r="K978" s="1"/>
      <c r="L978" s="1"/>
    </row>
    <row r="979" spans="7:12" ht="15">
      <c r="G979" s="1"/>
      <c r="H979" s="1"/>
      <c r="I979" s="1"/>
      <c r="J979" s="1"/>
      <c r="K979" s="1"/>
      <c r="L979" s="1"/>
    </row>
    <row r="980" spans="7:12" ht="15">
      <c r="G980" s="1"/>
      <c r="H980" s="1"/>
      <c r="I980" s="1"/>
      <c r="J980" s="1"/>
      <c r="K980" s="1"/>
      <c r="L980" s="1"/>
    </row>
    <row r="981" spans="7:12" ht="15">
      <c r="G981" s="1"/>
      <c r="H981" s="1"/>
      <c r="I981" s="1"/>
      <c r="J981" s="1"/>
      <c r="K981" s="1"/>
      <c r="L981" s="1"/>
    </row>
    <row r="982" spans="7:12" ht="15">
      <c r="G982" s="1"/>
      <c r="H982" s="1"/>
      <c r="I982" s="1"/>
      <c r="J982" s="1"/>
      <c r="K982" s="1"/>
      <c r="L982" s="1"/>
    </row>
    <row r="983" spans="7:12" ht="15">
      <c r="G983" s="1"/>
      <c r="H983" s="1"/>
      <c r="I983" s="1"/>
      <c r="J983" s="1"/>
      <c r="K983" s="1"/>
      <c r="L983" s="1"/>
    </row>
    <row r="984" spans="7:12" ht="15">
      <c r="G984" s="1"/>
      <c r="H984" s="1"/>
      <c r="I984" s="1"/>
      <c r="J984" s="1"/>
      <c r="K984" s="1"/>
      <c r="L984" s="1"/>
    </row>
    <row r="985" spans="7:12" ht="15">
      <c r="G985" s="1"/>
      <c r="H985" s="1"/>
      <c r="I985" s="1"/>
      <c r="J985" s="1"/>
      <c r="K985" s="1"/>
      <c r="L985" s="1"/>
    </row>
    <row r="986" spans="7:12" ht="15">
      <c r="G986" s="1"/>
      <c r="H986" s="1"/>
      <c r="I986" s="1"/>
      <c r="J986" s="1"/>
      <c r="K986" s="1"/>
      <c r="L986" s="1"/>
    </row>
    <row r="987" spans="7:12" ht="15">
      <c r="G987" s="1"/>
      <c r="H987" s="1"/>
      <c r="I987" s="1"/>
      <c r="J987" s="1"/>
      <c r="K987" s="1"/>
      <c r="L987" s="1"/>
    </row>
    <row r="988" spans="7:12" ht="15">
      <c r="G988" s="1"/>
      <c r="H988" s="1"/>
      <c r="I988" s="1"/>
      <c r="J988" s="1"/>
      <c r="K988" s="1"/>
      <c r="L988" s="1"/>
    </row>
    <row r="989" spans="7:12" ht="15">
      <c r="G989" s="1"/>
      <c r="H989" s="1"/>
      <c r="I989" s="1"/>
      <c r="J989" s="1"/>
      <c r="K989" s="1"/>
      <c r="L989" s="1"/>
    </row>
    <row r="990" spans="7:12" ht="15">
      <c r="G990" s="1"/>
      <c r="H990" s="1"/>
      <c r="I990" s="1"/>
      <c r="J990" s="1"/>
      <c r="K990" s="1"/>
      <c r="L990" s="1"/>
    </row>
    <row r="991" spans="7:12" ht="15">
      <c r="G991" s="1"/>
      <c r="H991" s="1"/>
      <c r="I991" s="1"/>
      <c r="J991" s="1"/>
      <c r="K991" s="1"/>
      <c r="L991" s="1"/>
    </row>
    <row r="992" spans="7:12" ht="15">
      <c r="G992" s="1"/>
      <c r="H992" s="1"/>
      <c r="I992" s="1"/>
      <c r="J992" s="1"/>
      <c r="K992" s="1"/>
      <c r="L992" s="1"/>
    </row>
    <row r="993" spans="7:12" ht="15">
      <c r="G993" s="1"/>
      <c r="H993" s="1"/>
      <c r="I993" s="1"/>
      <c r="J993" s="1"/>
      <c r="K993" s="1"/>
      <c r="L993" s="1"/>
    </row>
    <row r="994" spans="7:12" ht="15">
      <c r="G994" s="1"/>
      <c r="H994" s="1"/>
      <c r="I994" s="1"/>
      <c r="J994" s="1"/>
      <c r="K994" s="1"/>
      <c r="L994" s="1"/>
    </row>
    <row r="995" spans="7:12" ht="15">
      <c r="G995" s="1"/>
      <c r="H995" s="1"/>
      <c r="I995" s="1"/>
      <c r="J995" s="1"/>
      <c r="K995" s="1"/>
      <c r="L995" s="1"/>
    </row>
    <row r="996" spans="7:12" ht="15">
      <c r="G996" s="1"/>
      <c r="H996" s="1"/>
      <c r="I996" s="1"/>
      <c r="J996" s="1"/>
      <c r="K996" s="1"/>
      <c r="L996" s="1"/>
    </row>
    <row r="997" spans="7:12" ht="15">
      <c r="G997" s="1"/>
      <c r="H997" s="1"/>
      <c r="I997" s="1"/>
      <c r="J997" s="1"/>
      <c r="K997" s="1"/>
      <c r="L997" s="1"/>
    </row>
    <row r="998" spans="7:12" ht="15">
      <c r="G998" s="1"/>
      <c r="H998" s="1"/>
      <c r="I998" s="1"/>
      <c r="J998" s="1"/>
      <c r="K998" s="1"/>
      <c r="L998" s="1"/>
    </row>
    <row r="999" spans="7:12" ht="15">
      <c r="G999" s="1"/>
      <c r="H999" s="1"/>
      <c r="I999" s="1"/>
      <c r="J999" s="1"/>
      <c r="K999" s="1"/>
      <c r="L999" s="1"/>
    </row>
    <row r="1000" spans="7:12" ht="15">
      <c r="G1000" s="1"/>
      <c r="H1000" s="1"/>
      <c r="I1000" s="1"/>
      <c r="J1000" s="1"/>
      <c r="K1000" s="1"/>
      <c r="L1000" s="1"/>
    </row>
    <row r="1001" spans="7:12" ht="15">
      <c r="G1001" s="1"/>
      <c r="H1001" s="1"/>
      <c r="I1001" s="1"/>
      <c r="J1001" s="1"/>
      <c r="K1001" s="1"/>
      <c r="L1001" s="1"/>
    </row>
    <row r="1002" spans="7:12" ht="15">
      <c r="G1002" s="1"/>
      <c r="H1002" s="1"/>
      <c r="I1002" s="1"/>
      <c r="J1002" s="1"/>
      <c r="K1002" s="1"/>
      <c r="L1002" s="1"/>
    </row>
    <row r="1003" spans="7:12" ht="15">
      <c r="G1003" s="1"/>
      <c r="H1003" s="1"/>
      <c r="I1003" s="1"/>
      <c r="J1003" s="1"/>
      <c r="K1003" s="1"/>
      <c r="L1003" s="1"/>
    </row>
    <row r="1004" spans="7:12" ht="15">
      <c r="G1004" s="1"/>
      <c r="H1004" s="1"/>
      <c r="I1004" s="1"/>
      <c r="J1004" s="1"/>
      <c r="K1004" s="1"/>
      <c r="L1004" s="1"/>
    </row>
    <row r="1005" spans="7:12" ht="15">
      <c r="G1005" s="1"/>
      <c r="H1005" s="1"/>
      <c r="I1005" s="1"/>
      <c r="J1005" s="1"/>
      <c r="K1005" s="1"/>
      <c r="L1005" s="1"/>
    </row>
    <row r="1006" spans="7:12" ht="15">
      <c r="G1006" s="1"/>
      <c r="H1006" s="1"/>
      <c r="I1006" s="1"/>
      <c r="J1006" s="1"/>
      <c r="K1006" s="1"/>
      <c r="L1006" s="1"/>
    </row>
    <row r="1007" spans="7:12" ht="15">
      <c r="G1007" s="1"/>
      <c r="H1007" s="1"/>
      <c r="I1007" s="1"/>
      <c r="J1007" s="1"/>
      <c r="K1007" s="1"/>
      <c r="L1007" s="1"/>
    </row>
    <row r="1008" spans="7:12" ht="15">
      <c r="G1008" s="1"/>
      <c r="H1008" s="1"/>
      <c r="I1008" s="1"/>
      <c r="J1008" s="1"/>
      <c r="K1008" s="1"/>
      <c r="L1008" s="1"/>
    </row>
    <row r="1009" spans="7:12" ht="15">
      <c r="G1009" s="1"/>
      <c r="H1009" s="1"/>
      <c r="I1009" s="1"/>
      <c r="J1009" s="1"/>
      <c r="K1009" s="1"/>
      <c r="L1009" s="1"/>
    </row>
    <row r="1010" spans="7:12" ht="15">
      <c r="G1010" s="1"/>
      <c r="H1010" s="1"/>
      <c r="I1010" s="1"/>
      <c r="J1010" s="1"/>
      <c r="K1010" s="1"/>
      <c r="L1010" s="1"/>
    </row>
    <row r="1011" spans="7:12" ht="15">
      <c r="G1011" s="1"/>
      <c r="H1011" s="1"/>
      <c r="I1011" s="1"/>
      <c r="J1011" s="1"/>
      <c r="K1011" s="1"/>
      <c r="L1011" s="1"/>
    </row>
    <row r="1012" spans="7:12" ht="15">
      <c r="G1012" s="1"/>
      <c r="H1012" s="1"/>
      <c r="I1012" s="1"/>
      <c r="J1012" s="1"/>
      <c r="K1012" s="1"/>
      <c r="L1012" s="1"/>
    </row>
    <row r="1013" spans="7:12" ht="15">
      <c r="G1013" s="1"/>
      <c r="H1013" s="1"/>
      <c r="I1013" s="1"/>
      <c r="J1013" s="1"/>
      <c r="K1013" s="1"/>
      <c r="L1013" s="1"/>
    </row>
    <row r="1014" spans="7:12" ht="15">
      <c r="G1014" s="1"/>
      <c r="H1014" s="1"/>
      <c r="I1014" s="1"/>
      <c r="J1014" s="1"/>
      <c r="K1014" s="1"/>
      <c r="L1014" s="1"/>
    </row>
    <row r="1015" spans="7:12" ht="15">
      <c r="G1015" s="1"/>
      <c r="H1015" s="1"/>
      <c r="I1015" s="1"/>
      <c r="J1015" s="1"/>
      <c r="K1015" s="1"/>
      <c r="L1015" s="1"/>
    </row>
    <row r="1016" spans="7:12" ht="15">
      <c r="G1016" s="1"/>
      <c r="H1016" s="1"/>
      <c r="I1016" s="1"/>
      <c r="J1016" s="1"/>
      <c r="K1016" s="1"/>
      <c r="L1016" s="1"/>
    </row>
    <row r="1017" spans="7:12" ht="15">
      <c r="G1017" s="1"/>
      <c r="H1017" s="1"/>
      <c r="I1017" s="1"/>
      <c r="J1017" s="1"/>
      <c r="K1017" s="1"/>
      <c r="L1017" s="1"/>
    </row>
    <row r="1018" spans="7:12" ht="15">
      <c r="G1018" s="1"/>
      <c r="H1018" s="1"/>
      <c r="I1018" s="1"/>
      <c r="J1018" s="1"/>
      <c r="K1018" s="1"/>
      <c r="L1018" s="1"/>
    </row>
    <row r="1019" spans="7:12" ht="15">
      <c r="G1019" s="1"/>
      <c r="H1019" s="1"/>
      <c r="I1019" s="1"/>
      <c r="J1019" s="1"/>
      <c r="K1019" s="1"/>
      <c r="L1019" s="1"/>
    </row>
    <row r="1020" spans="7:12" ht="15">
      <c r="G1020" s="1"/>
      <c r="H1020" s="1"/>
      <c r="I1020" s="1"/>
      <c r="J1020" s="1"/>
      <c r="K1020" s="1"/>
      <c r="L1020" s="1"/>
    </row>
    <row r="1021" spans="7:12" ht="15">
      <c r="G1021" s="1"/>
      <c r="H1021" s="1"/>
      <c r="I1021" s="1"/>
      <c r="J1021" s="1"/>
      <c r="K1021" s="1"/>
      <c r="L1021" s="1"/>
    </row>
    <row r="1022" spans="7:12" ht="15">
      <c r="G1022" s="1"/>
      <c r="H1022" s="1"/>
      <c r="I1022" s="1"/>
      <c r="J1022" s="1"/>
      <c r="K1022" s="1"/>
      <c r="L1022" s="1"/>
    </row>
    <row r="1023" spans="7:12" ht="15">
      <c r="G1023" s="1"/>
      <c r="H1023" s="1"/>
      <c r="I1023" s="1"/>
      <c r="J1023" s="1"/>
      <c r="K1023" s="1"/>
      <c r="L1023" s="1"/>
    </row>
    <row r="1024" spans="7:12" ht="15">
      <c r="G1024" s="1"/>
      <c r="H1024" s="1"/>
      <c r="I1024" s="1"/>
      <c r="J1024" s="1"/>
      <c r="K1024" s="1"/>
      <c r="L1024" s="1"/>
    </row>
    <row r="1025" spans="7:12" ht="15">
      <c r="G1025" s="1"/>
      <c r="H1025" s="1"/>
      <c r="I1025" s="1"/>
      <c r="J1025" s="1"/>
      <c r="K1025" s="1"/>
      <c r="L1025" s="1"/>
    </row>
    <row r="1026" spans="7:12" ht="15">
      <c r="G1026" s="1"/>
      <c r="H1026" s="1"/>
      <c r="I1026" s="1"/>
      <c r="J1026" s="1"/>
      <c r="K1026" s="1"/>
      <c r="L1026" s="1"/>
    </row>
    <row r="1027" spans="7:12" ht="15">
      <c r="G1027" s="1"/>
      <c r="H1027" s="1"/>
      <c r="I1027" s="1"/>
      <c r="J1027" s="1"/>
      <c r="K1027" s="1"/>
      <c r="L1027" s="1"/>
    </row>
    <row r="1028" spans="7:12" ht="15">
      <c r="G1028" s="1"/>
      <c r="H1028" s="1"/>
      <c r="I1028" s="1"/>
      <c r="J1028" s="1"/>
      <c r="K1028" s="1"/>
      <c r="L1028" s="1"/>
    </row>
    <row r="1029" spans="7:12" ht="15">
      <c r="G1029" s="1"/>
      <c r="H1029" s="1"/>
      <c r="I1029" s="1"/>
      <c r="J1029" s="1"/>
      <c r="K1029" s="1"/>
      <c r="L1029" s="1"/>
    </row>
    <row r="1030" spans="7:12" ht="15">
      <c r="G1030" s="1"/>
      <c r="H1030" s="1"/>
      <c r="I1030" s="1"/>
      <c r="J1030" s="1"/>
      <c r="K1030" s="1"/>
      <c r="L1030" s="1"/>
    </row>
    <row r="1031" spans="7:12" ht="15">
      <c r="G1031" s="1"/>
      <c r="H1031" s="1"/>
      <c r="I1031" s="1"/>
      <c r="J1031" s="1"/>
      <c r="K1031" s="1"/>
      <c r="L1031" s="1"/>
    </row>
    <row r="1032" spans="7:12" ht="15">
      <c r="G1032" s="1"/>
      <c r="H1032" s="1"/>
      <c r="I1032" s="1"/>
      <c r="J1032" s="1"/>
      <c r="K1032" s="1"/>
      <c r="L1032" s="1"/>
    </row>
    <row r="1033" spans="7:12" ht="15">
      <c r="G1033" s="1"/>
      <c r="H1033" s="1"/>
      <c r="I1033" s="1"/>
      <c r="J1033" s="1"/>
      <c r="K1033" s="1"/>
      <c r="L1033" s="1"/>
    </row>
    <row r="1034" spans="7:12" ht="15">
      <c r="G1034" s="1"/>
      <c r="H1034" s="1"/>
      <c r="I1034" s="1"/>
      <c r="J1034" s="1"/>
      <c r="K1034" s="1"/>
      <c r="L1034" s="1"/>
    </row>
    <row r="1035" spans="7:12" ht="15">
      <c r="G1035" s="1"/>
      <c r="H1035" s="1"/>
      <c r="I1035" s="1"/>
      <c r="J1035" s="1"/>
      <c r="K1035" s="1"/>
      <c r="L1035" s="1"/>
    </row>
    <row r="1036" spans="7:12" ht="15">
      <c r="G1036" s="1"/>
      <c r="H1036" s="1"/>
      <c r="I1036" s="1"/>
      <c r="J1036" s="1"/>
      <c r="K1036" s="1"/>
      <c r="L1036" s="1"/>
    </row>
    <row r="1037" spans="7:12" ht="15">
      <c r="G1037" s="1"/>
      <c r="H1037" s="1"/>
      <c r="I1037" s="1"/>
      <c r="J1037" s="1"/>
      <c r="K1037" s="1"/>
      <c r="L1037" s="1"/>
    </row>
    <row r="1038" spans="7:12" ht="15">
      <c r="G1038" s="1"/>
      <c r="H1038" s="1"/>
      <c r="I1038" s="1"/>
      <c r="J1038" s="1"/>
      <c r="K1038" s="1"/>
      <c r="L1038" s="1"/>
    </row>
    <row r="1039" spans="7:12" ht="15">
      <c r="G1039" s="1"/>
      <c r="H1039" s="1"/>
      <c r="I1039" s="1"/>
      <c r="J1039" s="1"/>
      <c r="K1039" s="1"/>
      <c r="L1039" s="1"/>
    </row>
    <row r="1040" spans="7:12" ht="15">
      <c r="G1040" s="1"/>
      <c r="H1040" s="1"/>
      <c r="I1040" s="1"/>
      <c r="J1040" s="1"/>
      <c r="K1040" s="1"/>
      <c r="L1040" s="1"/>
    </row>
    <row r="1041" spans="7:12" ht="15">
      <c r="G1041" s="1"/>
      <c r="H1041" s="1"/>
      <c r="I1041" s="1"/>
      <c r="J1041" s="1"/>
      <c r="K1041" s="1"/>
      <c r="L1041" s="1"/>
    </row>
    <row r="1042" spans="7:12" ht="15">
      <c r="G1042" s="1"/>
      <c r="H1042" s="1"/>
      <c r="I1042" s="1"/>
      <c r="J1042" s="1"/>
      <c r="K1042" s="1"/>
      <c r="L1042" s="1"/>
    </row>
    <row r="1043" spans="7:12" ht="15">
      <c r="G1043" s="1"/>
      <c r="H1043" s="1"/>
      <c r="I1043" s="1"/>
      <c r="J1043" s="1"/>
      <c r="K1043" s="1"/>
      <c r="L1043" s="1"/>
    </row>
    <row r="1044" spans="7:12" ht="15">
      <c r="G1044" s="1"/>
      <c r="H1044" s="1"/>
      <c r="I1044" s="1"/>
      <c r="J1044" s="1"/>
      <c r="K1044" s="1"/>
      <c r="L1044" s="1"/>
    </row>
    <row r="1045" spans="7:12" ht="15">
      <c r="G1045" s="1"/>
      <c r="H1045" s="1"/>
      <c r="I1045" s="1"/>
      <c r="J1045" s="1"/>
      <c r="K1045" s="1"/>
      <c r="L1045" s="1"/>
    </row>
    <row r="1046" spans="7:12" ht="15">
      <c r="G1046" s="1"/>
      <c r="H1046" s="1"/>
      <c r="I1046" s="1"/>
      <c r="J1046" s="1"/>
      <c r="K1046" s="1"/>
      <c r="L1046" s="1"/>
    </row>
    <row r="1047" spans="7:12" ht="15">
      <c r="G1047" s="1"/>
      <c r="H1047" s="1"/>
      <c r="I1047" s="1"/>
      <c r="J1047" s="1"/>
      <c r="K1047" s="1"/>
      <c r="L1047" s="1"/>
    </row>
    <row r="1048" spans="7:12" ht="15">
      <c r="G1048" s="1"/>
      <c r="H1048" s="1"/>
      <c r="I1048" s="1"/>
      <c r="J1048" s="1"/>
      <c r="K1048" s="1"/>
      <c r="L1048" s="1"/>
    </row>
    <row r="1049" spans="7:12" ht="15">
      <c r="G1049" s="1"/>
      <c r="H1049" s="1"/>
      <c r="I1049" s="1"/>
      <c r="J1049" s="1"/>
      <c r="K1049" s="1"/>
      <c r="L1049" s="1"/>
    </row>
    <row r="1050" spans="7:12" ht="15">
      <c r="G1050" s="1"/>
      <c r="H1050" s="1"/>
      <c r="I1050" s="1"/>
      <c r="J1050" s="1"/>
      <c r="K1050" s="1"/>
      <c r="L1050" s="1"/>
    </row>
    <row r="1051" spans="7:12" ht="15">
      <c r="G1051" s="1"/>
      <c r="H1051" s="1"/>
      <c r="I1051" s="1"/>
      <c r="J1051" s="1"/>
      <c r="K1051" s="1"/>
      <c r="L1051" s="1"/>
    </row>
    <row r="1052" spans="7:12" ht="15">
      <c r="G1052" s="1"/>
      <c r="H1052" s="1"/>
      <c r="I1052" s="1"/>
      <c r="J1052" s="1"/>
      <c r="K1052" s="1"/>
      <c r="L1052" s="1"/>
    </row>
    <row r="1053" spans="7:12" ht="15">
      <c r="G1053" s="1"/>
      <c r="H1053" s="1"/>
      <c r="I1053" s="1"/>
      <c r="J1053" s="1"/>
      <c r="K1053" s="1"/>
      <c r="L1053" s="1"/>
    </row>
    <row r="1054" spans="7:12" ht="15">
      <c r="G1054" s="1"/>
      <c r="H1054" s="1"/>
      <c r="I1054" s="1"/>
      <c r="J1054" s="1"/>
      <c r="K1054" s="1"/>
      <c r="L1054" s="1"/>
    </row>
    <row r="1055" spans="7:12" ht="15">
      <c r="G1055" s="1"/>
      <c r="H1055" s="1"/>
      <c r="I1055" s="1"/>
      <c r="J1055" s="1"/>
      <c r="K1055" s="1"/>
      <c r="L1055" s="1"/>
    </row>
    <row r="1056" spans="7:12" ht="15">
      <c r="G1056" s="1"/>
      <c r="H1056" s="1"/>
      <c r="I1056" s="1"/>
      <c r="J1056" s="1"/>
      <c r="K1056" s="1"/>
      <c r="L1056" s="1"/>
    </row>
    <row r="1057" spans="7:12" ht="15">
      <c r="G1057" s="1"/>
      <c r="H1057" s="1"/>
      <c r="I1057" s="1"/>
      <c r="J1057" s="1"/>
      <c r="K1057" s="1"/>
      <c r="L1057" s="1"/>
    </row>
    <row r="1058" spans="7:12" ht="15">
      <c r="G1058" s="1"/>
      <c r="H1058" s="1"/>
      <c r="I1058" s="1"/>
      <c r="J1058" s="1"/>
      <c r="K1058" s="1"/>
      <c r="L1058" s="1"/>
    </row>
    <row r="1059" spans="7:12" ht="15">
      <c r="G1059" s="1"/>
      <c r="H1059" s="1"/>
      <c r="I1059" s="1"/>
      <c r="J1059" s="1"/>
      <c r="K1059" s="1"/>
      <c r="L1059" s="1"/>
    </row>
    <row r="1060" spans="7:12" ht="15">
      <c r="G1060" s="1"/>
      <c r="H1060" s="1"/>
      <c r="I1060" s="1"/>
      <c r="J1060" s="1"/>
      <c r="K1060" s="1"/>
      <c r="L1060" s="1"/>
    </row>
    <row r="1061" spans="7:12" ht="15">
      <c r="G1061" s="1"/>
      <c r="H1061" s="1"/>
      <c r="I1061" s="1"/>
      <c r="J1061" s="1"/>
      <c r="K1061" s="1"/>
      <c r="L1061" s="1"/>
    </row>
    <row r="1062" spans="7:12" ht="15">
      <c r="G1062" s="1"/>
      <c r="H1062" s="1"/>
      <c r="I1062" s="1"/>
      <c r="J1062" s="1"/>
      <c r="K1062" s="1"/>
      <c r="L1062" s="1"/>
    </row>
    <row r="1063" spans="7:12" ht="15">
      <c r="G1063" s="1"/>
      <c r="H1063" s="1"/>
      <c r="I1063" s="1"/>
      <c r="J1063" s="1"/>
      <c r="K1063" s="1"/>
      <c r="L1063" s="1"/>
    </row>
    <row r="1064" spans="7:12" ht="15">
      <c r="G1064" s="1"/>
      <c r="H1064" s="1"/>
      <c r="I1064" s="1"/>
      <c r="J1064" s="1"/>
      <c r="K1064" s="1"/>
      <c r="L1064" s="1"/>
    </row>
    <row r="1065" spans="7:12" ht="15">
      <c r="G1065" s="1"/>
      <c r="H1065" s="1"/>
      <c r="I1065" s="1"/>
      <c r="J1065" s="1"/>
      <c r="K1065" s="1"/>
      <c r="L1065" s="1"/>
    </row>
    <row r="1066" spans="7:12" ht="15">
      <c r="G1066" s="1"/>
      <c r="H1066" s="1"/>
      <c r="I1066" s="1"/>
      <c r="J1066" s="1"/>
      <c r="K1066" s="1"/>
      <c r="L1066" s="1"/>
    </row>
    <row r="1067" spans="7:12" ht="15">
      <c r="G1067" s="1"/>
      <c r="H1067" s="1"/>
      <c r="I1067" s="1"/>
      <c r="J1067" s="1"/>
      <c r="K1067" s="1"/>
      <c r="L1067" s="1"/>
    </row>
    <row r="1068" spans="7:12" ht="15">
      <c r="G1068" s="1"/>
      <c r="H1068" s="1"/>
      <c r="I1068" s="1"/>
      <c r="J1068" s="1"/>
      <c r="K1068" s="1"/>
      <c r="L1068" s="1"/>
    </row>
    <row r="1069" spans="7:12" ht="15">
      <c r="G1069" s="1"/>
      <c r="H1069" s="1"/>
      <c r="I1069" s="1"/>
      <c r="J1069" s="1"/>
      <c r="K1069" s="1"/>
      <c r="L1069" s="1"/>
    </row>
    <row r="1070" spans="7:12" ht="15">
      <c r="G1070" s="1"/>
      <c r="H1070" s="1"/>
      <c r="I1070" s="1"/>
      <c r="J1070" s="1"/>
      <c r="K1070" s="1"/>
      <c r="L1070" s="1"/>
    </row>
    <row r="1071" spans="7:12" ht="15">
      <c r="G1071" s="1"/>
      <c r="H1071" s="1"/>
      <c r="I1071" s="1"/>
      <c r="J1071" s="1"/>
      <c r="K1071" s="1"/>
      <c r="L1071" s="1"/>
    </row>
    <row r="1072" spans="7:12" ht="15">
      <c r="G1072" s="1"/>
      <c r="H1072" s="1"/>
      <c r="I1072" s="1"/>
      <c r="J1072" s="1"/>
      <c r="K1072" s="1"/>
      <c r="L1072" s="1"/>
    </row>
    <row r="1073" spans="7:12" ht="15">
      <c r="G1073" s="1"/>
      <c r="H1073" s="1"/>
      <c r="I1073" s="1"/>
      <c r="J1073" s="1"/>
      <c r="K1073" s="1"/>
      <c r="L1073" s="1"/>
    </row>
    <row r="1074" spans="7:12" ht="15">
      <c r="G1074" s="1"/>
      <c r="H1074" s="1"/>
      <c r="I1074" s="1"/>
      <c r="J1074" s="1"/>
      <c r="K1074" s="1"/>
      <c r="L1074" s="1"/>
    </row>
    <row r="1075" spans="7:12" ht="15">
      <c r="G1075" s="1"/>
      <c r="H1075" s="1"/>
      <c r="I1075" s="1"/>
      <c r="J1075" s="1"/>
      <c r="K1075" s="1"/>
      <c r="L1075" s="1"/>
    </row>
    <row r="1076" spans="7:12" ht="15">
      <c r="G1076" s="1"/>
      <c r="H1076" s="1"/>
      <c r="I1076" s="1"/>
      <c r="J1076" s="1"/>
      <c r="K1076" s="1"/>
      <c r="L1076" s="1"/>
    </row>
    <row r="1077" spans="7:12" ht="15">
      <c r="G1077" s="1"/>
      <c r="H1077" s="1"/>
      <c r="I1077" s="1"/>
      <c r="J1077" s="1"/>
      <c r="K1077" s="1"/>
      <c r="L1077" s="1"/>
    </row>
    <row r="1078" spans="7:12" ht="15">
      <c r="G1078" s="1"/>
      <c r="H1078" s="1"/>
      <c r="I1078" s="1"/>
      <c r="J1078" s="1"/>
      <c r="K1078" s="1"/>
      <c r="L1078" s="1"/>
    </row>
    <row r="1079" spans="7:12" ht="15">
      <c r="G1079" s="1"/>
      <c r="H1079" s="1"/>
      <c r="I1079" s="1"/>
      <c r="J1079" s="1"/>
      <c r="K1079" s="1"/>
      <c r="L1079" s="1"/>
    </row>
    <row r="1080" spans="7:12" ht="15">
      <c r="G1080" s="1"/>
      <c r="H1080" s="1"/>
      <c r="I1080" s="1"/>
      <c r="J1080" s="1"/>
      <c r="K1080" s="1"/>
      <c r="L1080" s="1"/>
    </row>
    <row r="1081" spans="7:12" ht="15">
      <c r="G1081" s="1"/>
      <c r="H1081" s="1"/>
      <c r="I1081" s="1"/>
      <c r="J1081" s="1"/>
      <c r="K1081" s="1"/>
      <c r="L1081" s="1"/>
    </row>
    <row r="1082" spans="7:12" ht="15">
      <c r="G1082" s="1"/>
      <c r="H1082" s="1"/>
      <c r="I1082" s="1"/>
      <c r="J1082" s="1"/>
      <c r="K1082" s="1"/>
      <c r="L1082" s="1"/>
    </row>
    <row r="1083" spans="7:12" ht="15">
      <c r="G1083" s="1"/>
      <c r="H1083" s="1"/>
      <c r="I1083" s="1"/>
      <c r="J1083" s="1"/>
      <c r="K1083" s="1"/>
      <c r="L1083" s="1"/>
    </row>
    <row r="1084" spans="7:12" ht="15">
      <c r="G1084" s="1"/>
      <c r="H1084" s="1"/>
      <c r="I1084" s="1"/>
      <c r="J1084" s="1"/>
      <c r="K1084" s="1"/>
      <c r="L1084" s="1"/>
    </row>
    <row r="1085" spans="7:12" ht="15">
      <c r="G1085" s="1"/>
      <c r="H1085" s="1"/>
      <c r="I1085" s="1"/>
      <c r="J1085" s="1"/>
      <c r="K1085" s="1"/>
      <c r="L1085" s="1"/>
    </row>
    <row r="1086" spans="7:12" ht="15">
      <c r="G1086" s="1"/>
      <c r="H1086" s="1"/>
      <c r="I1086" s="1"/>
      <c r="J1086" s="1"/>
      <c r="K1086" s="1"/>
      <c r="L1086" s="1"/>
    </row>
    <row r="1087" spans="7:12" ht="15">
      <c r="G1087" s="1"/>
      <c r="H1087" s="1"/>
      <c r="I1087" s="1"/>
      <c r="J1087" s="1"/>
      <c r="K1087" s="1"/>
      <c r="L1087" s="1"/>
    </row>
    <row r="1088" spans="7:12" ht="15">
      <c r="G1088" s="1"/>
      <c r="H1088" s="1"/>
      <c r="I1088" s="1"/>
      <c r="J1088" s="1"/>
      <c r="K1088" s="1"/>
      <c r="L1088" s="1"/>
    </row>
    <row r="1089" spans="7:12" ht="15">
      <c r="G1089" s="1"/>
      <c r="H1089" s="1"/>
      <c r="I1089" s="1"/>
      <c r="J1089" s="1"/>
      <c r="K1089" s="1"/>
      <c r="L1089" s="1"/>
    </row>
    <row r="1090" spans="7:12" ht="15">
      <c r="G1090" s="1"/>
      <c r="H1090" s="1"/>
      <c r="I1090" s="1"/>
      <c r="J1090" s="1"/>
      <c r="K1090" s="1"/>
      <c r="L1090" s="1"/>
    </row>
    <row r="1091" spans="7:12" ht="15">
      <c r="G1091" s="1"/>
      <c r="H1091" s="1"/>
      <c r="I1091" s="1"/>
      <c r="J1091" s="1"/>
      <c r="K1091" s="1"/>
      <c r="L1091" s="1"/>
    </row>
    <row r="1092" spans="7:12" ht="15">
      <c r="G1092" s="1"/>
      <c r="H1092" s="1"/>
      <c r="I1092" s="1"/>
      <c r="J1092" s="1"/>
      <c r="K1092" s="1"/>
      <c r="L1092" s="1"/>
    </row>
    <row r="1093" spans="7:12" ht="15">
      <c r="G1093" s="1"/>
      <c r="H1093" s="1"/>
      <c r="I1093" s="1"/>
      <c r="J1093" s="1"/>
      <c r="K1093" s="1"/>
      <c r="L1093" s="1"/>
    </row>
    <row r="1094" spans="7:12" ht="15">
      <c r="G1094" s="1"/>
      <c r="H1094" s="1"/>
      <c r="I1094" s="1"/>
      <c r="J1094" s="1"/>
      <c r="K1094" s="1"/>
      <c r="L1094" s="1"/>
    </row>
    <row r="1095" spans="7:12" ht="15">
      <c r="G1095" s="1"/>
      <c r="H1095" s="1"/>
      <c r="I1095" s="1"/>
      <c r="J1095" s="1"/>
      <c r="K1095" s="1"/>
      <c r="L1095" s="1"/>
    </row>
    <row r="1096" spans="7:12" ht="15">
      <c r="G1096" s="1"/>
      <c r="H1096" s="1"/>
      <c r="I1096" s="1"/>
      <c r="J1096" s="1"/>
      <c r="K1096" s="1"/>
      <c r="L1096" s="1"/>
    </row>
    <row r="1097" spans="7:12" ht="15">
      <c r="G1097" s="1"/>
      <c r="H1097" s="1"/>
      <c r="I1097" s="1"/>
      <c r="J1097" s="1"/>
      <c r="K1097" s="1"/>
      <c r="L1097" s="1"/>
    </row>
    <row r="1098" spans="7:12" ht="15">
      <c r="G1098" s="1"/>
      <c r="H1098" s="1"/>
      <c r="I1098" s="1"/>
      <c r="J1098" s="1"/>
      <c r="K1098" s="1"/>
      <c r="L1098" s="1"/>
    </row>
    <row r="1099" spans="7:12" ht="15">
      <c r="G1099" s="1"/>
      <c r="H1099" s="1"/>
      <c r="I1099" s="1"/>
      <c r="J1099" s="1"/>
      <c r="K1099" s="1"/>
      <c r="L1099" s="1"/>
    </row>
    <row r="1100" spans="7:12" ht="15">
      <c r="G1100" s="1"/>
      <c r="H1100" s="1"/>
      <c r="I1100" s="1"/>
      <c r="J1100" s="1"/>
      <c r="K1100" s="1"/>
      <c r="L1100" s="1"/>
    </row>
    <row r="1101" spans="7:12" ht="15">
      <c r="G1101" s="1"/>
      <c r="H1101" s="1"/>
      <c r="I1101" s="1"/>
      <c r="J1101" s="1"/>
      <c r="K1101" s="1"/>
      <c r="L1101" s="1"/>
    </row>
    <row r="1102" spans="7:12" ht="15">
      <c r="G1102" s="1"/>
      <c r="H1102" s="1"/>
      <c r="I1102" s="1"/>
      <c r="J1102" s="1"/>
      <c r="K1102" s="1"/>
      <c r="L1102" s="1"/>
    </row>
    <row r="1103" spans="7:12" ht="15">
      <c r="G1103" s="1"/>
      <c r="H1103" s="1"/>
      <c r="I1103" s="1"/>
      <c r="J1103" s="1"/>
      <c r="K1103" s="1"/>
      <c r="L1103" s="1"/>
    </row>
    <row r="1104" spans="7:12" ht="15">
      <c r="G1104" s="1"/>
      <c r="H1104" s="1"/>
      <c r="I1104" s="1"/>
      <c r="J1104" s="1"/>
      <c r="K1104" s="1"/>
      <c r="L1104" s="1"/>
    </row>
    <row r="1105" spans="7:12" ht="15">
      <c r="G1105" s="1"/>
      <c r="H1105" s="1"/>
      <c r="I1105" s="1"/>
      <c r="J1105" s="1"/>
      <c r="K1105" s="1"/>
      <c r="L1105" s="1"/>
    </row>
    <row r="1106" spans="7:12" ht="15">
      <c r="G1106" s="1"/>
      <c r="H1106" s="1"/>
      <c r="I1106" s="1"/>
      <c r="J1106" s="1"/>
      <c r="K1106" s="1"/>
      <c r="L1106" s="1"/>
    </row>
    <row r="1107" spans="7:12" ht="15">
      <c r="G1107" s="1"/>
      <c r="H1107" s="1"/>
      <c r="I1107" s="1"/>
      <c r="J1107" s="1"/>
      <c r="K1107" s="1"/>
      <c r="L1107" s="1"/>
    </row>
    <row r="1108" spans="7:12" ht="15">
      <c r="G1108" s="1"/>
      <c r="H1108" s="1"/>
      <c r="I1108" s="1"/>
      <c r="J1108" s="1"/>
      <c r="K1108" s="1"/>
      <c r="L1108" s="1"/>
    </row>
    <row r="1109" spans="7:12" ht="15">
      <c r="G1109" s="1"/>
      <c r="H1109" s="1"/>
      <c r="I1109" s="1"/>
      <c r="J1109" s="1"/>
      <c r="K1109" s="1"/>
      <c r="L1109" s="1"/>
    </row>
    <row r="1110" spans="7:12" ht="15">
      <c r="G1110" s="1"/>
      <c r="H1110" s="1"/>
      <c r="I1110" s="1"/>
      <c r="J1110" s="1"/>
      <c r="K1110" s="1"/>
      <c r="L1110" s="1"/>
    </row>
    <row r="1111" spans="7:12" ht="15">
      <c r="G1111" s="1"/>
      <c r="H1111" s="1"/>
      <c r="I1111" s="1"/>
      <c r="J1111" s="1"/>
      <c r="K1111" s="1"/>
      <c r="L1111" s="1"/>
    </row>
    <row r="1112" spans="7:12" ht="15">
      <c r="G1112" s="1"/>
      <c r="H1112" s="1"/>
      <c r="I1112" s="1"/>
      <c r="J1112" s="1"/>
      <c r="K1112" s="1"/>
      <c r="L1112" s="1"/>
    </row>
    <row r="1113" spans="7:12" ht="15">
      <c r="G1113" s="1"/>
      <c r="H1113" s="1"/>
      <c r="I1113" s="1"/>
      <c r="J1113" s="1"/>
      <c r="K1113" s="1"/>
      <c r="L1113" s="1"/>
    </row>
    <row r="1114" spans="7:12" ht="15">
      <c r="G1114" s="1"/>
      <c r="H1114" s="1"/>
      <c r="I1114" s="1"/>
      <c r="J1114" s="1"/>
      <c r="K1114" s="1"/>
      <c r="L1114" s="1"/>
    </row>
    <row r="1115" spans="7:12" ht="15">
      <c r="G1115" s="1"/>
      <c r="H1115" s="1"/>
      <c r="I1115" s="1"/>
      <c r="J1115" s="1"/>
      <c r="K1115" s="1"/>
      <c r="L1115" s="1"/>
    </row>
    <row r="1116" spans="7:12" ht="15">
      <c r="G1116" s="1"/>
      <c r="H1116" s="1"/>
      <c r="I1116" s="1"/>
      <c r="J1116" s="1"/>
      <c r="K1116" s="1"/>
      <c r="L1116" s="1"/>
    </row>
    <row r="1117" spans="7:12" ht="15">
      <c r="G1117" s="1"/>
      <c r="H1117" s="1"/>
      <c r="I1117" s="1"/>
      <c r="J1117" s="1"/>
      <c r="K1117" s="1"/>
      <c r="L1117" s="1"/>
    </row>
    <row r="1118" spans="7:12" ht="15">
      <c r="G1118" s="1"/>
      <c r="H1118" s="1"/>
      <c r="I1118" s="1"/>
      <c r="J1118" s="1"/>
      <c r="K1118" s="1"/>
      <c r="L1118" s="1"/>
    </row>
    <row r="1119" spans="7:12" ht="15">
      <c r="G1119" s="1"/>
      <c r="H1119" s="1"/>
      <c r="I1119" s="1"/>
      <c r="J1119" s="1"/>
      <c r="K1119" s="1"/>
      <c r="L1119" s="1"/>
    </row>
    <row r="1120" spans="7:12" ht="15">
      <c r="G1120" s="1"/>
      <c r="H1120" s="1"/>
      <c r="I1120" s="1"/>
      <c r="J1120" s="1"/>
      <c r="K1120" s="1"/>
      <c r="L1120" s="1"/>
    </row>
    <row r="1121" spans="7:12" ht="15">
      <c r="G1121" s="1"/>
      <c r="H1121" s="1"/>
      <c r="I1121" s="1"/>
      <c r="J1121" s="1"/>
      <c r="K1121" s="1"/>
      <c r="L1121" s="1"/>
    </row>
    <row r="1122" spans="7:12" ht="15">
      <c r="G1122" s="1"/>
      <c r="H1122" s="1"/>
      <c r="I1122" s="1"/>
      <c r="J1122" s="1"/>
      <c r="K1122" s="1"/>
      <c r="L1122" s="1"/>
    </row>
    <row r="1123" spans="7:12" ht="15">
      <c r="G1123" s="1"/>
      <c r="H1123" s="1"/>
      <c r="I1123" s="1"/>
      <c r="J1123" s="1"/>
      <c r="K1123" s="1"/>
      <c r="L1123" s="1"/>
    </row>
    <row r="1124" spans="7:12" ht="15">
      <c r="G1124" s="1"/>
      <c r="H1124" s="1"/>
      <c r="I1124" s="1"/>
      <c r="J1124" s="1"/>
      <c r="K1124" s="1"/>
      <c r="L1124" s="1"/>
    </row>
    <row r="1125" spans="7:12" ht="15">
      <c r="G1125" s="1"/>
      <c r="H1125" s="1"/>
      <c r="I1125" s="1"/>
      <c r="J1125" s="1"/>
      <c r="K1125" s="1"/>
      <c r="L1125" s="1"/>
    </row>
    <row r="1126" spans="7:12" ht="15">
      <c r="G1126" s="1"/>
      <c r="H1126" s="1"/>
      <c r="I1126" s="1"/>
      <c r="J1126" s="1"/>
      <c r="K1126" s="1"/>
      <c r="L1126" s="1"/>
    </row>
    <row r="1127" spans="7:12" ht="15">
      <c r="G1127" s="1"/>
      <c r="H1127" s="1"/>
      <c r="I1127" s="1"/>
      <c r="J1127" s="1"/>
      <c r="K1127" s="1"/>
      <c r="L1127" s="1"/>
    </row>
    <row r="1128" spans="7:12" ht="15">
      <c r="G1128" s="1"/>
      <c r="H1128" s="1"/>
      <c r="I1128" s="1"/>
      <c r="J1128" s="1"/>
      <c r="K1128" s="1"/>
      <c r="L1128" s="1"/>
    </row>
    <row r="1129" spans="7:12" ht="15">
      <c r="G1129" s="1"/>
      <c r="H1129" s="1"/>
      <c r="I1129" s="1"/>
      <c r="J1129" s="1"/>
      <c r="K1129" s="1"/>
      <c r="L1129" s="1"/>
    </row>
    <row r="1130" spans="7:12" ht="15">
      <c r="G1130" s="1"/>
      <c r="H1130" s="1"/>
      <c r="I1130" s="1"/>
      <c r="J1130" s="1"/>
      <c r="K1130" s="1"/>
      <c r="L1130" s="1"/>
    </row>
    <row r="1131" spans="7:12" ht="15">
      <c r="G1131" s="1"/>
      <c r="H1131" s="1"/>
      <c r="I1131" s="1"/>
      <c r="J1131" s="1"/>
      <c r="K1131" s="1"/>
      <c r="L1131" s="1"/>
    </row>
    <row r="1132" spans="7:12" ht="15">
      <c r="G1132" s="1"/>
      <c r="H1132" s="1"/>
      <c r="I1132" s="1"/>
      <c r="J1132" s="1"/>
      <c r="K1132" s="1"/>
      <c r="L1132" s="1"/>
    </row>
    <row r="1133" spans="7:12" ht="15">
      <c r="G1133" s="1"/>
      <c r="H1133" s="1"/>
      <c r="I1133" s="1"/>
      <c r="J1133" s="1"/>
      <c r="K1133" s="1"/>
      <c r="L1133" s="1"/>
    </row>
    <row r="1134" spans="7:12" ht="15">
      <c r="G1134" s="1"/>
      <c r="H1134" s="1"/>
      <c r="I1134" s="1"/>
      <c r="J1134" s="1"/>
      <c r="K1134" s="1"/>
      <c r="L1134" s="1"/>
    </row>
    <row r="1135" spans="7:12" ht="15">
      <c r="G1135" s="1"/>
      <c r="H1135" s="1"/>
      <c r="I1135" s="1"/>
      <c r="J1135" s="1"/>
      <c r="K1135" s="1"/>
      <c r="L1135" s="1"/>
    </row>
    <row r="1136" spans="7:12" ht="15">
      <c r="G1136" s="1"/>
      <c r="H1136" s="1"/>
      <c r="I1136" s="1"/>
      <c r="J1136" s="1"/>
      <c r="K1136" s="1"/>
      <c r="L1136" s="1"/>
    </row>
    <row r="1137" spans="7:12" ht="15">
      <c r="G1137" s="1"/>
      <c r="H1137" s="1"/>
      <c r="I1137" s="1"/>
      <c r="J1137" s="1"/>
      <c r="K1137" s="1"/>
      <c r="L1137" s="1"/>
    </row>
    <row r="1138" spans="7:12" ht="15">
      <c r="G1138" s="1"/>
      <c r="H1138" s="1"/>
      <c r="I1138" s="1"/>
      <c r="J1138" s="1"/>
      <c r="K1138" s="1"/>
      <c r="L1138" s="1"/>
    </row>
    <row r="1139" spans="7:12" ht="15">
      <c r="G1139" s="1"/>
      <c r="H1139" s="1"/>
      <c r="I1139" s="1"/>
      <c r="J1139" s="1"/>
      <c r="K1139" s="1"/>
      <c r="L1139" s="1"/>
    </row>
    <row r="1140" spans="7:12" ht="15">
      <c r="G1140" s="1"/>
      <c r="H1140" s="1"/>
      <c r="I1140" s="1"/>
      <c r="J1140" s="1"/>
      <c r="K1140" s="1"/>
      <c r="L1140" s="1"/>
    </row>
    <row r="1141" spans="7:12" ht="15">
      <c r="G1141" s="1"/>
      <c r="H1141" s="1"/>
      <c r="I1141" s="1"/>
      <c r="J1141" s="1"/>
      <c r="K1141" s="1"/>
      <c r="L1141" s="1"/>
    </row>
    <row r="1142" spans="7:12" ht="15">
      <c r="G1142" s="1"/>
      <c r="H1142" s="1"/>
      <c r="I1142" s="1"/>
      <c r="J1142" s="1"/>
      <c r="K1142" s="1"/>
      <c r="L1142" s="1"/>
    </row>
    <row r="1143" spans="7:12" ht="15">
      <c r="G1143" s="1"/>
      <c r="H1143" s="1"/>
      <c r="I1143" s="1"/>
      <c r="J1143" s="1"/>
      <c r="K1143" s="1"/>
      <c r="L1143" s="1"/>
    </row>
    <row r="1144" spans="7:12" ht="15">
      <c r="G1144" s="1"/>
      <c r="H1144" s="1"/>
      <c r="I1144" s="1"/>
      <c r="J1144" s="1"/>
      <c r="K1144" s="1"/>
      <c r="L1144" s="1"/>
    </row>
    <row r="1145" spans="7:12" ht="15">
      <c r="G1145" s="1"/>
      <c r="H1145" s="1"/>
      <c r="I1145" s="1"/>
      <c r="J1145" s="1"/>
      <c r="K1145" s="1"/>
      <c r="L1145" s="1"/>
    </row>
    <row r="1146" spans="7:12" ht="15">
      <c r="G1146" s="1"/>
      <c r="H1146" s="1"/>
      <c r="I1146" s="1"/>
      <c r="J1146" s="1"/>
      <c r="K1146" s="1"/>
      <c r="L1146" s="1"/>
    </row>
    <row r="1147" spans="7:12" ht="15">
      <c r="G1147" s="1"/>
      <c r="H1147" s="1"/>
      <c r="I1147" s="1"/>
      <c r="J1147" s="1"/>
      <c r="K1147" s="1"/>
      <c r="L1147" s="1"/>
    </row>
    <row r="1148" spans="7:12" ht="15">
      <c r="G1148" s="1"/>
      <c r="H1148" s="1"/>
      <c r="I1148" s="1"/>
      <c r="J1148" s="1"/>
      <c r="K1148" s="1"/>
      <c r="L1148" s="1"/>
    </row>
    <row r="1149" spans="7:12" ht="15">
      <c r="G1149" s="1"/>
      <c r="H1149" s="1"/>
      <c r="I1149" s="1"/>
      <c r="J1149" s="1"/>
      <c r="K1149" s="1"/>
      <c r="L1149" s="1"/>
    </row>
    <row r="1150" spans="7:12" ht="15">
      <c r="G1150" s="1"/>
      <c r="H1150" s="1"/>
      <c r="I1150" s="1"/>
      <c r="J1150" s="1"/>
      <c r="K1150" s="1"/>
      <c r="L1150" s="1"/>
    </row>
    <row r="1151" spans="7:12" ht="15">
      <c r="G1151" s="1"/>
      <c r="H1151" s="1"/>
      <c r="I1151" s="1"/>
      <c r="J1151" s="1"/>
      <c r="K1151" s="1"/>
      <c r="L1151" s="1"/>
    </row>
    <row r="1152" spans="7:12" ht="15">
      <c r="G1152" s="1"/>
      <c r="H1152" s="1"/>
      <c r="I1152" s="1"/>
      <c r="J1152" s="1"/>
      <c r="K1152" s="1"/>
      <c r="L1152" s="1"/>
    </row>
    <row r="1153" spans="7:12" ht="15">
      <c r="G1153" s="1"/>
      <c r="H1153" s="1"/>
      <c r="I1153" s="1"/>
      <c r="J1153" s="1"/>
      <c r="K1153" s="1"/>
      <c r="L1153" s="1"/>
    </row>
    <row r="1154" spans="7:12" ht="15">
      <c r="G1154" s="1"/>
      <c r="H1154" s="1"/>
      <c r="I1154" s="1"/>
      <c r="J1154" s="1"/>
      <c r="K1154" s="1"/>
      <c r="L1154" s="1"/>
    </row>
    <row r="1155" spans="7:12" ht="15">
      <c r="G1155" s="1"/>
      <c r="H1155" s="1"/>
      <c r="I1155" s="1"/>
      <c r="J1155" s="1"/>
      <c r="K1155" s="1"/>
      <c r="L1155" s="1"/>
    </row>
    <row r="1156" spans="7:12" ht="15">
      <c r="G1156" s="1"/>
      <c r="H1156" s="1"/>
      <c r="I1156" s="1"/>
      <c r="J1156" s="1"/>
      <c r="K1156" s="1"/>
      <c r="L1156" s="1"/>
    </row>
    <row r="1157" spans="7:12" ht="15">
      <c r="G1157" s="1"/>
      <c r="H1157" s="1"/>
      <c r="I1157" s="1"/>
      <c r="J1157" s="1"/>
      <c r="K1157" s="1"/>
      <c r="L1157" s="1"/>
    </row>
    <row r="1158" spans="7:12" ht="15">
      <c r="G1158" s="1"/>
      <c r="H1158" s="1"/>
      <c r="I1158" s="1"/>
      <c r="J1158" s="1"/>
      <c r="K1158" s="1"/>
      <c r="L1158" s="1"/>
    </row>
    <row r="1159" spans="7:12" ht="15">
      <c r="G1159" s="1"/>
      <c r="H1159" s="1"/>
      <c r="I1159" s="1"/>
      <c r="J1159" s="1"/>
      <c r="K1159" s="1"/>
      <c r="L1159" s="1"/>
    </row>
    <row r="1160" spans="7:12" ht="15">
      <c r="G1160" s="1"/>
      <c r="H1160" s="1"/>
      <c r="I1160" s="1"/>
      <c r="J1160" s="1"/>
      <c r="K1160" s="1"/>
      <c r="L1160" s="1"/>
    </row>
    <row r="1161" spans="7:12" ht="15">
      <c r="G1161" s="1"/>
      <c r="H1161" s="1"/>
      <c r="I1161" s="1"/>
      <c r="J1161" s="1"/>
      <c r="K1161" s="1"/>
      <c r="L1161" s="1"/>
    </row>
    <row r="1162" spans="7:12" ht="15">
      <c r="G1162" s="1"/>
      <c r="H1162" s="1"/>
      <c r="I1162" s="1"/>
      <c r="J1162" s="1"/>
      <c r="K1162" s="1"/>
      <c r="L1162" s="1"/>
    </row>
    <row r="1163" spans="7:12" ht="15">
      <c r="G1163" s="1"/>
      <c r="H1163" s="1"/>
      <c r="I1163" s="1"/>
      <c r="J1163" s="1"/>
      <c r="K1163" s="1"/>
      <c r="L1163" s="1"/>
    </row>
    <row r="1164" spans="7:12" ht="15">
      <c r="G1164" s="1"/>
      <c r="H1164" s="1"/>
      <c r="I1164" s="1"/>
      <c r="J1164" s="1"/>
      <c r="K1164" s="1"/>
      <c r="L1164" s="1"/>
    </row>
    <row r="1165" spans="7:12" ht="15">
      <c r="G1165" s="1"/>
      <c r="H1165" s="1"/>
      <c r="I1165" s="1"/>
      <c r="J1165" s="1"/>
      <c r="K1165" s="1"/>
      <c r="L1165" s="1"/>
    </row>
    <row r="1166" spans="7:12" ht="15">
      <c r="G1166" s="1"/>
      <c r="H1166" s="1"/>
      <c r="I1166" s="1"/>
      <c r="J1166" s="1"/>
      <c r="K1166" s="1"/>
      <c r="L1166" s="1"/>
    </row>
    <row r="1167" spans="7:12" ht="15">
      <c r="G1167" s="1"/>
      <c r="H1167" s="1"/>
      <c r="I1167" s="1"/>
      <c r="J1167" s="1"/>
      <c r="K1167" s="1"/>
      <c r="L1167" s="1"/>
    </row>
    <row r="1168" spans="7:12" ht="15">
      <c r="G1168" s="1"/>
      <c r="H1168" s="1"/>
      <c r="I1168" s="1"/>
      <c r="J1168" s="1"/>
      <c r="K1168" s="1"/>
      <c r="L1168" s="1"/>
    </row>
    <row r="1169" spans="7:12" ht="15">
      <c r="G1169" s="1"/>
      <c r="H1169" s="1"/>
      <c r="I1169" s="1"/>
      <c r="J1169" s="1"/>
      <c r="K1169" s="1"/>
      <c r="L1169" s="1"/>
    </row>
    <row r="1170" spans="7:12" ht="15">
      <c r="G1170" s="1"/>
      <c r="H1170" s="1"/>
      <c r="I1170" s="1"/>
      <c r="J1170" s="1"/>
      <c r="K1170" s="1"/>
      <c r="L1170" s="1"/>
    </row>
    <row r="1171" spans="7:12" ht="15">
      <c r="G1171" s="1"/>
      <c r="H1171" s="1"/>
      <c r="I1171" s="1"/>
      <c r="J1171" s="1"/>
      <c r="K1171" s="1"/>
      <c r="L1171" s="1"/>
    </row>
    <row r="1172" spans="7:12" ht="15">
      <c r="G1172" s="1"/>
      <c r="H1172" s="1"/>
      <c r="I1172" s="1"/>
      <c r="J1172" s="1"/>
      <c r="K1172" s="1"/>
      <c r="L1172" s="1"/>
    </row>
    <row r="1173" spans="7:12" ht="15">
      <c r="G1173" s="1"/>
      <c r="H1173" s="1"/>
      <c r="I1173" s="1"/>
      <c r="J1173" s="1"/>
      <c r="K1173" s="1"/>
      <c r="L1173" s="1"/>
    </row>
    <row r="1174" spans="7:12" ht="15">
      <c r="G1174" s="1"/>
      <c r="H1174" s="1"/>
      <c r="I1174" s="1"/>
      <c r="J1174" s="1"/>
      <c r="K1174" s="1"/>
      <c r="L1174" s="1"/>
    </row>
    <row r="1175" spans="7:12" ht="15">
      <c r="G1175" s="1"/>
      <c r="H1175" s="1"/>
      <c r="I1175" s="1"/>
      <c r="J1175" s="1"/>
      <c r="K1175" s="1"/>
      <c r="L1175" s="1"/>
    </row>
    <row r="1176" spans="7:12" ht="15">
      <c r="G1176" s="1"/>
      <c r="H1176" s="1"/>
      <c r="I1176" s="1"/>
      <c r="J1176" s="1"/>
      <c r="K1176" s="1"/>
      <c r="L1176" s="1"/>
    </row>
    <row r="1177" spans="7:12" ht="15">
      <c r="G1177" s="1"/>
      <c r="H1177" s="1"/>
      <c r="I1177" s="1"/>
      <c r="J1177" s="1"/>
      <c r="K1177" s="1"/>
      <c r="L1177" s="1"/>
    </row>
    <row r="1178" spans="7:12" ht="15">
      <c r="G1178" s="1"/>
      <c r="H1178" s="1"/>
      <c r="I1178" s="1"/>
      <c r="J1178" s="1"/>
      <c r="K1178" s="1"/>
      <c r="L1178" s="1"/>
    </row>
    <row r="1179" spans="7:12" ht="15">
      <c r="G1179" s="1"/>
      <c r="H1179" s="1"/>
      <c r="I1179" s="1"/>
      <c r="J1179" s="1"/>
      <c r="K1179" s="1"/>
      <c r="L1179" s="1"/>
    </row>
    <row r="1180" spans="7:12" ht="15">
      <c r="G1180" s="1"/>
      <c r="H1180" s="1"/>
      <c r="I1180" s="1"/>
      <c r="J1180" s="1"/>
      <c r="K1180" s="1"/>
      <c r="L1180" s="1"/>
    </row>
    <row r="1181" spans="7:12" ht="15">
      <c r="G1181" s="1"/>
      <c r="H1181" s="1"/>
      <c r="I1181" s="1"/>
      <c r="J1181" s="1"/>
      <c r="K1181" s="1"/>
      <c r="L1181" s="1"/>
    </row>
    <row r="1182" spans="7:12" ht="15">
      <c r="G1182" s="1"/>
      <c r="H1182" s="1"/>
      <c r="I1182" s="1"/>
      <c r="J1182" s="1"/>
      <c r="K1182" s="1"/>
      <c r="L1182" s="1"/>
    </row>
    <row r="1183" spans="7:12" ht="15">
      <c r="G1183" s="1"/>
      <c r="H1183" s="1"/>
      <c r="I1183" s="1"/>
      <c r="J1183" s="1"/>
      <c r="K1183" s="1"/>
      <c r="L1183" s="1"/>
    </row>
    <row r="1184" spans="7:12" ht="15">
      <c r="G1184" s="1"/>
      <c r="H1184" s="1"/>
      <c r="I1184" s="1"/>
      <c r="J1184" s="1"/>
      <c r="K1184" s="1"/>
      <c r="L1184" s="1"/>
    </row>
    <row r="1185" spans="7:12" ht="15">
      <c r="G1185" s="1"/>
      <c r="H1185" s="1"/>
      <c r="I1185" s="1"/>
      <c r="J1185" s="1"/>
      <c r="K1185" s="1"/>
      <c r="L1185" s="1"/>
    </row>
    <row r="1186" spans="7:12" ht="15">
      <c r="G1186" s="1"/>
      <c r="H1186" s="1"/>
      <c r="I1186" s="1"/>
      <c r="J1186" s="1"/>
      <c r="K1186" s="1"/>
      <c r="L1186" s="1"/>
    </row>
    <row r="1187" spans="7:12" ht="15">
      <c r="G1187" s="1"/>
      <c r="H1187" s="1"/>
      <c r="I1187" s="1"/>
      <c r="J1187" s="1"/>
      <c r="K1187" s="1"/>
      <c r="L1187" s="1"/>
    </row>
    <row r="1188" spans="7:12" ht="15">
      <c r="G1188" s="1"/>
      <c r="H1188" s="1"/>
      <c r="I1188" s="1"/>
      <c r="J1188" s="1"/>
      <c r="K1188" s="1"/>
      <c r="L1188" s="1"/>
    </row>
    <row r="1189" spans="7:12" ht="15">
      <c r="G1189" s="1"/>
      <c r="H1189" s="1"/>
      <c r="I1189" s="1"/>
      <c r="J1189" s="1"/>
      <c r="K1189" s="1"/>
      <c r="L1189" s="1"/>
    </row>
    <row r="1190" spans="7:12" ht="15">
      <c r="G1190" s="1"/>
      <c r="H1190" s="1"/>
      <c r="I1190" s="1"/>
      <c r="J1190" s="1"/>
      <c r="K1190" s="1"/>
      <c r="L1190" s="1"/>
    </row>
    <row r="1191" spans="7:12" ht="15">
      <c r="G1191" s="1"/>
      <c r="H1191" s="1"/>
      <c r="I1191" s="1"/>
      <c r="J1191" s="1"/>
      <c r="K1191" s="1"/>
      <c r="L1191" s="1"/>
    </row>
    <row r="1192" spans="7:12" ht="15">
      <c r="G1192" s="1"/>
      <c r="H1192" s="1"/>
      <c r="I1192" s="1"/>
      <c r="J1192" s="1"/>
      <c r="K1192" s="1"/>
      <c r="L1192" s="1"/>
    </row>
    <row r="1193" spans="7:12" ht="15">
      <c r="G1193" s="1"/>
      <c r="H1193" s="1"/>
      <c r="I1193" s="1"/>
      <c r="J1193" s="1"/>
      <c r="K1193" s="1"/>
      <c r="L1193" s="1"/>
    </row>
    <row r="1194" spans="7:12" ht="15">
      <c r="G1194" s="1"/>
      <c r="H1194" s="1"/>
      <c r="I1194" s="1"/>
      <c r="J1194" s="1"/>
      <c r="K1194" s="1"/>
      <c r="L1194" s="1"/>
    </row>
    <row r="1195" spans="7:12" ht="15">
      <c r="G1195" s="1"/>
      <c r="H1195" s="1"/>
      <c r="I1195" s="1"/>
      <c r="J1195" s="1"/>
      <c r="K1195" s="1"/>
      <c r="L1195" s="1"/>
    </row>
    <row r="1196" spans="7:12" ht="15">
      <c r="G1196" s="1"/>
      <c r="H1196" s="1"/>
      <c r="I1196" s="1"/>
      <c r="J1196" s="1"/>
      <c r="K1196" s="1"/>
      <c r="L1196" s="1"/>
    </row>
    <row r="1197" spans="7:12" ht="15">
      <c r="G1197" s="1"/>
      <c r="H1197" s="1"/>
      <c r="I1197" s="1"/>
      <c r="J1197" s="1"/>
      <c r="K1197" s="1"/>
      <c r="L1197" s="1"/>
    </row>
    <row r="1198" spans="7:12" ht="15">
      <c r="G1198" s="1"/>
      <c r="H1198" s="1"/>
      <c r="I1198" s="1"/>
      <c r="J1198" s="1"/>
      <c r="K1198" s="1"/>
      <c r="L1198" s="1"/>
    </row>
    <row r="1199" spans="7:12" ht="15">
      <c r="G1199" s="1"/>
      <c r="H1199" s="1"/>
      <c r="I1199" s="1"/>
      <c r="J1199" s="1"/>
      <c r="K1199" s="1"/>
      <c r="L1199" s="1"/>
    </row>
    <row r="1200" spans="7:12" ht="15">
      <c r="G1200" s="1"/>
      <c r="H1200" s="1"/>
      <c r="I1200" s="1"/>
      <c r="J1200" s="1"/>
      <c r="K1200" s="1"/>
      <c r="L1200" s="1"/>
    </row>
    <row r="1201" spans="7:12" ht="15">
      <c r="G1201" s="1"/>
      <c r="H1201" s="1"/>
      <c r="I1201" s="1"/>
      <c r="J1201" s="1"/>
      <c r="K1201" s="1"/>
      <c r="L1201" s="1"/>
    </row>
    <row r="1202" spans="7:12" ht="15">
      <c r="G1202" s="1"/>
      <c r="H1202" s="1"/>
      <c r="I1202" s="1"/>
      <c r="J1202" s="1"/>
      <c r="K1202" s="1"/>
      <c r="L1202" s="1"/>
    </row>
    <row r="1203" spans="7:12" ht="15">
      <c r="G1203" s="1"/>
      <c r="H1203" s="1"/>
      <c r="I1203" s="1"/>
      <c r="J1203" s="1"/>
      <c r="K1203" s="1"/>
      <c r="L1203" s="1"/>
    </row>
    <row r="1204" spans="7:12" ht="15">
      <c r="G1204" s="1"/>
      <c r="H1204" s="1"/>
      <c r="I1204" s="1"/>
      <c r="J1204" s="1"/>
      <c r="K1204" s="1"/>
      <c r="L1204" s="1"/>
    </row>
    <row r="1205" spans="7:12" ht="15">
      <c r="G1205" s="1"/>
      <c r="H1205" s="1"/>
      <c r="I1205" s="1"/>
      <c r="J1205" s="1"/>
      <c r="K1205" s="1"/>
      <c r="L1205" s="1"/>
    </row>
    <row r="1206" spans="7:12" ht="15">
      <c r="G1206" s="1"/>
      <c r="H1206" s="1"/>
      <c r="I1206" s="1"/>
      <c r="J1206" s="1"/>
      <c r="K1206" s="1"/>
      <c r="L1206" s="1"/>
    </row>
    <row r="1207" spans="7:12" ht="15">
      <c r="G1207" s="1"/>
      <c r="H1207" s="1"/>
      <c r="I1207" s="1"/>
      <c r="J1207" s="1"/>
      <c r="K1207" s="1"/>
      <c r="L1207" s="1"/>
    </row>
    <row r="1208" spans="7:12" ht="15">
      <c r="G1208" s="1"/>
      <c r="H1208" s="1"/>
      <c r="I1208" s="1"/>
      <c r="J1208" s="1"/>
      <c r="K1208" s="1"/>
      <c r="L1208" s="1"/>
    </row>
    <row r="1209" spans="7:12" ht="15">
      <c r="G1209" s="1"/>
      <c r="H1209" s="1"/>
      <c r="I1209" s="1"/>
      <c r="J1209" s="1"/>
      <c r="K1209" s="1"/>
      <c r="L1209" s="1"/>
    </row>
    <row r="1210" spans="7:12" ht="15">
      <c r="G1210" s="1"/>
      <c r="H1210" s="1"/>
      <c r="I1210" s="1"/>
      <c r="J1210" s="1"/>
      <c r="K1210" s="1"/>
      <c r="L1210" s="1"/>
    </row>
    <row r="1211" spans="7:12" ht="15">
      <c r="G1211" s="1"/>
      <c r="H1211" s="1"/>
      <c r="I1211" s="1"/>
      <c r="J1211" s="1"/>
      <c r="K1211" s="1"/>
      <c r="L1211" s="1"/>
    </row>
    <row r="1212" spans="7:12" ht="15">
      <c r="G1212" s="1"/>
      <c r="H1212" s="1"/>
      <c r="I1212" s="1"/>
      <c r="J1212" s="1"/>
      <c r="K1212" s="1"/>
      <c r="L1212" s="1"/>
    </row>
    <row r="1213" spans="7:12" ht="15">
      <c r="G1213" s="1"/>
      <c r="H1213" s="1"/>
      <c r="I1213" s="1"/>
      <c r="J1213" s="1"/>
      <c r="K1213" s="1"/>
      <c r="L1213" s="1"/>
    </row>
    <row r="1214" spans="7:12" ht="15">
      <c r="G1214" s="1"/>
      <c r="H1214" s="1"/>
      <c r="I1214" s="1"/>
      <c r="J1214" s="1"/>
      <c r="K1214" s="1"/>
      <c r="L1214" s="1"/>
    </row>
    <row r="1215" spans="7:12" ht="15">
      <c r="G1215" s="1"/>
      <c r="H1215" s="1"/>
      <c r="I1215" s="1"/>
      <c r="J1215" s="1"/>
      <c r="K1215" s="1"/>
      <c r="L1215" s="1"/>
    </row>
    <row r="1216" spans="7:12" ht="15">
      <c r="G1216" s="1"/>
      <c r="H1216" s="1"/>
      <c r="I1216" s="1"/>
      <c r="J1216" s="1"/>
      <c r="K1216" s="1"/>
      <c r="L1216" s="1"/>
    </row>
    <row r="1217" spans="7:12" ht="15">
      <c r="G1217" s="1"/>
      <c r="H1217" s="1"/>
      <c r="I1217" s="1"/>
      <c r="J1217" s="1"/>
      <c r="K1217" s="1"/>
      <c r="L1217" s="1"/>
    </row>
    <row r="1218" spans="7:12" ht="15">
      <c r="G1218" s="1"/>
      <c r="H1218" s="1"/>
      <c r="I1218" s="1"/>
      <c r="J1218" s="1"/>
      <c r="K1218" s="1"/>
      <c r="L1218" s="1"/>
    </row>
    <row r="1219" spans="7:12" ht="15">
      <c r="G1219" s="1"/>
      <c r="H1219" s="1"/>
      <c r="I1219" s="1"/>
      <c r="J1219" s="1"/>
      <c r="K1219" s="1"/>
      <c r="L1219" s="1"/>
    </row>
    <row r="1220" spans="7:12" ht="15">
      <c r="G1220" s="1"/>
      <c r="H1220" s="1"/>
      <c r="I1220" s="1"/>
      <c r="J1220" s="1"/>
      <c r="K1220" s="1"/>
      <c r="L1220" s="1"/>
    </row>
    <row r="1221" spans="7:12" ht="15">
      <c r="G1221" s="1"/>
      <c r="H1221" s="1"/>
      <c r="I1221" s="1"/>
      <c r="J1221" s="1"/>
      <c r="K1221" s="1"/>
      <c r="L1221" s="1"/>
    </row>
    <row r="1222" spans="7:12" ht="15">
      <c r="G1222" s="1"/>
      <c r="H1222" s="1"/>
      <c r="I1222" s="1"/>
      <c r="J1222" s="1"/>
      <c r="K1222" s="1"/>
      <c r="L1222" s="1"/>
    </row>
    <row r="1223" spans="7:12" ht="15">
      <c r="G1223" s="1"/>
      <c r="H1223" s="1"/>
      <c r="I1223" s="1"/>
      <c r="J1223" s="1"/>
      <c r="K1223" s="1"/>
      <c r="L1223" s="1"/>
    </row>
    <row r="1224" spans="7:12" ht="15">
      <c r="G1224" s="1"/>
      <c r="H1224" s="1"/>
      <c r="I1224" s="1"/>
      <c r="J1224" s="1"/>
      <c r="K1224" s="1"/>
      <c r="L1224" s="1"/>
    </row>
    <row r="1225" spans="7:12" ht="15">
      <c r="G1225" s="1"/>
      <c r="H1225" s="1"/>
      <c r="I1225" s="1"/>
      <c r="J1225" s="1"/>
      <c r="K1225" s="1"/>
      <c r="L1225" s="1"/>
    </row>
    <row r="1226" spans="7:12" ht="15">
      <c r="G1226" s="1"/>
      <c r="H1226" s="1"/>
      <c r="I1226" s="1"/>
      <c r="J1226" s="1"/>
      <c r="K1226" s="1"/>
      <c r="L1226" s="1"/>
    </row>
    <row r="1227" spans="7:12" ht="15">
      <c r="G1227" s="1"/>
      <c r="H1227" s="1"/>
      <c r="I1227" s="1"/>
      <c r="J1227" s="1"/>
      <c r="K1227" s="1"/>
      <c r="L1227" s="1"/>
    </row>
    <row r="1228" spans="7:12" ht="15">
      <c r="G1228" s="1"/>
      <c r="H1228" s="1"/>
      <c r="I1228" s="1"/>
      <c r="J1228" s="1"/>
      <c r="K1228" s="1"/>
      <c r="L1228" s="1"/>
    </row>
    <row r="1229" spans="7:12" ht="15">
      <c r="G1229" s="1"/>
      <c r="H1229" s="1"/>
      <c r="I1229" s="1"/>
      <c r="J1229" s="1"/>
      <c r="K1229" s="1"/>
      <c r="L1229" s="1"/>
    </row>
    <row r="1230" spans="7:12" ht="15">
      <c r="G1230" s="1"/>
      <c r="H1230" s="1"/>
      <c r="I1230" s="1"/>
      <c r="J1230" s="1"/>
      <c r="K1230" s="1"/>
      <c r="L1230" s="1"/>
    </row>
    <row r="1231" spans="7:12" ht="15">
      <c r="G1231" s="1"/>
      <c r="H1231" s="1"/>
      <c r="I1231" s="1"/>
      <c r="J1231" s="1"/>
      <c r="K1231" s="1"/>
      <c r="L1231" s="1"/>
    </row>
    <row r="1232" spans="7:12" ht="15">
      <c r="G1232" s="1"/>
      <c r="H1232" s="1"/>
      <c r="I1232" s="1"/>
      <c r="J1232" s="1"/>
      <c r="K1232" s="1"/>
      <c r="L1232" s="1"/>
    </row>
    <row r="1233" spans="7:12" ht="15">
      <c r="G1233" s="1"/>
      <c r="H1233" s="1"/>
      <c r="I1233" s="1"/>
      <c r="J1233" s="1"/>
      <c r="K1233" s="1"/>
      <c r="L1233" s="1"/>
    </row>
    <row r="1234" spans="7:12" ht="15">
      <c r="G1234" s="1"/>
      <c r="H1234" s="1"/>
      <c r="I1234" s="1"/>
      <c r="J1234" s="1"/>
      <c r="K1234" s="1"/>
      <c r="L1234" s="1"/>
    </row>
    <row r="1235" spans="7:12" ht="15">
      <c r="G1235" s="1"/>
      <c r="H1235" s="1"/>
      <c r="I1235" s="1"/>
      <c r="J1235" s="1"/>
      <c r="K1235" s="1"/>
      <c r="L1235" s="1"/>
    </row>
    <row r="1236" spans="7:12" ht="15">
      <c r="G1236" s="1"/>
      <c r="H1236" s="1"/>
      <c r="I1236" s="1"/>
      <c r="J1236" s="1"/>
      <c r="K1236" s="1"/>
      <c r="L1236" s="1"/>
    </row>
    <row r="1237" spans="7:12" ht="15">
      <c r="G1237" s="1"/>
      <c r="H1237" s="1"/>
      <c r="I1237" s="1"/>
      <c r="J1237" s="1"/>
      <c r="K1237" s="1"/>
      <c r="L1237" s="1"/>
    </row>
    <row r="1238" spans="7:12" ht="15">
      <c r="G1238" s="1"/>
      <c r="H1238" s="1"/>
      <c r="I1238" s="1"/>
      <c r="J1238" s="1"/>
      <c r="K1238" s="1"/>
      <c r="L1238" s="1"/>
    </row>
    <row r="1239" spans="7:12" ht="15">
      <c r="G1239" s="1"/>
      <c r="H1239" s="1"/>
      <c r="I1239" s="1"/>
      <c r="J1239" s="1"/>
      <c r="K1239" s="1"/>
      <c r="L1239" s="1"/>
    </row>
    <row r="1240" spans="7:12" ht="15">
      <c r="G1240" s="1"/>
      <c r="H1240" s="1"/>
      <c r="I1240" s="1"/>
      <c r="J1240" s="1"/>
      <c r="K1240" s="1"/>
      <c r="L1240" s="1"/>
    </row>
    <row r="1241" spans="7:12" ht="15">
      <c r="G1241" s="1"/>
      <c r="H1241" s="1"/>
      <c r="I1241" s="1"/>
      <c r="J1241" s="1"/>
      <c r="K1241" s="1"/>
      <c r="L1241" s="1"/>
    </row>
    <row r="1242" spans="7:12" ht="15">
      <c r="G1242" s="1"/>
      <c r="H1242" s="1"/>
      <c r="I1242" s="1"/>
      <c r="J1242" s="1"/>
      <c r="K1242" s="1"/>
      <c r="L1242" s="1"/>
    </row>
    <row r="1243" spans="7:12" ht="15">
      <c r="G1243" s="1"/>
      <c r="H1243" s="1"/>
      <c r="I1243" s="1"/>
      <c r="J1243" s="1"/>
      <c r="K1243" s="1"/>
      <c r="L1243" s="1"/>
    </row>
    <row r="1244" spans="7:12" ht="15">
      <c r="G1244" s="1"/>
      <c r="H1244" s="1"/>
      <c r="I1244" s="1"/>
      <c r="J1244" s="1"/>
      <c r="K1244" s="1"/>
      <c r="L1244" s="1"/>
    </row>
    <row r="1245" spans="7:12" ht="15">
      <c r="G1245" s="1"/>
      <c r="H1245" s="1"/>
      <c r="I1245" s="1"/>
      <c r="J1245" s="1"/>
      <c r="K1245" s="1"/>
      <c r="L1245" s="1"/>
    </row>
    <row r="1246" spans="7:12" ht="15">
      <c r="G1246" s="1"/>
      <c r="H1246" s="1"/>
      <c r="I1246" s="1"/>
      <c r="J1246" s="1"/>
      <c r="K1246" s="1"/>
      <c r="L1246" s="1"/>
    </row>
    <row r="1247" spans="7:12" ht="15">
      <c r="G1247" s="1"/>
      <c r="H1247" s="1"/>
      <c r="I1247" s="1"/>
      <c r="J1247" s="1"/>
      <c r="K1247" s="1"/>
      <c r="L1247" s="1"/>
    </row>
    <row r="1248" spans="7:12" ht="15">
      <c r="G1248" s="1"/>
      <c r="H1248" s="1"/>
      <c r="I1248" s="1"/>
      <c r="J1248" s="1"/>
      <c r="K1248" s="1"/>
      <c r="L1248" s="1"/>
    </row>
    <row r="1249" spans="7:12" ht="15">
      <c r="G1249" s="1"/>
      <c r="H1249" s="1"/>
      <c r="I1249" s="1"/>
      <c r="J1249" s="1"/>
      <c r="K1249" s="1"/>
      <c r="L1249" s="1"/>
    </row>
    <row r="1250" spans="7:12" ht="15">
      <c r="G1250" s="1"/>
      <c r="H1250" s="1"/>
      <c r="I1250" s="1"/>
      <c r="J1250" s="1"/>
      <c r="K1250" s="1"/>
      <c r="L1250" s="1"/>
    </row>
    <row r="1251" spans="7:12" ht="15">
      <c r="G1251" s="1"/>
      <c r="H1251" s="1"/>
      <c r="I1251" s="1"/>
      <c r="J1251" s="1"/>
      <c r="K1251" s="1"/>
      <c r="L1251" s="1"/>
    </row>
    <row r="1252" spans="7:12" ht="15">
      <c r="G1252" s="1"/>
      <c r="H1252" s="1"/>
      <c r="I1252" s="1"/>
      <c r="J1252" s="1"/>
      <c r="K1252" s="1"/>
      <c r="L1252" s="1"/>
    </row>
    <row r="1253" spans="7:12" ht="15">
      <c r="G1253" s="1"/>
      <c r="H1253" s="1"/>
      <c r="I1253" s="1"/>
      <c r="J1253" s="1"/>
      <c r="K1253" s="1"/>
      <c r="L1253" s="1"/>
    </row>
    <row r="1254" spans="7:12" ht="15">
      <c r="G1254" s="1"/>
      <c r="H1254" s="1"/>
      <c r="I1254" s="1"/>
      <c r="J1254" s="1"/>
      <c r="K1254" s="1"/>
      <c r="L1254" s="1"/>
    </row>
    <row r="1255" spans="7:12" ht="15">
      <c r="G1255" s="1"/>
      <c r="H1255" s="1"/>
      <c r="I1255" s="1"/>
      <c r="J1255" s="1"/>
      <c r="K1255" s="1"/>
      <c r="L1255" s="1"/>
    </row>
    <row r="1256" spans="7:12" ht="15">
      <c r="G1256" s="1"/>
      <c r="H1256" s="1"/>
      <c r="I1256" s="1"/>
      <c r="J1256" s="1"/>
      <c r="K1256" s="1"/>
      <c r="L1256" s="1"/>
    </row>
    <row r="1257" spans="7:12" ht="15">
      <c r="G1257" s="1"/>
      <c r="H1257" s="1"/>
      <c r="I1257" s="1"/>
      <c r="J1257" s="1"/>
      <c r="K1257" s="1"/>
      <c r="L1257" s="1"/>
    </row>
    <row r="1258" spans="7:12" ht="15">
      <c r="G1258" s="1"/>
      <c r="H1258" s="1"/>
      <c r="I1258" s="1"/>
      <c r="J1258" s="1"/>
      <c r="K1258" s="1"/>
      <c r="L1258" s="1"/>
    </row>
    <row r="1259" spans="7:12" ht="15">
      <c r="G1259" s="1"/>
      <c r="H1259" s="1"/>
      <c r="I1259" s="1"/>
      <c r="J1259" s="1"/>
      <c r="K1259" s="1"/>
      <c r="L1259" s="1"/>
    </row>
    <row r="1260" spans="7:12" ht="15">
      <c r="G1260" s="1"/>
      <c r="H1260" s="1"/>
      <c r="I1260" s="1"/>
      <c r="J1260" s="1"/>
      <c r="K1260" s="1"/>
      <c r="L1260" s="1"/>
    </row>
    <row r="1261" spans="7:12" ht="15">
      <c r="G1261" s="1"/>
      <c r="H1261" s="1"/>
      <c r="I1261" s="1"/>
      <c r="J1261" s="1"/>
      <c r="K1261" s="1"/>
      <c r="L1261" s="1"/>
    </row>
    <row r="1262" spans="7:12" ht="15">
      <c r="G1262" s="1"/>
      <c r="H1262" s="1"/>
      <c r="I1262" s="1"/>
      <c r="J1262" s="1"/>
      <c r="K1262" s="1"/>
      <c r="L1262" s="1"/>
    </row>
    <row r="1263" spans="7:12" ht="15">
      <c r="G1263" s="1"/>
      <c r="H1263" s="1"/>
      <c r="I1263" s="1"/>
      <c r="J1263" s="1"/>
      <c r="K1263" s="1"/>
      <c r="L1263" s="1"/>
    </row>
    <row r="1264" spans="7:12" ht="15">
      <c r="G1264" s="1"/>
      <c r="H1264" s="1"/>
      <c r="I1264" s="1"/>
      <c r="J1264" s="1"/>
      <c r="K1264" s="1"/>
      <c r="L1264" s="1"/>
    </row>
    <row r="1265" spans="7:12" ht="15">
      <c r="G1265" s="1"/>
      <c r="H1265" s="1"/>
      <c r="I1265" s="1"/>
      <c r="J1265" s="1"/>
      <c r="K1265" s="1"/>
      <c r="L1265" s="1"/>
    </row>
    <row r="1266" spans="7:12" ht="15">
      <c r="G1266" s="1"/>
      <c r="H1266" s="1"/>
      <c r="I1266" s="1"/>
      <c r="J1266" s="1"/>
      <c r="K1266" s="1"/>
      <c r="L1266" s="1"/>
    </row>
    <row r="1267" spans="7:12" ht="15">
      <c r="G1267" s="1"/>
      <c r="H1267" s="1"/>
      <c r="I1267" s="1"/>
      <c r="J1267" s="1"/>
      <c r="K1267" s="1"/>
      <c r="L1267" s="1"/>
    </row>
    <row r="1268" spans="7:12" ht="15">
      <c r="G1268" s="1"/>
      <c r="H1268" s="1"/>
      <c r="I1268" s="1"/>
      <c r="J1268" s="1"/>
      <c r="K1268" s="1"/>
      <c r="L1268" s="1"/>
    </row>
    <row r="1269" spans="7:12" ht="15">
      <c r="G1269" s="1"/>
      <c r="H1269" s="1"/>
      <c r="I1269" s="1"/>
      <c r="J1269" s="1"/>
      <c r="K1269" s="1"/>
      <c r="L1269" s="1"/>
    </row>
    <row r="1270" spans="7:12" ht="15">
      <c r="G1270" s="1"/>
      <c r="H1270" s="1"/>
      <c r="I1270" s="1"/>
      <c r="J1270" s="1"/>
      <c r="K1270" s="1"/>
      <c r="L1270" s="1"/>
    </row>
    <row r="1271" spans="7:12" ht="15">
      <c r="G1271" s="1"/>
      <c r="H1271" s="1"/>
      <c r="I1271" s="1"/>
      <c r="J1271" s="1"/>
      <c r="K1271" s="1"/>
      <c r="L1271" s="1"/>
    </row>
    <row r="1272" spans="7:12" ht="15">
      <c r="G1272" s="1"/>
      <c r="H1272" s="1"/>
      <c r="I1272" s="1"/>
      <c r="J1272" s="1"/>
      <c r="K1272" s="1"/>
      <c r="L1272" s="1"/>
    </row>
    <row r="1273" spans="7:12" ht="15">
      <c r="G1273" s="1"/>
      <c r="H1273" s="1"/>
      <c r="I1273" s="1"/>
      <c r="J1273" s="1"/>
      <c r="K1273" s="1"/>
      <c r="L1273" s="1"/>
    </row>
    <row r="1274" spans="7:12" ht="15">
      <c r="G1274" s="1"/>
      <c r="H1274" s="1"/>
      <c r="I1274" s="1"/>
      <c r="J1274" s="1"/>
      <c r="K1274" s="1"/>
      <c r="L1274" s="1"/>
    </row>
    <row r="1275" spans="7:12" ht="15">
      <c r="G1275" s="1"/>
      <c r="H1275" s="1"/>
      <c r="I1275" s="1"/>
      <c r="J1275" s="1"/>
      <c r="K1275" s="1"/>
      <c r="L1275" s="1"/>
    </row>
    <row r="1276" spans="7:12" ht="15">
      <c r="G1276" s="1"/>
      <c r="H1276" s="1"/>
      <c r="I1276" s="1"/>
      <c r="J1276" s="1"/>
      <c r="K1276" s="1"/>
      <c r="L1276" s="1"/>
    </row>
    <row r="1277" spans="7:12" ht="15">
      <c r="G1277" s="1"/>
      <c r="H1277" s="1"/>
      <c r="I1277" s="1"/>
      <c r="J1277" s="1"/>
      <c r="K1277" s="1"/>
      <c r="L1277" s="1"/>
    </row>
    <row r="1278" spans="7:12" ht="15">
      <c r="G1278" s="1"/>
      <c r="H1278" s="1"/>
      <c r="I1278" s="1"/>
      <c r="J1278" s="1"/>
      <c r="K1278" s="1"/>
      <c r="L1278" s="1"/>
    </row>
    <row r="1279" spans="7:12" ht="15">
      <c r="G1279" s="1"/>
      <c r="H1279" s="1"/>
      <c r="I1279" s="1"/>
      <c r="J1279" s="1"/>
      <c r="K1279" s="1"/>
      <c r="L1279" s="1"/>
    </row>
    <row r="1280" spans="7:12" ht="15">
      <c r="G1280" s="1"/>
      <c r="H1280" s="1"/>
      <c r="I1280" s="1"/>
      <c r="J1280" s="1"/>
      <c r="K1280" s="1"/>
      <c r="L1280" s="1"/>
    </row>
    <row r="1281" spans="7:12" ht="15">
      <c r="G1281" s="1"/>
      <c r="H1281" s="1"/>
      <c r="I1281" s="1"/>
      <c r="J1281" s="1"/>
      <c r="K1281" s="1"/>
      <c r="L1281" s="1"/>
    </row>
    <row r="1282" spans="7:12" ht="15">
      <c r="G1282" s="1"/>
      <c r="H1282" s="1"/>
      <c r="I1282" s="1"/>
      <c r="J1282" s="1"/>
      <c r="K1282" s="1"/>
      <c r="L1282" s="1"/>
    </row>
    <row r="1283" spans="7:12" ht="15">
      <c r="G1283" s="1"/>
      <c r="H1283" s="1"/>
      <c r="I1283" s="1"/>
      <c r="J1283" s="1"/>
      <c r="K1283" s="1"/>
      <c r="L1283" s="1"/>
    </row>
    <row r="1284" spans="7:12" ht="15">
      <c r="G1284" s="1"/>
      <c r="H1284" s="1"/>
      <c r="I1284" s="1"/>
      <c r="J1284" s="1"/>
      <c r="K1284" s="1"/>
      <c r="L1284" s="1"/>
    </row>
    <row r="1285" spans="7:12" ht="15">
      <c r="G1285" s="1"/>
      <c r="H1285" s="1"/>
      <c r="I1285" s="1"/>
      <c r="J1285" s="1"/>
      <c r="K1285" s="1"/>
      <c r="L1285" s="1"/>
    </row>
    <row r="1286" spans="7:12" ht="15">
      <c r="G1286" s="1"/>
      <c r="H1286" s="1"/>
      <c r="I1286" s="1"/>
      <c r="J1286" s="1"/>
      <c r="K1286" s="1"/>
      <c r="L1286" s="1"/>
    </row>
    <row r="1287" spans="7:12" ht="15">
      <c r="G1287" s="1"/>
      <c r="H1287" s="1"/>
      <c r="I1287" s="1"/>
      <c r="J1287" s="1"/>
      <c r="K1287" s="1"/>
      <c r="L1287" s="1"/>
    </row>
    <row r="1288" spans="7:12" ht="15">
      <c r="G1288" s="1"/>
      <c r="H1288" s="1"/>
      <c r="I1288" s="1"/>
      <c r="J1288" s="1"/>
      <c r="K1288" s="1"/>
      <c r="L1288" s="1"/>
    </row>
    <row r="1289" spans="7:12" ht="15">
      <c r="G1289" s="1"/>
      <c r="H1289" s="1"/>
      <c r="I1289" s="1"/>
      <c r="J1289" s="1"/>
      <c r="K1289" s="1"/>
      <c r="L1289" s="1"/>
    </row>
    <row r="1290" spans="7:12" ht="15">
      <c r="G1290" s="1"/>
      <c r="H1290" s="1"/>
      <c r="I1290" s="1"/>
      <c r="J1290" s="1"/>
      <c r="K1290" s="1"/>
      <c r="L1290" s="1"/>
    </row>
    <row r="1291" spans="7:12" ht="15">
      <c r="G1291" s="1"/>
      <c r="H1291" s="1"/>
      <c r="I1291" s="1"/>
      <c r="J1291" s="1"/>
      <c r="K1291" s="1"/>
      <c r="L1291" s="1"/>
    </row>
    <row r="1292" spans="7:12" ht="15">
      <c r="G1292" s="1"/>
      <c r="H1292" s="1"/>
      <c r="I1292" s="1"/>
      <c r="J1292" s="1"/>
      <c r="K1292" s="1"/>
      <c r="L1292" s="1"/>
    </row>
    <row r="1293" spans="7:12" ht="15">
      <c r="G1293" s="1"/>
      <c r="H1293" s="1"/>
      <c r="I1293" s="1"/>
      <c r="J1293" s="1"/>
      <c r="K1293" s="1"/>
      <c r="L1293" s="1"/>
    </row>
    <row r="1294" spans="7:12" ht="15">
      <c r="G1294" s="1"/>
      <c r="H1294" s="1"/>
      <c r="I1294" s="1"/>
      <c r="J1294" s="1"/>
      <c r="K1294" s="1"/>
      <c r="L1294" s="1"/>
    </row>
    <row r="1295" spans="7:12" ht="15">
      <c r="G1295" s="1"/>
      <c r="H1295" s="1"/>
      <c r="I1295" s="1"/>
      <c r="J1295" s="1"/>
      <c r="K1295" s="1"/>
      <c r="L1295" s="1"/>
    </row>
    <row r="1296" spans="7:12" ht="15">
      <c r="G1296" s="1"/>
      <c r="H1296" s="1"/>
      <c r="I1296" s="1"/>
      <c r="J1296" s="1"/>
      <c r="K1296" s="1"/>
      <c r="L1296" s="1"/>
    </row>
    <row r="1297" spans="7:12" ht="15">
      <c r="G1297" s="1"/>
      <c r="H1297" s="1"/>
      <c r="I1297" s="1"/>
      <c r="J1297" s="1"/>
      <c r="K1297" s="1"/>
      <c r="L1297" s="1"/>
    </row>
    <row r="1298" spans="7:12" ht="15">
      <c r="G1298" s="1"/>
      <c r="H1298" s="1"/>
      <c r="I1298" s="1"/>
      <c r="J1298" s="1"/>
      <c r="K1298" s="1"/>
      <c r="L1298" s="1"/>
    </row>
    <row r="1299" spans="7:12" ht="15">
      <c r="G1299" s="1"/>
      <c r="H1299" s="1"/>
      <c r="I1299" s="1"/>
      <c r="J1299" s="1"/>
      <c r="K1299" s="1"/>
      <c r="L1299" s="1"/>
    </row>
    <row r="1300" spans="7:12" ht="15">
      <c r="G1300" s="1"/>
      <c r="H1300" s="1"/>
      <c r="I1300" s="1"/>
      <c r="J1300" s="1"/>
      <c r="K1300" s="1"/>
      <c r="L1300" s="1"/>
    </row>
    <row r="1301" spans="7:12" ht="15">
      <c r="G1301" s="1"/>
      <c r="H1301" s="1"/>
      <c r="I1301" s="1"/>
      <c r="J1301" s="1"/>
      <c r="K1301" s="1"/>
      <c r="L1301" s="1"/>
    </row>
    <row r="1302" spans="7:12" ht="15">
      <c r="G1302" s="1"/>
      <c r="H1302" s="1"/>
      <c r="I1302" s="1"/>
      <c r="J1302" s="1"/>
      <c r="K1302" s="1"/>
      <c r="L1302" s="1"/>
    </row>
    <row r="1303" spans="7:12" ht="15">
      <c r="G1303" s="1"/>
      <c r="H1303" s="1"/>
      <c r="I1303" s="1"/>
      <c r="J1303" s="1"/>
      <c r="K1303" s="1"/>
      <c r="L1303" s="1"/>
    </row>
    <row r="1304" spans="7:12" ht="15">
      <c r="G1304" s="1"/>
      <c r="H1304" s="1"/>
      <c r="I1304" s="1"/>
      <c r="J1304" s="1"/>
      <c r="K1304" s="1"/>
      <c r="L1304" s="1"/>
    </row>
    <row r="1305" spans="7:12" ht="15">
      <c r="G1305" s="1"/>
      <c r="H1305" s="1"/>
      <c r="I1305" s="1"/>
      <c r="J1305" s="1"/>
      <c r="K1305" s="1"/>
      <c r="L1305" s="1"/>
    </row>
    <row r="1306" spans="7:12" ht="15">
      <c r="G1306" s="1"/>
      <c r="H1306" s="1"/>
      <c r="I1306" s="1"/>
      <c r="J1306" s="1"/>
      <c r="K1306" s="1"/>
      <c r="L1306" s="1"/>
    </row>
    <row r="1307" spans="7:12" ht="15">
      <c r="G1307" s="1"/>
      <c r="H1307" s="1"/>
      <c r="I1307" s="1"/>
      <c r="J1307" s="1"/>
      <c r="K1307" s="1"/>
      <c r="L1307" s="1"/>
    </row>
    <row r="1308" spans="7:12" ht="15">
      <c r="G1308" s="1"/>
      <c r="H1308" s="1"/>
      <c r="I1308" s="1"/>
      <c r="J1308" s="1"/>
      <c r="K1308" s="1"/>
      <c r="L1308" s="1"/>
    </row>
    <row r="1309" spans="7:12" ht="15">
      <c r="G1309" s="1"/>
      <c r="H1309" s="1"/>
      <c r="I1309" s="1"/>
      <c r="J1309" s="1"/>
      <c r="K1309" s="1"/>
      <c r="L1309" s="1"/>
    </row>
    <row r="1310" spans="7:12" ht="15">
      <c r="G1310" s="1"/>
      <c r="H1310" s="1"/>
      <c r="I1310" s="1"/>
      <c r="J1310" s="1"/>
      <c r="K1310" s="1"/>
      <c r="L1310" s="1"/>
    </row>
    <row r="1311" spans="7:12" ht="15">
      <c r="G1311" s="1"/>
      <c r="H1311" s="1"/>
      <c r="I1311" s="1"/>
      <c r="J1311" s="1"/>
      <c r="K1311" s="1"/>
      <c r="L1311" s="1"/>
    </row>
    <row r="1312" spans="7:12" ht="15">
      <c r="G1312" s="1"/>
      <c r="H1312" s="1"/>
      <c r="I1312" s="1"/>
      <c r="J1312" s="1"/>
      <c r="K1312" s="1"/>
      <c r="L1312" s="1"/>
    </row>
    <row r="1313" spans="7:12" ht="15">
      <c r="G1313" s="1"/>
      <c r="H1313" s="1"/>
      <c r="I1313" s="1"/>
      <c r="J1313" s="1"/>
      <c r="K1313" s="1"/>
      <c r="L1313" s="1"/>
    </row>
    <row r="1314" spans="7:12" ht="15">
      <c r="G1314" s="1"/>
      <c r="H1314" s="1"/>
      <c r="I1314" s="1"/>
      <c r="J1314" s="1"/>
      <c r="K1314" s="1"/>
      <c r="L1314" s="1"/>
    </row>
    <row r="1315" spans="7:12" ht="15">
      <c r="G1315" s="1"/>
      <c r="H1315" s="1"/>
      <c r="I1315" s="1"/>
      <c r="J1315" s="1"/>
      <c r="K1315" s="1"/>
      <c r="L1315" s="1"/>
    </row>
    <row r="1316" spans="7:12" ht="15">
      <c r="G1316" s="1"/>
      <c r="H1316" s="1"/>
      <c r="I1316" s="1"/>
      <c r="J1316" s="1"/>
      <c r="K1316" s="1"/>
      <c r="L1316" s="1"/>
    </row>
    <row r="1317" spans="7:12" ht="15">
      <c r="G1317" s="1"/>
      <c r="H1317" s="1"/>
      <c r="I1317" s="1"/>
      <c r="J1317" s="1"/>
      <c r="K1317" s="1"/>
      <c r="L1317" s="1"/>
    </row>
    <row r="1318" spans="7:12" ht="15">
      <c r="G1318" s="1"/>
      <c r="H1318" s="1"/>
      <c r="I1318" s="1"/>
      <c r="J1318" s="1"/>
      <c r="K1318" s="1"/>
      <c r="L1318" s="1"/>
    </row>
    <row r="1319" spans="7:12" ht="15">
      <c r="G1319" s="1"/>
      <c r="H1319" s="1"/>
      <c r="I1319" s="1"/>
      <c r="J1319" s="1"/>
      <c r="K1319" s="1"/>
      <c r="L1319" s="1"/>
    </row>
    <row r="1320" spans="7:12" ht="15">
      <c r="G1320" s="1"/>
      <c r="H1320" s="1"/>
      <c r="I1320" s="1"/>
      <c r="J1320" s="1"/>
      <c r="K1320" s="1"/>
      <c r="L1320" s="1"/>
    </row>
    <row r="1321" spans="7:12" ht="15">
      <c r="G1321" s="1"/>
      <c r="H1321" s="1"/>
      <c r="I1321" s="1"/>
      <c r="J1321" s="1"/>
      <c r="K1321" s="1"/>
      <c r="L1321" s="1"/>
    </row>
    <row r="1322" spans="7:12" ht="15">
      <c r="G1322" s="1"/>
      <c r="H1322" s="1"/>
      <c r="I1322" s="1"/>
      <c r="J1322" s="1"/>
      <c r="K1322" s="1"/>
      <c r="L1322" s="1"/>
    </row>
    <row r="1323" spans="7:12" ht="15">
      <c r="G1323" s="1"/>
      <c r="H1323" s="1"/>
      <c r="I1323" s="1"/>
      <c r="J1323" s="1"/>
      <c r="K1323" s="1"/>
      <c r="L1323" s="1"/>
    </row>
    <row r="1324" spans="7:12" ht="15">
      <c r="G1324" s="1"/>
      <c r="H1324" s="1"/>
      <c r="I1324" s="1"/>
      <c r="J1324" s="1"/>
      <c r="K1324" s="1"/>
      <c r="L1324" s="1"/>
    </row>
    <row r="1325" spans="7:12" ht="15">
      <c r="G1325" s="1"/>
      <c r="H1325" s="1"/>
      <c r="I1325" s="1"/>
      <c r="J1325" s="1"/>
      <c r="K1325" s="1"/>
      <c r="L1325" s="1"/>
    </row>
    <row r="1326" spans="7:12" ht="15">
      <c r="G1326" s="1"/>
      <c r="H1326" s="1"/>
      <c r="I1326" s="1"/>
      <c r="J1326" s="1"/>
      <c r="K1326" s="1"/>
      <c r="L1326" s="1"/>
    </row>
    <row r="1327" spans="7:12" ht="15">
      <c r="G1327" s="1"/>
      <c r="H1327" s="1"/>
      <c r="I1327" s="1"/>
      <c r="J1327" s="1"/>
      <c r="K1327" s="1"/>
      <c r="L1327" s="1"/>
    </row>
    <row r="1328" spans="7:12" ht="15">
      <c r="G1328" s="1"/>
      <c r="H1328" s="1"/>
      <c r="I1328" s="1"/>
      <c r="J1328" s="1"/>
      <c r="K1328" s="1"/>
      <c r="L1328" s="1"/>
    </row>
    <row r="1329" spans="7:12" ht="15">
      <c r="G1329" s="1"/>
      <c r="H1329" s="1"/>
      <c r="I1329" s="1"/>
      <c r="J1329" s="1"/>
      <c r="K1329" s="1"/>
      <c r="L1329" s="1"/>
    </row>
    <row r="1330" spans="7:12" ht="15">
      <c r="G1330" s="1"/>
      <c r="H1330" s="1"/>
      <c r="I1330" s="1"/>
      <c r="J1330" s="1"/>
      <c r="K1330" s="1"/>
      <c r="L1330" s="1"/>
    </row>
    <row r="1331" spans="7:12" ht="15">
      <c r="G1331" s="1"/>
      <c r="H1331" s="1"/>
      <c r="I1331" s="1"/>
      <c r="J1331" s="1"/>
      <c r="K1331" s="1"/>
      <c r="L1331" s="1"/>
    </row>
    <row r="1332" spans="7:12" ht="15">
      <c r="G1332" s="1"/>
      <c r="H1332" s="1"/>
      <c r="I1332" s="1"/>
      <c r="J1332" s="1"/>
      <c r="K1332" s="1"/>
      <c r="L1332" s="1"/>
    </row>
    <row r="1333" spans="7:12" ht="15">
      <c r="G1333" s="1"/>
      <c r="H1333" s="1"/>
      <c r="I1333" s="1"/>
      <c r="J1333" s="1"/>
      <c r="K1333" s="1"/>
      <c r="L1333" s="1"/>
    </row>
    <row r="1334" spans="7:12" ht="15">
      <c r="G1334" s="1"/>
      <c r="H1334" s="1"/>
      <c r="I1334" s="1"/>
      <c r="J1334" s="1"/>
      <c r="K1334" s="1"/>
      <c r="L1334" s="1"/>
    </row>
    <row r="1335" spans="7:12" ht="15">
      <c r="G1335" s="1"/>
      <c r="H1335" s="1"/>
      <c r="I1335" s="1"/>
      <c r="J1335" s="1"/>
      <c r="K1335" s="1"/>
      <c r="L1335" s="1"/>
    </row>
    <row r="1336" spans="7:12" ht="15">
      <c r="G1336" s="1"/>
      <c r="H1336" s="1"/>
      <c r="I1336" s="1"/>
      <c r="J1336" s="1"/>
      <c r="K1336" s="1"/>
      <c r="L1336" s="1"/>
    </row>
    <row r="1337" spans="7:12" ht="15">
      <c r="G1337" s="1"/>
      <c r="H1337" s="1"/>
      <c r="I1337" s="1"/>
      <c r="J1337" s="1"/>
      <c r="K1337" s="1"/>
      <c r="L1337" s="1"/>
    </row>
    <row r="1338" spans="7:12" ht="15">
      <c r="G1338" s="1"/>
      <c r="H1338" s="1"/>
      <c r="I1338" s="1"/>
      <c r="J1338" s="1"/>
      <c r="K1338" s="1"/>
      <c r="L1338" s="1"/>
    </row>
    <row r="1339" spans="7:12" ht="15">
      <c r="G1339" s="1"/>
      <c r="H1339" s="1"/>
      <c r="I1339" s="1"/>
      <c r="J1339" s="1"/>
      <c r="K1339" s="1"/>
      <c r="L1339" s="1"/>
    </row>
    <row r="1340" spans="7:12" ht="15">
      <c r="G1340" s="1"/>
      <c r="H1340" s="1"/>
      <c r="I1340" s="1"/>
      <c r="J1340" s="1"/>
      <c r="K1340" s="1"/>
      <c r="L1340" s="1"/>
    </row>
    <row r="1341" spans="7:12" ht="15">
      <c r="G1341" s="1"/>
      <c r="H1341" s="1"/>
      <c r="I1341" s="1"/>
      <c r="J1341" s="1"/>
      <c r="K1341" s="1"/>
      <c r="L1341" s="1"/>
    </row>
    <row r="1342" spans="7:12" ht="15">
      <c r="G1342" s="1"/>
      <c r="H1342" s="1"/>
      <c r="I1342" s="1"/>
      <c r="J1342" s="1"/>
      <c r="K1342" s="1"/>
      <c r="L1342" s="1"/>
    </row>
    <row r="1343" spans="7:12" ht="15">
      <c r="G1343" s="1"/>
      <c r="H1343" s="1"/>
      <c r="I1343" s="1"/>
      <c r="J1343" s="1"/>
      <c r="K1343" s="1"/>
      <c r="L1343" s="1"/>
    </row>
    <row r="1344" spans="7:12" ht="15">
      <c r="G1344" s="1"/>
      <c r="H1344" s="1"/>
      <c r="I1344" s="1"/>
      <c r="J1344" s="1"/>
      <c r="K1344" s="1"/>
      <c r="L1344" s="1"/>
    </row>
    <row r="1345" spans="7:12" ht="15">
      <c r="G1345" s="1"/>
      <c r="H1345" s="1"/>
      <c r="I1345" s="1"/>
      <c r="J1345" s="1"/>
      <c r="K1345" s="1"/>
      <c r="L1345" s="1"/>
    </row>
    <row r="1346" spans="7:12" ht="15">
      <c r="G1346" s="1"/>
      <c r="H1346" s="1"/>
      <c r="I1346" s="1"/>
      <c r="J1346" s="1"/>
      <c r="K1346" s="1"/>
      <c r="L1346" s="1"/>
    </row>
    <row r="1347" spans="7:12" ht="15">
      <c r="G1347" s="1"/>
      <c r="H1347" s="1"/>
      <c r="I1347" s="1"/>
      <c r="J1347" s="1"/>
      <c r="K1347" s="1"/>
      <c r="L1347" s="1"/>
    </row>
    <row r="1348" spans="7:12" ht="15">
      <c r="G1348" s="1"/>
      <c r="H1348" s="1"/>
      <c r="I1348" s="1"/>
      <c r="J1348" s="1"/>
      <c r="K1348" s="1"/>
      <c r="L1348" s="1"/>
    </row>
    <row r="1349" spans="7:12" ht="15">
      <c r="G1349" s="1"/>
      <c r="H1349" s="1"/>
      <c r="I1349" s="1"/>
      <c r="J1349" s="1"/>
      <c r="K1349" s="1"/>
      <c r="L1349" s="1"/>
    </row>
    <row r="1350" spans="7:12" ht="15">
      <c r="G1350" s="1"/>
      <c r="H1350" s="1"/>
      <c r="I1350" s="1"/>
      <c r="J1350" s="1"/>
      <c r="K1350" s="1"/>
      <c r="L1350" s="1"/>
    </row>
    <row r="1351" spans="7:12" ht="15">
      <c r="G1351" s="1"/>
      <c r="H1351" s="1"/>
      <c r="I1351" s="1"/>
      <c r="J1351" s="1"/>
      <c r="K1351" s="1"/>
      <c r="L1351" s="1"/>
    </row>
    <row r="1352" spans="7:12" ht="15">
      <c r="G1352" s="1"/>
      <c r="H1352" s="1"/>
      <c r="I1352" s="1"/>
      <c r="J1352" s="1"/>
      <c r="K1352" s="1"/>
      <c r="L1352" s="1"/>
    </row>
    <row r="1353" spans="7:12" ht="15">
      <c r="G1353" s="1"/>
      <c r="H1353" s="1"/>
      <c r="I1353" s="1"/>
      <c r="J1353" s="1"/>
      <c r="K1353" s="1"/>
      <c r="L1353" s="1"/>
    </row>
    <row r="1354" spans="7:12" ht="15">
      <c r="G1354" s="1"/>
      <c r="H1354" s="1"/>
      <c r="I1354" s="1"/>
      <c r="J1354" s="1"/>
      <c r="K1354" s="1"/>
      <c r="L1354" s="1"/>
    </row>
    <row r="1355" spans="7:12" ht="15">
      <c r="G1355" s="1"/>
      <c r="H1355" s="1"/>
      <c r="I1355" s="1"/>
      <c r="J1355" s="1"/>
      <c r="K1355" s="1"/>
      <c r="L1355" s="1"/>
    </row>
    <row r="1356" spans="7:12" ht="15">
      <c r="G1356" s="1"/>
      <c r="H1356" s="1"/>
      <c r="I1356" s="1"/>
      <c r="J1356" s="1"/>
      <c r="K1356" s="1"/>
      <c r="L1356" s="1"/>
    </row>
    <row r="1357" spans="7:12" ht="15">
      <c r="G1357" s="1"/>
      <c r="H1357" s="1"/>
      <c r="I1357" s="1"/>
      <c r="J1357" s="1"/>
      <c r="K1357" s="1"/>
      <c r="L1357" s="1"/>
    </row>
    <row r="1358" spans="7:12" ht="15">
      <c r="G1358" s="1"/>
      <c r="H1358" s="1"/>
      <c r="I1358" s="1"/>
      <c r="J1358" s="1"/>
      <c r="K1358" s="1"/>
      <c r="L1358" s="1"/>
    </row>
    <row r="1359" spans="7:12" ht="15">
      <c r="G1359" s="1"/>
      <c r="H1359" s="1"/>
      <c r="I1359" s="1"/>
      <c r="J1359" s="1"/>
      <c r="K1359" s="1"/>
      <c r="L1359" s="1"/>
    </row>
    <row r="1360" spans="7:12" ht="15">
      <c r="G1360" s="1"/>
      <c r="H1360" s="1"/>
      <c r="I1360" s="1"/>
      <c r="J1360" s="1"/>
      <c r="K1360" s="1"/>
      <c r="L1360" s="1"/>
    </row>
    <row r="1361" spans="7:12" ht="15">
      <c r="G1361" s="1"/>
      <c r="H1361" s="1"/>
      <c r="I1361" s="1"/>
      <c r="J1361" s="1"/>
      <c r="K1361" s="1"/>
      <c r="L1361" s="1"/>
    </row>
    <row r="1362" spans="7:12" ht="15">
      <c r="G1362" s="1"/>
      <c r="H1362" s="1"/>
      <c r="I1362" s="1"/>
      <c r="J1362" s="1"/>
      <c r="K1362" s="1"/>
      <c r="L1362" s="1"/>
    </row>
    <row r="1363" spans="7:12" ht="15">
      <c r="G1363" s="1"/>
      <c r="H1363" s="1"/>
      <c r="I1363" s="1"/>
      <c r="J1363" s="1"/>
      <c r="K1363" s="1"/>
      <c r="L1363" s="1"/>
    </row>
    <row r="1364" spans="7:12" ht="15">
      <c r="G1364" s="1"/>
      <c r="H1364" s="1"/>
      <c r="I1364" s="1"/>
      <c r="J1364" s="1"/>
      <c r="K1364" s="1"/>
      <c r="L1364" s="1"/>
    </row>
    <row r="1365" spans="7:12" ht="15">
      <c r="G1365" s="1"/>
      <c r="H1365" s="1"/>
      <c r="I1365" s="1"/>
      <c r="J1365" s="1"/>
      <c r="K1365" s="1"/>
      <c r="L1365" s="1"/>
    </row>
    <row r="1366" spans="7:12" ht="15">
      <c r="G1366" s="1"/>
      <c r="H1366" s="1"/>
      <c r="I1366" s="1"/>
      <c r="J1366" s="1"/>
      <c r="K1366" s="1"/>
      <c r="L1366" s="1"/>
    </row>
    <row r="1367" spans="7:12" ht="15">
      <c r="G1367" s="1"/>
      <c r="H1367" s="1"/>
      <c r="I1367" s="1"/>
      <c r="J1367" s="1"/>
      <c r="K1367" s="1"/>
      <c r="L1367" s="1"/>
    </row>
    <row r="1368" spans="7:12" ht="15">
      <c r="G1368" s="1"/>
      <c r="H1368" s="1"/>
      <c r="I1368" s="1"/>
      <c r="J1368" s="1"/>
      <c r="K1368" s="1"/>
      <c r="L1368" s="1"/>
    </row>
    <row r="1369" spans="7:12" ht="15">
      <c r="G1369" s="1"/>
      <c r="H1369" s="1"/>
      <c r="I1369" s="1"/>
      <c r="J1369" s="1"/>
      <c r="K1369" s="1"/>
      <c r="L1369" s="1"/>
    </row>
    <row r="1370" spans="7:12" ht="15">
      <c r="G1370" s="1"/>
      <c r="H1370" s="1"/>
      <c r="I1370" s="1"/>
      <c r="J1370" s="1"/>
      <c r="K1370" s="1"/>
      <c r="L1370" s="1"/>
    </row>
    <row r="1371" spans="7:12" ht="15">
      <c r="G1371" s="1"/>
      <c r="H1371" s="1"/>
      <c r="I1371" s="1"/>
      <c r="J1371" s="1"/>
      <c r="K1371" s="1"/>
      <c r="L1371" s="1"/>
    </row>
    <row r="1372" spans="7:12" ht="15">
      <c r="G1372" s="1"/>
      <c r="H1372" s="1"/>
      <c r="I1372" s="1"/>
      <c r="J1372" s="1"/>
      <c r="K1372" s="1"/>
      <c r="L1372" s="1"/>
    </row>
    <row r="1373" spans="7:12" ht="15">
      <c r="G1373" s="1"/>
      <c r="H1373" s="1"/>
      <c r="I1373" s="1"/>
      <c r="J1373" s="1"/>
      <c r="K1373" s="1"/>
      <c r="L1373" s="1"/>
    </row>
    <row r="1374" spans="7:12" ht="15">
      <c r="G1374" s="1"/>
      <c r="H1374" s="1"/>
      <c r="I1374" s="1"/>
      <c r="J1374" s="1"/>
      <c r="K1374" s="1"/>
      <c r="L1374" s="1"/>
    </row>
    <row r="1375" spans="7:12" ht="15">
      <c r="G1375" s="1"/>
      <c r="H1375" s="1"/>
      <c r="I1375" s="1"/>
      <c r="J1375" s="1"/>
      <c r="K1375" s="1"/>
      <c r="L1375" s="1"/>
    </row>
    <row r="1376" spans="7:12" ht="15">
      <c r="G1376" s="1"/>
      <c r="H1376" s="1"/>
      <c r="I1376" s="1"/>
      <c r="J1376" s="1"/>
      <c r="K1376" s="1"/>
      <c r="L1376" s="1"/>
    </row>
    <row r="1377" spans="7:12" ht="15">
      <c r="G1377" s="1"/>
      <c r="H1377" s="1"/>
      <c r="I1377" s="1"/>
      <c r="J1377" s="1"/>
      <c r="K1377" s="1"/>
      <c r="L1377" s="1"/>
    </row>
    <row r="1378" spans="7:12" ht="15">
      <c r="G1378" s="1"/>
      <c r="H1378" s="1"/>
      <c r="I1378" s="1"/>
      <c r="J1378" s="1"/>
      <c r="K1378" s="1"/>
      <c r="L1378" s="1"/>
    </row>
    <row r="1379" spans="7:12" ht="15">
      <c r="G1379" s="1"/>
      <c r="H1379" s="1"/>
      <c r="I1379" s="1"/>
      <c r="J1379" s="1"/>
      <c r="K1379" s="1"/>
      <c r="L1379" s="1"/>
    </row>
    <row r="1380" spans="7:12" ht="15">
      <c r="G1380" s="1"/>
      <c r="H1380" s="1"/>
      <c r="I1380" s="1"/>
      <c r="J1380" s="1"/>
      <c r="K1380" s="1"/>
      <c r="L1380" s="1"/>
    </row>
    <row r="1381" spans="7:12" ht="15">
      <c r="G1381" s="1"/>
      <c r="H1381" s="1"/>
      <c r="I1381" s="1"/>
      <c r="J1381" s="1"/>
      <c r="K1381" s="1"/>
      <c r="L1381" s="1"/>
    </row>
    <row r="1382" spans="7:12" ht="15">
      <c r="G1382" s="1"/>
      <c r="H1382" s="1"/>
      <c r="I1382" s="1"/>
      <c r="J1382" s="1"/>
      <c r="K1382" s="1"/>
      <c r="L1382" s="1"/>
    </row>
    <row r="1383" spans="7:12" ht="15">
      <c r="G1383" s="1"/>
      <c r="H1383" s="1"/>
      <c r="I1383" s="1"/>
      <c r="J1383" s="1"/>
      <c r="K1383" s="1"/>
      <c r="L1383" s="1"/>
    </row>
    <row r="1384" spans="7:12" ht="15">
      <c r="G1384" s="1"/>
      <c r="H1384" s="1"/>
      <c r="I1384" s="1"/>
      <c r="J1384" s="1"/>
      <c r="K1384" s="1"/>
      <c r="L1384" s="1"/>
    </row>
    <row r="1385" spans="7:12" ht="15">
      <c r="G1385" s="1"/>
      <c r="H1385" s="1"/>
      <c r="I1385" s="1"/>
      <c r="J1385" s="1"/>
      <c r="K1385" s="1"/>
      <c r="L1385" s="1"/>
    </row>
    <row r="1386" spans="7:12" ht="15">
      <c r="G1386" s="1"/>
      <c r="H1386" s="1"/>
      <c r="I1386" s="1"/>
      <c r="J1386" s="1"/>
      <c r="K1386" s="1"/>
      <c r="L1386" s="1"/>
    </row>
    <row r="1387" spans="7:12" ht="15">
      <c r="G1387" s="1"/>
      <c r="H1387" s="1"/>
      <c r="I1387" s="1"/>
      <c r="J1387" s="1"/>
      <c r="K1387" s="1"/>
      <c r="L1387" s="1"/>
    </row>
    <row r="1388" spans="7:12" ht="15">
      <c r="G1388" s="1"/>
      <c r="H1388" s="1"/>
      <c r="I1388" s="1"/>
      <c r="J1388" s="1"/>
      <c r="K1388" s="1"/>
      <c r="L1388" s="1"/>
    </row>
    <row r="1389" spans="7:12" ht="15">
      <c r="G1389" s="1"/>
      <c r="H1389" s="1"/>
      <c r="I1389" s="1"/>
      <c r="J1389" s="1"/>
      <c r="K1389" s="1"/>
      <c r="L1389" s="1"/>
    </row>
    <row r="1390" spans="7:12" ht="15">
      <c r="G1390" s="1"/>
      <c r="H1390" s="1"/>
      <c r="I1390" s="1"/>
      <c r="J1390" s="1"/>
      <c r="K1390" s="1"/>
      <c r="L1390" s="1"/>
    </row>
    <row r="1391" spans="7:12" ht="15">
      <c r="G1391" s="1"/>
      <c r="H1391" s="1"/>
      <c r="I1391" s="1"/>
      <c r="J1391" s="1"/>
      <c r="K1391" s="1"/>
      <c r="L1391" s="1"/>
    </row>
    <row r="1392" spans="7:12" ht="15">
      <c r="G1392" s="1"/>
      <c r="H1392" s="1"/>
      <c r="I1392" s="1"/>
      <c r="J1392" s="1"/>
      <c r="K1392" s="1"/>
      <c r="L1392" s="1"/>
    </row>
    <row r="1393" spans="7:12" ht="15">
      <c r="G1393" s="1"/>
      <c r="H1393" s="1"/>
      <c r="I1393" s="1"/>
      <c r="J1393" s="1"/>
      <c r="K1393" s="1"/>
      <c r="L1393" s="1"/>
    </row>
    <row r="1394" spans="7:12" ht="15">
      <c r="G1394" s="1"/>
      <c r="H1394" s="1"/>
      <c r="I1394" s="1"/>
      <c r="J1394" s="1"/>
      <c r="K1394" s="1"/>
      <c r="L1394" s="1"/>
    </row>
    <row r="1395" spans="7:12" ht="15">
      <c r="G1395" s="1"/>
      <c r="H1395" s="1"/>
      <c r="I1395" s="1"/>
      <c r="J1395" s="1"/>
      <c r="K1395" s="1"/>
      <c r="L1395" s="1"/>
    </row>
    <row r="1396" spans="7:12" ht="15">
      <c r="G1396" s="1"/>
      <c r="H1396" s="1"/>
      <c r="I1396" s="1"/>
      <c r="J1396" s="1"/>
      <c r="K1396" s="1"/>
      <c r="L1396" s="1"/>
    </row>
    <row r="1397" spans="7:12" ht="15">
      <c r="G1397" s="1"/>
      <c r="H1397" s="1"/>
      <c r="I1397" s="1"/>
      <c r="J1397" s="1"/>
      <c r="K1397" s="1"/>
      <c r="L1397" s="1"/>
    </row>
    <row r="1398" spans="7:12" ht="15">
      <c r="G1398" s="1"/>
      <c r="H1398" s="1"/>
      <c r="I1398" s="1"/>
      <c r="J1398" s="1"/>
      <c r="K1398" s="1"/>
      <c r="L1398" s="1"/>
    </row>
    <row r="1399" spans="7:12" ht="15">
      <c r="G1399" s="1"/>
      <c r="H1399" s="1"/>
      <c r="I1399" s="1"/>
      <c r="J1399" s="1"/>
      <c r="K1399" s="1"/>
      <c r="L1399" s="1"/>
    </row>
    <row r="1400" spans="7:12" ht="15">
      <c r="G1400" s="1"/>
      <c r="H1400" s="1"/>
      <c r="I1400" s="1"/>
      <c r="J1400" s="1"/>
      <c r="K1400" s="1"/>
      <c r="L1400" s="1"/>
    </row>
    <row r="1401" spans="7:12" ht="15">
      <c r="G1401" s="1"/>
      <c r="H1401" s="1"/>
      <c r="I1401" s="1"/>
      <c r="J1401" s="1"/>
      <c r="K1401" s="1"/>
      <c r="L1401" s="1"/>
    </row>
    <row r="1402" spans="7:12" ht="15">
      <c r="G1402" s="1"/>
      <c r="H1402" s="1"/>
      <c r="I1402" s="1"/>
      <c r="J1402" s="1"/>
      <c r="K1402" s="1"/>
      <c r="L1402" s="1"/>
    </row>
    <row r="1403" spans="7:12" ht="15">
      <c r="G1403" s="1"/>
      <c r="H1403" s="1"/>
      <c r="I1403" s="1"/>
      <c r="J1403" s="1"/>
      <c r="K1403" s="1"/>
      <c r="L1403" s="1"/>
    </row>
    <row r="1404" spans="7:12" ht="15">
      <c r="G1404" s="1"/>
      <c r="H1404" s="1"/>
      <c r="I1404" s="1"/>
      <c r="J1404" s="1"/>
      <c r="K1404" s="1"/>
      <c r="L1404" s="1"/>
    </row>
    <row r="1405" spans="7:12" ht="15">
      <c r="G1405" s="1"/>
      <c r="H1405" s="1"/>
      <c r="I1405" s="1"/>
      <c r="J1405" s="1"/>
      <c r="K1405" s="1"/>
      <c r="L1405" s="1"/>
    </row>
    <row r="1406" spans="7:12" ht="15">
      <c r="G1406" s="1"/>
      <c r="H1406" s="1"/>
      <c r="I1406" s="1"/>
      <c r="J1406" s="1"/>
      <c r="K1406" s="1"/>
      <c r="L1406" s="1"/>
    </row>
    <row r="1407" spans="7:12" ht="15">
      <c r="G1407" s="1"/>
      <c r="H1407" s="1"/>
      <c r="I1407" s="1"/>
      <c r="J1407" s="1"/>
      <c r="K1407" s="1"/>
      <c r="L1407" s="1"/>
    </row>
    <row r="1408" spans="7:12" ht="15">
      <c r="G1408" s="1"/>
      <c r="H1408" s="1"/>
      <c r="I1408" s="1"/>
      <c r="J1408" s="1"/>
      <c r="K1408" s="1"/>
      <c r="L1408" s="1"/>
    </row>
    <row r="1409" spans="7:12" ht="15">
      <c r="G1409" s="1"/>
      <c r="H1409" s="1"/>
      <c r="I1409" s="1"/>
      <c r="J1409" s="1"/>
      <c r="K1409" s="1"/>
      <c r="L1409" s="1"/>
    </row>
    <row r="1410" spans="7:12" ht="15">
      <c r="G1410" s="1"/>
      <c r="H1410" s="1"/>
      <c r="I1410" s="1"/>
      <c r="J1410" s="1"/>
      <c r="K1410" s="1"/>
      <c r="L1410" s="1"/>
    </row>
    <row r="1411" spans="7:12" ht="15">
      <c r="G1411" s="1"/>
      <c r="H1411" s="1"/>
      <c r="I1411" s="1"/>
      <c r="J1411" s="1"/>
      <c r="K1411" s="1"/>
      <c r="L1411" s="1"/>
    </row>
    <row r="1412" spans="7:12" ht="15">
      <c r="G1412" s="1"/>
      <c r="H1412" s="1"/>
      <c r="I1412" s="1"/>
      <c r="J1412" s="1"/>
      <c r="K1412" s="1"/>
      <c r="L1412" s="1"/>
    </row>
    <row r="1413" spans="7:12" ht="15">
      <c r="G1413" s="1"/>
      <c r="H1413" s="1"/>
      <c r="I1413" s="1"/>
      <c r="J1413" s="1"/>
      <c r="K1413" s="1"/>
      <c r="L1413" s="1"/>
    </row>
    <row r="1414" spans="7:12" ht="15">
      <c r="G1414" s="1"/>
      <c r="H1414" s="1"/>
      <c r="I1414" s="1"/>
      <c r="J1414" s="1"/>
      <c r="K1414" s="1"/>
      <c r="L1414" s="1"/>
    </row>
    <row r="1415" spans="7:12" ht="15">
      <c r="G1415" s="1"/>
      <c r="H1415" s="1"/>
      <c r="I1415" s="1"/>
      <c r="J1415" s="1"/>
      <c r="K1415" s="1"/>
      <c r="L1415" s="1"/>
    </row>
    <row r="1416" spans="7:12" ht="15">
      <c r="G1416" s="1"/>
      <c r="H1416" s="1"/>
      <c r="I1416" s="1"/>
      <c r="J1416" s="1"/>
      <c r="K1416" s="1"/>
      <c r="L1416" s="1"/>
    </row>
    <row r="1417" spans="7:12" ht="15">
      <c r="G1417" s="1"/>
      <c r="H1417" s="1"/>
      <c r="I1417" s="1"/>
      <c r="J1417" s="1"/>
      <c r="K1417" s="1"/>
      <c r="L1417" s="1"/>
    </row>
    <row r="1418" spans="7:12" ht="15">
      <c r="G1418" s="1"/>
      <c r="H1418" s="1"/>
      <c r="I1418" s="1"/>
      <c r="J1418" s="1"/>
      <c r="K1418" s="1"/>
      <c r="L1418" s="1"/>
    </row>
    <row r="1419" spans="7:12" ht="15">
      <c r="G1419" s="1"/>
      <c r="H1419" s="1"/>
      <c r="I1419" s="1"/>
      <c r="J1419" s="1"/>
      <c r="K1419" s="1"/>
      <c r="L1419" s="1"/>
    </row>
    <row r="1420" spans="7:12" ht="15">
      <c r="G1420" s="1"/>
      <c r="H1420" s="1"/>
      <c r="I1420" s="1"/>
      <c r="J1420" s="1"/>
      <c r="K1420" s="1"/>
      <c r="L1420" s="1"/>
    </row>
    <row r="1421" spans="7:12" ht="15">
      <c r="G1421" s="1"/>
      <c r="H1421" s="1"/>
      <c r="I1421" s="1"/>
      <c r="J1421" s="1"/>
      <c r="K1421" s="1"/>
      <c r="L1421" s="1"/>
    </row>
    <row r="1422" spans="7:12" ht="15">
      <c r="G1422" s="1"/>
      <c r="H1422" s="1"/>
      <c r="I1422" s="1"/>
      <c r="J1422" s="1"/>
      <c r="K1422" s="1"/>
      <c r="L1422" s="1"/>
    </row>
    <row r="1423" spans="7:12" ht="15">
      <c r="G1423" s="1"/>
      <c r="H1423" s="1"/>
      <c r="I1423" s="1"/>
      <c r="J1423" s="1"/>
      <c r="K1423" s="1"/>
      <c r="L1423" s="1"/>
    </row>
    <row r="1424" spans="7:12" ht="15">
      <c r="G1424" s="1"/>
      <c r="H1424" s="1"/>
      <c r="I1424" s="1"/>
      <c r="J1424" s="1"/>
      <c r="K1424" s="1"/>
      <c r="L1424" s="1"/>
    </row>
    <row r="1425" spans="7:12" ht="15">
      <c r="G1425" s="1"/>
      <c r="H1425" s="1"/>
      <c r="I1425" s="1"/>
      <c r="J1425" s="1"/>
      <c r="K1425" s="1"/>
      <c r="L1425" s="1"/>
    </row>
    <row r="1426" spans="7:12" ht="15">
      <c r="G1426" s="1"/>
      <c r="H1426" s="1"/>
      <c r="I1426" s="1"/>
      <c r="J1426" s="1"/>
      <c r="K1426" s="1"/>
      <c r="L1426" s="1"/>
    </row>
    <row r="1427" spans="7:12" ht="15">
      <c r="G1427" s="1"/>
      <c r="H1427" s="1"/>
      <c r="I1427" s="1"/>
      <c r="J1427" s="1"/>
      <c r="K1427" s="1"/>
      <c r="L1427" s="1"/>
    </row>
    <row r="1428" spans="7:12" ht="15">
      <c r="G1428" s="1"/>
      <c r="H1428" s="1"/>
      <c r="I1428" s="1"/>
      <c r="J1428" s="1"/>
      <c r="K1428" s="1"/>
      <c r="L1428" s="1"/>
    </row>
    <row r="1429" spans="7:12" ht="15">
      <c r="G1429" s="1"/>
      <c r="H1429" s="1"/>
      <c r="I1429" s="1"/>
      <c r="J1429" s="1"/>
      <c r="K1429" s="1"/>
      <c r="L1429" s="1"/>
    </row>
    <row r="1430" spans="7:12" ht="15">
      <c r="G1430" s="1"/>
      <c r="H1430" s="1"/>
      <c r="I1430" s="1"/>
      <c r="J1430" s="1"/>
      <c r="K1430" s="1"/>
      <c r="L1430" s="1"/>
    </row>
    <row r="1431" spans="7:12" ht="15">
      <c r="G1431" s="1"/>
      <c r="H1431" s="1"/>
      <c r="I1431" s="1"/>
      <c r="J1431" s="1"/>
      <c r="K1431" s="1"/>
      <c r="L1431" s="1"/>
    </row>
    <row r="1432" spans="7:12" ht="15">
      <c r="G1432" s="1"/>
      <c r="H1432" s="1"/>
      <c r="I1432" s="1"/>
      <c r="J1432" s="1"/>
      <c r="K1432" s="1"/>
      <c r="L1432" s="1"/>
    </row>
    <row r="1433" spans="7:12" ht="15">
      <c r="G1433" s="1"/>
      <c r="H1433" s="1"/>
      <c r="I1433" s="1"/>
      <c r="J1433" s="1"/>
      <c r="K1433" s="1"/>
      <c r="L1433" s="1"/>
    </row>
    <row r="1434" spans="7:12" ht="15">
      <c r="G1434" s="1"/>
      <c r="H1434" s="1"/>
      <c r="I1434" s="1"/>
      <c r="J1434" s="1"/>
      <c r="K1434" s="1"/>
      <c r="L1434" s="1"/>
    </row>
    <row r="1435" spans="7:12" ht="15">
      <c r="G1435" s="1"/>
      <c r="H1435" s="1"/>
      <c r="I1435" s="1"/>
      <c r="J1435" s="1"/>
      <c r="K1435" s="1"/>
      <c r="L1435" s="1"/>
    </row>
    <row r="1436" spans="7:12" ht="15">
      <c r="G1436" s="1"/>
      <c r="H1436" s="1"/>
      <c r="I1436" s="1"/>
      <c r="J1436" s="1"/>
      <c r="K1436" s="1"/>
      <c r="L1436" s="1"/>
    </row>
    <row r="1437" spans="7:12" ht="15">
      <c r="G1437" s="1"/>
      <c r="H1437" s="1"/>
      <c r="I1437" s="1"/>
      <c r="J1437" s="1"/>
      <c r="K1437" s="1"/>
      <c r="L1437" s="1"/>
    </row>
    <row r="1438" spans="7:12" ht="15">
      <c r="G1438" s="1"/>
      <c r="H1438" s="1"/>
      <c r="I1438" s="1"/>
      <c r="J1438" s="1"/>
      <c r="K1438" s="1"/>
      <c r="L1438" s="1"/>
    </row>
    <row r="1439" spans="7:12" ht="15">
      <c r="G1439" s="1"/>
      <c r="H1439" s="1"/>
      <c r="I1439" s="1"/>
      <c r="J1439" s="1"/>
      <c r="K1439" s="1"/>
      <c r="L1439" s="1"/>
    </row>
    <row r="1440" spans="7:12" ht="15">
      <c r="G1440" s="1"/>
      <c r="H1440" s="1"/>
      <c r="I1440" s="1"/>
      <c r="J1440" s="1"/>
      <c r="K1440" s="1"/>
      <c r="L1440" s="1"/>
    </row>
    <row r="1441" spans="7:12" ht="15">
      <c r="G1441" s="1"/>
      <c r="H1441" s="1"/>
      <c r="I1441" s="1"/>
      <c r="J1441" s="1"/>
      <c r="K1441" s="1"/>
      <c r="L1441" s="1"/>
    </row>
    <row r="1442" spans="7:12" ht="15">
      <c r="G1442" s="1"/>
      <c r="H1442" s="1"/>
      <c r="I1442" s="1"/>
      <c r="J1442" s="1"/>
      <c r="K1442" s="1"/>
      <c r="L1442" s="1"/>
    </row>
    <row r="1443" spans="7:12" ht="15">
      <c r="G1443" s="1"/>
      <c r="H1443" s="1"/>
      <c r="I1443" s="1"/>
      <c r="J1443" s="1"/>
      <c r="K1443" s="1"/>
      <c r="L1443" s="1"/>
    </row>
    <row r="1444" spans="7:12" ht="15">
      <c r="G1444" s="1"/>
      <c r="H1444" s="1"/>
      <c r="I1444" s="1"/>
      <c r="J1444" s="1"/>
      <c r="K1444" s="1"/>
      <c r="L1444" s="1"/>
    </row>
    <row r="1445" spans="7:12" ht="15">
      <c r="G1445" s="1"/>
      <c r="H1445" s="1"/>
      <c r="I1445" s="1"/>
      <c r="J1445" s="1"/>
      <c r="K1445" s="1"/>
      <c r="L1445" s="1"/>
    </row>
    <row r="1446" spans="7:12" ht="15">
      <c r="G1446" s="1"/>
      <c r="H1446" s="1"/>
      <c r="I1446" s="1"/>
      <c r="J1446" s="1"/>
      <c r="K1446" s="1"/>
      <c r="L1446" s="1"/>
    </row>
    <row r="1447" spans="7:12" ht="15">
      <c r="G1447" s="1"/>
      <c r="H1447" s="1"/>
      <c r="I1447" s="1"/>
      <c r="J1447" s="1"/>
      <c r="K1447" s="1"/>
      <c r="L1447" s="1"/>
    </row>
    <row r="1448" spans="7:12" ht="15">
      <c r="G1448" s="1"/>
      <c r="H1448" s="1"/>
      <c r="I1448" s="1"/>
      <c r="J1448" s="1"/>
      <c r="K1448" s="1"/>
      <c r="L1448" s="1"/>
    </row>
    <row r="1449" spans="7:12" ht="15">
      <c r="G1449" s="1"/>
      <c r="H1449" s="1"/>
      <c r="I1449" s="1"/>
      <c r="J1449" s="1"/>
      <c r="K1449" s="1"/>
      <c r="L1449" s="1"/>
    </row>
    <row r="1450" spans="7:12" ht="15">
      <c r="G1450" s="1"/>
      <c r="H1450" s="1"/>
      <c r="I1450" s="1"/>
      <c r="J1450" s="1"/>
      <c r="K1450" s="1"/>
      <c r="L1450" s="1"/>
    </row>
    <row r="1451" spans="7:12" ht="15">
      <c r="G1451" s="1"/>
      <c r="H1451" s="1"/>
      <c r="I1451" s="1"/>
      <c r="J1451" s="1"/>
      <c r="K1451" s="1"/>
      <c r="L1451" s="1"/>
    </row>
    <row r="1452" spans="7:12" ht="15">
      <c r="G1452" s="1"/>
      <c r="H1452" s="1"/>
      <c r="I1452" s="1"/>
      <c r="J1452" s="1"/>
      <c r="K1452" s="1"/>
      <c r="L1452" s="1"/>
    </row>
    <row r="1453" spans="7:12" ht="15">
      <c r="G1453" s="1"/>
      <c r="H1453" s="1"/>
      <c r="I1453" s="1"/>
      <c r="J1453" s="1"/>
      <c r="K1453" s="1"/>
      <c r="L1453" s="1"/>
    </row>
    <row r="1454" spans="7:12" ht="15">
      <c r="G1454" s="1"/>
      <c r="H1454" s="1"/>
      <c r="I1454" s="1"/>
      <c r="J1454" s="1"/>
      <c r="K1454" s="1"/>
      <c r="L1454" s="1"/>
    </row>
    <row r="1455" spans="7:12" ht="15">
      <c r="G1455" s="1"/>
      <c r="H1455" s="1"/>
      <c r="I1455" s="1"/>
      <c r="J1455" s="1"/>
      <c r="K1455" s="1"/>
      <c r="L1455" s="1"/>
    </row>
    <row r="1456" spans="7:12" ht="15">
      <c r="G1456" s="1"/>
      <c r="H1456" s="1"/>
      <c r="I1456" s="1"/>
      <c r="J1456" s="1"/>
      <c r="K1456" s="1"/>
      <c r="L1456" s="1"/>
    </row>
    <row r="1457" spans="7:12" ht="15">
      <c r="G1457" s="1"/>
      <c r="H1457" s="1"/>
      <c r="I1457" s="1"/>
      <c r="J1457" s="1"/>
      <c r="K1457" s="1"/>
      <c r="L1457" s="1"/>
    </row>
    <row r="1458" spans="7:12" ht="15">
      <c r="G1458" s="1"/>
      <c r="H1458" s="1"/>
      <c r="I1458" s="1"/>
      <c r="J1458" s="1"/>
      <c r="K1458" s="1"/>
      <c r="L1458" s="1"/>
    </row>
    <row r="1459" spans="7:12" ht="15">
      <c r="G1459" s="1"/>
      <c r="H1459" s="1"/>
      <c r="I1459" s="1"/>
      <c r="J1459" s="1"/>
      <c r="K1459" s="1"/>
      <c r="L1459" s="1"/>
    </row>
    <row r="1460" spans="7:12" ht="15">
      <c r="G1460" s="1"/>
      <c r="H1460" s="1"/>
      <c r="I1460" s="1"/>
      <c r="J1460" s="1"/>
      <c r="K1460" s="1"/>
      <c r="L1460" s="1"/>
    </row>
    <row r="1461" spans="7:12" ht="15">
      <c r="G1461" s="1"/>
      <c r="H1461" s="1"/>
      <c r="I1461" s="1"/>
      <c r="J1461" s="1"/>
      <c r="K1461" s="1"/>
      <c r="L1461" s="1"/>
    </row>
    <row r="1462" spans="7:12" ht="15">
      <c r="G1462" s="1"/>
      <c r="H1462" s="1"/>
      <c r="I1462" s="1"/>
      <c r="J1462" s="1"/>
      <c r="K1462" s="1"/>
      <c r="L1462" s="1"/>
    </row>
    <row r="1463" spans="7:12" ht="15">
      <c r="G1463" s="1"/>
      <c r="H1463" s="1"/>
      <c r="I1463" s="1"/>
      <c r="J1463" s="1"/>
      <c r="K1463" s="1"/>
      <c r="L1463" s="1"/>
    </row>
    <row r="1464" spans="7:12" ht="15">
      <c r="G1464" s="1"/>
      <c r="H1464" s="1"/>
      <c r="I1464" s="1"/>
      <c r="J1464" s="1"/>
      <c r="K1464" s="1"/>
      <c r="L1464" s="1"/>
    </row>
    <row r="1465" spans="7:12" ht="15">
      <c r="G1465" s="1"/>
      <c r="H1465" s="1"/>
      <c r="I1465" s="1"/>
      <c r="J1465" s="1"/>
      <c r="K1465" s="1"/>
      <c r="L1465" s="1"/>
    </row>
    <row r="1466" spans="7:12" ht="15">
      <c r="G1466" s="1"/>
      <c r="H1466" s="1"/>
      <c r="I1466" s="1"/>
      <c r="J1466" s="1"/>
      <c r="K1466" s="1"/>
      <c r="L1466" s="1"/>
    </row>
    <row r="1467" spans="7:12" ht="15">
      <c r="G1467" s="1"/>
      <c r="H1467" s="1"/>
      <c r="I1467" s="1"/>
      <c r="J1467" s="1"/>
      <c r="K1467" s="1"/>
      <c r="L1467" s="1"/>
    </row>
    <row r="1468" spans="7:12" ht="15">
      <c r="G1468" s="1"/>
      <c r="H1468" s="1"/>
      <c r="I1468" s="1"/>
      <c r="J1468" s="1"/>
      <c r="K1468" s="1"/>
      <c r="L1468" s="1"/>
    </row>
    <row r="1469" spans="7:12" ht="15">
      <c r="G1469" s="1"/>
      <c r="H1469" s="1"/>
      <c r="I1469" s="1"/>
      <c r="J1469" s="1"/>
      <c r="K1469" s="1"/>
      <c r="L1469" s="1"/>
    </row>
    <row r="1470" spans="7:12" ht="15">
      <c r="G1470" s="1"/>
      <c r="H1470" s="1"/>
      <c r="I1470" s="1"/>
      <c r="J1470" s="1"/>
      <c r="K1470" s="1"/>
      <c r="L1470" s="1"/>
    </row>
    <row r="1471" spans="7:12" ht="15">
      <c r="G1471" s="1"/>
      <c r="H1471" s="1"/>
      <c r="I1471" s="1"/>
      <c r="J1471" s="1"/>
      <c r="K1471" s="1"/>
      <c r="L1471" s="1"/>
    </row>
    <row r="1472" spans="7:12" ht="15">
      <c r="G1472" s="1"/>
      <c r="H1472" s="1"/>
      <c r="I1472" s="1"/>
      <c r="J1472" s="1"/>
      <c r="K1472" s="1"/>
      <c r="L1472" s="1"/>
    </row>
    <row r="1473" spans="7:12" ht="15">
      <c r="G1473" s="1"/>
      <c r="H1473" s="1"/>
      <c r="I1473" s="1"/>
      <c r="J1473" s="1"/>
      <c r="K1473" s="1"/>
      <c r="L1473" s="1"/>
    </row>
    <row r="1474" spans="7:12" ht="15">
      <c r="G1474" s="1"/>
      <c r="H1474" s="1"/>
      <c r="I1474" s="1"/>
      <c r="J1474" s="1"/>
      <c r="K1474" s="1"/>
      <c r="L1474" s="1"/>
    </row>
    <row r="1475" spans="7:12" ht="15">
      <c r="G1475" s="1"/>
      <c r="H1475" s="1"/>
      <c r="I1475" s="1"/>
      <c r="J1475" s="1"/>
      <c r="K1475" s="1"/>
      <c r="L1475" s="1"/>
    </row>
    <row r="1476" spans="7:12" ht="15">
      <c r="G1476" s="1"/>
      <c r="H1476" s="1"/>
      <c r="I1476" s="1"/>
      <c r="J1476" s="1"/>
      <c r="K1476" s="1"/>
      <c r="L1476" s="1"/>
    </row>
    <row r="1477" spans="7:12" ht="15">
      <c r="G1477" s="1"/>
      <c r="H1477" s="1"/>
      <c r="I1477" s="1"/>
      <c r="J1477" s="1"/>
      <c r="K1477" s="1"/>
      <c r="L1477" s="1"/>
    </row>
    <row r="1478" spans="7:12" ht="15">
      <c r="G1478" s="1"/>
      <c r="H1478" s="1"/>
      <c r="I1478" s="1"/>
      <c r="J1478" s="1"/>
      <c r="K1478" s="1"/>
      <c r="L1478" s="1"/>
    </row>
    <row r="1479" spans="7:12" ht="15">
      <c r="G1479" s="1"/>
      <c r="H1479" s="1"/>
      <c r="I1479" s="1"/>
      <c r="J1479" s="1"/>
      <c r="K1479" s="1"/>
      <c r="L1479" s="1"/>
    </row>
    <row r="1480" spans="7:12" ht="15">
      <c r="G1480" s="1"/>
      <c r="H1480" s="1"/>
      <c r="I1480" s="1"/>
      <c r="J1480" s="1"/>
      <c r="K1480" s="1"/>
      <c r="L1480" s="1"/>
    </row>
    <row r="1481" spans="7:12" ht="15">
      <c r="G1481" s="1"/>
      <c r="H1481" s="1"/>
      <c r="I1481" s="1"/>
      <c r="J1481" s="1"/>
      <c r="K1481" s="1"/>
      <c r="L1481" s="1"/>
    </row>
    <row r="1482" spans="7:12" ht="15">
      <c r="G1482" s="1"/>
      <c r="H1482" s="1"/>
      <c r="I1482" s="1"/>
      <c r="J1482" s="1"/>
      <c r="K1482" s="1"/>
      <c r="L1482" s="1"/>
    </row>
    <row r="1483" spans="7:12" ht="15">
      <c r="G1483" s="1"/>
      <c r="H1483" s="1"/>
      <c r="I1483" s="1"/>
      <c r="J1483" s="1"/>
      <c r="K1483" s="1"/>
      <c r="L1483" s="1"/>
    </row>
    <row r="1484" spans="7:12" ht="15">
      <c r="G1484" s="1"/>
      <c r="H1484" s="1"/>
      <c r="I1484" s="1"/>
      <c r="J1484" s="1"/>
      <c r="K1484" s="1"/>
      <c r="L1484" s="1"/>
    </row>
    <row r="1485" spans="7:12" ht="15">
      <c r="G1485" s="1"/>
      <c r="H1485" s="1"/>
      <c r="I1485" s="1"/>
      <c r="J1485" s="1"/>
      <c r="K1485" s="1"/>
      <c r="L1485" s="1"/>
    </row>
    <row r="1486" spans="7:12" ht="15">
      <c r="G1486" s="1"/>
      <c r="H1486" s="1"/>
      <c r="I1486" s="1"/>
      <c r="J1486" s="1"/>
      <c r="K1486" s="1"/>
      <c r="L1486" s="1"/>
    </row>
    <row r="1487" spans="7:12" ht="15">
      <c r="G1487" s="1"/>
      <c r="H1487" s="1"/>
      <c r="I1487" s="1"/>
      <c r="J1487" s="1"/>
      <c r="K1487" s="1"/>
      <c r="L1487" s="1"/>
    </row>
    <row r="1488" spans="7:12" ht="15">
      <c r="G1488" s="1"/>
      <c r="H1488" s="1"/>
      <c r="I1488" s="1"/>
      <c r="J1488" s="1"/>
      <c r="K1488" s="1"/>
      <c r="L1488" s="1"/>
    </row>
    <row r="1489" spans="7:12" ht="15">
      <c r="G1489" s="1"/>
      <c r="H1489" s="1"/>
      <c r="I1489" s="1"/>
      <c r="J1489" s="1"/>
      <c r="K1489" s="1"/>
      <c r="L1489" s="1"/>
    </row>
    <row r="1490" spans="7:12" ht="15">
      <c r="G1490" s="1"/>
      <c r="H1490" s="1"/>
      <c r="I1490" s="1"/>
      <c r="J1490" s="1"/>
      <c r="K1490" s="1"/>
      <c r="L1490" s="1"/>
    </row>
    <row r="1491" spans="7:12" ht="15">
      <c r="G1491" s="1"/>
      <c r="H1491" s="1"/>
      <c r="I1491" s="1"/>
      <c r="J1491" s="1"/>
      <c r="K1491" s="1"/>
      <c r="L1491" s="1"/>
    </row>
    <row r="1492" spans="7:12" ht="15">
      <c r="G1492" s="1"/>
      <c r="H1492" s="1"/>
      <c r="I1492" s="1"/>
      <c r="J1492" s="1"/>
      <c r="K1492" s="1"/>
      <c r="L1492" s="1"/>
    </row>
    <row r="1493" spans="7:12" ht="15">
      <c r="G1493" s="1"/>
      <c r="H1493" s="1"/>
      <c r="I1493" s="1"/>
      <c r="J1493" s="1"/>
      <c r="K1493" s="1"/>
      <c r="L1493" s="1"/>
    </row>
    <row r="1494" spans="7:12" ht="15">
      <c r="G1494" s="1"/>
      <c r="H1494" s="1"/>
      <c r="I1494" s="1"/>
      <c r="J1494" s="1"/>
      <c r="K1494" s="1"/>
      <c r="L1494" s="1"/>
    </row>
    <row r="1495" spans="7:12" ht="15">
      <c r="G1495" s="1"/>
      <c r="H1495" s="1"/>
      <c r="I1495" s="1"/>
      <c r="J1495" s="1"/>
      <c r="K1495" s="1"/>
      <c r="L1495" s="1"/>
    </row>
    <row r="1496" spans="7:12" ht="15">
      <c r="G1496" s="1"/>
      <c r="H1496" s="1"/>
      <c r="I1496" s="1"/>
      <c r="J1496" s="1"/>
      <c r="K1496" s="1"/>
      <c r="L1496" s="1"/>
    </row>
    <row r="1497" spans="7:12" ht="15">
      <c r="G1497" s="1"/>
      <c r="H1497" s="1"/>
      <c r="I1497" s="1"/>
      <c r="J1497" s="1"/>
      <c r="K1497" s="1"/>
      <c r="L1497" s="1"/>
    </row>
    <row r="1498" spans="7:12" ht="15">
      <c r="G1498" s="1"/>
      <c r="H1498" s="1"/>
      <c r="I1498" s="1"/>
      <c r="J1498" s="1"/>
      <c r="K1498" s="1"/>
      <c r="L1498" s="1"/>
    </row>
    <row r="1499" spans="7:12" ht="15">
      <c r="G1499" s="1"/>
      <c r="H1499" s="1"/>
      <c r="I1499" s="1"/>
      <c r="J1499" s="1"/>
      <c r="K1499" s="1"/>
      <c r="L1499" s="1"/>
    </row>
    <row r="1500" spans="7:12" ht="15">
      <c r="G1500" s="1"/>
      <c r="H1500" s="1"/>
      <c r="I1500" s="1"/>
      <c r="J1500" s="1"/>
      <c r="K1500" s="1"/>
      <c r="L1500" s="1"/>
    </row>
    <row r="1501" spans="7:12" ht="15">
      <c r="G1501" s="1"/>
      <c r="H1501" s="1"/>
      <c r="I1501" s="1"/>
      <c r="J1501" s="1"/>
      <c r="K1501" s="1"/>
      <c r="L1501" s="1"/>
    </row>
    <row r="1502" spans="7:12" ht="15">
      <c r="G1502" s="1"/>
      <c r="H1502" s="1"/>
      <c r="I1502" s="1"/>
      <c r="J1502" s="1"/>
      <c r="K1502" s="1"/>
      <c r="L1502" s="1"/>
    </row>
    <row r="1503" spans="7:12" ht="15">
      <c r="G1503" s="1"/>
      <c r="H1503" s="1"/>
      <c r="I1503" s="1"/>
      <c r="J1503" s="1"/>
      <c r="K1503" s="1"/>
      <c r="L1503" s="1"/>
    </row>
    <row r="1504" spans="7:12" ht="15">
      <c r="G1504" s="1"/>
      <c r="H1504" s="1"/>
      <c r="I1504" s="1"/>
      <c r="J1504" s="1"/>
      <c r="K1504" s="1"/>
      <c r="L1504" s="1"/>
    </row>
    <row r="1505" spans="7:12" ht="15">
      <c r="G1505" s="1"/>
      <c r="H1505" s="1"/>
      <c r="I1505" s="1"/>
      <c r="J1505" s="1"/>
      <c r="K1505" s="1"/>
      <c r="L1505" s="1"/>
    </row>
    <row r="1506" spans="7:12" ht="15">
      <c r="G1506" s="1"/>
      <c r="H1506" s="1"/>
      <c r="I1506" s="1"/>
      <c r="J1506" s="1"/>
      <c r="K1506" s="1"/>
      <c r="L1506" s="1"/>
    </row>
    <row r="1507" spans="7:12" ht="15">
      <c r="G1507" s="1"/>
      <c r="H1507" s="1"/>
      <c r="I1507" s="1"/>
      <c r="J1507" s="1"/>
      <c r="K1507" s="1"/>
      <c r="L1507" s="1"/>
    </row>
    <row r="1508" spans="7:12" ht="15">
      <c r="G1508" s="1"/>
      <c r="H1508" s="1"/>
      <c r="I1508" s="1"/>
      <c r="J1508" s="1"/>
      <c r="K1508" s="1"/>
      <c r="L1508" s="1"/>
    </row>
    <row r="1509" spans="7:12" ht="15">
      <c r="G1509" s="1"/>
      <c r="H1509" s="1"/>
      <c r="I1509" s="1"/>
      <c r="J1509" s="1"/>
      <c r="K1509" s="1"/>
      <c r="L1509" s="1"/>
    </row>
    <row r="1510" spans="7:12" ht="15">
      <c r="G1510" s="1"/>
      <c r="H1510" s="1"/>
      <c r="I1510" s="1"/>
      <c r="J1510" s="1"/>
      <c r="K1510" s="1"/>
      <c r="L1510" s="1"/>
    </row>
    <row r="1511" spans="7:12" ht="15">
      <c r="G1511" s="1"/>
      <c r="H1511" s="1"/>
      <c r="I1511" s="1"/>
      <c r="J1511" s="1"/>
      <c r="K1511" s="1"/>
      <c r="L1511" s="1"/>
    </row>
    <row r="1512" spans="7:12" ht="15">
      <c r="G1512" s="1"/>
      <c r="H1512" s="1"/>
      <c r="I1512" s="1"/>
      <c r="J1512" s="1"/>
      <c r="K1512" s="1"/>
      <c r="L1512" s="1"/>
    </row>
    <row r="1513" spans="7:12" ht="15">
      <c r="G1513" s="1"/>
      <c r="H1513" s="1"/>
      <c r="I1513" s="1"/>
      <c r="J1513" s="1"/>
      <c r="K1513" s="1"/>
      <c r="L1513" s="1"/>
    </row>
    <row r="1514" spans="7:12" ht="15">
      <c r="G1514" s="1"/>
      <c r="H1514" s="1"/>
      <c r="I1514" s="1"/>
      <c r="J1514" s="1"/>
      <c r="K1514" s="1"/>
      <c r="L1514" s="1"/>
    </row>
    <row r="1515" spans="7:12" ht="15">
      <c r="G1515" s="1"/>
      <c r="H1515" s="1"/>
      <c r="I1515" s="1"/>
      <c r="J1515" s="1"/>
      <c r="K1515" s="1"/>
      <c r="L1515" s="1"/>
    </row>
    <row r="1516" spans="7:12" ht="15">
      <c r="G1516" s="1"/>
      <c r="H1516" s="1"/>
      <c r="I1516" s="1"/>
      <c r="J1516" s="1"/>
      <c r="K1516" s="1"/>
      <c r="L1516" s="1"/>
    </row>
    <row r="1517" spans="7:12" ht="15">
      <c r="G1517" s="1"/>
      <c r="H1517" s="1"/>
      <c r="I1517" s="1"/>
      <c r="J1517" s="1"/>
      <c r="K1517" s="1"/>
      <c r="L1517" s="1"/>
    </row>
    <row r="1518" spans="7:12" ht="15">
      <c r="G1518" s="1"/>
      <c r="H1518" s="1"/>
      <c r="I1518" s="1"/>
      <c r="J1518" s="1"/>
      <c r="K1518" s="1"/>
      <c r="L1518" s="1"/>
    </row>
    <row r="1519" spans="7:12" ht="15">
      <c r="G1519" s="1"/>
      <c r="H1519" s="1"/>
      <c r="I1519" s="1"/>
      <c r="J1519" s="1"/>
      <c r="K1519" s="1"/>
      <c r="L1519" s="1"/>
    </row>
    <row r="1520" spans="7:12" ht="15">
      <c r="G1520" s="1"/>
      <c r="H1520" s="1"/>
      <c r="I1520" s="1"/>
      <c r="J1520" s="1"/>
      <c r="K1520" s="1"/>
      <c r="L1520" s="1"/>
    </row>
    <row r="1521" spans="7:12" ht="15">
      <c r="G1521" s="1"/>
      <c r="H1521" s="1"/>
      <c r="I1521" s="1"/>
      <c r="J1521" s="1"/>
      <c r="K1521" s="1"/>
      <c r="L1521" s="1"/>
    </row>
    <row r="1522" spans="7:12" ht="15">
      <c r="G1522" s="1"/>
      <c r="H1522" s="1"/>
      <c r="I1522" s="1"/>
      <c r="J1522" s="1"/>
      <c r="K1522" s="1"/>
      <c r="L1522" s="1"/>
    </row>
    <row r="1523" spans="7:12" ht="15">
      <c r="G1523" s="1"/>
      <c r="H1523" s="1"/>
      <c r="I1523" s="1"/>
      <c r="J1523" s="1"/>
      <c r="K1523" s="1"/>
      <c r="L1523" s="1"/>
    </row>
    <row r="1524" spans="7:12" ht="15">
      <c r="G1524" s="1"/>
      <c r="H1524" s="1"/>
      <c r="I1524" s="1"/>
      <c r="J1524" s="1"/>
      <c r="K1524" s="1"/>
      <c r="L1524" s="1"/>
    </row>
    <row r="1525" spans="7:12" ht="15">
      <c r="G1525" s="1"/>
      <c r="H1525" s="1"/>
      <c r="I1525" s="1"/>
      <c r="J1525" s="1"/>
      <c r="K1525" s="1"/>
      <c r="L1525" s="1"/>
    </row>
    <row r="1526" spans="7:12" ht="15">
      <c r="G1526" s="1"/>
      <c r="H1526" s="1"/>
      <c r="I1526" s="1"/>
      <c r="J1526" s="1"/>
      <c r="K1526" s="1"/>
      <c r="L1526" s="1"/>
    </row>
    <row r="1527" spans="7:12" ht="15">
      <c r="G1527" s="1"/>
      <c r="H1527" s="1"/>
      <c r="I1527" s="1"/>
      <c r="J1527" s="1"/>
      <c r="K1527" s="1"/>
      <c r="L1527" s="1"/>
    </row>
    <row r="1528" spans="7:12" ht="15">
      <c r="G1528" s="1"/>
      <c r="H1528" s="1"/>
      <c r="I1528" s="1"/>
      <c r="J1528" s="1"/>
      <c r="K1528" s="1"/>
      <c r="L1528" s="1"/>
    </row>
    <row r="1529" spans="7:12" ht="15">
      <c r="G1529" s="1"/>
      <c r="H1529" s="1"/>
      <c r="I1529" s="1"/>
      <c r="J1529" s="1"/>
      <c r="K1529" s="1"/>
      <c r="L1529" s="1"/>
    </row>
    <row r="1530" spans="7:12" ht="15">
      <c r="G1530" s="1"/>
      <c r="H1530" s="1"/>
      <c r="I1530" s="1"/>
      <c r="J1530" s="1"/>
      <c r="K1530" s="1"/>
      <c r="L1530" s="1"/>
    </row>
    <row r="1531" spans="7:12" ht="15">
      <c r="G1531" s="1"/>
      <c r="H1531" s="1"/>
      <c r="I1531" s="1"/>
      <c r="J1531" s="1"/>
      <c r="K1531" s="1"/>
      <c r="L1531" s="1"/>
    </row>
    <row r="1532" spans="7:12" ht="15">
      <c r="G1532" s="1"/>
      <c r="H1532" s="1"/>
      <c r="I1532" s="1"/>
      <c r="J1532" s="1"/>
      <c r="K1532" s="1"/>
      <c r="L1532" s="1"/>
    </row>
    <row r="1533" spans="7:12" ht="15">
      <c r="G1533" s="1"/>
      <c r="H1533" s="1"/>
      <c r="I1533" s="1"/>
      <c r="J1533" s="1"/>
      <c r="K1533" s="1"/>
      <c r="L1533" s="1"/>
    </row>
    <row r="1534" spans="7:12" ht="15">
      <c r="G1534" s="1"/>
      <c r="H1534" s="1"/>
      <c r="I1534" s="1"/>
      <c r="J1534" s="1"/>
      <c r="K1534" s="1"/>
      <c r="L1534" s="1"/>
    </row>
    <row r="1535" spans="7:12" ht="15">
      <c r="G1535" s="1"/>
      <c r="H1535" s="1"/>
      <c r="I1535" s="1"/>
      <c r="J1535" s="1"/>
      <c r="K1535" s="1"/>
      <c r="L1535" s="1"/>
    </row>
    <row r="1536" spans="7:12" ht="15">
      <c r="G1536" s="1"/>
      <c r="H1536" s="1"/>
      <c r="I1536" s="1"/>
      <c r="J1536" s="1"/>
      <c r="K1536" s="1"/>
      <c r="L1536" s="1"/>
    </row>
    <row r="1537" spans="7:12" ht="15">
      <c r="G1537" s="1"/>
      <c r="H1537" s="1"/>
      <c r="I1537" s="1"/>
      <c r="J1537" s="1"/>
      <c r="K1537" s="1"/>
      <c r="L1537" s="1"/>
    </row>
    <row r="1538" spans="7:12" ht="15">
      <c r="G1538" s="1"/>
      <c r="H1538" s="1"/>
      <c r="I1538" s="1"/>
      <c r="J1538" s="1"/>
      <c r="K1538" s="1"/>
      <c r="L1538" s="1"/>
    </row>
    <row r="1539" spans="7:12" ht="15">
      <c r="G1539" s="1"/>
      <c r="H1539" s="1"/>
      <c r="I1539" s="1"/>
      <c r="J1539" s="1"/>
      <c r="K1539" s="1"/>
      <c r="L1539" s="1"/>
    </row>
    <row r="1540" spans="7:12" ht="15">
      <c r="G1540" s="1"/>
      <c r="H1540" s="1"/>
      <c r="I1540" s="1"/>
      <c r="J1540" s="1"/>
      <c r="K1540" s="1"/>
      <c r="L1540" s="1"/>
    </row>
    <row r="1541" spans="7:12" ht="15">
      <c r="G1541" s="1"/>
      <c r="H1541" s="1"/>
      <c r="I1541" s="1"/>
      <c r="J1541" s="1"/>
      <c r="K1541" s="1"/>
      <c r="L1541" s="1"/>
    </row>
    <row r="1542" spans="7:12" ht="15">
      <c r="G1542" s="1"/>
      <c r="H1542" s="1"/>
      <c r="I1542" s="1"/>
      <c r="J1542" s="1"/>
      <c r="K1542" s="1"/>
      <c r="L1542" s="1"/>
    </row>
    <row r="1543" spans="7:12" ht="15">
      <c r="G1543" s="1"/>
      <c r="H1543" s="1"/>
      <c r="I1543" s="1"/>
      <c r="J1543" s="1"/>
      <c r="K1543" s="1"/>
      <c r="L1543" s="1"/>
    </row>
    <row r="1544" spans="7:12" ht="15">
      <c r="G1544" s="1"/>
      <c r="H1544" s="1"/>
      <c r="I1544" s="1"/>
      <c r="J1544" s="1"/>
      <c r="K1544" s="1"/>
      <c r="L1544" s="1"/>
    </row>
    <row r="1545" spans="7:12" ht="15">
      <c r="G1545" s="1"/>
      <c r="H1545" s="1"/>
      <c r="I1545" s="1"/>
      <c r="J1545" s="1"/>
      <c r="K1545" s="1"/>
      <c r="L1545" s="1"/>
    </row>
    <row r="1546" spans="7:12" ht="15">
      <c r="G1546" s="1"/>
      <c r="H1546" s="1"/>
      <c r="I1546" s="1"/>
      <c r="J1546" s="1"/>
      <c r="K1546" s="1"/>
      <c r="L1546" s="1"/>
    </row>
    <row r="1547" spans="7:12" ht="15">
      <c r="G1547" s="1"/>
      <c r="H1547" s="1"/>
      <c r="I1547" s="1"/>
      <c r="J1547" s="1"/>
      <c r="K1547" s="1"/>
      <c r="L1547" s="1"/>
    </row>
    <row r="1548" spans="7:12" ht="15">
      <c r="G1548" s="1"/>
      <c r="H1548" s="1"/>
      <c r="I1548" s="1"/>
      <c r="J1548" s="1"/>
      <c r="K1548" s="1"/>
      <c r="L1548" s="1"/>
    </row>
    <row r="1549" spans="7:12" ht="15">
      <c r="G1549" s="1"/>
      <c r="H1549" s="1"/>
      <c r="I1549" s="1"/>
      <c r="J1549" s="1"/>
      <c r="K1549" s="1"/>
      <c r="L1549" s="1"/>
    </row>
    <row r="1550" spans="7:12" ht="15">
      <c r="G1550" s="1"/>
      <c r="H1550" s="1"/>
      <c r="I1550" s="1"/>
      <c r="J1550" s="1"/>
      <c r="K1550" s="1"/>
      <c r="L1550" s="1"/>
    </row>
    <row r="1551" spans="7:12" ht="15">
      <c r="G1551" s="1"/>
      <c r="H1551" s="1"/>
      <c r="I1551" s="1"/>
      <c r="J1551" s="1"/>
      <c r="K1551" s="1"/>
      <c r="L1551" s="1"/>
    </row>
    <row r="1552" spans="7:12" ht="15">
      <c r="G1552" s="1"/>
      <c r="H1552" s="1"/>
      <c r="I1552" s="1"/>
      <c r="J1552" s="1"/>
      <c r="K1552" s="1"/>
      <c r="L1552" s="1"/>
    </row>
    <row r="1553" spans="7:12" ht="15">
      <c r="G1553" s="1"/>
      <c r="H1553" s="1"/>
      <c r="I1553" s="1"/>
      <c r="J1553" s="1"/>
      <c r="K1553" s="1"/>
      <c r="L1553" s="1"/>
    </row>
    <row r="1554" spans="7:12" ht="15">
      <c r="G1554" s="1"/>
      <c r="H1554" s="1"/>
      <c r="I1554" s="1"/>
      <c r="J1554" s="1"/>
      <c r="K1554" s="1"/>
      <c r="L1554" s="1"/>
    </row>
    <row r="1555" spans="7:12" ht="15">
      <c r="G1555" s="1"/>
      <c r="H1555" s="1"/>
      <c r="I1555" s="1"/>
      <c r="J1555" s="1"/>
      <c r="K1555" s="1"/>
      <c r="L1555" s="1"/>
    </row>
    <row r="1556" spans="7:12" ht="15">
      <c r="G1556" s="1"/>
      <c r="H1556" s="1"/>
      <c r="I1556" s="1"/>
      <c r="J1556" s="1"/>
      <c r="K1556" s="1"/>
      <c r="L1556" s="1"/>
    </row>
    <row r="1557" spans="7:12" ht="15">
      <c r="G1557" s="1"/>
      <c r="H1557" s="1"/>
      <c r="I1557" s="1"/>
      <c r="J1557" s="1"/>
      <c r="K1557" s="1"/>
      <c r="L1557" s="1"/>
    </row>
    <row r="1558" spans="7:12" ht="15">
      <c r="G1558" s="1"/>
      <c r="H1558" s="1"/>
      <c r="I1558" s="1"/>
      <c r="J1558" s="1"/>
      <c r="K1558" s="1"/>
      <c r="L1558" s="1"/>
    </row>
    <row r="1559" spans="7:12" ht="15">
      <c r="G1559" s="1"/>
      <c r="H1559" s="1"/>
      <c r="I1559" s="1"/>
      <c r="J1559" s="1"/>
      <c r="K1559" s="1"/>
      <c r="L1559" s="1"/>
    </row>
    <row r="1560" spans="7:12" ht="15">
      <c r="G1560" s="1"/>
      <c r="H1560" s="1"/>
      <c r="I1560" s="1"/>
      <c r="J1560" s="1"/>
      <c r="K1560" s="1"/>
      <c r="L1560" s="1"/>
    </row>
    <row r="1561" spans="7:12" ht="15">
      <c r="G1561" s="1"/>
      <c r="H1561" s="1"/>
      <c r="I1561" s="1"/>
      <c r="J1561" s="1"/>
      <c r="K1561" s="1"/>
      <c r="L1561" s="1"/>
    </row>
    <row r="1562" spans="7:12" ht="15">
      <c r="G1562" s="1"/>
      <c r="H1562" s="1"/>
      <c r="I1562" s="1"/>
      <c r="J1562" s="1"/>
      <c r="K1562" s="1"/>
      <c r="L1562" s="1"/>
    </row>
    <row r="1563" spans="7:12" ht="15">
      <c r="G1563" s="1"/>
      <c r="H1563" s="1"/>
      <c r="I1563" s="1"/>
      <c r="J1563" s="1"/>
      <c r="K1563" s="1"/>
      <c r="L1563" s="1"/>
    </row>
    <row r="1564" spans="7:12" ht="15">
      <c r="G1564" s="1"/>
      <c r="H1564" s="1"/>
      <c r="I1564" s="1"/>
      <c r="J1564" s="1"/>
      <c r="K1564" s="1"/>
      <c r="L1564" s="1"/>
    </row>
    <row r="1565" spans="7:12" ht="15">
      <c r="G1565" s="1"/>
      <c r="H1565" s="1"/>
      <c r="I1565" s="1"/>
      <c r="J1565" s="1"/>
      <c r="K1565" s="1"/>
      <c r="L1565" s="1"/>
    </row>
    <row r="1566" spans="7:12" ht="15">
      <c r="G1566" s="1"/>
      <c r="H1566" s="1"/>
      <c r="I1566" s="1"/>
      <c r="J1566" s="1"/>
      <c r="K1566" s="1"/>
      <c r="L1566" s="1"/>
    </row>
    <row r="1567" spans="7:12" ht="15">
      <c r="G1567" s="1"/>
      <c r="H1567" s="1"/>
      <c r="I1567" s="1"/>
      <c r="J1567" s="1"/>
      <c r="K1567" s="1"/>
      <c r="L1567" s="1"/>
    </row>
    <row r="1568" spans="7:12" ht="15">
      <c r="G1568" s="1"/>
      <c r="H1568" s="1"/>
      <c r="I1568" s="1"/>
      <c r="J1568" s="1"/>
      <c r="K1568" s="1"/>
      <c r="L1568" s="1"/>
    </row>
    <row r="1569" spans="7:12" ht="15">
      <c r="G1569" s="1"/>
      <c r="H1569" s="1"/>
      <c r="I1569" s="1"/>
      <c r="J1569" s="1"/>
      <c r="K1569" s="1"/>
      <c r="L1569" s="1"/>
    </row>
    <row r="1570" spans="7:12" ht="15">
      <c r="G1570" s="1"/>
      <c r="H1570" s="1"/>
      <c r="I1570" s="1"/>
      <c r="J1570" s="1"/>
      <c r="K1570" s="1"/>
      <c r="L1570" s="1"/>
    </row>
    <row r="1571" spans="7:12" ht="15">
      <c r="G1571" s="1"/>
      <c r="H1571" s="1"/>
      <c r="I1571" s="1"/>
      <c r="J1571" s="1"/>
      <c r="K1571" s="1"/>
      <c r="L1571" s="1"/>
    </row>
    <row r="1572" spans="7:12" ht="15">
      <c r="G1572" s="1"/>
      <c r="H1572" s="1"/>
      <c r="I1572" s="1"/>
      <c r="J1572" s="1"/>
      <c r="K1572" s="1"/>
      <c r="L1572" s="1"/>
    </row>
    <row r="1573" spans="7:12" ht="15">
      <c r="G1573" s="1"/>
      <c r="H1573" s="1"/>
      <c r="I1573" s="1"/>
      <c r="J1573" s="1"/>
      <c r="K1573" s="1"/>
      <c r="L1573" s="1"/>
    </row>
    <row r="1574" spans="7:12" ht="15">
      <c r="G1574" s="1"/>
      <c r="H1574" s="1"/>
      <c r="I1574" s="1"/>
      <c r="J1574" s="1"/>
      <c r="K1574" s="1"/>
      <c r="L1574" s="1"/>
    </row>
    <row r="1575" spans="7:12" ht="15">
      <c r="G1575" s="1"/>
      <c r="H1575" s="1"/>
      <c r="I1575" s="1"/>
      <c r="J1575" s="1"/>
      <c r="K1575" s="1"/>
      <c r="L1575" s="1"/>
    </row>
    <row r="1576" spans="7:12" ht="15">
      <c r="G1576" s="1"/>
      <c r="H1576" s="1"/>
      <c r="I1576" s="1"/>
      <c r="J1576" s="1"/>
      <c r="K1576" s="1"/>
      <c r="L1576" s="1"/>
    </row>
    <row r="1577" spans="7:12" ht="15">
      <c r="G1577" s="1"/>
      <c r="H1577" s="1"/>
      <c r="I1577" s="1"/>
      <c r="J1577" s="1"/>
      <c r="K1577" s="1"/>
      <c r="L1577" s="1"/>
    </row>
    <row r="1578" spans="7:12" ht="15">
      <c r="G1578" s="1"/>
      <c r="H1578" s="1"/>
      <c r="I1578" s="1"/>
      <c r="J1578" s="1"/>
      <c r="K1578" s="1"/>
      <c r="L1578" s="1"/>
    </row>
    <row r="1579" spans="7:12" ht="15">
      <c r="G1579" s="1"/>
      <c r="H1579" s="1"/>
      <c r="I1579" s="1"/>
      <c r="J1579" s="1"/>
      <c r="K1579" s="1"/>
      <c r="L1579" s="1"/>
    </row>
    <row r="1580" spans="7:12" ht="15">
      <c r="G1580" s="1"/>
      <c r="H1580" s="1"/>
      <c r="I1580" s="1"/>
      <c r="J1580" s="1"/>
      <c r="K1580" s="1"/>
      <c r="L1580" s="1"/>
    </row>
    <row r="1581" spans="7:12" ht="15">
      <c r="G1581" s="1"/>
      <c r="H1581" s="1"/>
      <c r="I1581" s="1"/>
      <c r="J1581" s="1"/>
      <c r="K1581" s="1"/>
      <c r="L1581" s="1"/>
    </row>
    <row r="1582" spans="7:12" ht="15">
      <c r="G1582" s="1"/>
      <c r="H1582" s="1"/>
      <c r="I1582" s="1"/>
      <c r="J1582" s="1"/>
      <c r="K1582" s="1"/>
      <c r="L1582" s="1"/>
    </row>
    <row r="1583" spans="7:12" ht="15">
      <c r="G1583" s="1"/>
      <c r="H1583" s="1"/>
      <c r="I1583" s="1"/>
      <c r="J1583" s="1"/>
      <c r="K1583" s="1"/>
      <c r="L1583" s="1"/>
    </row>
    <row r="1584" spans="7:12" ht="15">
      <c r="G1584" s="1"/>
      <c r="H1584" s="1"/>
      <c r="I1584" s="1"/>
      <c r="J1584" s="1"/>
      <c r="K1584" s="1"/>
      <c r="L1584" s="1"/>
    </row>
    <row r="1585" spans="7:12" ht="15">
      <c r="G1585" s="1"/>
      <c r="H1585" s="1"/>
      <c r="I1585" s="1"/>
      <c r="J1585" s="1"/>
      <c r="K1585" s="1"/>
      <c r="L1585" s="1"/>
    </row>
    <row r="1586" spans="7:12" ht="15">
      <c r="G1586" s="1"/>
      <c r="H1586" s="1"/>
      <c r="I1586" s="1"/>
      <c r="J1586" s="1"/>
      <c r="K1586" s="1"/>
      <c r="L1586" s="1"/>
    </row>
    <row r="1587" spans="7:12" ht="15">
      <c r="G1587" s="1"/>
      <c r="H1587" s="1"/>
      <c r="I1587" s="1"/>
      <c r="J1587" s="1"/>
      <c r="K1587" s="1"/>
      <c r="L1587" s="1"/>
    </row>
    <row r="1588" spans="7:12" ht="15">
      <c r="G1588" s="1"/>
      <c r="H1588" s="1"/>
      <c r="I1588" s="1"/>
      <c r="J1588" s="1"/>
      <c r="K1588" s="1"/>
      <c r="L1588" s="1"/>
    </row>
    <row r="1589" spans="7:12" ht="15">
      <c r="G1589" s="1"/>
      <c r="H1589" s="1"/>
      <c r="I1589" s="1"/>
      <c r="J1589" s="1"/>
      <c r="K1589" s="1"/>
      <c r="L1589" s="1"/>
    </row>
    <row r="1590" spans="7:12" ht="15">
      <c r="G1590" s="1"/>
      <c r="H1590" s="1"/>
      <c r="I1590" s="1"/>
      <c r="J1590" s="1"/>
      <c r="K1590" s="1"/>
      <c r="L1590" s="1"/>
    </row>
    <row r="1591" spans="7:12" ht="15">
      <c r="G1591" s="1"/>
      <c r="H1591" s="1"/>
      <c r="I1591" s="1"/>
      <c r="J1591" s="1"/>
      <c r="K1591" s="1"/>
      <c r="L1591" s="1"/>
    </row>
    <row r="1592" spans="7:12" ht="15">
      <c r="G1592" s="1"/>
      <c r="H1592" s="1"/>
      <c r="I1592" s="1"/>
      <c r="J1592" s="1"/>
      <c r="K1592" s="1"/>
      <c r="L1592" s="1"/>
    </row>
    <row r="1593" spans="7:12" ht="15">
      <c r="G1593" s="1"/>
      <c r="H1593" s="1"/>
      <c r="I1593" s="1"/>
      <c r="J1593" s="1"/>
      <c r="K1593" s="1"/>
      <c r="L1593" s="1"/>
    </row>
    <row r="1594" spans="7:12" ht="15">
      <c r="G1594" s="1"/>
      <c r="H1594" s="1"/>
      <c r="I1594" s="1"/>
      <c r="J1594" s="1"/>
      <c r="K1594" s="1"/>
      <c r="L1594" s="1"/>
    </row>
    <row r="1595" spans="7:12" ht="15">
      <c r="G1595" s="1"/>
      <c r="H1595" s="1"/>
      <c r="I1595" s="1"/>
      <c r="J1595" s="1"/>
      <c r="K1595" s="1"/>
      <c r="L1595" s="1"/>
    </row>
    <row r="1596" spans="7:12" ht="15">
      <c r="G1596" s="1"/>
      <c r="H1596" s="1"/>
      <c r="I1596" s="1"/>
      <c r="J1596" s="1"/>
      <c r="K1596" s="1"/>
      <c r="L1596" s="1"/>
    </row>
    <row r="1597" spans="7:12" ht="15">
      <c r="G1597" s="1"/>
      <c r="H1597" s="1"/>
      <c r="I1597" s="1"/>
      <c r="J1597" s="1"/>
      <c r="K1597" s="1"/>
      <c r="L1597" s="1"/>
    </row>
    <row r="1598" spans="7:12" ht="15">
      <c r="G1598" s="1"/>
      <c r="H1598" s="1"/>
      <c r="I1598" s="1"/>
      <c r="J1598" s="1"/>
      <c r="K1598" s="1"/>
      <c r="L1598" s="1"/>
    </row>
    <row r="1599" spans="7:12" ht="15">
      <c r="G1599" s="1"/>
      <c r="H1599" s="1"/>
      <c r="I1599" s="1"/>
      <c r="J1599" s="1"/>
      <c r="K1599" s="1"/>
      <c r="L1599" s="1"/>
    </row>
    <row r="1600" spans="7:12" ht="15">
      <c r="G1600" s="1"/>
      <c r="H1600" s="1"/>
      <c r="I1600" s="1"/>
      <c r="J1600" s="1"/>
      <c r="K1600" s="1"/>
      <c r="L1600" s="1"/>
    </row>
    <row r="1601" spans="7:12" ht="15">
      <c r="G1601" s="1"/>
      <c r="H1601" s="1"/>
      <c r="I1601" s="1"/>
      <c r="J1601" s="1"/>
      <c r="K1601" s="1"/>
      <c r="L1601" s="1"/>
    </row>
    <row r="1602" spans="7:12" ht="15">
      <c r="G1602" s="1"/>
      <c r="H1602" s="1"/>
      <c r="I1602" s="1"/>
      <c r="J1602" s="1"/>
      <c r="K1602" s="1"/>
      <c r="L1602" s="1"/>
    </row>
    <row r="1603" spans="7:12" ht="15">
      <c r="G1603" s="1"/>
      <c r="H1603" s="1"/>
      <c r="I1603" s="1"/>
      <c r="J1603" s="1"/>
      <c r="K1603" s="1"/>
      <c r="L1603" s="1"/>
    </row>
    <row r="1604" spans="7:12" ht="15">
      <c r="G1604" s="1"/>
      <c r="H1604" s="1"/>
      <c r="I1604" s="1"/>
      <c r="J1604" s="1"/>
      <c r="K1604" s="1"/>
      <c r="L1604" s="1"/>
    </row>
    <row r="1605" spans="7:12" ht="15">
      <c r="G1605" s="1"/>
      <c r="H1605" s="1"/>
      <c r="I1605" s="1"/>
      <c r="J1605" s="1"/>
      <c r="K1605" s="1"/>
      <c r="L1605" s="1"/>
    </row>
    <row r="1606" spans="7:12" ht="15">
      <c r="G1606" s="1"/>
      <c r="H1606" s="1"/>
      <c r="I1606" s="1"/>
      <c r="J1606" s="1"/>
      <c r="K1606" s="1"/>
      <c r="L1606" s="1"/>
    </row>
    <row r="1607" spans="7:12" ht="15">
      <c r="G1607" s="1"/>
      <c r="H1607" s="1"/>
      <c r="I1607" s="1"/>
      <c r="J1607" s="1"/>
      <c r="K1607" s="1"/>
      <c r="L1607" s="1"/>
    </row>
    <row r="1608" spans="7:12" ht="15">
      <c r="G1608" s="1"/>
      <c r="H1608" s="1"/>
      <c r="I1608" s="1"/>
      <c r="J1608" s="1"/>
      <c r="K1608" s="1"/>
      <c r="L1608" s="1"/>
    </row>
    <row r="1609" spans="7:12" ht="15">
      <c r="G1609" s="1"/>
      <c r="H1609" s="1"/>
      <c r="I1609" s="1"/>
      <c r="J1609" s="1"/>
      <c r="K1609" s="1"/>
      <c r="L1609" s="1"/>
    </row>
    <row r="1610" spans="7:12" ht="15">
      <c r="G1610" s="1"/>
      <c r="H1610" s="1"/>
      <c r="I1610" s="1"/>
      <c r="J1610" s="1"/>
      <c r="K1610" s="1"/>
      <c r="L1610" s="1"/>
    </row>
    <row r="1611" spans="7:12" ht="15">
      <c r="G1611" s="1"/>
      <c r="H1611" s="1"/>
      <c r="I1611" s="1"/>
      <c r="J1611" s="1"/>
      <c r="K1611" s="1"/>
      <c r="L1611" s="1"/>
    </row>
    <row r="1612" spans="7:12" ht="15">
      <c r="G1612" s="1"/>
      <c r="H1612" s="1"/>
      <c r="I1612" s="1"/>
      <c r="J1612" s="1"/>
      <c r="K1612" s="1"/>
      <c r="L1612" s="1"/>
    </row>
    <row r="1613" spans="7:12" ht="15">
      <c r="G1613" s="1"/>
      <c r="H1613" s="1"/>
      <c r="I1613" s="1"/>
      <c r="J1613" s="1"/>
      <c r="K1613" s="1"/>
      <c r="L1613" s="1"/>
    </row>
    <row r="1614" spans="7:12" ht="15">
      <c r="G1614" s="1"/>
      <c r="H1614" s="1"/>
      <c r="I1614" s="1"/>
      <c r="J1614" s="1"/>
      <c r="K1614" s="1"/>
      <c r="L1614" s="1"/>
    </row>
    <row r="1615" spans="7:12" ht="15">
      <c r="G1615" s="1"/>
      <c r="H1615" s="1"/>
      <c r="I1615" s="1"/>
      <c r="J1615" s="1"/>
      <c r="K1615" s="1"/>
      <c r="L1615" s="1"/>
    </row>
    <row r="1616" spans="7:12" ht="15">
      <c r="G1616" s="1"/>
      <c r="H1616" s="1"/>
      <c r="I1616" s="1"/>
      <c r="J1616" s="1"/>
      <c r="K1616" s="1"/>
      <c r="L1616" s="1"/>
    </row>
    <row r="1617" spans="7:12" ht="15">
      <c r="G1617" s="1"/>
      <c r="H1617" s="1"/>
      <c r="I1617" s="1"/>
      <c r="J1617" s="1"/>
      <c r="K1617" s="1"/>
      <c r="L1617" s="1"/>
    </row>
    <row r="1618" spans="7:12" ht="15">
      <c r="G1618" s="1"/>
      <c r="H1618" s="1"/>
      <c r="I1618" s="1"/>
      <c r="J1618" s="1"/>
      <c r="K1618" s="1"/>
      <c r="L1618" s="1"/>
    </row>
    <row r="1619" spans="7:12" ht="15">
      <c r="G1619" s="1"/>
      <c r="H1619" s="1"/>
      <c r="I1619" s="1"/>
      <c r="J1619" s="1"/>
      <c r="K1619" s="1"/>
      <c r="L1619" s="1"/>
    </row>
    <row r="1620" spans="7:12" ht="15">
      <c r="G1620" s="1"/>
      <c r="H1620" s="1"/>
      <c r="I1620" s="1"/>
      <c r="J1620" s="1"/>
      <c r="K1620" s="1"/>
      <c r="L1620" s="1"/>
    </row>
    <row r="1621" spans="7:12" ht="15">
      <c r="G1621" s="1"/>
      <c r="H1621" s="1"/>
      <c r="I1621" s="1"/>
      <c r="J1621" s="1"/>
      <c r="K1621" s="1"/>
      <c r="L1621" s="1"/>
    </row>
    <row r="1622" spans="7:12" ht="15">
      <c r="G1622" s="1"/>
      <c r="H1622" s="1"/>
      <c r="I1622" s="1"/>
      <c r="J1622" s="1"/>
      <c r="K1622" s="1"/>
      <c r="L1622" s="1"/>
    </row>
    <row r="1623" spans="7:12" ht="15">
      <c r="G1623" s="1"/>
      <c r="H1623" s="1"/>
      <c r="I1623" s="1"/>
      <c r="J1623" s="1"/>
      <c r="K1623" s="1"/>
      <c r="L1623" s="1"/>
    </row>
    <row r="1624" spans="7:12" ht="15">
      <c r="G1624" s="1"/>
      <c r="H1624" s="1"/>
      <c r="I1624" s="1"/>
      <c r="J1624" s="1"/>
      <c r="K1624" s="1"/>
      <c r="L1624" s="1"/>
    </row>
    <row r="1625" spans="7:12" ht="15">
      <c r="G1625" s="1"/>
      <c r="H1625" s="1"/>
      <c r="I1625" s="1"/>
      <c r="J1625" s="1"/>
      <c r="K1625" s="1"/>
      <c r="L1625" s="1"/>
    </row>
    <row r="1626" spans="7:12" ht="15">
      <c r="G1626" s="1"/>
      <c r="H1626" s="1"/>
      <c r="I1626" s="1"/>
      <c r="J1626" s="1"/>
      <c r="K1626" s="1"/>
      <c r="L1626" s="1"/>
    </row>
    <row r="1627" spans="7:12" ht="15">
      <c r="G1627" s="1"/>
      <c r="H1627" s="1"/>
      <c r="I1627" s="1"/>
      <c r="J1627" s="1"/>
      <c r="K1627" s="1"/>
      <c r="L1627" s="1"/>
    </row>
    <row r="1628" spans="7:12" ht="15">
      <c r="G1628" s="1"/>
      <c r="H1628" s="1"/>
      <c r="I1628" s="1"/>
      <c r="J1628" s="1"/>
      <c r="K1628" s="1"/>
      <c r="L1628" s="1"/>
    </row>
    <row r="1629" spans="7:12" ht="15">
      <c r="G1629" s="1"/>
      <c r="H1629" s="1"/>
      <c r="I1629" s="1"/>
      <c r="J1629" s="1"/>
      <c r="K1629" s="1"/>
      <c r="L1629" s="1"/>
    </row>
    <row r="1630" spans="7:12" ht="15">
      <c r="G1630" s="1"/>
      <c r="H1630" s="1"/>
      <c r="I1630" s="1"/>
      <c r="J1630" s="1"/>
      <c r="K1630" s="1"/>
      <c r="L1630" s="1"/>
    </row>
    <row r="1631" spans="7:12" ht="15">
      <c r="G1631" s="1"/>
      <c r="H1631" s="1"/>
      <c r="I1631" s="1"/>
      <c r="J1631" s="1"/>
      <c r="K1631" s="1"/>
      <c r="L1631" s="1"/>
    </row>
    <row r="1632" spans="7:12" ht="15">
      <c r="G1632" s="1"/>
      <c r="H1632" s="1"/>
      <c r="I1632" s="1"/>
      <c r="J1632" s="1"/>
      <c r="K1632" s="1"/>
      <c r="L1632" s="1"/>
    </row>
    <row r="1633" spans="7:12" ht="15">
      <c r="G1633" s="1"/>
      <c r="H1633" s="1"/>
      <c r="I1633" s="1"/>
      <c r="J1633" s="1"/>
      <c r="K1633" s="1"/>
      <c r="L1633" s="1"/>
    </row>
    <row r="1634" spans="7:12" ht="15">
      <c r="G1634" s="1"/>
      <c r="H1634" s="1"/>
      <c r="I1634" s="1"/>
      <c r="J1634" s="1"/>
      <c r="K1634" s="1"/>
      <c r="L1634" s="1"/>
    </row>
    <row r="1635" spans="7:12" ht="15">
      <c r="G1635" s="1"/>
      <c r="H1635" s="1"/>
      <c r="I1635" s="1"/>
      <c r="J1635" s="1"/>
      <c r="K1635" s="1"/>
      <c r="L1635" s="1"/>
    </row>
    <row r="1636" spans="7:12" ht="15">
      <c r="G1636" s="1"/>
      <c r="H1636" s="1"/>
      <c r="I1636" s="1"/>
      <c r="J1636" s="1"/>
      <c r="K1636" s="1"/>
      <c r="L1636" s="1"/>
    </row>
    <row r="1637" spans="7:12" ht="15">
      <c r="G1637" s="1"/>
      <c r="H1637" s="1"/>
      <c r="I1637" s="1"/>
      <c r="J1637" s="1"/>
      <c r="K1637" s="1"/>
      <c r="L1637" s="1"/>
    </row>
    <row r="1638" spans="7:12" ht="15">
      <c r="G1638" s="1"/>
      <c r="H1638" s="1"/>
      <c r="I1638" s="1"/>
      <c r="J1638" s="1"/>
      <c r="K1638" s="1"/>
      <c r="L1638" s="1"/>
    </row>
    <row r="1639" spans="7:12" ht="15">
      <c r="G1639" s="1"/>
      <c r="H1639" s="1"/>
      <c r="I1639" s="1"/>
      <c r="J1639" s="1"/>
      <c r="K1639" s="1"/>
      <c r="L1639" s="1"/>
    </row>
    <row r="1640" spans="7:12" ht="15">
      <c r="G1640" s="1"/>
      <c r="H1640" s="1"/>
      <c r="I1640" s="1"/>
      <c r="J1640" s="1"/>
      <c r="K1640" s="1"/>
      <c r="L1640" s="1"/>
    </row>
    <row r="1641" spans="7:12" ht="15">
      <c r="G1641" s="1"/>
      <c r="H1641" s="1"/>
      <c r="I1641" s="1"/>
      <c r="J1641" s="1"/>
      <c r="K1641" s="1"/>
      <c r="L1641" s="1"/>
    </row>
    <row r="1642" spans="7:12" ht="15">
      <c r="G1642" s="1"/>
      <c r="H1642" s="1"/>
      <c r="I1642" s="1"/>
      <c r="J1642" s="1"/>
      <c r="K1642" s="1"/>
      <c r="L1642" s="1"/>
    </row>
    <row r="1643" spans="7:12" ht="15">
      <c r="G1643" s="1"/>
      <c r="H1643" s="1"/>
      <c r="I1643" s="1"/>
      <c r="J1643" s="1"/>
      <c r="K1643" s="1"/>
      <c r="L1643" s="1"/>
    </row>
    <row r="1644" spans="7:12" ht="15">
      <c r="G1644" s="1"/>
      <c r="H1644" s="1"/>
      <c r="I1644" s="1"/>
      <c r="J1644" s="1"/>
      <c r="K1644" s="1"/>
      <c r="L1644" s="1"/>
    </row>
    <row r="1645" spans="7:12" ht="15">
      <c r="G1645" s="1"/>
      <c r="H1645" s="1"/>
      <c r="I1645" s="1"/>
      <c r="J1645" s="1"/>
      <c r="K1645" s="1"/>
      <c r="L1645" s="1"/>
    </row>
    <row r="1646" spans="7:12" ht="15">
      <c r="G1646" s="1"/>
      <c r="H1646" s="1"/>
      <c r="I1646" s="1"/>
      <c r="J1646" s="1"/>
      <c r="K1646" s="1"/>
      <c r="L1646" s="1"/>
    </row>
    <row r="1647" spans="7:12" ht="15">
      <c r="G1647" s="1"/>
      <c r="H1647" s="1"/>
      <c r="I1647" s="1"/>
      <c r="J1647" s="1"/>
      <c r="K1647" s="1"/>
      <c r="L1647" s="1"/>
    </row>
    <row r="1648" spans="7:12" ht="15">
      <c r="G1648" s="1"/>
      <c r="H1648" s="1"/>
      <c r="I1648" s="1"/>
      <c r="J1648" s="1"/>
      <c r="K1648" s="1"/>
      <c r="L1648" s="1"/>
    </row>
    <row r="1649" spans="7:12" ht="15">
      <c r="G1649" s="1"/>
      <c r="H1649" s="1"/>
      <c r="I1649" s="1"/>
      <c r="J1649" s="1"/>
      <c r="K1649" s="1"/>
      <c r="L1649" s="1"/>
    </row>
    <row r="1650" spans="7:12" ht="15">
      <c r="G1650" s="1"/>
      <c r="H1650" s="1"/>
      <c r="I1650" s="1"/>
      <c r="J1650" s="1"/>
      <c r="K1650" s="1"/>
      <c r="L1650" s="1"/>
    </row>
    <row r="1651" spans="7:12" ht="15">
      <c r="G1651" s="1"/>
      <c r="H1651" s="1"/>
      <c r="I1651" s="1"/>
      <c r="J1651" s="1"/>
      <c r="K1651" s="1"/>
      <c r="L1651" s="1"/>
    </row>
    <row r="1652" spans="7:12" ht="15">
      <c r="G1652" s="1"/>
      <c r="H1652" s="1"/>
      <c r="I1652" s="1"/>
      <c r="J1652" s="1"/>
      <c r="K1652" s="1"/>
      <c r="L1652" s="1"/>
    </row>
    <row r="1653" spans="7:12" ht="15">
      <c r="G1653" s="1"/>
      <c r="H1653" s="1"/>
      <c r="I1653" s="1"/>
      <c r="J1653" s="1"/>
      <c r="K1653" s="1"/>
      <c r="L1653" s="1"/>
    </row>
    <row r="1654" spans="7:12" ht="15">
      <c r="G1654" s="1"/>
      <c r="H1654" s="1"/>
      <c r="I1654" s="1"/>
      <c r="J1654" s="1"/>
      <c r="K1654" s="1"/>
      <c r="L1654" s="1"/>
    </row>
    <row r="1655" spans="7:12" ht="15">
      <c r="G1655" s="1"/>
      <c r="H1655" s="1"/>
      <c r="I1655" s="1"/>
      <c r="J1655" s="1"/>
      <c r="K1655" s="1"/>
      <c r="L1655" s="1"/>
    </row>
    <row r="1656" spans="7:12" ht="15">
      <c r="G1656" s="1"/>
      <c r="H1656" s="1"/>
      <c r="I1656" s="1"/>
      <c r="J1656" s="1"/>
      <c r="K1656" s="1"/>
      <c r="L1656" s="1"/>
    </row>
    <row r="1657" spans="7:12" ht="15">
      <c r="G1657" s="1"/>
      <c r="H1657" s="1"/>
      <c r="I1657" s="1"/>
      <c r="J1657" s="1"/>
      <c r="K1657" s="1"/>
      <c r="L1657" s="1"/>
    </row>
    <row r="1658" spans="7:12" ht="15">
      <c r="G1658" s="1"/>
      <c r="H1658" s="1"/>
      <c r="I1658" s="1"/>
      <c r="J1658" s="1"/>
      <c r="K1658" s="1"/>
      <c r="L1658" s="1"/>
    </row>
    <row r="1659" spans="7:12" ht="15">
      <c r="G1659" s="1"/>
      <c r="H1659" s="1"/>
      <c r="I1659" s="1"/>
      <c r="J1659" s="1"/>
      <c r="K1659" s="1"/>
      <c r="L1659" s="1"/>
    </row>
    <row r="1660" spans="7:12" ht="15">
      <c r="G1660" s="1"/>
      <c r="H1660" s="1"/>
      <c r="I1660" s="1"/>
      <c r="J1660" s="1"/>
      <c r="K1660" s="1"/>
      <c r="L1660" s="1"/>
    </row>
    <row r="1661" spans="7:12" ht="15">
      <c r="G1661" s="1"/>
      <c r="H1661" s="1"/>
      <c r="I1661" s="1"/>
      <c r="J1661" s="1"/>
      <c r="K1661" s="1"/>
      <c r="L1661" s="1"/>
    </row>
    <row r="1662" spans="7:12" ht="15">
      <c r="G1662" s="1"/>
      <c r="H1662" s="1"/>
      <c r="I1662" s="1"/>
      <c r="J1662" s="1"/>
      <c r="K1662" s="1"/>
      <c r="L1662" s="1"/>
    </row>
    <row r="1663" spans="7:12" ht="15">
      <c r="G1663" s="1"/>
      <c r="H1663" s="1"/>
      <c r="I1663" s="1"/>
      <c r="J1663" s="1"/>
      <c r="K1663" s="1"/>
      <c r="L1663" s="1"/>
    </row>
    <row r="1664" spans="7:12" ht="15">
      <c r="G1664" s="1"/>
      <c r="H1664" s="1"/>
      <c r="I1664" s="1"/>
      <c r="J1664" s="1"/>
      <c r="K1664" s="1"/>
      <c r="L1664" s="1"/>
    </row>
    <row r="1665" spans="7:12" ht="15">
      <c r="G1665" s="1"/>
      <c r="H1665" s="1"/>
      <c r="I1665" s="1"/>
      <c r="J1665" s="1"/>
      <c r="K1665" s="1"/>
      <c r="L1665" s="1"/>
    </row>
    <row r="1666" spans="7:12" ht="15">
      <c r="G1666" s="1"/>
      <c r="H1666" s="1"/>
      <c r="I1666" s="1"/>
      <c r="J1666" s="1"/>
      <c r="K1666" s="1"/>
      <c r="L1666" s="1"/>
    </row>
    <row r="1667" spans="7:12" ht="15">
      <c r="G1667" s="1"/>
      <c r="H1667" s="1"/>
      <c r="I1667" s="1"/>
      <c r="J1667" s="1"/>
      <c r="K1667" s="1"/>
      <c r="L1667" s="1"/>
    </row>
    <row r="1668" spans="7:12" ht="15">
      <c r="G1668" s="1"/>
      <c r="H1668" s="1"/>
      <c r="I1668" s="1"/>
      <c r="J1668" s="1"/>
      <c r="K1668" s="1"/>
      <c r="L1668" s="1"/>
    </row>
    <row r="1669" spans="7:12" ht="15">
      <c r="G1669" s="1"/>
      <c r="H1669" s="1"/>
      <c r="I1669" s="1"/>
      <c r="J1669" s="1"/>
      <c r="K1669" s="1"/>
      <c r="L1669" s="1"/>
    </row>
    <row r="1670" spans="7:12" ht="15">
      <c r="G1670" s="1"/>
      <c r="H1670" s="1"/>
      <c r="I1670" s="1"/>
      <c r="J1670" s="1"/>
      <c r="K1670" s="1"/>
      <c r="L1670" s="1"/>
    </row>
    <row r="1671" spans="7:12" ht="15">
      <c r="G1671" s="1"/>
      <c r="H1671" s="1"/>
      <c r="I1671" s="1"/>
      <c r="J1671" s="1"/>
      <c r="K1671" s="1"/>
      <c r="L1671" s="1"/>
    </row>
    <row r="1672" spans="7:12" ht="15">
      <c r="G1672" s="1"/>
      <c r="H1672" s="1"/>
      <c r="I1672" s="1"/>
      <c r="J1672" s="1"/>
      <c r="K1672" s="1"/>
      <c r="L1672" s="1"/>
    </row>
    <row r="1673" spans="7:12" ht="15">
      <c r="G1673" s="1"/>
      <c r="H1673" s="1"/>
      <c r="I1673" s="1"/>
      <c r="J1673" s="1"/>
      <c r="K1673" s="1"/>
      <c r="L1673" s="1"/>
    </row>
    <row r="1674" spans="7:12" ht="15">
      <c r="G1674" s="1"/>
      <c r="H1674" s="1"/>
      <c r="I1674" s="1"/>
      <c r="J1674" s="1"/>
      <c r="K1674" s="1"/>
      <c r="L1674" s="1"/>
    </row>
    <row r="1675" spans="7:12" ht="15">
      <c r="G1675" s="1"/>
      <c r="H1675" s="1"/>
      <c r="I1675" s="1"/>
      <c r="J1675" s="1"/>
      <c r="K1675" s="1"/>
      <c r="L1675" s="1"/>
    </row>
  </sheetData>
  <mergeCells count="406">
    <mergeCell ref="A102:C104"/>
    <mergeCell ref="N102:Y104"/>
    <mergeCell ref="T96:T99"/>
    <mergeCell ref="U96:U99"/>
    <mergeCell ref="V96:V99"/>
    <mergeCell ref="W96:W99"/>
    <mergeCell ref="X96:X99"/>
    <mergeCell ref="Y96:Y99"/>
    <mergeCell ref="C100:C101"/>
    <mergeCell ref="N100:N101"/>
    <mergeCell ref="O100:O101"/>
    <mergeCell ref="P100:P101"/>
    <mergeCell ref="Q100:Q101"/>
    <mergeCell ref="R100:R101"/>
    <mergeCell ref="S100:S101"/>
    <mergeCell ref="T100:T101"/>
    <mergeCell ref="U100:U101"/>
    <mergeCell ref="V100:V101"/>
    <mergeCell ref="W100:W101"/>
    <mergeCell ref="X100:X101"/>
    <mergeCell ref="Y100:Y101"/>
    <mergeCell ref="A96:A101"/>
    <mergeCell ref="B96:B101"/>
    <mergeCell ref="C96:C99"/>
    <mergeCell ref="N96:N99"/>
    <mergeCell ref="O96:O99"/>
    <mergeCell ref="P96:P99"/>
    <mergeCell ref="Q96:Q99"/>
    <mergeCell ref="R96:R99"/>
    <mergeCell ref="S96:S99"/>
    <mergeCell ref="T90:T93"/>
    <mergeCell ref="U90:U93"/>
    <mergeCell ref="V90:V93"/>
    <mergeCell ref="W90:W93"/>
    <mergeCell ref="X90:X93"/>
    <mergeCell ref="Y90:Y93"/>
    <mergeCell ref="C94:C95"/>
    <mergeCell ref="N94:N95"/>
    <mergeCell ref="O94:O95"/>
    <mergeCell ref="P94:P95"/>
    <mergeCell ref="Q94:Q95"/>
    <mergeCell ref="R94:R95"/>
    <mergeCell ref="S94:S95"/>
    <mergeCell ref="T94:T95"/>
    <mergeCell ref="U94:U95"/>
    <mergeCell ref="V94:V95"/>
    <mergeCell ref="W94:W95"/>
    <mergeCell ref="X94:X95"/>
    <mergeCell ref="Y94:Y95"/>
    <mergeCell ref="T82:T85"/>
    <mergeCell ref="U82:U85"/>
    <mergeCell ref="V82:V85"/>
    <mergeCell ref="W82:W85"/>
    <mergeCell ref="X82:X85"/>
    <mergeCell ref="Y82:Y85"/>
    <mergeCell ref="C86:C89"/>
    <mergeCell ref="N86:N89"/>
    <mergeCell ref="O86:O89"/>
    <mergeCell ref="P86:P89"/>
    <mergeCell ref="Q86:Q89"/>
    <mergeCell ref="R86:R89"/>
    <mergeCell ref="S86:S89"/>
    <mergeCell ref="T86:T89"/>
    <mergeCell ref="U86:U89"/>
    <mergeCell ref="V86:V89"/>
    <mergeCell ref="W86:W89"/>
    <mergeCell ref="X86:X89"/>
    <mergeCell ref="Y86:Y89"/>
    <mergeCell ref="A82:A95"/>
    <mergeCell ref="B82:B95"/>
    <mergeCell ref="C82:C85"/>
    <mergeCell ref="N82:N85"/>
    <mergeCell ref="O82:O85"/>
    <mergeCell ref="P82:P85"/>
    <mergeCell ref="Q82:Q85"/>
    <mergeCell ref="R82:R85"/>
    <mergeCell ref="S82:S85"/>
    <mergeCell ref="C90:C93"/>
    <mergeCell ref="N90:N93"/>
    <mergeCell ref="O90:O93"/>
    <mergeCell ref="P90:P93"/>
    <mergeCell ref="Q90:Q93"/>
    <mergeCell ref="R90:R93"/>
    <mergeCell ref="S90:S93"/>
    <mergeCell ref="V76:V79"/>
    <mergeCell ref="W76:W79"/>
    <mergeCell ref="X76:X79"/>
    <mergeCell ref="Y76:Y79"/>
    <mergeCell ref="C80:C81"/>
    <mergeCell ref="N80:N81"/>
    <mergeCell ref="O80:O81"/>
    <mergeCell ref="P80:P81"/>
    <mergeCell ref="Q80:Q81"/>
    <mergeCell ref="R80:R81"/>
    <mergeCell ref="S80:S81"/>
    <mergeCell ref="T80:T81"/>
    <mergeCell ref="U80:U81"/>
    <mergeCell ref="V80:V81"/>
    <mergeCell ref="W80:W81"/>
    <mergeCell ref="X80:X81"/>
    <mergeCell ref="Y80:Y81"/>
    <mergeCell ref="C76:C79"/>
    <mergeCell ref="N76:N79"/>
    <mergeCell ref="O76:O79"/>
    <mergeCell ref="P76:P79"/>
    <mergeCell ref="Q76:Q79"/>
    <mergeCell ref="R76:R79"/>
    <mergeCell ref="S76:S79"/>
    <mergeCell ref="W72:W75"/>
    <mergeCell ref="X72:X75"/>
    <mergeCell ref="Y72:Y75"/>
    <mergeCell ref="P68:P71"/>
    <mergeCell ref="Q68:Q71"/>
    <mergeCell ref="R68:R71"/>
    <mergeCell ref="S68:S71"/>
    <mergeCell ref="T68:T71"/>
    <mergeCell ref="U68:U71"/>
    <mergeCell ref="V68:V71"/>
    <mergeCell ref="W68:W71"/>
    <mergeCell ref="N72:N75"/>
    <mergeCell ref="O72:O75"/>
    <mergeCell ref="P72:P75"/>
    <mergeCell ref="Q72:Q75"/>
    <mergeCell ref="R72:R75"/>
    <mergeCell ref="S72:S75"/>
    <mergeCell ref="T72:T75"/>
    <mergeCell ref="U72:U75"/>
    <mergeCell ref="V72:V75"/>
    <mergeCell ref="W62:W63"/>
    <mergeCell ref="X62:X63"/>
    <mergeCell ref="Y62:Y63"/>
    <mergeCell ref="A64:A81"/>
    <mergeCell ref="B64:B81"/>
    <mergeCell ref="C64:C67"/>
    <mergeCell ref="N64:N67"/>
    <mergeCell ref="O64:O67"/>
    <mergeCell ref="P64:P67"/>
    <mergeCell ref="Q64:Q67"/>
    <mergeCell ref="R64:R67"/>
    <mergeCell ref="S64:S67"/>
    <mergeCell ref="T64:T67"/>
    <mergeCell ref="U64:U67"/>
    <mergeCell ref="V64:V67"/>
    <mergeCell ref="W64:W67"/>
    <mergeCell ref="X64:X67"/>
    <mergeCell ref="Y64:Y67"/>
    <mergeCell ref="C68:C71"/>
    <mergeCell ref="N68:N71"/>
    <mergeCell ref="T76:T79"/>
    <mergeCell ref="U76:U79"/>
    <mergeCell ref="Y68:Y71"/>
    <mergeCell ref="C72:C75"/>
    <mergeCell ref="O68:O71"/>
    <mergeCell ref="T54:T57"/>
    <mergeCell ref="U54:U57"/>
    <mergeCell ref="V54:V57"/>
    <mergeCell ref="W54:W57"/>
    <mergeCell ref="X54:X57"/>
    <mergeCell ref="Y54:Y57"/>
    <mergeCell ref="C58:C61"/>
    <mergeCell ref="N58:N61"/>
    <mergeCell ref="O58:O61"/>
    <mergeCell ref="P58:P61"/>
    <mergeCell ref="Q58:Q61"/>
    <mergeCell ref="R58:R61"/>
    <mergeCell ref="S58:S61"/>
    <mergeCell ref="T58:T61"/>
    <mergeCell ref="U58:U61"/>
    <mergeCell ref="V58:V61"/>
    <mergeCell ref="W58:W61"/>
    <mergeCell ref="X58:X61"/>
    <mergeCell ref="Y58:Y61"/>
    <mergeCell ref="X68:X71"/>
    <mergeCell ref="T62:T63"/>
    <mergeCell ref="U62:U63"/>
    <mergeCell ref="V62:V63"/>
    <mergeCell ref="A54:A63"/>
    <mergeCell ref="B54:B63"/>
    <mergeCell ref="C54:C57"/>
    <mergeCell ref="N54:N57"/>
    <mergeCell ref="O54:O57"/>
    <mergeCell ref="P54:P57"/>
    <mergeCell ref="Q54:Q57"/>
    <mergeCell ref="R54:R57"/>
    <mergeCell ref="S54:S57"/>
    <mergeCell ref="C62:C63"/>
    <mergeCell ref="N62:N63"/>
    <mergeCell ref="O62:O63"/>
    <mergeCell ref="P62:P63"/>
    <mergeCell ref="Q62:Q63"/>
    <mergeCell ref="R62:R63"/>
    <mergeCell ref="S62:S63"/>
    <mergeCell ref="T48:T51"/>
    <mergeCell ref="U48:U51"/>
    <mergeCell ref="V48:V51"/>
    <mergeCell ref="W48:W51"/>
    <mergeCell ref="X48:X51"/>
    <mergeCell ref="Y48:Y51"/>
    <mergeCell ref="C52:C53"/>
    <mergeCell ref="N52:N53"/>
    <mergeCell ref="O52:O53"/>
    <mergeCell ref="P52:P53"/>
    <mergeCell ref="Q52:Q53"/>
    <mergeCell ref="R52:R53"/>
    <mergeCell ref="S52:S53"/>
    <mergeCell ref="T52:T53"/>
    <mergeCell ref="U52:U53"/>
    <mergeCell ref="V52:V53"/>
    <mergeCell ref="W52:W53"/>
    <mergeCell ref="X52:X53"/>
    <mergeCell ref="Y52:Y53"/>
    <mergeCell ref="A48:A53"/>
    <mergeCell ref="B48:B53"/>
    <mergeCell ref="C48:C51"/>
    <mergeCell ref="N48:N51"/>
    <mergeCell ref="O48:O51"/>
    <mergeCell ref="P48:P51"/>
    <mergeCell ref="Q48:Q51"/>
    <mergeCell ref="R48:R51"/>
    <mergeCell ref="S48:S51"/>
    <mergeCell ref="T42:T45"/>
    <mergeCell ref="U42:U45"/>
    <mergeCell ref="V42:V45"/>
    <mergeCell ref="W42:W45"/>
    <mergeCell ref="X42:X45"/>
    <mergeCell ref="Y42:Y45"/>
    <mergeCell ref="C46:C47"/>
    <mergeCell ref="N46:N47"/>
    <mergeCell ref="O46:O47"/>
    <mergeCell ref="P46:P47"/>
    <mergeCell ref="Q46:Q47"/>
    <mergeCell ref="R46:R47"/>
    <mergeCell ref="S46:S47"/>
    <mergeCell ref="T46:T47"/>
    <mergeCell ref="U46:U47"/>
    <mergeCell ref="V46:V47"/>
    <mergeCell ref="W46:W47"/>
    <mergeCell ref="X46:X47"/>
    <mergeCell ref="Y46:Y47"/>
    <mergeCell ref="A42:A47"/>
    <mergeCell ref="B42:B47"/>
    <mergeCell ref="C42:C45"/>
    <mergeCell ref="N42:N45"/>
    <mergeCell ref="O42:O45"/>
    <mergeCell ref="P42:P45"/>
    <mergeCell ref="Q42:Q45"/>
    <mergeCell ref="R42:R45"/>
    <mergeCell ref="S42:S45"/>
    <mergeCell ref="T36:T39"/>
    <mergeCell ref="U36:U39"/>
    <mergeCell ref="V36:V39"/>
    <mergeCell ref="W36:W39"/>
    <mergeCell ref="X36:X39"/>
    <mergeCell ref="Y36:Y39"/>
    <mergeCell ref="C40:C41"/>
    <mergeCell ref="N40:N41"/>
    <mergeCell ref="O40:O41"/>
    <mergeCell ref="P40:P41"/>
    <mergeCell ref="Q40:Q41"/>
    <mergeCell ref="R40:R41"/>
    <mergeCell ref="S40:S41"/>
    <mergeCell ref="T40:T41"/>
    <mergeCell ref="U40:U41"/>
    <mergeCell ref="V40:V41"/>
    <mergeCell ref="W40:W41"/>
    <mergeCell ref="X40:X41"/>
    <mergeCell ref="Y40:Y41"/>
    <mergeCell ref="T28:T31"/>
    <mergeCell ref="U28:U31"/>
    <mergeCell ref="V28:V31"/>
    <mergeCell ref="W28:W31"/>
    <mergeCell ref="X28:X31"/>
    <mergeCell ref="Y28:Y31"/>
    <mergeCell ref="C32:C35"/>
    <mergeCell ref="N32:N35"/>
    <mergeCell ref="O32:O35"/>
    <mergeCell ref="P32:P35"/>
    <mergeCell ref="Q32:Q35"/>
    <mergeCell ref="R32:R35"/>
    <mergeCell ref="S32:S35"/>
    <mergeCell ref="T32:T35"/>
    <mergeCell ref="U32:U35"/>
    <mergeCell ref="V32:V35"/>
    <mergeCell ref="W32:W35"/>
    <mergeCell ref="X32:X35"/>
    <mergeCell ref="Y32:Y35"/>
    <mergeCell ref="A28:A41"/>
    <mergeCell ref="B28:B41"/>
    <mergeCell ref="C28:C31"/>
    <mergeCell ref="N28:N31"/>
    <mergeCell ref="O28:O31"/>
    <mergeCell ref="P28:P31"/>
    <mergeCell ref="Q28:Q31"/>
    <mergeCell ref="R28:R31"/>
    <mergeCell ref="S28:S31"/>
    <mergeCell ref="C36:C39"/>
    <mergeCell ref="N36:N39"/>
    <mergeCell ref="O36:O39"/>
    <mergeCell ref="P36:P39"/>
    <mergeCell ref="Q36:Q39"/>
    <mergeCell ref="R36:R39"/>
    <mergeCell ref="S36:S39"/>
    <mergeCell ref="X26:X27"/>
    <mergeCell ref="Y26:Y27"/>
    <mergeCell ref="P22:P25"/>
    <mergeCell ref="Q22:Q25"/>
    <mergeCell ref="R22:R25"/>
    <mergeCell ref="S22:S25"/>
    <mergeCell ref="T22:T25"/>
    <mergeCell ref="U22:U25"/>
    <mergeCell ref="V22:V25"/>
    <mergeCell ref="W22:W25"/>
    <mergeCell ref="X22:X25"/>
    <mergeCell ref="O26:O27"/>
    <mergeCell ref="P26:P27"/>
    <mergeCell ref="Q26:Q27"/>
    <mergeCell ref="R26:R27"/>
    <mergeCell ref="S26:S27"/>
    <mergeCell ref="T26:T27"/>
    <mergeCell ref="U26:U27"/>
    <mergeCell ref="V26:V27"/>
    <mergeCell ref="W26:W27"/>
    <mergeCell ref="W16:W17"/>
    <mergeCell ref="X16:X17"/>
    <mergeCell ref="Y16:Y17"/>
    <mergeCell ref="A18:A27"/>
    <mergeCell ref="B18:B27"/>
    <mergeCell ref="C18:C21"/>
    <mergeCell ref="N18:N21"/>
    <mergeCell ref="O18:O21"/>
    <mergeCell ref="P18:P21"/>
    <mergeCell ref="Q18:Q21"/>
    <mergeCell ref="R18:R21"/>
    <mergeCell ref="S18:S21"/>
    <mergeCell ref="T18:T21"/>
    <mergeCell ref="U18:U21"/>
    <mergeCell ref="V18:V21"/>
    <mergeCell ref="W18:W21"/>
    <mergeCell ref="X18:X21"/>
    <mergeCell ref="Y18:Y21"/>
    <mergeCell ref="C22:C25"/>
    <mergeCell ref="N22:N25"/>
    <mergeCell ref="O22:O25"/>
    <mergeCell ref="Y22:Y25"/>
    <mergeCell ref="C26:C27"/>
    <mergeCell ref="N26:N27"/>
    <mergeCell ref="A8:A17"/>
    <mergeCell ref="B8:B17"/>
    <mergeCell ref="C8:C11"/>
    <mergeCell ref="N8:N11"/>
    <mergeCell ref="O8:O11"/>
    <mergeCell ref="P8:P11"/>
    <mergeCell ref="Q8:Q11"/>
    <mergeCell ref="R8:R11"/>
    <mergeCell ref="S8:S11"/>
    <mergeCell ref="C16:C17"/>
    <mergeCell ref="N16:N17"/>
    <mergeCell ref="O16:O17"/>
    <mergeCell ref="P16:P17"/>
    <mergeCell ref="Q16:Q17"/>
    <mergeCell ref="R16:R17"/>
    <mergeCell ref="S16:S17"/>
    <mergeCell ref="C12:C15"/>
    <mergeCell ref="N12:N15"/>
    <mergeCell ref="O12:O15"/>
    <mergeCell ref="P12:P15"/>
    <mergeCell ref="Q12:Q15"/>
    <mergeCell ref="R12:R15"/>
    <mergeCell ref="S12:S15"/>
    <mergeCell ref="F108:H108"/>
    <mergeCell ref="F109:H109"/>
    <mergeCell ref="E6:E7"/>
    <mergeCell ref="J6:M6"/>
    <mergeCell ref="N6:R6"/>
    <mergeCell ref="S6:Y6"/>
    <mergeCell ref="T8:T11"/>
    <mergeCell ref="U8:U11"/>
    <mergeCell ref="V8:V11"/>
    <mergeCell ref="B108:E108"/>
    <mergeCell ref="B109:E109"/>
    <mergeCell ref="F6:I6"/>
    <mergeCell ref="W8:W11"/>
    <mergeCell ref="X8:X11"/>
    <mergeCell ref="Y8:Y11"/>
    <mergeCell ref="T12:T15"/>
    <mergeCell ref="U12:U15"/>
    <mergeCell ref="V12:V15"/>
    <mergeCell ref="W12:W15"/>
    <mergeCell ref="X12:X15"/>
    <mergeCell ref="Y12:Y15"/>
    <mergeCell ref="T16:T17"/>
    <mergeCell ref="U16:U17"/>
    <mergeCell ref="V16:V17"/>
    <mergeCell ref="A6:A7"/>
    <mergeCell ref="B6:B7"/>
    <mergeCell ref="C6:C7"/>
    <mergeCell ref="D6:D7"/>
    <mergeCell ref="E5:Y5"/>
    <mergeCell ref="A4:D4"/>
    <mergeCell ref="A5:D5"/>
    <mergeCell ref="E1:Y1"/>
    <mergeCell ref="E2:Y2"/>
    <mergeCell ref="S3:Y3"/>
    <mergeCell ref="E3:R3"/>
    <mergeCell ref="A1:D3"/>
    <mergeCell ref="E4:Y4"/>
  </mergeCells>
  <dataValidations count="4">
    <dataValidation type="list" allowBlank="1" showInputMessage="1" showErrorMessage="1" sqref="V90:V93 V8 V16 V12 V24 V20 V84 V58 V64 V62 V70 V32 V40 V36 V50 V44 C90:C93 V72 W8:W93 V76">
      <formula1>#REF!</formula1>
    </dataValidation>
    <dataValidation type="list" allowBlank="1" showInputMessage="1" showErrorMessage="1" sqref="C96:C99">
      <formula1>$R$102:$R$104</formula1>
    </dataValidation>
    <dataValidation type="list" allowBlank="1" showInputMessage="1" showErrorMessage="1" sqref="O8 O16 O12 O24 O20 O84 O58 O64 O62 O70 O32 O40 O36 O50 O44 N90:N101 V94:V101 O74:P74 X8:X101 O78">
      <formula1>#REF!</formula1>
    </dataValidation>
    <dataValidation type="list" allowBlank="1" showInputMessage="1" showErrorMessage="1" sqref="W94:W101">
      <formula1>$O$102:$O$104</formula1>
    </dataValidation>
  </dataValidations>
  <printOptions/>
  <pageMargins left="0.7086614173228347" right="0.7086614173228347" top="0.7480314960629921" bottom="0.7480314960629921" header="0.31496062992125984" footer="0.31496062992125984"/>
  <pageSetup horizontalDpi="600" verticalDpi="600" orientation="landscape" scale="35" r:id="rId5"/>
  <headerFooter>
    <oddFooter>&amp;C&amp;G</oddFooter>
  </headerFooter>
  <drawing r:id="rId3"/>
  <legacyDrawing r:id="rId2"/>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Usuario</cp:lastModifiedBy>
  <cp:lastPrinted>2019-11-22T21:42:49Z</cp:lastPrinted>
  <dcterms:created xsi:type="dcterms:W3CDTF">2010-03-25T16:40:43Z</dcterms:created>
  <dcterms:modified xsi:type="dcterms:W3CDTF">2019-11-22T21:46:13Z</dcterms:modified>
  <cp:category/>
  <cp:version/>
  <cp:contentType/>
  <cp:contentStatus/>
</cp:coreProperties>
</file>