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updateLinks="never" defaultThemeVersion="124226"/>
  <bookViews>
    <workbookView xWindow="0" yWindow="0" windowWidth="19170" windowHeight="5445" activeTab="3"/>
  </bookViews>
  <sheets>
    <sheet name="GESTIÓN " sheetId="10" r:id="rId1"/>
    <sheet name="INVERSIÓN" sheetId="6" r:id="rId2"/>
    <sheet name="ACTIVIDADES " sheetId="11" r:id="rId3"/>
    <sheet name="TERRITORIALIZACIÓN." sheetId="15" r:id="rId4"/>
    <sheet name="TERRITORIALIZACIÓN" sheetId="13" state="hidden" r:id="rId5"/>
  </sheets>
  <externalReferences>
    <externalReference r:id="rId8"/>
    <externalReference r:id="rId9"/>
    <externalReference r:id="rId10"/>
    <externalReference r:id="rId11"/>
    <externalReference r:id="rId12"/>
  </externalReferences>
  <definedNames>
    <definedName name="_xlnm.Print_Area" localSheetId="2">'ACTIVIDADES '!$B$1:$N$76</definedName>
    <definedName name="_xlnm.Print_Area" localSheetId="0">'GESTIÓN '!$A$1:$AW$17</definedName>
    <definedName name="_xlnm.Print_Area" localSheetId="1">'INVERSIÓN'!$A$1:$AU$60</definedName>
    <definedName name="_xlnm.Print_Area" localSheetId="4">'TERRITORIALIZACIÓN'!$A$1:$Y$116</definedName>
    <definedName name="CONDICION_POBLACIONAL" localSheetId="2">'[1]Variables'!$C$1:$C$24</definedName>
    <definedName name="CONDICION_POBLACIONAL" localSheetId="0">'[1]Variables'!$C$1:$C$24</definedName>
    <definedName name="CONDICION_POBLACIONAL" localSheetId="4">'[1]Variables'!$C$1:$C$24</definedName>
    <definedName name="CONDICION_POBLACIONAL">'[2]Variables'!$C$1:$C$24</definedName>
    <definedName name="GRUPO_ETAREO" localSheetId="2">'[1]Variables'!$A$1:$A$8</definedName>
    <definedName name="GRUPO_ETAREO" localSheetId="0">'[1]Variables'!$A$1:$A$8</definedName>
    <definedName name="GRUPO_ETAREO" localSheetId="4">'[1]Variables'!$A$1:$A$8</definedName>
    <definedName name="GRUPO_ETAREO">'[2]Variables'!$A$1:$A$8</definedName>
    <definedName name="GRUPO_ETAREOS" localSheetId="2">#REF!</definedName>
    <definedName name="GRUPO_ETAREOS" localSheetId="0">#REF!</definedName>
    <definedName name="GRUPO_ETAREOS" localSheetId="4">#REF!</definedName>
    <definedName name="GRUPO_ETAREOS">#REF!</definedName>
    <definedName name="GRUPO_ETARIO" localSheetId="2">#REF!</definedName>
    <definedName name="GRUPO_ETARIO" localSheetId="0">#REF!</definedName>
    <definedName name="GRUPO_ETARIO" localSheetId="4">#REF!</definedName>
    <definedName name="GRUPO_ETARIO">#REF!</definedName>
    <definedName name="GRUPO_ETNICO" localSheetId="2">#REF!</definedName>
    <definedName name="GRUPO_ETNICO" localSheetId="0">#REF!</definedName>
    <definedName name="GRUPO_ETNICO" localSheetId="4">#REF!</definedName>
    <definedName name="GRUPO_ETNICO">#REF!</definedName>
    <definedName name="GRUPOETNICO" localSheetId="4">#REF!</definedName>
    <definedName name="GRUPOETNICO">#REF!</definedName>
    <definedName name="GRUPOS_ETNICOS" localSheetId="2">'[1]Variables'!$H$1:$H$8</definedName>
    <definedName name="GRUPOS_ETNICOS" localSheetId="0">'[1]Variables'!$H$1:$H$8</definedName>
    <definedName name="GRUPOS_ETNICOS" localSheetId="4">'[1]Variables'!$H$1:$H$8</definedName>
    <definedName name="GRUPOS_ETNICOS">'[2]Variables'!$H$1:$H$8</definedName>
    <definedName name="LOCALIDAD" localSheetId="2">#REF!</definedName>
    <definedName name="LOCALIDAD" localSheetId="0">#REF!</definedName>
    <definedName name="LOCALIDAD" localSheetId="4">#REF!</definedName>
    <definedName name="LOCALIDAD">#REF!</definedName>
    <definedName name="LOCALIZACION" localSheetId="2">#REF!</definedName>
    <definedName name="LOCALIZACION" localSheetId="0">#REF!</definedName>
    <definedName name="LOCALIZACION" localSheetId="4">#REF!</definedName>
    <definedName name="LOCALIZACION">#REF!</definedName>
  </definedNames>
  <calcPr calcId="179017"/>
</workbook>
</file>

<file path=xl/comments2.xml><?xml version="1.0" encoding="utf-8"?>
<comments xmlns="http://schemas.openxmlformats.org/spreadsheetml/2006/main">
  <authors>
    <author>LINA.FORERO</author>
    <author>JUAN.OTALORA</author>
  </authors>
  <commentList>
    <comment ref="AQ9" authorId="0">
      <text>
        <r>
          <rPr>
            <b/>
            <sz val="9"/>
            <rFont val="Tahoma"/>
            <family val="2"/>
          </rPr>
          <t>LINA.FORERO:</t>
        </r>
        <r>
          <rPr>
            <sz val="9"/>
            <rFont val="Tahoma"/>
            <family val="2"/>
          </rPr>
          <t xml:space="preserve">
No se evidencia avance en la ejecución presupuestal correspondiente al año 2018 aún cuando existe un avance en gestión, en virtud que los avalúos solicitados a la UAECD(xxx) los cuales se están ejecutando con recursos de reserva del año 2017, año en que se realizó la celebración de dicho contrato con la entidad.</t>
        </r>
      </text>
    </comment>
    <comment ref="AL21" authorId="1">
      <text>
        <r>
          <rPr>
            <b/>
            <sz val="9"/>
            <rFont val="Tahoma"/>
            <family val="2"/>
          </rPr>
          <t>JUAN.OTALORA:</t>
        </r>
        <r>
          <rPr>
            <sz val="9"/>
            <rFont val="Tahoma"/>
            <family val="2"/>
          </rPr>
          <t xml:space="preserve">
No se reporta avance en magnitud ya que los recursos se han empleado en actividades previas para la habilitación de cantera. Sin embargo, estás actividades no pueden ser cuantificadas como área habilitada.</t>
        </r>
      </text>
    </comment>
    <comment ref="AQ21" authorId="0">
      <text>
        <r>
          <rPr>
            <b/>
            <sz val="9"/>
            <rFont val="Tahoma"/>
            <family val="2"/>
          </rPr>
          <t>LINA.FORERO:</t>
        </r>
        <r>
          <rPr>
            <sz val="9"/>
            <rFont val="Tahoma"/>
            <family val="2"/>
          </rPr>
          <t xml:space="preserve">
No se reportaron avances en magnitud de la meta, ya que para la implementación de la habilitación de hectáreas se deben realizar labores previas de planificación como: identificación de áreas, diagnóstico y elaboración de prediseños, estas acciones preliminares no son cuantificables en la unidad de medida que solicita la magnitud. Así, las actividades realizadas con los compromisos presupuestales de la vigencia corresponden a la planificación.
RESERVA:  Si bien se han girado recursos de reserva, no se reporta magnitud ya que se han realizado acciones previas como: actividades de topografía en el sendero Zuque - Corinto para el convenio CAR-SDA-EAB.</t>
        </r>
      </text>
    </comment>
    <comment ref="AL23" authorId="1">
      <text>
        <r>
          <rPr>
            <b/>
            <sz val="9"/>
            <rFont val="Tahoma"/>
            <family val="2"/>
          </rPr>
          <t>JUAN.OTALORA:</t>
        </r>
        <r>
          <rPr>
            <sz val="9"/>
            <rFont val="Tahoma"/>
            <family val="2"/>
          </rPr>
          <t xml:space="preserve">
No se reporta avance en magnitud ya que los recursos se han empleado en actividades previas para la habilitación de cantera. Sin embargo, estás actividades no pueden ser cuantificadas como área habilitada.</t>
        </r>
      </text>
    </comment>
    <comment ref="AQ27" authorId="1">
      <text>
        <r>
          <rPr>
            <b/>
            <sz val="9"/>
            <rFont val="Tahoma"/>
            <family val="2"/>
          </rPr>
          <t>JUAN.OTALORA:</t>
        </r>
        <r>
          <rPr>
            <sz val="9"/>
            <rFont val="Tahoma"/>
            <family val="2"/>
          </rPr>
          <t xml:space="preserve">
RESERVA:  Si bien se han girado recursos de reserva, no se reporta magnitud ya que se han realizado acciones previas como: diagnostico, planeación y elaboración de diseños hacen parte de la implementación.</t>
        </r>
      </text>
    </comment>
    <comment ref="AQ33" authorId="0">
      <text>
        <r>
          <rPr>
            <b/>
            <sz val="9"/>
            <rFont val="Tahoma"/>
            <family val="2"/>
          </rPr>
          <t>LINA.FORERO:</t>
        </r>
        <r>
          <rPr>
            <sz val="9"/>
            <rFont val="Tahoma"/>
            <family val="2"/>
          </rPr>
          <t xml:space="preserve">
La iniciativa ambiental no se ha implementado y por esta razón no se puede reportar avances en la magnitud de la meta. No obstante, durando el I trimestre/2018 se realizaron todas las gestiones necesarias para realizar el proceso de implementación, tales como mesas de trabajo, salidas de campo con el grupo vinculado y lo requerido a nivel precontractual para la adquisición de insumos,  adquisición de señalización, entre otros.
</t>
        </r>
      </text>
    </comment>
    <comment ref="AL39" authorId="1">
      <text>
        <r>
          <rPr>
            <b/>
            <sz val="9"/>
            <rFont val="Tahoma"/>
            <family val="2"/>
          </rPr>
          <t>JUAN.OTALORA:</t>
        </r>
        <r>
          <rPr>
            <sz val="9"/>
            <rFont val="Tahoma"/>
            <family val="2"/>
          </rPr>
          <t xml:space="preserve">
No se reporta avance en magnitud ya que los recursos se han empleado en actividades previas para la restauración y mantenimiento. Sin embargo, estás actividades no pueden ser cuantificadas como área restaurada.</t>
        </r>
      </text>
    </comment>
    <comment ref="AQ39" authorId="0">
      <text>
        <r>
          <rPr>
            <b/>
            <sz val="9"/>
            <rFont val="Tahoma"/>
            <family val="2"/>
          </rPr>
          <t>LINA.FORERO:</t>
        </r>
        <r>
          <rPr>
            <sz val="9"/>
            <rFont val="Tahoma"/>
            <family val="2"/>
          </rPr>
          <t xml:space="preserve">
No se reportaron avances en magnitud de la meta, debido a que para la implementación de la restauración se deben realizar labores previas de planificación como: identificación de áreas, diagnóstico y elaboración de diseños, estas acciones preliminares no son cuantificables en la unidad que solicita la magnitud.Así, las actividades realizadas con los compromisos presupuestales de la vigencia corresponden a la planificación. 
Reserva: Si bien se han girado recursos de reserva, no se reporta magnitud ya que se han realizado acciones previas como: diagnóstico, planeación y elaboración de diseños que hacen parte de la implementación.</t>
        </r>
      </text>
    </comment>
    <comment ref="AL41" authorId="1">
      <text>
        <r>
          <rPr>
            <b/>
            <sz val="9"/>
            <rFont val="Tahoma"/>
            <family val="2"/>
          </rPr>
          <t>JUAN.OTALORA:</t>
        </r>
        <r>
          <rPr>
            <sz val="9"/>
            <rFont val="Tahoma"/>
            <family val="2"/>
          </rPr>
          <t xml:space="preserve">
No se reporta avance en magnitud ya que los recursos se han empleado en actividades previas para la restauración y mantenimiento. Sin embargo, estás actividades no pueden ser cuantificadas como área restaurada.</t>
        </r>
      </text>
    </comment>
    <comment ref="AQ45" authorId="0">
      <text>
        <r>
          <rPr>
            <b/>
            <sz val="9"/>
            <rFont val="Tahoma"/>
            <family val="2"/>
          </rPr>
          <t>LINA.FORERO:</t>
        </r>
        <r>
          <rPr>
            <sz val="9"/>
            <rFont val="Tahoma"/>
            <family val="2"/>
          </rPr>
          <t xml:space="preserve">
Con los compromisos presupuestales de la vigencia y con el fin de garantizar el cumplimiento de la Meta, durante el trimestre I, se estableció la estandarización, actualización y seguimiento del procedimiento 126PM03-PR08 "Ejecución de actividades de gestión del riesgo por incendio forestal". Dentro de esta labor, se realiza el análisis de gestión de actividades actuales del equipo de prevención y mitigación de incendios, aportes e identificación de oportunidades de mejora, control de número de áreas intervenidas con labores de mitigación de incendios forestales con los estándares requeridos dentro de la matriz de cumplimiento creada para ello, seguimiento a salidas conformes y no conformes respecto a estas áreas intervenidas, a la valorización de daños  e informes de gestión de la comisión de incendios forestales. De acuerdo a lo anterior, se aclara que los recursos invertidos no mueven directamente la magnitud de la meta, pero contribuye al desarrollo eficiente de las actividades que llevan al alcance de la misma. </t>
        </r>
      </text>
    </comment>
    <comment ref="AQ51" authorId="0">
      <text>
        <r>
          <rPr>
            <b/>
            <sz val="9"/>
            <rFont val="Tahoma"/>
            <family val="2"/>
          </rPr>
          <t>LINA.FORERO:</t>
        </r>
        <r>
          <rPr>
            <sz val="9"/>
            <rFont val="Tahoma"/>
            <family val="2"/>
          </rPr>
          <t xml:space="preserve">
En la ficha del proyecto, se establecieron como actividades previas para la implementación de incentivos, el Reconocimiento en campo y selección de los predios a vincular en el proceso y el Diseño del paquete de incentivos para los predios seleccionados, se ha venido reportando avance en recursos presupuestales, con cero en magnitud. Se están seleccionando los predios para completar las 15 hectáreas donde se implementaran los incentivos y definiendo si se va a implementar a través de restauración activa, pasiva, recuperación de cuenca o control de retamo. Con este fin se han realizado visitas de campo, reuniones con la Alcaldía de San Cristobal y análisis cartográficos. 
</t>
        </r>
      </text>
    </comment>
  </commentList>
</comments>
</file>

<file path=xl/comments4.xml><?xml version="1.0" encoding="utf-8"?>
<comments xmlns="http://schemas.openxmlformats.org/spreadsheetml/2006/main">
  <authors>
    <author>JUAN.OTALORA</author>
    <author>LINA.FORERO</author>
  </authors>
  <commentList>
    <comment ref="K47" authorId="0">
      <text>
        <r>
          <rPr>
            <b/>
            <sz val="9"/>
            <rFont val="Tahoma"/>
            <family val="2"/>
          </rPr>
          <t>JUAN.OTALORA:</t>
        </r>
        <r>
          <rPr>
            <sz val="9"/>
            <rFont val="Tahoma"/>
            <family val="2"/>
          </rPr>
          <t xml:space="preserve">
La razón por la cual, no se reporta avance en magnitud es porque con los recursos ejecutados se han realizado actividades previas para  priorizar las áreas de senderos para habilitar. Sin embargo, estas áras aún no pueden ser cuantificadas como ha habilitadas. </t>
        </r>
      </text>
    </comment>
    <comment ref="E78" authorId="1">
      <text>
        <r>
          <rPr>
            <b/>
            <sz val="9"/>
            <rFont val="Tahoma"/>
            <family val="2"/>
          </rPr>
          <t>LINA.FORERO:</t>
        </r>
        <r>
          <rPr>
            <sz val="9"/>
            <rFont val="Tahoma"/>
            <family val="2"/>
          </rPr>
          <t xml:space="preserve">
En vigencia anterior se vincularon los grupos de interés social programados (2), pero la implementación de las iniciativas tenía pendiente un modulo que esta siendo implementado en este momento con las reservas presupuestales constituidas para las localidades de Usaquen y San cristobal, por lo tanto existen reservas presupuestales mas no reservas de magnitud. </t>
        </r>
      </text>
    </comment>
    <comment ref="F78" authorId="1">
      <text>
        <r>
          <rPr>
            <b/>
            <sz val="9"/>
            <rFont val="Tahoma"/>
            <family val="2"/>
          </rPr>
          <t>LINA.FORERO:</t>
        </r>
        <r>
          <rPr>
            <sz val="9"/>
            <rFont val="Tahoma"/>
            <family val="2"/>
          </rPr>
          <t xml:space="preserve">
En vigencia anterior se vincularon los grupos de interés social programados (2), pero la implementación de las iniciativas tenía pendiente un modulo que esta siendo implementado en este momento con las reservas presupuestales constituidas para las localidades de Usaquen y San cristobal, por lo tanto existen reservas presupuestales mas no reservas de magnitud. </t>
        </r>
      </text>
    </comment>
  </commentList>
</comments>
</file>

<file path=xl/sharedStrings.xml><?xml version="1.0" encoding="utf-8"?>
<sst xmlns="http://schemas.openxmlformats.org/spreadsheetml/2006/main" count="1201" uniqueCount="388">
  <si>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</si>
  <si>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</si>
  <si>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</si>
  <si>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</si>
  <si>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</si>
  <si>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</si>
  <si>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</si>
  <si>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</si>
  <si>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</si>
  <si>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</si>
  <si>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</si>
  <si>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</si>
  <si>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</si>
  <si>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</si>
  <si>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</si>
  <si>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</si>
  <si>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</si>
  <si>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Mar</t>
  </si>
  <si>
    <t>Jun</t>
  </si>
  <si>
    <t>Sep</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</si>
  <si>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</si>
  <si>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</si>
  <si>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</si>
  <si>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</si>
  <si>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</si>
  <si>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</si>
  <si>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</si>
  <si>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</si>
  <si>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</si>
  <si>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</si>
  <si>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</si>
  <si>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</si>
  <si>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</si>
  <si>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</si>
  <si>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</si>
  <si>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</si>
  <si>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</si>
  <si>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</si>
  <si>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</si>
  <si>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</si>
  <si>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</si>
  <si>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</si>
  <si>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</si>
  <si>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</si>
  <si>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</si>
  <si>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</si>
  <si>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</si>
  <si>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</si>
  <si>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</si>
  <si>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</si>
  <si>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</si>
  <si>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</si>
  <si>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</si>
  <si>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</si>
  <si>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</si>
  <si>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</si>
  <si>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</si>
  <si>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</si>
  <si>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</si>
  <si>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</si>
  <si>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</si>
  <si>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</si>
  <si>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</si>
  <si>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</si>
  <si>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</si>
  <si>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</si>
  <si>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</si>
  <si>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</si>
  <si>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</si>
  <si>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</si>
  <si>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</si>
  <si>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</si>
  <si>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</si>
  <si>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</si>
  <si>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126PG01-PR02-F-A5-V9.0</t>
  </si>
  <si>
    <t>Suma</t>
  </si>
  <si>
    <t>% de avance de los planes de manejo</t>
  </si>
  <si>
    <t>Porcentaje</t>
  </si>
  <si>
    <t>HABILITACIÓN DE ESPACIOS PARA EL DISFRUTE DE LA OFERTA NATURAL DE LOS CERROS ORIENTALES</t>
  </si>
  <si>
    <t>GESTIONAR  100% EL PLAN DE  ADQUISICIÓN DE PREDIOS PRIORIZADOS EN LOS CERROS ORIENTALES</t>
  </si>
  <si>
    <t>ADQUIRIR  25 HECTÁREAS DE PREDIOS PRIORIZADOS EN LOS CERROS ORIENTALES</t>
  </si>
  <si>
    <t xml:space="preserve">HABILITAR  4 HECTÁREAS   DE REDES DE SENDEROS ECOLÓGICOS SECUNDARIOS EN LOS CERROS ORIENTALES </t>
  </si>
  <si>
    <t>HABILITAR 5 HECTÁREAS DE UNA CANTERA EN LOS CERROS ORIENTALES PARA EL DISFRUTE DE LA OFERTA NATURAL</t>
  </si>
  <si>
    <t>APROPIACIÓN SOCIAL POR PARTE DE GRUPOS DE INTERÉS PARA LA CONSERVACIÓN DE LOS CERROS ORIENTALES</t>
  </si>
  <si>
    <t>VINCULAR 10 GRUPOS DE INTERÉS EN LA CONSERVACIÓN  CERROS IMPLEMENTANDO 5 INICIATIVAS  AMBIENTALES  PARA LA APROPIACIÓN SOCIAL.</t>
  </si>
  <si>
    <t xml:space="preserve">RESTAURACIÓN, MANEJO Y CONSERVACIÓN DE COBERTURAS VEGETALES </t>
  </si>
  <si>
    <t>RESTAURAR Y MANTENER   80 HA EN EL BOSQUE ORIENTAL DE BOGOTÁ CON PARTICIPACIÓN DEL SECTOR PRIVADO.</t>
  </si>
  <si>
    <t>DESARROLLAR EN 40 HA INCENTIVOS PARA LA CONSERVACIÓN DE COBERTURAS VEGETALES</t>
  </si>
  <si>
    <t>RESTAURACIÓN, MANEJO Y CONSERVACIÓN DE COBERTURAS VEGETALES</t>
  </si>
  <si>
    <t>1150 Implementación de acciones del plan de manejo de la franja de adecuación y la reserva forestal protectora de los cerros orientales en cumplimiento de la sentencia del Consejo De Estado</t>
  </si>
  <si>
    <t xml:space="preserve">Dirección de Gestión Ambiental </t>
  </si>
  <si>
    <t>MANEJAR 80 HA COMO ESTRATEGIA DE PREVENCIÓN Y MITIGACIÓN DE INCENDIOS FORESTALES</t>
  </si>
  <si>
    <t>MANEJAR 80 HA  COMO ESTRATEGIA DE PREVENCIÓN Y MITIGACIÓN DE INCENDIOS FORESTALES</t>
  </si>
  <si>
    <t>X</t>
  </si>
  <si>
    <t xml:space="preserve"> </t>
  </si>
  <si>
    <t>IMPLEMENTACIÓN DE ACCIONES DEL PLAN DE MANEJO DE LA FRANJA DE ADECUACIÓN Y LA RESERVA FORESTAL PROTECTORA DE LOS CERROS ORIENTALES</t>
  </si>
  <si>
    <t>Creciente</t>
  </si>
  <si>
    <t>Porcentaje de implementación del plan de manejo de la franja de adecuación y la Reserva Forestal Protectora de los cerros orientales</t>
  </si>
  <si>
    <t>Plan de manejo de la franja de adecuación y la Reserva Forestal Protectora de los cerros orientales en proceso de implementación</t>
  </si>
  <si>
    <t>RECUPERACIÓN Y PROTECCIÓN DEL RÍO BOGOTÁ Y CERROS ORIENTALES</t>
  </si>
  <si>
    <t>ADQUIRIR 25 HA DE PREDIOS PRIORIZADOS EN LOS CERROS ORIENTALES</t>
  </si>
  <si>
    <t>FORMATO DE  ACTUALIZACIÓN Y SEGUIMIENTO A LA TERRITORIALIZACIÓN DE LA INVERSIÓN</t>
  </si>
  <si>
    <t>PROYECTO:</t>
  </si>
  <si>
    <t>PERIODO:</t>
  </si>
  <si>
    <t>2 trimestre de 2017</t>
  </si>
  <si>
    <t>1, COD. META</t>
  </si>
  <si>
    <t>2, Meta Proyecto</t>
  </si>
  <si>
    <t>3, Nombre -Punto de inversión (Localidad, Especial, Distrital)</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</si>
  <si>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</si>
  <si>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</si>
  <si>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</si>
  <si>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</si>
  <si>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</si>
  <si>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</si>
  <si>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</si>
  <si>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</si>
  <si>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</si>
  <si>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</si>
  <si>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</si>
  <si>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</si>
  <si>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Seguimiento Mayo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</si>
  <si>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</si>
  <si>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</si>
  <si>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</si>
  <si>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</si>
  <si>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</si>
  <si>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</si>
  <si>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</si>
  <si>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</si>
  <si>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</si>
  <si>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</si>
  <si>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</si>
  <si>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</si>
  <si>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</si>
  <si>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</si>
  <si>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Usaquen</t>
  </si>
  <si>
    <t>Magnitud Vigencia</t>
  </si>
  <si>
    <t>Usaquén</t>
  </si>
  <si>
    <t>La Uribe (10), Los Cedros (13), San Cristobal Norte (11), zona rural</t>
  </si>
  <si>
    <t>BARRANCAS,LA GRANJA NORTE,BARRANCAS NORTE,SANTA TERESA,BOSQUE DE PINOS III, SANTA CECILIA PUENTE NORTE, CEDRO SALAZAR, BOSQUE DE PINOS III RURAL, EL REDIL, BOSQUE DE PINOS, SAN JOSE DE USAQUEN, TIBABITA RURAL I, BARRANCAS ORIENTAL, BARRANCAS ORIENTAL RURAL, LA CITA, SAN CRISTOBAL NORTE</t>
  </si>
  <si>
    <t>Polígono, se anexan archivos de intervención.</t>
  </si>
  <si>
    <t>Polígonos definidos dentro de la zonificación para adquisición predial del Plan de manejo de la Franja de adecuación como zonas de Alto Valor Ambiental y de prioridad de espacio público</t>
  </si>
  <si>
    <t>GRUPO SIN DEFINIR</t>
  </si>
  <si>
    <t>COMUNIDAD EN GENERAL</t>
  </si>
  <si>
    <t>NO IDENTIFICA GRUPOS ÉTNICOS</t>
  </si>
  <si>
    <t>Recursos Vigencia</t>
  </si>
  <si>
    <t>Magnitud Reservas</t>
  </si>
  <si>
    <t>Reservas Presupuestales</t>
  </si>
  <si>
    <t>Candelaria y Santafe</t>
  </si>
  <si>
    <t>La Candelaria (94), zona rural</t>
  </si>
  <si>
    <t>PARQUE NACIONAL URBANO, PARQUE NACIONAL ORIENTAL, EGIPTO, SAN FRANCISCO RURAL y LAS AGUAS</t>
  </si>
  <si>
    <t>San Cristobal</t>
  </si>
  <si>
    <t>La Gloria (50)  San Blas (32) y zona rural</t>
  </si>
  <si>
    <t>ALTOS DEL ZIPA, ALTOS DEL ZUQUE, AGUAS CLARAS, LA ARBOLEDA RURAL, LOS LAURELES I, TIBAQUE I, TIBAQUE, TIBAQUE URBANO, MORALBA, QUINDIO, EL TRIANGULO</t>
  </si>
  <si>
    <t>Usme</t>
  </si>
  <si>
    <t>La Flora (52), Ciudad Usme (61) y zona rural</t>
  </si>
  <si>
    <t xml:space="preserve">
LAS VIOLETAS, TIHUAQUE RURAL, LAS VIOLETAS RURAL, TIHUAQUE, LOS ARRAYANES, JUAN JOSE RONDON I
</t>
  </si>
  <si>
    <t>5 usme
4 san cristobal</t>
  </si>
  <si>
    <t xml:space="preserve">50, zuque
</t>
  </si>
  <si>
    <t xml:space="preserve">Corinto, Danubio, Alfonso Lopez, Comuneros, Parque Entrenubes, La Gloria, los libertadores, La belleza,  </t>
  </si>
  <si>
    <t>Sin polígono</t>
  </si>
  <si>
    <t>Aula Ambiental Entrenubes y sectores de Corinto y El Zuque.</t>
  </si>
  <si>
    <t xml:space="preserve">198,396
</t>
  </si>
  <si>
    <t>SIN DEFINIR</t>
  </si>
  <si>
    <t>POBLACIÓN GENERAL</t>
  </si>
  <si>
    <t>NO IDENTIFICADOS</t>
  </si>
  <si>
    <t>Usme y San Cristobal</t>
  </si>
  <si>
    <t>VINCULAR 10 GRUPOS DE INTERÉS EN LA CONSERVACIÓN  CERROS IMPLEMENTANDO 5 INICIATIVAS  AMBIENTALES  PARA LA APROPIACIÓN SOCIAL</t>
  </si>
  <si>
    <t>San Cristobal Norte</t>
  </si>
  <si>
    <t>Soratama 
La Cita</t>
  </si>
  <si>
    <t>Barrios colindantes desde la  calle 149 hasta la calle 180</t>
  </si>
  <si>
    <t>Santa Fé</t>
  </si>
  <si>
    <t>La macarena y aledaños</t>
  </si>
  <si>
    <t xml:space="preserve">Vereda Fatima
Vereda Los Cerezos, Bosque Izquierdo
Germania
La Macarena
La Paz Centro
La Perseverancia
</t>
  </si>
  <si>
    <t xml:space="preserve">Barrios colindantes desde y entre  Avenida Circunvalar, Monserrate, Calle 11 ; Via Bogotá Choachí, Universidad Externado de Colombia, Avenida Circunvalar,Teatro Media Torta, Universidad Externado de Colombia. </t>
  </si>
  <si>
    <t>San Cristóbal</t>
  </si>
  <si>
    <t xml:space="preserve"> La Gloria
San Blas
UPR San Cristóbal y aledaños</t>
  </si>
  <si>
    <t>Barrios colindantes desde y entre CL 14 S, KR 18 E,Camino Puente de Piedra, Camino  a Ubaqué, KR 19A E, Urbanización Moralba</t>
  </si>
  <si>
    <t>TOTAL</t>
  </si>
  <si>
    <t>Santa Fe  y  San Cristóbal</t>
  </si>
  <si>
    <t>92. La Macarena
50, La Gloria
32. San Blas
904. UPR San Cristóbal</t>
  </si>
  <si>
    <t xml:space="preserve">
Bosque Izquierdo
Germania
La Macarena
La Paz Centro
La Perseverancia
Altos Del Zipa
Altos Del Zuque
Moralba
Puente Colorado
Quindio
Chiguaza Urbana
La Arboleda Rural
Tibaque
</t>
  </si>
  <si>
    <t>Polígono 218, Parque Enrique Olaya Herrera. Con georreferenciación.
Serranía El Zuque</t>
  </si>
  <si>
    <t>En el bosque Oriental de Bogotá, la UPZ ubicada frente a zona afectada por incendio forestal ocurrido en el sector de Monserrate.
Cerros orientales, sur del Bosque Oriental de Bogotá</t>
  </si>
  <si>
    <t>6968
10020</t>
  </si>
  <si>
    <t>7253
10428</t>
  </si>
  <si>
    <t>Santa Fe
San Cristóbal
Chapinero</t>
  </si>
  <si>
    <t>Vereda Monserrate
UPZ 51 - Los Libertadores
Zona rural</t>
  </si>
  <si>
    <t>Vereda Monserrate
Barrio Juan Rey (La Paz)
Barrio Altos del Virrey
Zona rural</t>
  </si>
  <si>
    <t>Línea - Sendero a Monserrate (desde la estación del funicular hasta el punto de ascenso al Santuario No 7).
Polígono - Predio del Colegio Monseñor Bernardo Sánchez (Kr 14 Este 66 - 70 Sur)
Polígono - Parque La Arboleda (Tv 14 Este - Calle 64A Sur) .
Polìgono predio Altos del Virrey.
Polígono predio Ministerio de Defensa
Polígono predio Seminario de los Padres Píos</t>
  </si>
  <si>
    <t>Cerro de Monserrate
Área de la Localidad San Cristóbal ubicada a 1 km a la redonda  del Colegio Monseñor Bernardo Sánchez.
Área de la Localidad San Cristóbal ubicada a 1 km a la redonda  del Parque La Arboleda.  
Área de la Localidad San Cristóbal ubicada a 1 km a la redonda del predio Altos del Virrey. 
Área de la Localidad de Chapinero correspondiente a la UPZ Pardo Rubio</t>
  </si>
  <si>
    <t>TODOS LOS GRUPOS ETAREOS DE LAS DOS LOCALIDADES</t>
  </si>
  <si>
    <t>Cerro Norte</t>
  </si>
  <si>
    <t>Barrios colindantes desde la calle 149 hasta la calle 180</t>
  </si>
  <si>
    <t>NO SE IDENTIFICAN GRUPOS ÉTNICOS</t>
  </si>
  <si>
    <t>La Macarena</t>
  </si>
  <si>
    <t>Bosque Izquierdo
Germania
La Macarena
La Paz Centro
La Perseverancia</t>
  </si>
  <si>
    <t xml:space="preserve">
Parque del Agua y barrios colindantes</t>
  </si>
  <si>
    <t>TOTAL MP1</t>
  </si>
  <si>
    <t>Total Recursos Vigencia MP1</t>
  </si>
  <si>
    <t>Total Reservas MP1</t>
  </si>
  <si>
    <t>TOTALES - PROYECTO</t>
  </si>
  <si>
    <t>Total Recursos Vigencia - Proyecto</t>
  </si>
  <si>
    <t>Total  Recursos Reservas - Proyecto</t>
  </si>
  <si>
    <t>1, PRIMERA CATEGORIA</t>
  </si>
  <si>
    <t>PROGRAMA</t>
  </si>
  <si>
    <t>1.2 PROYECTO</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</si>
  <si>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</si>
  <si>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</si>
  <si>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</si>
  <si>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</si>
  <si>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</si>
  <si>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</si>
  <si>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</si>
  <si>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</si>
  <si>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</si>
  <si>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Cantera El Zuque, Barrio Corinto y barrios colindantes</t>
  </si>
  <si>
    <t>Usaquen:
Area piloto en el barrio Cerro Norte.
Descripción: Area piloto en el barrio Cerro Norte.</t>
  </si>
  <si>
    <t>Santa Fe  y  San Cristóbal:
Areas priorizadas en la reserva forestal Bosque Oriental de Bogota en las localidades Santa fe y San Cristobal con acciones para restauracion ecologica y mantenimiento.
Descripción: Las areas priorizadas de intervención  en la reserva forestal Bosque Oriental de Bogota objeto de disenio y recuperacion se localizan en los barrios Bosque Izquierdo,Germania,La Macarena,La Paz Centro,La Perseverancia,Altos Del Zipa,Altos Del Zuque,Moralba,Puente Colorado,Quindio,Chiguaza Urbana,La Arboleda Rural y Tibaque.</t>
  </si>
  <si>
    <t>San Cristóbal:
 La Gloria, San Blas y la UPR San Cristóbal. En Altos del Zipa, Altos del Zuque, Aguas claras, La arboleda rural, Los laureles I, Tibaque I, Tibaque, Tibaque urbano, Moralba, Quindío, El triangulo.
Descripción:  Area en la zona prioritaria Zuque Corinto y la Franja de Adecuacion para el desarrollo de iniciativas socioambientales, con area de infuencia en los barrios desde y entre CL 14 S, KR 18 E, Camino Puente de Piedra, Camino  a Ubaque, KR 19A E, Urbanización Moralba.</t>
  </si>
  <si>
    <t>Santa Fé: 
 En la UPZ La macarena y área aledaña en Vereda Fatima, Vereda Los Cerezos, Bosque Izquierdo, Germania, La Macarena, La Paz Centro y La Perseverancia.
Descripción:  Acciones socio-ambientales en la zona prioritaria del Sector Parque del Agua. Se define el área de influencia en los barrios colindantes desde y entre  Avenida Circunvalar, Monserrate, Calle 11; Vía Bogotá Choachí, Universidad Externado de Colombia, Avenida Circunvalar, Teatro Media Torta y Universidad Externado de Colombia.</t>
  </si>
  <si>
    <t>Usaquen: Franja de adecuacion y la reserva forestal protectora de los cerros orientales con iniciativas sociales-ambientales para la conservacion.
Descripción:  Definicion de zonas prioritarias para la identificación e implementación de criterios e iniciativas ambientales en la reserva forestal protectora de los cerros orientales en UPZ San Cristobal Norte en los Barrios Soratama y La Cita, influenciando los barrios desde la  calle 149 hasta la calle 180.</t>
  </si>
  <si>
    <t>Especial: Territorios Supra e intralocales en  Usme y San Cristobal en Cerros surorientales en antigua Cantera Zuque.
Descripción:  Acciones para la restauracion, rehabilitación o recuperacion ecologica parte de la reserva forestal en el suroriente de Bogota.</t>
  </si>
  <si>
    <t>Usme:
Predios priorizados para adquisicion en los cerros orientales ubicados en Zona rural de la localidad.
Descripción:  Predios priorizados  en los barrios: Las Violetas, Tihuaque Rural, Las Violetas Rural, Tihuaque, Los Arrayanes, Juan Jose Rondon I.</t>
  </si>
  <si>
    <t>San Cristobal:
Predios priorizados para adquisicion en los cerros orientales ubicados en Zona rural de la localidad.
Descripción:  Predios priorizados  en los barrios: Altos del Zipa, Altos Del Zuque, Aguas Claras, La Arboleda Rural, Los Laureles I, Tibaque I, Tibaque, Tibaque Urbano, Moralba, Quindio y El Triangulo.</t>
  </si>
  <si>
    <t>Usaquen:
Zonas en cerros orientales de Alto Valor Ambiental y de prioridad de espacio publico en la Franja de Adecuacion del Bosque Oriental  ubicados en UPZ  10, 11, 13 y en zona rural de la localidad 1.
Descripción:  Delimitacion de poligonos y selección de areas de alto valor ambiental y de prioridad de espacio publico para adquisicion predial en el Plan de manejo de la Franja de adecuacion. Las acciones de la meta desarrolladas en la localidad 1 se localizan en las UPZ La Uribe, Los Cedros, San Cristobal Norte y zona rural, MPI1.</t>
  </si>
  <si>
    <t>NUMERO INTERSEXUAL</t>
  </si>
  <si>
    <t>5, PONDERACIÓN HORIZONTAL AÑO: _2018_</t>
  </si>
  <si>
    <t xml:space="preserve">HABILITAR  4 HECTÁREAS  DE REDES DE SENDEROS ECOLÓGICOS SECUNDARIOS EN LOS CERROS ORIENTALES </t>
  </si>
  <si>
    <t>52. La flora.
56. Danubio
57. Gran yomasa
58. comuneros
59. Alfonso López
60. Parque Entrenubes</t>
  </si>
  <si>
    <t>Chiniza, Tihuaque, Los Soches, Usminia, puerta al Llano.</t>
  </si>
  <si>
    <t>Reserva Forestal Protectora Bosque Oriental</t>
  </si>
  <si>
    <t>USME :Zona de Alto Valor Ambiental en la Franja de Adecuación y la reserva forestal protectora Bosque Oriental en las UPZ La Flora (52), Ciudad Usme (61) , Danubio (56), Gran Yomasa (57), Comuneros (58), Alfonso López (59), Parque Entre Nubes(60) y en zona rural de la localidad 5.
Descripción:  Acciones para el manejo, protección, restauración, rehabilitación o recuperación ecológica por medio de la inducción de transformaciones ambientales en apoyo a y en la dirección de las tendencias generales de la sucesión, lo que implica el manejo de factores físicos, bióticos y sociales en la Franja de Adecuación y la reserva forestal protectora Bosque Oriental al suroriente de Bogotá.</t>
  </si>
  <si>
    <t>San Cristóbal:
 La Gloria, San Blas y la UPR San Cristóbal. En Altos del Zipa, Altos del Zuque, Aguas claras, La arboleda rural, Los laureles I, Tibaque I, Tibaque, Tibaque urbano, Moralba, Quindío, El triangulo.
Descripción:  Area en la zona prioritaria Zuque Corinto</t>
  </si>
  <si>
    <t>NO DISCRIMINA</t>
  </si>
  <si>
    <t>1, Elaboración de avaluos a predios seleccionados</t>
  </si>
  <si>
    <t xml:space="preserve">2, Gestión requerida para la adquisición predial de la SDA </t>
  </si>
  <si>
    <t>8, Realizar la intervención de manejo y adecuación de senderos y mejoramiento de accesos en  la Reserva Forestal Bosque Oriental de Bogotá.</t>
  </si>
  <si>
    <t>9, Identificar, diagnosticar, planear y elaborar los prediseños para acciones restauración, rehabilitación o recuperación ecológica.</t>
  </si>
  <si>
    <t>10, Realizar la intervención de manejo y adecuación de senderos y mejoramiento de accesos en  la Reserva Forestal Bosque Oriental de Bogotá.</t>
  </si>
  <si>
    <t>11, Identificar el área de cantera, diagnosticar, planear y elaborar los diseños para acciones restauración, rehabilitación o recuperación ecológica.</t>
  </si>
  <si>
    <t>12, Realizar la implementación de acciones de restauración, rehabilitación o recuperación ecológica.</t>
  </si>
  <si>
    <t>13, Identificar el área de cantera, diagnosticar, planear y elaborar los diseños para acciones restauración, rehabilitación o recuperación ecológica.</t>
  </si>
  <si>
    <t>4, Revisión y aprobación de los avalúos comerciales, para gestionar la solicitud del Certificado de Disponibilidad Presupuestal que respaldará la adquisición predial</t>
  </si>
  <si>
    <t>6, Adquisición predial</t>
  </si>
  <si>
    <t>7, Identificar, diagnosticar, planear y elaborar los prediseños para acciones restauración, rehabilitación o recuperación ecológica.</t>
  </si>
  <si>
    <t>14, Realizar la implementación de acciones de restauración, rehabilitación o recuperación ecológica.</t>
  </si>
  <si>
    <t>15, Actividades de diagnóstico, caracterización social, convocatoria  y diseño, con el grupo social vinculado,  de una (1) iniciativa socioambiental</t>
  </si>
  <si>
    <t>16, Realizar la implementación y seguimiento de  una (1)  iniciativa socioambiental</t>
  </si>
  <si>
    <t>17, Actividades en el espacio público como un escenario democrático, seguro y de calidad para la socialización, apropiación, conectividad, uso adecuado y disfrute de todas las personas.</t>
  </si>
  <si>
    <t>18, Realizar la implementación y seguimiento a dos (2) iniciativas socioambientales</t>
  </si>
  <si>
    <t>19, Elaborar  diagnósticos y diseños, con participación social y el sector privado, para  la planificación  en áreas priorizadas de intervención  en la reserva forestal Bosque Oriental de Bogotá.</t>
  </si>
  <si>
    <t>20, Intervenir de  manera directa con acciones  de restauración ecológica  en  áreas  definidas para restauración ecológica.</t>
  </si>
  <si>
    <t>21 Elaborar  diagnósticos y diseños, con participación social y el sector privado, para  la planificación  en áreas priorizadas de intervención  en la reserva forestal Bosque Oriental de Bogotá.</t>
  </si>
  <si>
    <t>22, Intervenir de  manera directa con acciones  de restauración ecológica  en  áreas  definidas para restauración ecológica.</t>
  </si>
  <si>
    <t>23, Ejecutar acciones de prevención y mitigación de incendios forestales, manejo adaptativo en áreas invadidas por retamo y recuperación de áreas afectadas por incendio forestal en el Distrito Capital.</t>
  </si>
  <si>
    <t>24, Actualización de la metodología de valoración económica y ambiental de los daños ocasionados por los incendios Forestales</t>
  </si>
  <si>
    <t>25, Identificación de las zonas de interfaz urbano forestales su tipología y las acciones de mitigación de incendios para cada tipo</t>
  </si>
  <si>
    <t>26, Elaborar el mapa del estado de la invasión del complejo de retamo en Bogotá</t>
  </si>
  <si>
    <t>27, Ejecutar acciones de prevención y mitigación de incendios forestales, manejo adaptativo en áreas invadidas por retamo y recuperación de áreas afectadas por incendio forestal en el Distrito Capital.</t>
  </si>
  <si>
    <t>28, Presidir y participar en la Comisión Distrital para la Prevención y Mitigación de Incendios Forestales.</t>
  </si>
  <si>
    <t>29, Implementar los incentivos y realizar el seguimiento y evaluación para los predios seleccionados.</t>
  </si>
  <si>
    <t>30, Caracterizar las áreas piloto con potencial para conservación, restauración y rehabilitación bajo el modelo de incentivos a la conservación.</t>
  </si>
  <si>
    <t>31, Selección predios implementación</t>
  </si>
  <si>
    <t>32, Diseñar un paquete de incentivos para los predios seleccionados en las áreas piloto.</t>
  </si>
  <si>
    <t xml:space="preserve">33, Implementar los incentivos y realizar el seguimiento y evaluación para los predios seleccionados.
</t>
  </si>
  <si>
    <t xml:space="preserve">De acuerdo a reunión sostenida el 31 de agosto de 2016 entre la Secretaria Distrital de Planeación-SDP  y la Secretaria Distrital de Ambiente-SDA, y por recomendación de la SDP;  a partir de la vigencia 2017 el proyecto de inversión 1150 denominado "Implementación de acciones del plan de manejo de la franja de adecuación y la reserva protectora de los cerros orientales en cumplimiento de la sentencia del Consejo de Estado", pasara del proyecto estratégico 179 " Ambiente Sano" al proyecto estratégico 180 "Recuperación y proyección del río Bogotá y cerros orientales". La anterior recomendación surge, debido a que se realizó una errónea asociación del proyecto de inversión frente a su proyecto estratégico y después de evaluarla nuevamente se encuentra que el proyecto estratégico 180,  fue creado con el fin de dar cuenta de las acciones y recursos asignados para dar respuesta a lo ordenado en la sentencia de cerros orientales. </t>
  </si>
  <si>
    <t xml:space="preserve">Apropiación del territorio por parte de las comunidades de las zonas piloto de la Franja de Adecuación y zonas aledañas; adicionalmente la implementación de las iniciativas se convierte en un incentivo que permite el mejoramiento de las condiciones socioeconómicas de los pobladores de la Franja. Incidir mediante  la búsqueda de financiación con el sector privado para el apoyo de iniciativas y emprendimientos sociales.
Las acciones adelantadas en el marco del procedimiento de adquisición predial contribuyen al cumplimiento de lo dispuesto en el Decreto 485 de 2015 por el cual se adopta el plan de manejo ambiental de la Franja de Adecuación, en concordancia con la sentencia del Consejo de Estado para la Protección de los Cerros orientales. 
Zonas intervenidas con acciones para evitar la ocurrencia de incendios forestales y mitigar los efectos en caso de que se presenten. Acciones para restaurar las zonas invadidas de retamo y afectadas por el fuego. 
Consolidación del Área de Ocupación Prioritaria de la Franja de Adecuación, aportando a la conservación y recuperación de Ecosistemas y cumplimiento del Plan de Manejo planteado en el Decreto 485 de 2015.
Conexión ecológica entre la franja de adecuación y reserva forestal bosque oriental.
</t>
  </si>
  <si>
    <t>N/A</t>
  </si>
  <si>
    <t>N.A</t>
  </si>
  <si>
    <t xml:space="preserve">Las acciones adelantadas contribuyen al cumplimiento de lo dispuesto en el decreto 485 de 2015 por el cual se adopta el plan de manejo ambiental de la Franja de Adecuación, en concordancia con la sentencia del Consejo de Estado para la Protección de los Cerros orientales 
Consolidar el área de ocupación público prioritaria de la franja de adecuación, como un espacio que amplié la oferta ambiental del Distrito Capital y permita una transición armónica entre la zona urbana y el área protegida. 
</t>
  </si>
  <si>
    <t>Apropiación del territorio, por parte de las comunidades asentadas en la Franja de Adecuación, de tal forma que se conviertan en  nuestros principales aliados en el cuidado y la conservación  de sus ecosistemas; además del establecimiento de una corresponsabilidad por los beneficios que les brindan los Cerros Orientales. La implementación de la iniciativa, se convierte en un incentivo que permite el mejoramiento de las condiciones socioeconómicas de los pobladores de la Franja.         
Incidir mediante  la búsqueda de financiación con el sector privado para el apoyo de iniciativas y emprendimientos sociales.</t>
  </si>
  <si>
    <t>Conectividad ecológica y disfrute ciudadano.</t>
  </si>
  <si>
    <t>Generar la conexión ecológica</t>
  </si>
  <si>
    <t xml:space="preserve">Consolidación del Área de Ocupación Prioritaria de la Franja de Adecuación, aportando a la conservación de Ecosistemas su recuperación y el cumplimiento del Plan de Manejo planteado en el Decreto 485 de 2015. </t>
  </si>
  <si>
    <t>Meta 2018</t>
  </si>
  <si>
    <t>Cumplimiento 2017</t>
  </si>
  <si>
    <t>% 2018 para cumplir</t>
  </si>
  <si>
    <t>5, Proceso de oferta de compraventa mediante enajenación voluntaria</t>
  </si>
  <si>
    <t>Candelaria y Santafe:
 Zona de Alto Valor Ambiental y de prioridad de espacio publico en la Franja de Adecuación del Bosque Oriental ubicados en UPZ 94 Candelaria y en zona rural de la localidad de Santa fe.
Descripción:  Delimitación de polígonos y selección de áreas de Alto Valor Ambiental y de prioridad de espacio publico para adquisición predial en el Plan de manejo de la Franja de adecuación.</t>
  </si>
  <si>
    <t>San Cristobal:
Zona de Alto Valor Ambiental y de prioridad de espacio publico en la Franja de Adecuación del Bosque Oriental en las UPZ  La Gloria (50)  San Blas (32)y en zona rural de la localidad 4.
Descripción:  Delimitación de polígonos y selección de áreas de Alto Valor Ambiental y de prioridad de espacio publico para adquisición predial en el Plan de manejo de la Franja de adecuación.</t>
  </si>
  <si>
    <t>Usme:
 Zona de Alto Valor Ambiental y de prioridad de espacio publico en la Franja de Adecuación del Bosque Oriental en las UPZ  La Flora (52), Ciudad Usme (61) y en zona rural de la localidad 5.
Descripción:  Delimitación de polígonos y selección de áreas de Alto Valor Ambiental y de prioridad de espacio publico para adquisición predial en el Plan de manejo de la Franja de adecuación.</t>
  </si>
  <si>
    <t>Usaquén:
  Predios priorizados para adquisición en los cerros orientales ubicados en Zona rural de la localidad.
Descripción:  Predios en los barrios: Barrancas, La Granja Norte, Barrancas Norte, Santa Teresa, Bosque De Pinos III, Santa Cecilia Puente Norte, Cedro Salazar, Bosque De Pinos III Rural, El Redil, Bosque De Pinos, San José De Usaquén, Tibabita Rural I,Barrancas Oriental,Barrancas Oriental Rural,La Cita,San Cristobal Norte.</t>
  </si>
  <si>
    <t>Candelaria y Santafe:
Predios priorizados para adquisición en los cerros orientales ubicados en Zona rural de las localidades Santa fe y Candelaria. .
Descripción:  Predios en los barrios: Parque Nacional Urbano, Parque Nacional Oriental, Egipto, San Francisco Rural y Las Aguas.</t>
  </si>
  <si>
    <t>RESTAURAR Y MANTENER   80 ha EN EL BOSQUE ORIENTAL DE BOGOTÁ CON PARTICIPACIÓN DEL SECTOR PRIVADO.</t>
  </si>
  <si>
    <t>MANEJAR 80 ha COMO ESTRATEGIA DE PREVENCIÓN Y MITIGACIÓN DE INCENDIOS FORESTALES</t>
  </si>
  <si>
    <t xml:space="preserve">Al corte no se reporta avance pues la actividad iniciará en el IV Trimestre de la vigencia. </t>
  </si>
  <si>
    <t>Polígono cantera Zuque</t>
  </si>
  <si>
    <t>Polígono Santa Isabel, polígono Quebrada Chuscal , polígono predio el Zuque y polígono tanque del agua.</t>
  </si>
  <si>
    <t xml:space="preserve">Dar cumplimiento a la sentencia del Consejo de Estado para la Protección de los Cerros orientales.
Consolidar la franja de adecuación de la Reserva forestal del Bosque oriental de Bogotá como un espacio que amplié la oferta de servicios medioambientales al Distrito Capital. </t>
  </si>
  <si>
    <t>Trim I</t>
  </si>
  <si>
    <t>Trim II</t>
  </si>
  <si>
    <t xml:space="preserve">Al corte no se reporta avance pues la actividad iniciará en el III Trimestre de la vigencia. </t>
  </si>
  <si>
    <t>1. Propuesta sendero Zuque</t>
  </si>
  <si>
    <t>Santa fe</t>
  </si>
  <si>
    <t>Pardo Rubio</t>
  </si>
  <si>
    <t>Bosque Calderón</t>
  </si>
  <si>
    <t>1. Trazado de sendero carreteable final (2,67 km).
2. Trazado del sendero Guadalupe - Aguanoso (1,67 km).</t>
  </si>
  <si>
    <t>Cerros Orientales</t>
  </si>
  <si>
    <t>Chapinero</t>
  </si>
  <si>
    <t>Lourdes</t>
  </si>
  <si>
    <t>Egipto Alto y Egipto</t>
  </si>
  <si>
    <t xml:space="preserve">1. Trazado del sendero Las Delicias Tramo 1 (0,57 km).
</t>
  </si>
  <si>
    <t>1. Trazado del sendero Las Delicias Tramo 3 (0,57 km)</t>
  </si>
  <si>
    <t>7, OBSERVACIONES AVANCE TRIMESTRE_III_  DE 2018</t>
  </si>
  <si>
    <t>3, Proceso de selección de predios  y elaboración de estudios topográficos.</t>
  </si>
  <si>
    <t>Al corte no se reporta avance porque no se cuenta con el diagnóstico y diseño de las áreas priorizadas del sendero Zuque Corinto.</t>
  </si>
  <si>
    <t>No se reporta avance pues no se ha realizado el diseño de las áreas priorizadas para la habilitación de senderos.</t>
  </si>
  <si>
    <t>Al corte no se reporta avance porque no se cuenta con el diagnóstico y diseño de las áreas priorizadas para la habilitación de cantera.</t>
  </si>
  <si>
    <t>No se reporta avance pues la implementación esta sujeta al plan estratégico y sus componentes de la serranía del Zuque.</t>
  </si>
  <si>
    <t>Culminó el proceso de actualización de la metodología y se recibieron a satisfacción los productos del contrato SDA-CM-2017-SECOP II-E-0005 (52017) en el marco del cual se generó la misma.</t>
  </si>
  <si>
    <t xml:space="preserve">Se revisó borrador de Caracterización biológica del Conexión Entrenubes - Cerros Orientales
</t>
  </si>
  <si>
    <t xml:space="preserve">Actividad finalizada
</t>
  </si>
  <si>
    <t xml:space="preserve">No se reporta avance daod que dicha actividad depende del proyecto de declaratoria de utilidad publica y avaluos de referencia </t>
  </si>
  <si>
    <t xml:space="preserve">Se reciben y avalan los productos tecnicos de avaluos comerciales. Se prodece a adelantar la solicitud de propuesta tecnico economica  ante Casatro de avaluos de referencia requisito indispensable para realizar las respectivas ofertas de compra  </t>
  </si>
  <si>
    <t xml:space="preserve">No se reporta avance dado que dicha actividad depende del proyecto de declaratoria de utilidad publica y avaluos de referencia </t>
  </si>
  <si>
    <t>Informes de convenio, actas de comité de convenio.</t>
  </si>
  <si>
    <t>La consultoría que adelanta el contrato SDA-CM-2017-SECOP II-E-0006 (62017), en el cual se identifican las zonas de interfaz, socializó los resultados del proceso y entregó los productos finales. Una vez revisados dichos productos, se encontró necesaria la realización de ajustes, por lo cual se están corrigiendo.</t>
  </si>
  <si>
    <t>La elaboración del mapa culminó en marzo de 2017, sin embargo, fue necesario realizar algunos ajustes a su documento soporte y al componente cartográfico, lo cual se realizó en este periodo, culminando así la actividad.</t>
  </si>
  <si>
    <t xml:space="preserve">En el Convenio Interadministrativo 20171342 (mencionado anteriormente), se determinó continuar con la realización de actividades, las cuales corresponden a las previstas para ejecutar con recursos de la vigencia 2018; por ello, inició el trámite para adicionar y prorrogar el citado convenio. </t>
  </si>
  <si>
    <t>CARACTERES REMITIDOS</t>
  </si>
  <si>
    <t>LIMITE DE CARACTERES</t>
  </si>
  <si>
    <t>PREDIAL</t>
  </si>
  <si>
    <t>SOCIAL</t>
  </si>
  <si>
    <t>INCENDIOS</t>
  </si>
  <si>
    <t>INCENTIVOS</t>
  </si>
  <si>
    <t>RESTAURACIÓN</t>
  </si>
  <si>
    <t>PARRAFO INTRODUCTORIO</t>
  </si>
  <si>
    <t>COMPONENTE</t>
  </si>
  <si>
    <t xml:space="preserve">Informe tecnico de avalúos comerciales  entregados por parte de la Unidad Administrativa Especial Catastro Distrital
Formato de recibo de conformidad de los avaluos comerciales RT 30, RT 10, RT 17
</t>
  </si>
  <si>
    <t>Demoras en la implementación de la iniciativa ambiental de 2017, debido a la disparidad de criterios técnicos para la elaboración de documentos que permitirán determinar los diseños definitivos.</t>
  </si>
  <si>
    <t>Se viene adelantando la concertación y armonización de criterios técnicos en las reuniones del cómite técnico y directivo.</t>
  </si>
  <si>
    <t>Se presentan retrasos debido a la disparidad de criterios técnicos para la elaboración de documentos que permitirán determinar los diseños definitivos.</t>
  </si>
  <si>
    <t>Adelantar la concertación y armonización de criterios técnicos en las reuniones del cómite técnico y durectivo.</t>
  </si>
  <si>
    <r>
      <rPr>
        <b/>
        <sz val="10"/>
        <rFont val="Arial"/>
        <family val="2"/>
      </rPr>
      <t>En el tercer trimestre de 2018 se avanzó en</t>
    </r>
    <r>
      <rPr>
        <sz val="10"/>
        <rFont val="Arial"/>
        <family val="2"/>
      </rPr>
      <t>: la intervención inicial de</t>
    </r>
    <r>
      <rPr>
        <u val="single"/>
        <sz val="10"/>
        <rFont val="Arial"/>
        <family val="2"/>
      </rPr>
      <t xml:space="preserve"> 5,11 ha </t>
    </r>
    <r>
      <rPr>
        <sz val="10"/>
        <rFont val="Arial"/>
        <family val="2"/>
      </rPr>
      <t>para controlar el retamo en un sector del futuro Parque La Arboleda; el mantenimiento de 15,74 ha en control de retamo (12,01 ha en el futuro Parque La Arboleda, 0,64 ha en el Parque Altos del Virrey, 2,96 ha en el predio del Ministerio de Defensa y 0,13 ha en el predio del Seminario de los Padres Píos) y culminaron  las actividades para la restauración ecológica de 2 ha en el sector La Cascada, afectadas por incendio forestal en la que se plantaron 2.047 individuos arbóreos (en el trimestre anterior se había reportado el avance en 1,54 ha de esta zona).</t>
    </r>
    <r>
      <rPr>
        <sz val="10"/>
        <color rgb="FFFF0000"/>
        <rFont val="Arial"/>
        <family val="2"/>
      </rPr>
      <t xml:space="preserve">
</t>
    </r>
    <r>
      <rPr>
        <b/>
        <sz val="10"/>
        <rFont val="Arial"/>
        <family val="2"/>
      </rPr>
      <t>En 2018, con reservas, se ha avanzado en</t>
    </r>
    <r>
      <rPr>
        <sz val="10"/>
        <rFont val="Arial"/>
        <family val="2"/>
      </rPr>
      <t>: a) Proceso de restauración ecológica en</t>
    </r>
    <r>
      <rPr>
        <u val="single"/>
        <sz val="10"/>
        <rFont val="Arial"/>
        <family val="2"/>
      </rPr>
      <t xml:space="preserve"> 2 ha </t>
    </r>
    <r>
      <rPr>
        <sz val="10"/>
        <rFont val="Arial"/>
        <family val="2"/>
      </rPr>
      <t xml:space="preserve">del sector La Cascada afectado por incendio forestal; b) intervención inicial de </t>
    </r>
    <r>
      <rPr>
        <u val="single"/>
        <sz val="10"/>
        <rFont val="Arial"/>
        <family val="2"/>
      </rPr>
      <t xml:space="preserve">5,11 ha </t>
    </r>
    <r>
      <rPr>
        <sz val="10"/>
        <rFont val="Arial"/>
        <family val="2"/>
      </rPr>
      <t xml:space="preserve">para controlar el retamo en el futuro Parque La Arboleda; c) mantenimiento de 58,02 ha en control de retamo (23,55 ha en La Arboleda, 6,74 ha en el Colegio Monseñor Bernardo Sánchez, 24 ha en el Parque Nacional II Sector, 0,64 ha en el Parque Altos del Virrey, 2,96 ha en el predio del Ministerio de Defensa y 0,13 ha en el predio del Seminario de los Padres Píos); c) despeje de 4,31 km de caminos (2,26 km del Sendero a Monserrate y 2,05 km del camino interno del Parque Nacional Enrique Olaya Herrera II Fase); d) plantación de 2.492 individuos arbóreos (445 en el Parque Nacional y 2.047 en La Cascada).
</t>
    </r>
    <r>
      <rPr>
        <b/>
        <sz val="10"/>
        <rFont val="Arial"/>
        <family val="2"/>
      </rPr>
      <t>En 2016</t>
    </r>
    <r>
      <rPr>
        <sz val="10"/>
        <rFont val="Arial"/>
        <family val="2"/>
      </rPr>
      <t xml:space="preserve"> se adecuó 1 ha afectada por incendio forestal (Parque Nacional Enrique Olaya Herrera). 
</t>
    </r>
    <r>
      <rPr>
        <b/>
        <sz val="10"/>
        <rFont val="Arial"/>
        <family val="2"/>
      </rPr>
      <t>En 2017</t>
    </r>
    <r>
      <rPr>
        <sz val="10"/>
        <rFont val="Arial"/>
        <family val="2"/>
      </rPr>
      <t>, con reservas, se trabajó en 43,62 ha y con recursos de vigencia se intervinieron 17,13 ha. (total 2017: 60,75).</t>
    </r>
  </si>
  <si>
    <t>Zonas intervenidas con acciones para evitar la ocurrencia de incendios forestales y para mitigar los efectos, en caso de que se presenten. Recuperación de los ecosistemas nativos, mediante las acciones para restaurar las zonas invadidas de retamo y afectadas por el fuego. 
Sensibilización en comunidades aledañas al proyecto, para evitar la ocurrencia de incendios forestales.</t>
  </si>
  <si>
    <t>Desde el Convenio Interadministrativo 20171342 se realizó:
- Intervención inicial de 5,11 ha para controlar el retamo en un sector del futuro Parque La Arboleda.
- Mantenimiento de 15,74 ha en control de retamo (12,01 ha en el futuro Parque La Arboleda, 0,64 ha en el Parque Altos del Virrey, 2,96 ha en el predio del Ministerio de Defensa y 0,13 ha en el predio del Seminario de los Padres Píos).
- Culminaron las actividades para la restauración ecológica de 2 ha en el sector La Cascada, afectadas por incendio forestal; ello incluyó: terminación de la adecuación del área, plantación de 2.047 individuos vegetales en módulos de restauración y construcción de 15 refugios para fauna silvestre (mamíferos pequeños).
- Continuación del análisis estadístico de los datos capturados en campo de las parcelas experimentales de 4 investigaciones iniciadas en 2017, como parte del monitoreo (89%). 
- Dentro de la elaboración del Plan Distrital de Retamo se realizaron entrevistas semiestructuradas a personas con experiencia en manejo y control de retamo y se hizo el procesamiento y análisis de la información allí obtenida. Inició la consolidación del Plan Estratégico, en donde, a partir de los ejes y las estrategias planteadas, se inició el establecimiento de programas (90%).
- Desarrollo de la estrategia de participación comunitaria mediante: a) 9 sesiones de aprendizaje en instituciones educativas; b) 17 mesas de trabajo con comunidades para generar iniciativas de participación; c)  7 sesiones de divulgación del convenio en espacios de participación.</t>
  </si>
  <si>
    <t>La Secretaría Distrital de Ambiente presidió las sesiones mensuales de julio, agosto y septiembre de 2018 de la Comisión Distrital para la Prevención y Mitigación de Incendios Forestales y realizó el reporte del avance del segundo trimestre de las actividades a su cargo, de acuerdo con el plan de acción de la Comisión. Así mismo, lideró la sesión de seguimiento y actualización al plan de acción y coordinó la realización de un curso sobre gestión del riesgo por incendio forestal, dirigido a Consjeros Locales de Gestión del Riesgo y Cambio Climático.</t>
  </si>
  <si>
    <t xml:space="preserve">1. Acta de reunión comité técnico (11 de jullio) Convenio 20171328.
2. Mesa técnica nuevo convenio de senderos (26 de julio).
3. Mesa técnica Convenio 20171328 (03 de agosto).
4. Acta de reunión comité técnico (08 de agosto) Convenio 20171328.
5. Mesa técnica nuevo convenio de senderos (22 de agosto).
</t>
  </si>
  <si>
    <t xml:space="preserve">1. Acta de reunión comité técnico (11 de jullio) Convenio 20171328.
2. Mesa técnica Convenio 20171328 (03 de agosto).
3. Acta de reunión comité técnico (08 de agosto) Convenio 20171328.
</t>
  </si>
  <si>
    <t>Adelantar la concertación y armonización de criterios técnicos en las reuniones del cómite técnico y directivo.</t>
  </si>
  <si>
    <t>En el III Trimestre de 2018, dado que se requiere el decreto de declaratoria de utilidad publica y realizar avalúos de referencia el proceso de compra de los predios priorizados se aplaza en tiempo hasta que se cuente con dicho insumos para realizar las ofertas de compra de los predios priorizados RT 30, RT 10 y RT 17
En el 2017, con recursos de esta vigencia fueron entregados los productos técnicos necesarios para la realización de los levantamientos topográficos de los con CHIP: AAA0142LCOE de 22,5 ha, CHIP AAA0142LCKL de 6,2ha y el CHIP AAA0156KNUH de 7,1ha. 
En la vigencia 2018, con recursos de 2017 se reciben 4  levantamientos topográficos (38ha) para la gestión predial de los predios priorizados. Se realizan los avalúos comerciales de RT 30, Rt 10 y RT 17. Se reciben dichos productos para iniciar gestión predial la cual requiere la aprobación del proyecto de utilidad publica en revisión y aprobación para firma y avalúos de referencia en solicitud propuesta técnico economica por parte Catastro.</t>
  </si>
  <si>
    <t xml:space="preserve">RT 30 Ajustado y actualizado en el informe del avaluo comercial 
Documento version actualizadad y sus respectivos anexos juridicos del proyecto de declaratoria de utilidad publica
</t>
  </si>
  <si>
    <t xml:space="preserve">Se ajusta y y publica en la pagina web de la SDA el borrador del proyecto de declaratoria de utilidad pública. Se remite solicitud propuesta técnico económica ante Catastro para realizar avalúos de referencia.
</t>
  </si>
  <si>
    <t>Actas de reuniones.
 Productos fiinales de: Diseño  e implementación del  proceso  de formación en agricultura urbana; Implementación de la inicativa recuperando el corazón de la mariposa; Implementación túnel ambiental; (informe final de las actividades, publicaciones, Registros fotográficos y audiovisuales de las actividades desarrolladas, entre otros).   
Documento en construcción de caracterización socioeconómica Entrenubes; Diseños para vallas; Polígonos para instalación vallas y ejecución de acciones de restauración.</t>
  </si>
  <si>
    <t xml:space="preserve">Con información socioeconómica de las violetas, la recopilada en campo y la interacción con los líderes, se inicia la elaboración de la caracterización socioeconómica de la zona prioritaria entrenubes; esto con el fin de conocer la problemática socioambiental y las posibles iniciativas, susceptibles a ser implementadas en la zona.
</t>
  </si>
  <si>
    <t xml:space="preserve">Se realizaron diseños de las vallas y las gestiones para la adquisición de las vallas y los insumos requeridos para la implementación de la iniciativa "Nuestros cerros"; así mismo se realizaron mesas de trabajo con los proponentes de la iniciativa, para definir metodologías y planear los eventos a desarrollarse en el marco de su implementación. </t>
  </si>
  <si>
    <t xml:space="preserve">Se implementó el túnel ambiental y se realizó la presentación en el evento FIMA.
Se diseño y desarrollo un proceso de formación orientado a la vinculación y motivación de la comunidad local y sectores productivos, en los procesos de conservación y apropiación de los cerros orientales y la Franja de Adecuación, dirigido a iniciativas comunitarias.
</t>
  </si>
  <si>
    <t xml:space="preserve">Se elabora informe final de la iniciativa "Recuperando el Corazón de la Mariposa y se realizan visitas de seguimiento a las zonas restauradas en el marco de la implementación de esta; como resultado de las visitas, se solicita incluir esta zona en las áreas definidas para realizar mantenimiento.
Con el fin de avanzar con actividades previas a la implementación de la iniciativa de corinto, se obtiene la autorización por parte de IDIGER, para intervenir otro predio, de igual forma se ratifica el apoyo del SENA y el Jardín Botánico en los procesos de formación requeridos en la iniciativa; por ello se realizaron mesas de trabajo con ambas entidades y se definen los temas y actividades a realizar. Por otro lado, también se realizaron mesas de trabajo con los proponentes de la iniciativa definiendo fechas tentativas para comenzar con la implementación del componente de capacitación. </t>
  </si>
  <si>
    <t xml:space="preserve">
Demoras en recibir respuesta de los propietarios del segundo predio seleccionado </t>
  </si>
  <si>
    <t>Aunar esfuerzos con la Alcaldía Local de San Cristobal para acercamiento con propietarios de los predios identificados y contactar a los propietarios a través del propietario del predio colindante.</t>
  </si>
  <si>
    <t>Actas de reunión, registro fotográfico, informes mensuales e informe final actividades de restauración y cartografía.</t>
  </si>
  <si>
    <t>Se recibió informe final de todas las actividades de restauración y manejo de fauna realizadas en el predio La Serrania. Se realizó reunión con propietaria, para actividades Acta Acuerdo y las capacitaciones para el mantenimiento de los árboles. Se realizó visita de seguimiento</t>
  </si>
  <si>
    <t>Se realizó reunión con el propietario del predio La Primavera para análisis cartográfico del mismo se definieron 2 hectáreas para aplicación de incentivos y el propietario manifestó su interés de suscribir Acta de Acuerdo de Voluntades. Se contactó y se realizó reunión con representante propietarios predios La Arboleda, para establecer interés</t>
  </si>
  <si>
    <t>Para el predio seleccionado se estableció manejo de retamo y restauración en 2 ha</t>
  </si>
  <si>
    <t>Para el III trimestre de 2018, con recursos de reserva, se recibe de conformidad el avalúo comercial RT 30. por otro lado, con recursos de vigencia, se ajusta y y publica en la pagina web de la SDA el borrador del proyecto de declaratoria de utilidad pública. Se remite solicitud propuesta técnico económica ante Catastro para realizar avalúos de referencia.
Para el 2016 se realizó la caracterización y priorización, generando un resultado de 44 predios para el estudio de títulos. 
Para la vigencia del 2017, con recursos de reserva se realizaron los estudios de títulos de los cuarenta y cuatro (44) predios priorizados. Así mismo, se realizó la priorización de estos mismos predios conforme a la viabilidad jurídica. En la vigencia 2017, se contó con el Informe técnico de afectación minera y/o pasivos ambientales) de 7 predios priorizados, ubicados en la Localidad de Usaquén, Santafé y Usme. Adicionalmente, se entregaron los insumos técnicos necesarios para realizar los levantamientos topográficos de cuatro predios priorizados. 
Para el 2018. Se reciben los avalúos comerciales de los RT 10-CHIP AAA0142LCOE, RT 17-CHIP AAA0142LCKL y RT 30-CHIP AAA0156LEMR equivalente a un área total de 32ha, en zona de franja de adecuación, lo anterior con recursos de reserva. Se ajusta y y publica en la pagina web de la SDA el borrador del proyecto de declaratoria de utilidad pública. Se remite solicitud propuesta técnico económica ante Catastro para realizar avalúos de referencia.</t>
  </si>
  <si>
    <t xml:space="preserve">Para el III trimestre de 2018, con recursos de vigencia continúa la identificación de escenarios de restauración para la intervención, adicionalmente se adelantó la priorización de las áreas a intervenir. Con recursos de reserva se está tramitando ante la autoridad competente (CAR) el permiso de intervención y tala de acuerdo al plan de apeo previamente elaborado.
En la vigencia 2016, se adelantaron acciones de restauración en 0,5 ha en la cantera del Zuque y 0,1 ha en el parque nacional Enrique Olaya Herrera. 
En 2017 se realizó la identificación y priorización de 9,4 hectáreas en franja de adecuación en los predios Serranía del Zuque (5 ha) y Tanque de los Alpes (5 ha), las cuales, se ejecutarán mediante Convenio CAR-SDA-EAB suscrito en la vigencia. Por otro lado se iniciaron las estrategias de acercamiento con el sector privado (Automotores Toyota), para vincularlo en procesos de  conservación, restauración y sostenibilidad ambiental de Franja de Adecuación; visitando un primer predio de 2ha de intervención y estableciendo los preacuerdos de las acciones a realizar.
En lo corrido de 2018 con recursos de vigencia se viene realizando el procesamiento cartográfico que permita la identificación de escenarios de restauración,  con recursos de reserva se realizó el inventario forestal para el Convenio CAR-SDA-EAB en el predio Hoya de San Cristóbal y sendero Parque del Agua, adicionalmente se elaboró el plan de apeo de las áreas a implementar.
</t>
  </si>
  <si>
    <t xml:space="preserve">Finalizan las actividades de topografía en el sendero Zuque - Corinto para el convenio CAR-SDA-EAAB. Adicionalmente en las mesas de trabajo se viene trabajando en la conciliación de criterios técnicos para la implementación de actividades requeridas para la habilitación de senderos
</t>
  </si>
  <si>
    <t xml:space="preserve">
Se realizarón ajustes a  las actividades proyectadas del componente de dotación de infraestructura básica y señalización turistica para la habilitación de senderos ecológicos</t>
  </si>
  <si>
    <t xml:space="preserve">
 En las mesas de trabajo se viene trabajando en la conciliación de criterios técnicos para la implementación de actividades requeridas para la restauración y el mantenimiento.</t>
  </si>
  <si>
    <t>Se continua con el diagnóstico, planeación y elaboración de diseños, actividades previas requeridas para la implementación.  Adicionalmente en las mesas de trabajo se viene trabajando en la conciliación de criterios técnicos para la implementación de actividades requeridas para la habilitación de cantera</t>
  </si>
  <si>
    <t>La adecuación de cantera esta sujeta a la implementación del plan estratégico y sus componentes en la serranía del Zuque,  Se viene trabajando en las mesas de trabajo en la conciliación de criterios técnicos para la implementación de actividades requeridas para la habilitación de cantera</t>
  </si>
  <si>
    <t>Se viene trabajando en la conciliación de criterios técnicos para la implementación de actividades requeridas para restauración y mantenimiento.</t>
  </si>
  <si>
    <t xml:space="preserve">La Gloria
</t>
  </si>
  <si>
    <t>La Gloria</t>
  </si>
  <si>
    <r>
      <t>Para el III trimestre de 2018,  se realizaron ajustes a  actividades proyectadas del componente de dotación de infraestructura básica y señalización turistica para la habilitación de senderos ecológicos, con recursos de vigencia</t>
    </r>
    <r>
      <rPr>
        <sz val="10"/>
        <color rgb="FFFF0000"/>
        <rFont val="Arial"/>
        <family val="2"/>
      </rPr>
      <t>.</t>
    </r>
    <r>
      <rPr>
        <sz val="10"/>
        <rFont val="Arial"/>
        <family val="2"/>
      </rPr>
      <t xml:space="preserve"> , con recursos de reserva se realizó la soliciud de una prórroga de adición basada en las necesidades técnicas que requiere la habilitación de senderos. Adicionalmente finalizan las actividades de topografía en el sendero Zuque - Corinto para el convenio CAR-SDA-EAB
Para la vigencia 2016, se adelantaron acciones de restauración en 0,16 ha ubicadas en el camino que conduce al aula ambiental Soratama.
Para la vigencia 2017, se identificó la red de senderos existentes en la cartografía de la franja de cerros para mantenimiento y adecuación. Se definió realizar el diagnóstico de 1 tramo de sendero para mantenimiento Parque del Agua (desde el río San Francisco-Vicachá hasta el circuito quebrada La Leona, 1.7 km) priorizado en la reunión interinstitucional con EAB y CAR. Se contrato la habilitación del sendero Zuque - Corinto en 1,2 ha. 
En lo corrido del año 2018 con recursos de vigencia continua realizando la articulación con IDT y EAAB, se realizó el reconocimiento de5.47 km (1.6 Ha) de los cuales 4.33 km (1.29 Ha) corresponden al sendero Guadalupe - Aguanoso y 1,14 km corresponden al sendero Las Delicias (0.34 Ha), se descartó el sendero La Aguadora identificado en el primer trimestre por ser acceso contemplado en el futuro proyecto Sendero Panorámico. Se continúa con las actividades de topografía en el sendero Zuque - Corinto para el convenio CAR-SDA-EAB, con recursos de reserva. </t>
    </r>
  </si>
  <si>
    <r>
      <t xml:space="preserve">Para el  III trimestre de 2018, </t>
    </r>
    <r>
      <rPr>
        <sz val="10"/>
        <color theme="1"/>
        <rFont val="Arial"/>
        <family val="2"/>
      </rPr>
      <t xml:space="preserve">con recursos de reserva la gerencia del proyecto junto con las entidades que han realizado esfuerzos para la habilitación de cantera determinaron la solicitud de una prórroga de adición basado en las necesidades técnicas que requiere la habilitación de cantera, con recursos de la vigencia la gerencia del proyecto decidió aunar esfuerzos técnicos con IDIPRON para el cumplimiento de la meta. </t>
    </r>
    <r>
      <rPr>
        <sz val="10"/>
        <rFont val="Arial"/>
        <family val="2"/>
      </rPr>
      <t xml:space="preserve">
Para 2016 , la meta no contaba con programación. 
Para la vigencia 2017 se realizó el proceso de identificación y priorización de 1 ha de cantera ubicada en la serranía del Zuque, como área de intervención para implementar las acciones de reconformación geomorfológica y revegetalización como parte del proceso de restauración ecológica y habilitación de la antigua cantera; el cual incluye un 1 hito paisajístico. Se suscribió convenio CAR-SDA-EAB para la restauración de 1ha de cantera.
En lo corrido del año 2018 con recursos de reserva se viene realizando el diagnostico, planeación y elaboración de diseños que hacen parte de la implementación, adicionalmente se cumplió con la identificación de 1ha.
</t>
    </r>
  </si>
  <si>
    <r>
      <rPr>
        <sz val="10"/>
        <rFont val="Arial"/>
        <family val="2"/>
      </rPr>
      <t>Se presentan retrasos debido a la disparidad de criterios técnicos para la elaboración de documentos que permitirán determinar los diseños definitivos.
Demoras en recibir respuesta de los propietarios del segundo predio seleccionado para la implementación de incentivos a la conservación.</t>
    </r>
    <r>
      <rPr>
        <sz val="10"/>
        <color rgb="FFFF00FF"/>
        <rFont val="Arial"/>
        <family val="2"/>
      </rPr>
      <t xml:space="preserve">
</t>
    </r>
    <r>
      <rPr>
        <sz val="10"/>
        <rFont val="Arial"/>
        <family val="2"/>
      </rPr>
      <t xml:space="preserve">Se presenta demora en contar con el anuncio del proyecto de declaratoria de utilidad publica firmado. </t>
    </r>
  </si>
  <si>
    <r>
      <rPr>
        <sz val="10"/>
        <color theme="6" tint="-0.24997000396251678"/>
        <rFont val="Arial"/>
        <family val="2"/>
      </rPr>
      <t xml:space="preserve">
</t>
    </r>
    <r>
      <rPr>
        <sz val="10"/>
        <rFont val="Arial"/>
        <family val="2"/>
      </rPr>
      <t>Se viene adelantando la concertación y armonización de criterios técnicos en las reuniones del cómite técnico y directivo.  
Aunar esfuerzos con la Alcaldía Local de San Cristobal para acercamiento con propietarios de los predios identificados y contactar a los propietarios a través del propietario del predio colindante.
Realizar el seguimiento y gestion pertinente con el fin de contar con la version definitiva del documento de delcaratoria de utilidad publica para firma del Alcalde Mayor.</t>
    </r>
  </si>
  <si>
    <t>Se presenta retraso para cumplir la meta de adquisicion dado que se requiere contar con el documento del proyecto de declaratoria de utilidad publica firmado.</t>
  </si>
  <si>
    <t>Dar mayor celeridad al proceso de revision juridica para radicar el documento ante la Alcaldia Mayor del proyecto declaratoria de utilidad publica para firma.</t>
  </si>
  <si>
    <t>Usme
San cristobal</t>
  </si>
  <si>
    <r>
      <t>Para el III Trimestre de 2018, con recursos de vigencia, se diseñó e implementó un proceso de formación en agricultura urbana, así mismo se desarrollaron espacios de trabajo con los proponentes de la iniciativa Corinto, donde se definió la implementación del componente de capacitación. Por otro lado, se realizaron los diseños de las vallas y gestiones precontractuales para la adquisición de estas, requeridas en la implementación de la iniciativa "Nuestros Cerros". Así mismo, se implementó el túnel ambiental.</t>
    </r>
    <r>
      <rPr>
        <sz val="10"/>
        <color theme="1"/>
        <rFont val="Arial"/>
        <family val="2"/>
      </rPr>
      <t xml:space="preserve">
En 2016 se vinculó un grupo conformado por juntas de Acción Comunal de 4 Barrios, como proponentes iniciativas recuperando el corazón de la mariposa.
En 2017 se implementó 1 componente de la iniciativa Recuperando el Corazón de la Mariposa, desarrollando 3 talleres:  restauración, manejo y conservación de fuentes hídricas; manejo de residuos sólidos y separación en la fuente. Se realizó la caracterización socioeconómica del Parque del Agua y Zuque. Se seleccionaron 2 iniciativas en las zonas Parque del Agua y Zuque-Corinto, acompañando el proceso de ajuste y la espacialización de las áreas a intervenir.   Se realizó la Ecotravesía por los Cerros Orientales vinculando comunidad del Verjón. guion para el túnel ambiental en procura de la apropiación social de los cerros. Matriz de actores sociales e iniciativas de las 4 zonas prioritarias.
En 2018 con recursos de reserva se terminó la implementación de la iniciativa de Soratama, llevando a cabo las acciones de restauración, mantenimiento y una jornada de adopción de árboles. Por otro lado, se diseñó e implementó un proceso de formación en agricultura urbana y el túnel ambiental. Se está trabajando en la caracterización socioeconómica de Entrenubes.</t>
    </r>
  </si>
  <si>
    <t xml:space="preserve">Durante el III trimestre de 2018, se terminaron actividades en predio La Serranía, se realizó reunión con propietaria para actividades de seguimiento y obligaciones según Acta de Acuerdo, se realizó visita de seguimiento. Con recursos de vigencia, se realizó análisis cartográfico de La Primavera, reunión con propietario para definir áreas de intervención (2 ha) y se realizó reunión con representante predio La Arboleda para interés. 
En la vigencia 2016, se identificaron, delimitaron y priorizaron 4 zonas en Franja; caracterización biológica de la zona de Soratama; se seleccionó predio; Jornada ambiental para revitalización de la franja. 
En la vigencia 2017, final polígonos zonas prioritarias. Salidas caracterización biológica de Parque del Agua, Zuque y Entrenubes. Modificación Acta de Acuerdo. Diseño de restauración y manejo. Jornadas lúdicas Parque del Agua y Zuque. Documento definitivo caracterización biológica Parque del Agua, borrador final caracterización de Zuque. Inicio contrato implementación incentivos. 
En la vigencia 2018, con recursos de reserva, 5 monitoreos 8 parcelas (6 ha restauración pasiva), cerramiento 400m, restauración activa 2 ha, manejo fauna, mantenimientos. Con recursos de vigencia, 3 visitas reconocimiento predios potenciales Zuque, selección predios potenciales, reunión Alcaldía Local de San Cristóbal, definición 2 ha predio La Primavera, análisis cartográfico del predio, reunión predio La Arboleda para determinar interés. </t>
  </si>
  <si>
    <r>
      <rPr>
        <sz val="10"/>
        <rFont val="Arial"/>
        <family val="2"/>
      </rPr>
      <t xml:space="preserve">Predios: Informe tecnico de avalúos comerciales  entregados por parte de la Unidad Administrativa Espacial Catastro Distrital
Formato de recibo de conformidad de los avaluos comerciales RT 30, RT 10, RT 17
Oferta de compra RT 30
Incendios: Informes mensuales y actas de comité del convenio en el que se ejecutan las acciones.
Restauración: </t>
    </r>
    <r>
      <rPr>
        <sz val="10"/>
        <color rgb="FFFF0000"/>
        <rFont val="Arial"/>
        <family val="2"/>
      </rPr>
      <t xml:space="preserve">
</t>
    </r>
    <r>
      <rPr>
        <sz val="10"/>
        <rFont val="Arial"/>
        <family val="2"/>
      </rPr>
      <t>- Acta de reunión comité técnico convenio 20171328 (11 de julio).
- Acta de reunión mesa técnica nuevo convenio de senderos (26 de julio).
- Acta de reunión mesa técnica convenio 20171328 (03 de agosto).
- Acta de reunión comité técnico convenio 20171328 (08 de agosto).
- Acta de reunión mesa técnica nuevo convenio de senderos (22 de agosto).
Social:Actas de reunión, informes y productos finales de las implementaciones, registros fotográficos y audiovisuales de los procesos.
Incentivos:Actas de reunión, registro fotográfico, informes mensuales e informe final actividades de restauración y cartografía.</t>
    </r>
  </si>
  <si>
    <t xml:space="preserve">El porcentaje de implementación del plan de manejo de la franja de adecuación y la Reserva Forestal Protectora de los cerros corresponde a 16.72% en lo desarrollado del PDD. Y sus acciones se realizan en 5 componentes principales así:
Para el III trimestre2018.1.)SOCIAL: Diseño/implementación de la formación en agricultura urbana.2.)PREDIAL :Se recibe de conformidad el avalúo comercial del RT 30. Se ajusta y publica en la página web de la SDA el borrador del proyecto de declaratoria de utilidad pública. Así mismo, se remite solicitud de la propuesta técnico-económica ante Catastro para elaborar los avalúos de referencia. 3) INCENDIOS FTALES: 5,11ha control retamo; 2ha restauración área incendiada y 15,74ha mantenimiento. retamo. 4.)INCENTIVOS:  Seguimiento 8 ha e identificación 2  predios implementación 15 ha.5.)RESTAURACIÓN: 2018: Continua el Apoyo a la Alcaldía Local de San Cristóbal para implementación de 8,93 ha (5.22 ha Q. Aguas Claras y 3.71 ha predio Compensar), se identifican escenarios de restauración y se continúa con reconocimiento de senderos, para la intervención en el segundo semestre.
El avance en lo desarrollado del PDD es:1.) SOCIAL: 2016.Vinculación de 1grupo/1 iniciativa.2017. Vinculación de 2grupos/1iniciativa. Ecotravesía.2018: Implementación 1iniciativa. Implementación túnel ambiental, vinculación de 1grupo/1 iniciativa. Diseño/implementación de la formación en agricultura urbana. 2.)PREDIAL: 2016 identificación técnica 44 predios.2017 Estudios títulos de 44 predios. 2018.4 predios con levantamientos topográficos.3 predios (RT10 y RT 17 y del RT 30) correspondientes a 32,7 ha con avalúo comercial. 2 predios priorizados para adquisición. Publicación del borrador del proyecto de declaratoria de utilidad pública y solicitud de avalúos de referencia. 3)INCENDIOS FTALES: 68,86ha: 2016: adecuación 1ha incendiada. 2017: control inicial retamo 4ha; mantenimiento. retamo 53,66ha; restauración 3,09ha área incendiada.2018: 2ha restauración área incendiada;5,11ha control inicial retamo, 58,02ha mantenimiento retamo.4.) INCENTIVOS: 2016, implementación en 2 ha. 2017, diseño incentivos 8 ha. 2018.Implementación y seguimiento 8 ha, identificación 4 predios, selección 2 predios.5.) RESTAURACIÓN: 2016: restauración en 0.6 ha, 0.16 ha recuperación senderos. 2017: Apoyo a acciones de restauración en 0.6ha (CAR-Red de Colegios Cerros Orientales e IDIPRON). Acciones de identificación, priorización y prediseño de las actividades a implementar en 1ha de cantera en Zuque, 9,4ha de restauración y 1.2ha de senderos.2018: Apoyo a la Alcaldía Local de San Cristóbal para implementación de 1 ha, reconocimiento área de estudio y procesamiento cartográfico, para identificación de escenarios de restauración y continúa reconocimiento de senderos. Continúa la estructuración del diagnóstico y elaboración de diseños, actividades previas a la intervención en campo.
</t>
  </si>
  <si>
    <t>2001 Especial: Territorios Supra e intralocales en  Usme y San Cristobal en los barrios Corinto, Danubio, Alfonso Lopez, Comuneros, Parque Entrenubes, La Gloria, los libertadores, La belleza.
Descripción:  Identificacion, diagnostico y planeacion para la recuperacion ecológica y accesibilidad a senderos y caminos en la Reserva Forestal Bosque Oriental de Bogotá ubicados en las localidades Usme y San Cristobal (tramo de sendero ubicado entre la cantera del Zuque y Corinto y segmento del sendero del parque del agua, entre el instituto Humbolt y la vereda Fatima).</t>
  </si>
  <si>
    <t>Sendero delicias tramo 3 - Especial: Territorios Supra e intralocales en Santa Fe en los barrios Bosque Calderón y Bosque Calderón Tejada.</t>
  </si>
  <si>
    <t>20003 - Sendero delicias tramo 1</t>
  </si>
  <si>
    <t>20004  - Especial: Territorios Supra e intralocales en Chapinero en los barrios  Egipto y Egipto Alto</t>
  </si>
  <si>
    <t>20005  -  ,Especial: Territorios Supra e intralocales en Chapinero en los barrios  Egipto y Egipto Alto</t>
  </si>
  <si>
    <r>
      <rPr>
        <b/>
        <sz val="8"/>
        <color indexed="8"/>
        <rFont val="Arial"/>
        <family val="2"/>
      </rPr>
      <t>San Cristóbal:</t>
    </r>
    <r>
      <rPr>
        <sz val="8"/>
        <color indexed="8"/>
        <rFont val="Arial"/>
        <family val="2"/>
      </rPr>
      <t xml:space="preserve">
Área afectada por incendio forestal con influencia en el predio La Cascada de la EAB-ESP. 
Área para control de retamo en el Futuro Parque La Arboleda.</t>
    </r>
  </si>
  <si>
    <t>UPZ 51 - Los Libertadores
UPZ 32 - San Blas</t>
  </si>
  <si>
    <t>Barrio Juan Rey (La Paz)
Altos del Virrey
San Dionisio</t>
  </si>
  <si>
    <t>Polígono - Futuro Parque La Arboleda (Tv 14 Este - Calle 64A Sur).
Polígono - Parque Altos del Virrey.
Polígono - Sector La Cascada (predio San Dionisio de la EAB-ESP).</t>
  </si>
  <si>
    <t>Área de la Localidad San Cristóbal ubicada a 1 km a la redonda del Futuro Parque La Arboleda, 1 km a la redonda del sector La Cascada y 1 km a la redonda del Parque Altos del Virrey.</t>
  </si>
  <si>
    <r>
      <rPr>
        <b/>
        <sz val="8"/>
        <color indexed="8"/>
        <rFont val="Arial"/>
        <family val="2"/>
      </rPr>
      <t>Usme:</t>
    </r>
    <r>
      <rPr>
        <sz val="8"/>
        <color indexed="8"/>
        <rFont val="Arial"/>
        <family val="2"/>
      </rPr>
      <t xml:space="preserve">
Área para control de retamo en el Futuro Parque La Arboleda.</t>
    </r>
  </si>
  <si>
    <t>UPZ 905 - UPR Usme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</si>
</sst>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_-&quot;$&quot;* #,##0.00_-;\-&quot;$&quot;* #,##0.00_-;_-&quot;$&quot;*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_([$$-240A]\ * #,##0_);_([$$-240A]\ * \(#,##0\);_([$$-240A]\ * &quot;-&quot;??_);_(@_)"/>
    <numFmt numFmtId="173" formatCode="0.0%"/>
    <numFmt numFmtId="174" formatCode="_ * #,##0_ ;_ * \-#,##0_ ;_ * &quot;-&quot;??_ ;_ @_ "/>
    <numFmt numFmtId="175" formatCode="_(&quot;$&quot;* #,##0.00_);_(&quot;$&quot;* \(#,##0.00\);_(&quot;$&quot;* &quot;-&quot;??_);_(@_)"/>
    <numFmt numFmtId="176" formatCode="_-* #,##0\ _€_-;\-* #,##0\ _€_-;_-* &quot;-&quot;??\ _€_-;_-@_-"/>
    <numFmt numFmtId="177" formatCode="[$$-240A]\ #,##0"/>
    <numFmt numFmtId="178" formatCode="&quot;$&quot;\ #,##0.00"/>
    <numFmt numFmtId="179" formatCode="&quot;$&quot;\ #,##0"/>
    <numFmt numFmtId="180" formatCode="#,##0.0"/>
    <numFmt numFmtId="181" formatCode="#,##0.000"/>
    <numFmt numFmtId="182" formatCode="_(* #,##0_);_(* \(#,##0\);_(* &quot;-&quot;??_);_(@_)"/>
    <numFmt numFmtId="183" formatCode="_(&quot;$&quot;* #,##0_);_(&quot;$&quot;* \(#,##0\);_(&quot;$&quot;* &quot;-&quot;??_);_(@_)"/>
    <numFmt numFmtId="184" formatCode="&quot;$&quot;#,##0.00"/>
    <numFmt numFmtId="185" formatCode="0.000%"/>
  </numFmts>
  <fonts count="61">
    <font>
      <sz val="11"/>
      <color theme="1"/>
      <name val="Calibri"/>
      <family val="2"/>
      <scheme val="minor"/>
    </font>
    <font>
      <sz val="10"/>
      <name val="Arial"/>
      <family val="2"/>
    </font>
    <font>
      <sz val="11"/>
      <color indexed="8"/>
      <name val="Calibri"/>
      <family val="2"/>
    </font>
    <font>
      <sz val="11"/>
      <name val="Arial"/>
      <family val="2"/>
    </font>
    <font>
      <sz val="12"/>
      <name val="Arial"/>
      <family val="2"/>
    </font>
    <font>
      <sz val="12"/>
      <color indexed="8"/>
      <name val="Arial"/>
      <family val="2"/>
    </font>
    <font>
      <b/>
      <sz val="14"/>
      <name val="Arial"/>
      <family val="2"/>
    </font>
    <font>
      <b/>
      <sz val="12"/>
      <name val="Arial"/>
      <family val="2"/>
    </font>
    <font>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10"/>
      <color theme="1"/>
      <name val="Calibri"/>
      <family val="2"/>
      <scheme val="minor"/>
    </font>
    <font>
      <sz val="9"/>
      <name val="Calibri"/>
      <family val="2"/>
      <scheme val="minor"/>
    </font>
    <font>
      <sz val="10"/>
      <name val="Calibri"/>
      <family val="2"/>
      <scheme val="minor"/>
    </font>
    <font>
      <sz val="11"/>
      <color theme="1"/>
      <name val="Arial Narrow"/>
      <family val="2"/>
    </font>
    <font>
      <sz val="12"/>
      <color theme="1"/>
      <name val="Arial"/>
      <family val="2"/>
    </font>
    <font>
      <sz val="12"/>
      <name val="Arial Narrow"/>
      <family val="2"/>
    </font>
    <font>
      <sz val="12"/>
      <color rgb="FFFF0000"/>
      <name val="Arial"/>
      <family val="2"/>
    </font>
    <font>
      <sz val="9"/>
      <name val="Calibri"/>
      <family val="2"/>
    </font>
    <font>
      <sz val="9"/>
      <color theme="1"/>
      <name val="Arial"/>
      <family val="2"/>
    </font>
    <font>
      <b/>
      <sz val="9"/>
      <color theme="0" tint="-0.04997999966144562"/>
      <name val="Arial"/>
      <family val="2"/>
    </font>
    <font>
      <b/>
      <sz val="9"/>
      <color theme="1"/>
      <name val="Arial"/>
      <family val="2"/>
    </font>
    <font>
      <sz val="12"/>
      <color theme="0"/>
      <name val="Arial"/>
      <family val="2"/>
    </font>
    <font>
      <b/>
      <sz val="12"/>
      <color theme="1"/>
      <name val="Arial"/>
      <family val="2"/>
    </font>
    <font>
      <b/>
      <sz val="9"/>
      <name val="Calibri"/>
      <family val="2"/>
    </font>
    <font>
      <b/>
      <sz val="11"/>
      <color indexed="8"/>
      <name val="Arial"/>
      <family val="2"/>
    </font>
    <font>
      <b/>
      <sz val="10"/>
      <color indexed="8"/>
      <name val="Arial"/>
      <family val="2"/>
    </font>
    <font>
      <b/>
      <sz val="8"/>
      <name val="Arial"/>
      <family val="2"/>
    </font>
    <font>
      <sz val="8"/>
      <color indexed="8"/>
      <name val="Arial"/>
      <family val="2"/>
    </font>
    <font>
      <sz val="8"/>
      <color theme="1"/>
      <name val="Arial"/>
      <family val="2"/>
    </font>
    <font>
      <sz val="9"/>
      <color theme="1" tint="0.04998999834060669"/>
      <name val="Arial"/>
      <family val="2"/>
    </font>
    <font>
      <sz val="9"/>
      <color theme="6" tint="-0.4999699890613556"/>
      <name val="Arial"/>
      <family val="2"/>
    </font>
    <font>
      <sz val="9"/>
      <color rgb="FF002060"/>
      <name val="Arial"/>
      <family val="2"/>
    </font>
    <font>
      <sz val="8"/>
      <color theme="6" tint="-0.4999699890613556"/>
      <name val="Arial"/>
      <family val="2"/>
    </font>
    <font>
      <sz val="8"/>
      <color theme="1"/>
      <name val="Arial "/>
      <family val="2"/>
    </font>
    <font>
      <b/>
      <sz val="10"/>
      <name val="Arial"/>
      <family val="2"/>
    </font>
    <font>
      <b/>
      <sz val="8"/>
      <color indexed="8"/>
      <name val="Arial"/>
      <family val="2"/>
    </font>
    <font>
      <b/>
      <sz val="8"/>
      <color theme="1"/>
      <name val="Arial "/>
      <family val="2"/>
    </font>
    <font>
      <sz val="10"/>
      <color rgb="FFFF0000"/>
      <name val="Arial"/>
      <family val="2"/>
    </font>
    <font>
      <sz val="8"/>
      <color rgb="FFFF0000"/>
      <name val="Arial"/>
      <family val="2"/>
    </font>
    <font>
      <sz val="9"/>
      <name val="Tahoma"/>
      <family val="2"/>
    </font>
    <font>
      <b/>
      <sz val="9"/>
      <name val="Tahoma"/>
      <family val="2"/>
    </font>
    <font>
      <sz val="11"/>
      <color theme="0"/>
      <name val="Calibri"/>
      <family val="2"/>
      <scheme val="minor"/>
    </font>
    <font>
      <sz val="12"/>
      <color theme="1"/>
      <name val="Calibri"/>
      <family val="2"/>
      <scheme val="minor"/>
    </font>
    <font>
      <sz val="12"/>
      <color theme="0"/>
      <name val="Calibri"/>
      <family val="2"/>
      <scheme val="minor"/>
    </font>
    <font>
      <sz val="11"/>
      <color theme="0" tint="-0.24997000396251678"/>
      <name val="Calibri"/>
      <family val="2"/>
      <scheme val="minor"/>
    </font>
    <font>
      <sz val="10"/>
      <color theme="1"/>
      <name val="Arial"/>
      <family val="2"/>
    </font>
    <font>
      <sz val="9"/>
      <color theme="0" tint="-0.24997000396251678"/>
      <name val="Arial"/>
      <family val="2"/>
    </font>
    <font>
      <b/>
      <i/>
      <u val="single"/>
      <sz val="9"/>
      <color theme="1"/>
      <name val="Arial"/>
      <family val="2"/>
    </font>
    <font>
      <sz val="10"/>
      <color rgb="FFFF00FF"/>
      <name val="Arial"/>
      <family val="2"/>
    </font>
    <font>
      <b/>
      <sz val="11"/>
      <color theme="1"/>
      <name val="Calibri"/>
      <family val="2"/>
      <scheme val="minor"/>
    </font>
    <font>
      <sz val="10"/>
      <color theme="6" tint="-0.24997000396251678"/>
      <name val="Arial"/>
      <family val="2"/>
    </font>
    <font>
      <u val="single"/>
      <sz val="10"/>
      <name val="Arial"/>
      <family val="2"/>
    </font>
    <font>
      <sz val="9"/>
      <color theme="9"/>
      <name val="Arial"/>
      <family val="2"/>
    </font>
    <font>
      <b/>
      <sz val="11"/>
      <name val="Calibri"/>
      <family val="2"/>
      <scheme val="minor"/>
    </font>
    <font>
      <sz val="11"/>
      <name val="Calibri"/>
      <family val="2"/>
      <scheme val="minor"/>
    </font>
    <font>
      <b/>
      <sz val="8"/>
      <name val="Calibri"/>
      <family val="2"/>
    </font>
  </fonts>
  <fills count="13">
    <fill>
      <patternFill/>
    </fill>
    <fill>
      <patternFill patternType="gray125"/>
    </fill>
    <fill>
      <patternFill patternType="solid">
        <fgColor theme="4"/>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7BB800"/>
        <bgColor indexed="64"/>
      </patternFill>
    </fill>
    <fill>
      <patternFill patternType="solid">
        <fgColor indexed="9"/>
        <bgColor indexed="64"/>
      </patternFill>
    </fill>
    <fill>
      <patternFill patternType="solid">
        <fgColor rgb="FF00B050"/>
        <bgColor indexed="64"/>
      </patternFill>
    </fill>
    <fill>
      <patternFill patternType="solid">
        <fgColor theme="0" tint="-0.3499799966812134"/>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theme="0" tint="-0.1499900072813034"/>
        <bgColor indexed="64"/>
      </patternFill>
    </fill>
  </fills>
  <borders count="80">
    <border>
      <left/>
      <right/>
      <top/>
      <bottom/>
      <diagonal/>
    </border>
    <border>
      <left style="thin"/>
      <right style="thin"/>
      <top style="thin"/>
      <bottom style="thin"/>
    </border>
    <border>
      <left style="medium"/>
      <right/>
      <top/>
      <bottom/>
    </border>
    <border>
      <left/>
      <right style="medium"/>
      <top/>
      <bottom/>
    </border>
    <border>
      <left style="thin"/>
      <right style="thin"/>
      <top style="medium"/>
      <bottom style="thin"/>
    </border>
    <border>
      <left style="thin"/>
      <right style="thin"/>
      <top style="thin"/>
      <bottom style="medium"/>
    </border>
    <border>
      <left style="thin"/>
      <right style="thin"/>
      <top/>
      <bottom style="thin"/>
    </border>
    <border>
      <left/>
      <right/>
      <top/>
      <bottom style="medium"/>
    </border>
    <border>
      <left/>
      <right style="medium"/>
      <top/>
      <bottom style="medium"/>
    </border>
    <border>
      <left style="thin"/>
      <right style="thin"/>
      <top style="thin"/>
      <bottom/>
    </border>
    <border>
      <left/>
      <right style="thin"/>
      <top/>
      <bottom/>
    </border>
    <border>
      <left style="thin"/>
      <right/>
      <top/>
      <bottom/>
    </border>
    <border>
      <left style="thin"/>
      <right style="thin"/>
      <top/>
      <bottom/>
    </border>
    <border>
      <left style="medium"/>
      <right style="thin"/>
      <top/>
      <bottom/>
    </border>
    <border>
      <left style="thin"/>
      <right style="medium"/>
      <top/>
      <bottom/>
    </border>
    <border>
      <left/>
      <right style="thin"/>
      <top style="medium"/>
      <bottom style="thin"/>
    </border>
    <border>
      <left/>
      <right/>
      <top/>
      <bottom style="thin"/>
    </border>
    <border>
      <left style="thin"/>
      <right style="medium"/>
      <top/>
      <bottom style="thin"/>
    </border>
    <border>
      <left/>
      <right/>
      <top style="thin"/>
      <bottom style="thin"/>
    </border>
    <border>
      <left style="thin"/>
      <right style="medium"/>
      <top style="thin"/>
      <bottom style="thin"/>
    </border>
    <border>
      <left style="thin"/>
      <right style="medium"/>
      <top style="thin"/>
      <bottom/>
    </border>
    <border>
      <left style="thin"/>
      <right style="thin"/>
      <top/>
      <bottom style="medium"/>
    </border>
    <border>
      <left/>
      <right style="thin"/>
      <top/>
      <bottom style="thin"/>
    </border>
    <border>
      <left style="thin"/>
      <right style="thin"/>
      <top style="medium"/>
      <bottom/>
    </border>
    <border>
      <left style="thin"/>
      <right/>
      <top style="medium"/>
      <bottom/>
    </border>
    <border>
      <left style="thin"/>
      <right/>
      <top/>
      <bottom style="medium"/>
    </border>
    <border>
      <left/>
      <right/>
      <top style="medium"/>
      <bottom style="thin"/>
    </border>
    <border>
      <left/>
      <right style="thin"/>
      <top style="thin"/>
      <bottom style="thin"/>
    </border>
    <border>
      <left style="medium"/>
      <right style="medium"/>
      <top style="medium"/>
      <bottom style="thin"/>
    </border>
    <border>
      <left style="thin"/>
      <right style="medium"/>
      <top style="medium"/>
      <bottom style="thin"/>
    </border>
    <border>
      <left style="medium"/>
      <right style="medium"/>
      <top style="thin"/>
      <bottom style="thin"/>
    </border>
    <border>
      <left style="medium"/>
      <right style="medium"/>
      <top style="thin"/>
      <bottom style="medium"/>
    </border>
    <border>
      <left/>
      <right style="thin"/>
      <top style="thin"/>
      <bottom/>
    </border>
    <border>
      <left style="medium"/>
      <right style="thin"/>
      <top style="medium"/>
      <bottom style="thin"/>
    </border>
    <border>
      <left/>
      <right style="thin"/>
      <top style="medium"/>
      <bottom/>
    </border>
    <border>
      <left style="medium"/>
      <right style="thin"/>
      <top/>
      <bottom style="thin"/>
    </border>
    <border>
      <left style="medium"/>
      <right style="thin"/>
      <top/>
      <bottom style="medium"/>
    </border>
    <border>
      <left style="thin"/>
      <right style="medium"/>
      <top/>
      <bottom style="medium"/>
    </border>
    <border>
      <left/>
      <right style="thin"/>
      <top/>
      <bottom style="medium"/>
    </border>
    <border>
      <left style="medium"/>
      <right style="thin"/>
      <top style="medium"/>
      <bottom style="medium"/>
    </border>
    <border>
      <left/>
      <right/>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top style="medium"/>
      <bottom/>
    </border>
    <border>
      <left/>
      <right style="medium"/>
      <top style="medium"/>
      <bottom/>
    </border>
    <border>
      <left style="thin"/>
      <right/>
      <top style="thin"/>
      <botto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medium"/>
      <top/>
      <bottom style="thin"/>
    </border>
    <border>
      <left style="medium"/>
      <right style="medium"/>
      <top style="thin"/>
      <bottom/>
    </border>
    <border>
      <left style="medium"/>
      <right style="medium"/>
      <top/>
      <bottom style="medium"/>
    </border>
    <border>
      <left style="medium"/>
      <right style="thin"/>
      <top style="thin"/>
      <bottom/>
    </border>
    <border>
      <left style="thin"/>
      <right/>
      <top style="medium"/>
      <bottom style="thin"/>
    </border>
    <border>
      <left style="thin"/>
      <right/>
      <top style="thin"/>
      <bottom style="thin"/>
    </border>
    <border>
      <left style="thin"/>
      <right/>
      <top/>
      <bottom style="thin"/>
    </border>
    <border>
      <left style="thin"/>
      <right style="medium"/>
      <top style="medium"/>
      <bottom/>
    </border>
    <border>
      <left style="thin"/>
      <right/>
      <top style="thin"/>
      <bottom style="medium"/>
    </border>
    <border>
      <left/>
      <right style="medium"/>
      <top style="thin"/>
      <bottom style="thin"/>
    </border>
    <border>
      <left/>
      <right style="medium"/>
      <top style="thin"/>
      <bottom style="medium"/>
    </border>
    <border>
      <left/>
      <right style="thin"/>
      <top style="thin"/>
      <bottom style="medium"/>
    </border>
    <border>
      <left/>
      <right style="medium"/>
      <top style="medium"/>
      <bottom style="thin"/>
    </border>
    <border>
      <left style="thin"/>
      <right style="medium"/>
      <top style="medium"/>
      <bottom style="medium"/>
    </border>
    <border>
      <left style="medium"/>
      <right/>
      <top style="medium"/>
      <bottom/>
    </border>
    <border>
      <left style="medium"/>
      <right/>
      <top style="thin"/>
      <bottom style="thin"/>
    </border>
    <border>
      <left style="medium"/>
      <right/>
      <top style="thin"/>
      <bottom style="medium"/>
    </border>
    <border>
      <left/>
      <right/>
      <top style="thin"/>
      <bottom style="medium"/>
    </border>
    <border>
      <left style="medium"/>
      <right style="medium"/>
      <top style="medium"/>
      <bottom/>
    </border>
    <border>
      <left style="medium"/>
      <right style="medium"/>
      <top/>
      <bottom/>
    </border>
    <border>
      <left style="medium"/>
      <right/>
      <top/>
      <bottom style="thin"/>
    </border>
    <border>
      <left style="medium"/>
      <right/>
      <top style="thin"/>
      <bottom/>
    </border>
    <border>
      <left style="medium"/>
      <right/>
      <top/>
      <bottom style="medium"/>
    </border>
    <border>
      <left style="medium"/>
      <right style="thin"/>
      <top style="medium"/>
      <bottom/>
    </border>
    <border>
      <left/>
      <right style="medium"/>
      <top style="thin"/>
      <bottom/>
    </border>
    <border>
      <left/>
      <right style="medium"/>
      <top/>
      <bottom style="thin"/>
    </border>
    <border>
      <left style="medium"/>
      <right/>
      <top style="medium"/>
      <bottom style="thin"/>
    </border>
    <border>
      <left/>
      <right/>
      <top style="thin"/>
      <bottom/>
    </border>
    <border>
      <left/>
      <right style="medium"/>
      <top style="medium"/>
      <bottom style="medium"/>
    </border>
    <border>
      <left style="medium"/>
      <right/>
      <top style="medium"/>
      <bottom style="medium"/>
    </border>
  </borders>
  <cellStyleXfs count="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9" fontId="2" fillId="0" borderId="0" applyFont="0" applyFill="0" applyBorder="0" applyAlignment="0" applyProtection="0"/>
    <xf numFmtId="166" fontId="0"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65" fontId="0" fillId="0" borderId="0" applyFont="0" applyFill="0" applyBorder="0" applyAlignment="0" applyProtection="0"/>
    <xf numFmtId="175" fontId="1" fillId="0" borderId="0" applyFont="0" applyFill="0" applyBorder="0" applyAlignment="0" applyProtection="0"/>
    <xf numFmtId="168"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9"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9"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8"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7" fillId="0" borderId="0">
      <alignment/>
      <protection/>
    </xf>
    <xf numFmtId="167" fontId="47" fillId="0" borderId="0" applyFont="0" applyFill="0" applyBorder="0" applyAlignment="0" applyProtection="0"/>
    <xf numFmtId="43" fontId="47" fillId="0" borderId="0" applyFont="0" applyFill="0" applyBorder="0" applyAlignment="0" applyProtection="0"/>
    <xf numFmtId="0" fontId="46" fillId="2" borderId="0" applyNumberFormat="0" applyBorder="0" applyAlignment="0" applyProtection="0"/>
    <xf numFmtId="0" fontId="0" fillId="0" borderId="0">
      <alignment/>
      <protection/>
    </xf>
    <xf numFmtId="165" fontId="0"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0" fontId="48" fillId="2" borderId="0" applyNumberFormat="0" applyBorder="0" applyAlignment="0" applyProtection="0"/>
    <xf numFmtId="0" fontId="47" fillId="0" borderId="0">
      <alignment/>
      <protection/>
    </xf>
    <xf numFmtId="167" fontId="47"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8"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8"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8"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cellStyleXfs>
  <cellXfs count="1437">
    <xf numFmtId="0" fontId="0" fillId="0" borderId="0" xfId="0"/>
    <xf numFmtId="0" fontId="0" fillId="0" borderId="0" xfId="0" applyFill="1"/>
    <xf numFmtId="0" fontId="4" fillId="0" borderId="0" xfId="35" applyFont="1" applyBorder="1" applyAlignment="1">
      <alignment vertical="center"/>
      <protection/>
    </xf>
    <xf numFmtId="0" fontId="5" fillId="0" borderId="0" xfId="0" applyFont="1"/>
    <xf numFmtId="0" fontId="0" fillId="3" borderId="0" xfId="0" applyFill="1"/>
    <xf numFmtId="0" fontId="0" fillId="0" borderId="0" xfId="0" applyFill="1" applyAlignment="1">
      <alignment horizontal="center" vertical="center"/>
    </xf>
    <xf numFmtId="0" fontId="15" fillId="0" borderId="0" xfId="0" applyFont="1" applyFill="1"/>
    <xf numFmtId="0" fontId="1" fillId="0" borderId="0" xfId="0" applyFont="1" applyFill="1"/>
    <xf numFmtId="0" fontId="4" fillId="0" borderId="0" xfId="0" applyFont="1" applyFill="1" applyAlignment="1">
      <alignment horizontal="center"/>
    </xf>
    <xf numFmtId="0" fontId="0" fillId="3" borderId="0" xfId="0" applyFill="1" applyAlignment="1">
      <alignment horizontal="center"/>
    </xf>
    <xf numFmtId="0" fontId="8" fillId="0" borderId="0" xfId="0" applyFont="1" applyFill="1"/>
    <xf numFmtId="176" fontId="0" fillId="0" borderId="0" xfId="0" applyNumberFormat="1" applyFill="1" applyAlignment="1">
      <alignment horizontal="center"/>
    </xf>
    <xf numFmtId="0" fontId="0" fillId="0" borderId="0" xfId="0" applyFill="1" applyAlignment="1">
      <alignment horizontal="center"/>
    </xf>
    <xf numFmtId="0" fontId="11" fillId="3" borderId="1" xfId="0" applyFont="1" applyFill="1" applyBorder="1" applyAlignment="1">
      <alignment horizontal="right" vertical="center"/>
    </xf>
    <xf numFmtId="0" fontId="18" fillId="0" borderId="0" xfId="0" applyFont="1" applyFill="1" applyAlignment="1">
      <alignment horizontal="center" vertical="center"/>
    </xf>
    <xf numFmtId="0" fontId="4" fillId="3" borderId="2" xfId="0" applyFont="1" applyFill="1" applyBorder="1" applyAlignment="1">
      <alignment vertical="top" wrapText="1"/>
    </xf>
    <xf numFmtId="0" fontId="4" fillId="3" borderId="0" xfId="0" applyFont="1" applyFill="1" applyBorder="1" applyAlignment="1">
      <alignment vertical="top" wrapText="1"/>
    </xf>
    <xf numFmtId="0" fontId="4" fillId="3" borderId="0" xfId="0" applyFont="1" applyFill="1" applyBorder="1" applyAlignment="1">
      <alignment horizontal="center" vertical="center" wrapText="1"/>
    </xf>
    <xf numFmtId="0" fontId="19" fillId="3" borderId="2" xfId="0" applyFont="1" applyFill="1" applyBorder="1"/>
    <xf numFmtId="0" fontId="19" fillId="3" borderId="0" xfId="0" applyFont="1" applyFill="1" applyBorder="1"/>
    <xf numFmtId="0" fontId="19" fillId="3" borderId="0" xfId="0" applyFont="1" applyFill="1" applyBorder="1" applyAlignment="1">
      <alignment horizontal="center"/>
    </xf>
    <xf numFmtId="0" fontId="19" fillId="3" borderId="3" xfId="0" applyFont="1" applyFill="1" applyBorder="1"/>
    <xf numFmtId="0" fontId="9" fillId="4" borderId="4"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17" fillId="4" borderId="0" xfId="0" applyFont="1" applyFill="1" applyBorder="1" applyAlignment="1">
      <alignment/>
    </xf>
    <xf numFmtId="0" fontId="17" fillId="4" borderId="3" xfId="0" applyFont="1" applyFill="1" applyBorder="1" applyAlignment="1">
      <alignment/>
    </xf>
    <xf numFmtId="0" fontId="17" fillId="4" borderId="7" xfId="0" applyFont="1" applyFill="1" applyBorder="1" applyAlignment="1">
      <alignment/>
    </xf>
    <xf numFmtId="0" fontId="7" fillId="4" borderId="8" xfId="0" applyFont="1" applyFill="1" applyBorder="1" applyAlignment="1">
      <alignment horizontal="right"/>
    </xf>
    <xf numFmtId="0" fontId="4" fillId="4" borderId="9" xfId="0" applyFont="1" applyFill="1" applyBorder="1" applyAlignment="1">
      <alignment horizontal="center" vertical="center" wrapText="1"/>
    </xf>
    <xf numFmtId="3" fontId="4" fillId="0" borderId="0" xfId="0" applyNumberFormat="1" applyFont="1" applyFill="1" applyAlignment="1">
      <alignment horizontal="center"/>
    </xf>
    <xf numFmtId="37" fontId="4" fillId="0" borderId="0" xfId="0" applyNumberFormat="1" applyFont="1" applyFill="1" applyAlignment="1">
      <alignment horizontal="center"/>
    </xf>
    <xf numFmtId="3" fontId="0" fillId="0" borderId="0" xfId="0" applyNumberFormat="1" applyFill="1"/>
    <xf numFmtId="37" fontId="4" fillId="5" borderId="0" xfId="0" applyNumberFormat="1" applyFont="1" applyFill="1" applyAlignment="1">
      <alignment horizontal="center"/>
    </xf>
    <xf numFmtId="1" fontId="4" fillId="0" borderId="0" xfId="0" applyNumberFormat="1" applyFont="1" applyFill="1" applyAlignment="1">
      <alignment horizontal="center"/>
    </xf>
    <xf numFmtId="1" fontId="0" fillId="0" borderId="0" xfId="0" applyNumberFormat="1" applyFill="1"/>
    <xf numFmtId="1" fontId="0" fillId="0" borderId="0" xfId="0" applyNumberFormat="1" applyFill="1" applyAlignment="1">
      <alignment horizontal="center"/>
    </xf>
    <xf numFmtId="176" fontId="4" fillId="0" borderId="0" xfId="22" applyNumberFormat="1" applyFont="1" applyFill="1" applyAlignment="1">
      <alignment horizontal="center"/>
    </xf>
    <xf numFmtId="0" fontId="0" fillId="0" borderId="0" xfId="0" applyFill="1" applyAlignment="1">
      <alignment wrapText="1"/>
    </xf>
    <xf numFmtId="0" fontId="18"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horizontal="center" vertical="center" wrapText="1"/>
    </xf>
    <xf numFmtId="4" fontId="0" fillId="0" borderId="0" xfId="0" applyNumberFormat="1" applyFill="1" applyAlignment="1">
      <alignment horizontal="center" vertical="center" wrapText="1"/>
    </xf>
    <xf numFmtId="0" fontId="15" fillId="0" borderId="0" xfId="0" applyFont="1" applyFill="1" applyAlignment="1">
      <alignment wrapText="1"/>
    </xf>
    <xf numFmtId="0" fontId="0" fillId="0" borderId="0" xfId="0" applyAlignment="1">
      <alignment/>
    </xf>
    <xf numFmtId="176" fontId="4" fillId="0" borderId="0" xfId="24" applyNumberFormat="1" applyFont="1" applyFill="1" applyAlignment="1">
      <alignment horizontal="center"/>
    </xf>
    <xf numFmtId="2" fontId="0" fillId="0" borderId="0" xfId="0" applyNumberFormat="1" applyFill="1" applyAlignment="1">
      <alignment horizontal="center" vertical="center"/>
    </xf>
    <xf numFmtId="0" fontId="4" fillId="4" borderId="9" xfId="0" applyFont="1" applyFill="1" applyBorder="1" applyAlignment="1">
      <alignment horizontal="center" vertical="center" wrapText="1"/>
    </xf>
    <xf numFmtId="0" fontId="10" fillId="0" borderId="0" xfId="35" applyFont="1" applyBorder="1" applyAlignment="1">
      <alignment vertical="center"/>
      <protection/>
    </xf>
    <xf numFmtId="0" fontId="12" fillId="6" borderId="1" xfId="35" applyFont="1" applyFill="1" applyBorder="1" applyAlignment="1">
      <alignment horizontal="left" vertical="center" wrapText="1"/>
      <protection/>
    </xf>
    <xf numFmtId="0" fontId="12" fillId="6" borderId="5" xfId="35" applyFont="1" applyFill="1" applyBorder="1" applyAlignment="1">
      <alignment horizontal="left" vertical="center" wrapText="1"/>
      <protection/>
    </xf>
    <xf numFmtId="0" fontId="12" fillId="0" borderId="0" xfId="35" applyFont="1" applyAlignment="1">
      <alignment vertical="center"/>
      <protection/>
    </xf>
    <xf numFmtId="0" fontId="10" fillId="0" borderId="0" xfId="35" applyFont="1" applyAlignment="1">
      <alignment vertical="center"/>
      <protection/>
    </xf>
    <xf numFmtId="0" fontId="10" fillId="0" borderId="0" xfId="35" applyFont="1" applyFill="1" applyAlignment="1">
      <alignment horizontal="left" vertical="center"/>
      <protection/>
    </xf>
    <xf numFmtId="10" fontId="10" fillId="0" borderId="0" xfId="35" applyNumberFormat="1" applyFont="1" applyAlignment="1">
      <alignment vertical="center"/>
      <protection/>
    </xf>
    <xf numFmtId="10" fontId="10" fillId="0" borderId="0" xfId="35" applyNumberFormat="1" applyFont="1" applyAlignment="1">
      <alignment horizontal="center" vertical="center"/>
      <protection/>
    </xf>
    <xf numFmtId="0" fontId="10" fillId="7" borderId="0" xfId="35" applyFont="1" applyFill="1" applyBorder="1" applyAlignment="1">
      <alignment vertical="center"/>
      <protection/>
    </xf>
    <xf numFmtId="173" fontId="16" fillId="8" borderId="4" xfId="0" applyNumberFormat="1" applyFont="1" applyFill="1" applyBorder="1" applyAlignment="1">
      <alignment vertical="center"/>
    </xf>
    <xf numFmtId="0" fontId="10" fillId="7" borderId="0" xfId="35" applyFont="1" applyFill="1" applyAlignment="1">
      <alignment vertical="center"/>
      <protection/>
    </xf>
    <xf numFmtId="173" fontId="16" fillId="4" borderId="5" xfId="0" applyNumberFormat="1" applyFont="1" applyFill="1" applyBorder="1" applyAlignment="1">
      <alignment vertical="center"/>
    </xf>
    <xf numFmtId="173" fontId="16" fillId="4" borderId="1" xfId="0" applyNumberFormat="1" applyFont="1" applyFill="1" applyBorder="1" applyAlignment="1">
      <alignment vertical="center"/>
    </xf>
    <xf numFmtId="0" fontId="10" fillId="7" borderId="0" xfId="35" applyFont="1" applyFill="1" applyAlignment="1">
      <alignment horizontal="left" vertical="center"/>
      <protection/>
    </xf>
    <xf numFmtId="0" fontId="24" fillId="3" borderId="0" xfId="0" applyFont="1" applyFill="1" applyBorder="1" applyAlignment="1">
      <alignment horizontal="center" vertical="center" wrapText="1"/>
    </xf>
    <xf numFmtId="0" fontId="24" fillId="3" borderId="0" xfId="0" applyFont="1" applyFill="1" applyBorder="1" applyAlignment="1">
      <alignment horizontal="left" vertical="center" wrapText="1"/>
    </xf>
    <xf numFmtId="10" fontId="24" fillId="3" borderId="0" xfId="35" applyNumberFormat="1" applyFont="1" applyFill="1" applyBorder="1" applyAlignment="1">
      <alignment horizontal="center" vertical="center"/>
      <protection/>
    </xf>
    <xf numFmtId="10" fontId="12" fillId="3" borderId="0" xfId="35" applyNumberFormat="1" applyFont="1" applyFill="1" applyBorder="1" applyAlignment="1">
      <alignment horizontal="center" vertical="center"/>
      <protection/>
    </xf>
    <xf numFmtId="10" fontId="10" fillId="7" borderId="0" xfId="35" applyNumberFormat="1" applyFont="1" applyFill="1" applyAlignment="1">
      <alignment vertical="center"/>
      <protection/>
    </xf>
    <xf numFmtId="10" fontId="10" fillId="7" borderId="0" xfId="35" applyNumberFormat="1" applyFont="1" applyFill="1" applyAlignment="1">
      <alignment horizontal="center" vertical="center"/>
      <protection/>
    </xf>
    <xf numFmtId="0" fontId="10" fillId="0" borderId="0" xfId="35" applyFont="1" applyAlignment="1">
      <alignment horizontal="left" vertical="center"/>
      <protection/>
    </xf>
    <xf numFmtId="173" fontId="16" fillId="4" borderId="9" xfId="0" applyNumberFormat="1" applyFont="1" applyFill="1" applyBorder="1" applyAlignment="1">
      <alignment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9" fontId="19" fillId="3" borderId="1" xfId="0" applyNumberFormat="1" applyFont="1" applyFill="1" applyBorder="1" applyAlignment="1">
      <alignment horizontal="center" vertical="center" wrapText="1"/>
    </xf>
    <xf numFmtId="10" fontId="0" fillId="0" borderId="0" xfId="0" applyNumberFormat="1" applyFill="1" applyAlignment="1">
      <alignment horizontal="center"/>
    </xf>
    <xf numFmtId="10" fontId="19" fillId="9" borderId="1" xfId="0" applyNumberFormat="1" applyFont="1" applyFill="1" applyBorder="1" applyAlignment="1">
      <alignment horizontal="center" vertical="center" wrapText="1"/>
    </xf>
    <xf numFmtId="0" fontId="19" fillId="9" borderId="1" xfId="0" applyFont="1" applyFill="1" applyBorder="1" applyAlignment="1">
      <alignment horizontal="center" vertical="center" wrapText="1"/>
    </xf>
    <xf numFmtId="0" fontId="26" fillId="3" borderId="0" xfId="0" applyFont="1" applyFill="1"/>
    <xf numFmtId="37" fontId="10" fillId="3" borderId="1" xfId="29" applyNumberFormat="1" applyFont="1" applyFill="1" applyBorder="1" applyAlignment="1">
      <alignment horizontal="center" vertical="center"/>
    </xf>
    <xf numFmtId="10" fontId="24" fillId="3" borderId="0" xfId="0" applyNumberFormat="1" applyFont="1" applyFill="1" applyBorder="1" applyAlignment="1">
      <alignment horizontal="center" vertical="center" wrapText="1"/>
    </xf>
    <xf numFmtId="0" fontId="12" fillId="6" borderId="9" xfId="35" applyFont="1" applyFill="1" applyBorder="1" applyAlignment="1">
      <alignment horizontal="center" vertical="center" wrapText="1"/>
      <protection/>
    </xf>
    <xf numFmtId="10" fontId="10" fillId="6" borderId="9" xfId="35" applyNumberFormat="1" applyFont="1" applyFill="1" applyBorder="1" applyAlignment="1">
      <alignment horizontal="center" vertical="center" wrapText="1"/>
      <protection/>
    </xf>
    <xf numFmtId="0" fontId="12" fillId="6" borderId="9" xfId="35" applyFont="1" applyFill="1" applyBorder="1" applyAlignment="1">
      <alignment horizontal="center" vertical="center" textRotation="180" wrapText="1"/>
      <protection/>
    </xf>
    <xf numFmtId="10" fontId="4" fillId="0" borderId="1" xfId="0" applyNumberFormat="1" applyFont="1" applyFill="1" applyBorder="1" applyAlignment="1">
      <alignment horizontal="center" vertical="center" wrapText="1"/>
    </xf>
    <xf numFmtId="2" fontId="23" fillId="3" borderId="1" xfId="0" applyNumberFormat="1" applyFont="1" applyFill="1" applyBorder="1" applyAlignment="1">
      <alignment horizontal="center" vertical="center"/>
    </xf>
    <xf numFmtId="0" fontId="1" fillId="0" borderId="0" xfId="38" applyBorder="1" applyAlignment="1">
      <alignment vertical="center" wrapText="1"/>
      <protection/>
    </xf>
    <xf numFmtId="0" fontId="1" fillId="0" borderId="0" xfId="38" applyBorder="1" applyAlignment="1">
      <alignment wrapText="1"/>
      <protection/>
    </xf>
    <xf numFmtId="0" fontId="1" fillId="0" borderId="0" xfId="38" applyBorder="1">
      <alignment/>
      <protection/>
    </xf>
    <xf numFmtId="0" fontId="1" fillId="0" borderId="0" xfId="38">
      <alignment/>
      <protection/>
    </xf>
    <xf numFmtId="0" fontId="7" fillId="0" borderId="0" xfId="99" applyFont="1" applyBorder="1" applyAlignment="1">
      <alignment horizontal="center" vertical="center" wrapText="1"/>
      <protection/>
    </xf>
    <xf numFmtId="0" fontId="4" fillId="0" borderId="0" xfId="38" applyFont="1" applyBorder="1" applyAlignment="1">
      <alignment vertical="center" wrapText="1"/>
      <protection/>
    </xf>
    <xf numFmtId="0" fontId="4" fillId="0" borderId="0" xfId="38" applyFont="1" applyBorder="1" applyAlignment="1">
      <alignment wrapText="1"/>
      <protection/>
    </xf>
    <xf numFmtId="0" fontId="4" fillId="0" borderId="0" xfId="38" applyFont="1" applyBorder="1">
      <alignment/>
      <protection/>
    </xf>
    <xf numFmtId="0" fontId="4" fillId="0" borderId="0" xfId="38" applyFont="1">
      <alignment/>
      <protection/>
    </xf>
    <xf numFmtId="0" fontId="31" fillId="4" borderId="9" xfId="38" applyFont="1" applyFill="1" applyBorder="1" applyAlignment="1">
      <alignment horizontal="center" vertical="center" wrapText="1"/>
      <protection/>
    </xf>
    <xf numFmtId="0" fontId="31" fillId="4" borderId="9" xfId="38" applyFont="1" applyFill="1" applyBorder="1" applyAlignment="1">
      <alignment vertical="center" wrapText="1"/>
      <protection/>
    </xf>
    <xf numFmtId="0" fontId="31" fillId="4" borderId="10" xfId="38" applyFont="1" applyFill="1" applyBorder="1" applyAlignment="1">
      <alignment horizontal="center" vertical="center" wrapText="1"/>
      <protection/>
    </xf>
    <xf numFmtId="0" fontId="31" fillId="4" borderId="11" xfId="38" applyFont="1" applyFill="1" applyBorder="1" applyAlignment="1">
      <alignment horizontal="center" vertical="center" wrapText="1"/>
      <protection/>
    </xf>
    <xf numFmtId="0" fontId="31" fillId="4" borderId="12" xfId="38" applyFont="1" applyFill="1" applyBorder="1" applyAlignment="1">
      <alignment horizontal="center" vertical="center" wrapText="1"/>
      <protection/>
    </xf>
    <xf numFmtId="0" fontId="31" fillId="4" borderId="13" xfId="38" applyFont="1" applyFill="1" applyBorder="1" applyAlignment="1">
      <alignment horizontal="center" vertical="center"/>
      <protection/>
    </xf>
    <xf numFmtId="0" fontId="31" fillId="4" borderId="14" xfId="38" applyFont="1" applyFill="1" applyBorder="1" applyAlignment="1">
      <alignment horizontal="center" vertical="center" wrapText="1"/>
      <protection/>
    </xf>
    <xf numFmtId="0" fontId="8" fillId="0" borderId="0" xfId="38" applyFont="1" applyBorder="1" applyAlignment="1">
      <alignment vertical="center" wrapText="1"/>
      <protection/>
    </xf>
    <xf numFmtId="0" fontId="4" fillId="0" borderId="0" xfId="38" applyFont="1" applyBorder="1" applyAlignment="1">
      <alignment horizontal="center" vertical="center" wrapText="1"/>
      <protection/>
    </xf>
    <xf numFmtId="0" fontId="7" fillId="0" borderId="0" xfId="99" applyFont="1" applyBorder="1" applyAlignment="1">
      <alignment vertical="center" wrapText="1"/>
      <protection/>
    </xf>
    <xf numFmtId="0" fontId="32" fillId="4" borderId="15" xfId="38" applyFont="1" applyFill="1" applyBorder="1" applyAlignment="1">
      <alignment horizontal="left" vertical="center" wrapText="1"/>
      <protection/>
    </xf>
    <xf numFmtId="3" fontId="11" fillId="3" borderId="4" xfId="38" applyNumberFormat="1" applyFont="1" applyFill="1" applyBorder="1" applyAlignment="1">
      <alignment horizontal="center" vertical="center" wrapText="1"/>
      <protection/>
    </xf>
    <xf numFmtId="3" fontId="11" fillId="0" borderId="4" xfId="38" applyNumberFormat="1" applyFont="1" applyFill="1" applyBorder="1" applyAlignment="1">
      <alignment horizontal="center" vertical="center" wrapText="1"/>
      <protection/>
    </xf>
    <xf numFmtId="3" fontId="10" fillId="3" borderId="4" xfId="0" applyNumberFormat="1" applyFont="1" applyFill="1" applyBorder="1" applyAlignment="1">
      <alignment horizontal="center" vertical="center" wrapText="1"/>
    </xf>
    <xf numFmtId="3" fontId="11" fillId="3" borderId="4" xfId="38" applyNumberFormat="1" applyFont="1" applyFill="1" applyBorder="1" applyAlignment="1">
      <alignment vertical="center" wrapText="1"/>
      <protection/>
    </xf>
    <xf numFmtId="3" fontId="10" fillId="0" borderId="4" xfId="38" applyNumberFormat="1" applyFont="1" applyFill="1" applyBorder="1" applyAlignment="1">
      <alignment vertical="center" wrapText="1"/>
      <protection/>
    </xf>
    <xf numFmtId="3" fontId="32" fillId="3" borderId="4" xfId="38" applyNumberFormat="1" applyFont="1" applyFill="1" applyBorder="1" applyAlignment="1">
      <alignment horizontal="center" vertical="center" wrapText="1"/>
      <protection/>
    </xf>
    <xf numFmtId="0" fontId="8" fillId="0" borderId="0" xfId="99" applyFont="1" applyBorder="1" applyAlignment="1">
      <alignment vertical="center" wrapText="1"/>
      <protection/>
    </xf>
    <xf numFmtId="178" fontId="11" fillId="3" borderId="1" xfId="29" applyNumberFormat="1" applyFont="1" applyFill="1" applyBorder="1" applyAlignment="1">
      <alignment horizontal="center" vertical="center" wrapText="1"/>
    </xf>
    <xf numFmtId="178" fontId="11" fillId="0" borderId="1" xfId="29" applyNumberFormat="1" applyFont="1" applyFill="1" applyBorder="1" applyAlignment="1">
      <alignment horizontal="center" vertical="center" wrapText="1"/>
    </xf>
    <xf numFmtId="178" fontId="11" fillId="3" borderId="1" xfId="29" applyNumberFormat="1" applyFont="1" applyFill="1" applyBorder="1" applyAlignment="1">
      <alignment horizontal="center" vertical="center"/>
    </xf>
    <xf numFmtId="178" fontId="11" fillId="3" borderId="1" xfId="29" applyNumberFormat="1" applyFont="1" applyFill="1" applyBorder="1" applyAlignment="1">
      <alignment vertical="center" wrapText="1"/>
    </xf>
    <xf numFmtId="178" fontId="10" fillId="0" borderId="1" xfId="29" applyNumberFormat="1" applyFont="1" applyFill="1" applyBorder="1" applyAlignment="1">
      <alignment vertical="center" wrapText="1"/>
    </xf>
    <xf numFmtId="37" fontId="11" fillId="3" borderId="1" xfId="0" applyNumberFormat="1" applyFont="1" applyFill="1" applyBorder="1" applyAlignment="1">
      <alignment horizontal="right" vertical="center"/>
    </xf>
    <xf numFmtId="3" fontId="11" fillId="3" borderId="1" xfId="38" applyNumberFormat="1" applyFont="1" applyFill="1" applyBorder="1" applyAlignment="1">
      <alignment horizontal="center" vertical="center" wrapText="1"/>
      <protection/>
    </xf>
    <xf numFmtId="3" fontId="11" fillId="0" borderId="1" xfId="38" applyNumberFormat="1" applyFont="1" applyFill="1" applyBorder="1" applyAlignment="1">
      <alignment horizontal="center" vertical="center" wrapText="1"/>
      <protection/>
    </xf>
    <xf numFmtId="3" fontId="11" fillId="3" borderId="1" xfId="38" applyNumberFormat="1" applyFont="1" applyFill="1" applyBorder="1" applyAlignment="1">
      <alignment vertical="center" wrapText="1"/>
      <protection/>
    </xf>
    <xf numFmtId="3" fontId="10" fillId="0" borderId="1" xfId="38" applyNumberFormat="1" applyFont="1" applyFill="1" applyBorder="1" applyAlignment="1">
      <alignment vertical="center" wrapText="1"/>
      <protection/>
    </xf>
    <xf numFmtId="3" fontId="32" fillId="3" borderId="1" xfId="38" applyNumberFormat="1" applyFont="1" applyFill="1" applyBorder="1" applyAlignment="1">
      <alignment horizontal="center" vertical="center" wrapText="1"/>
      <protection/>
    </xf>
    <xf numFmtId="180" fontId="11" fillId="3" borderId="4" xfId="38" applyNumberFormat="1" applyFont="1" applyFill="1" applyBorder="1" applyAlignment="1">
      <alignment horizontal="center" vertical="center" wrapText="1"/>
      <protection/>
    </xf>
    <xf numFmtId="4" fontId="11" fillId="0" borderId="4" xfId="38" applyNumberFormat="1" applyFont="1" applyFill="1" applyBorder="1" applyAlignment="1">
      <alignment horizontal="center" vertical="center" wrapText="1"/>
      <protection/>
    </xf>
    <xf numFmtId="37" fontId="11" fillId="3" borderId="4" xfId="29" applyNumberFormat="1" applyFont="1" applyFill="1" applyBorder="1" applyAlignment="1">
      <alignment horizontal="center" vertical="center"/>
    </xf>
    <xf numFmtId="37" fontId="13" fillId="3" borderId="4" xfId="29" applyNumberFormat="1" applyFont="1" applyFill="1" applyBorder="1" applyAlignment="1">
      <alignment horizontal="center" vertical="center"/>
    </xf>
    <xf numFmtId="177" fontId="11" fillId="3" borderId="4" xfId="38" applyNumberFormat="1" applyFont="1" applyFill="1" applyBorder="1" applyAlignment="1">
      <alignment vertical="center" wrapText="1"/>
      <protection/>
    </xf>
    <xf numFmtId="177" fontId="10" fillId="0" borderId="4" xfId="38" applyNumberFormat="1" applyFont="1" applyFill="1" applyBorder="1" applyAlignment="1">
      <alignment vertical="center" wrapText="1"/>
      <protection/>
    </xf>
    <xf numFmtId="177" fontId="32" fillId="3" borderId="4" xfId="38" applyNumberFormat="1" applyFont="1" applyFill="1" applyBorder="1" applyAlignment="1">
      <alignment horizontal="center" vertical="center" wrapText="1"/>
      <protection/>
    </xf>
    <xf numFmtId="178" fontId="13" fillId="3" borderId="1" xfId="29" applyNumberFormat="1" applyFont="1" applyFill="1" applyBorder="1" applyAlignment="1">
      <alignment horizontal="center" vertical="center"/>
    </xf>
    <xf numFmtId="178" fontId="11" fillId="3" borderId="1" xfId="38" applyNumberFormat="1" applyFont="1" applyFill="1" applyBorder="1" applyAlignment="1">
      <alignment horizontal="center" vertical="center" wrapText="1"/>
      <protection/>
    </xf>
    <xf numFmtId="178" fontId="11" fillId="3" borderId="1" xfId="38" applyNumberFormat="1" applyFont="1" applyFill="1" applyBorder="1" applyAlignment="1">
      <alignment vertical="center" wrapText="1"/>
      <protection/>
    </xf>
    <xf numFmtId="178" fontId="10" fillId="0" borderId="1" xfId="38" applyNumberFormat="1" applyFont="1" applyFill="1" applyBorder="1" applyAlignment="1">
      <alignment vertical="center" wrapText="1"/>
      <protection/>
    </xf>
    <xf numFmtId="37" fontId="13" fillId="3" borderId="1" xfId="29" applyNumberFormat="1" applyFont="1" applyFill="1" applyBorder="1" applyAlignment="1">
      <alignment horizontal="center" vertical="center"/>
    </xf>
    <xf numFmtId="177" fontId="10" fillId="0" borderId="1" xfId="38" applyNumberFormat="1" applyFont="1" applyFill="1" applyBorder="1" applyAlignment="1">
      <alignment vertical="center" wrapText="1"/>
      <protection/>
    </xf>
    <xf numFmtId="3" fontId="11" fillId="0" borderId="5" xfId="38" applyNumberFormat="1" applyFont="1" applyFill="1" applyBorder="1" applyAlignment="1">
      <alignment horizontal="center" vertical="center" wrapText="1"/>
      <protection/>
    </xf>
    <xf numFmtId="37" fontId="13" fillId="3" borderId="5" xfId="29" applyNumberFormat="1" applyFont="1" applyFill="1" applyBorder="1" applyAlignment="1">
      <alignment horizontal="center" vertical="center"/>
    </xf>
    <xf numFmtId="3" fontId="11" fillId="3" borderId="5" xfId="38" applyNumberFormat="1" applyFont="1" applyFill="1" applyBorder="1" applyAlignment="1">
      <alignment horizontal="center" vertical="center" wrapText="1"/>
      <protection/>
    </xf>
    <xf numFmtId="0" fontId="32" fillId="4" borderId="16" xfId="38" applyFont="1" applyFill="1" applyBorder="1" applyAlignment="1">
      <alignment horizontal="left" vertical="center" wrapText="1"/>
      <protection/>
    </xf>
    <xf numFmtId="37" fontId="13" fillId="3" borderId="6" xfId="29" applyNumberFormat="1" applyFont="1" applyFill="1" applyBorder="1" applyAlignment="1">
      <alignment horizontal="center" vertical="center"/>
    </xf>
    <xf numFmtId="3" fontId="11" fillId="0" borderId="6" xfId="38" applyNumberFormat="1" applyFont="1" applyFill="1" applyBorder="1" applyAlignment="1">
      <alignment horizontal="center" vertical="center" wrapText="1"/>
      <protection/>
    </xf>
    <xf numFmtId="3" fontId="11" fillId="3" borderId="6" xfId="38" applyNumberFormat="1" applyFont="1" applyFill="1" applyBorder="1" applyAlignment="1">
      <alignment horizontal="center" vertical="center" wrapText="1"/>
      <protection/>
    </xf>
    <xf numFmtId="2" fontId="11" fillId="3" borderId="6" xfId="38" applyNumberFormat="1" applyFont="1" applyFill="1" applyBorder="1" applyAlignment="1">
      <alignment vertical="center" wrapText="1"/>
      <protection/>
    </xf>
    <xf numFmtId="1" fontId="11" fillId="3" borderId="6" xfId="38" applyNumberFormat="1" applyFont="1" applyFill="1" applyBorder="1" applyAlignment="1">
      <alignment vertical="center" wrapText="1"/>
      <protection/>
    </xf>
    <xf numFmtId="1" fontId="10" fillId="0" borderId="6" xfId="38" applyNumberFormat="1" applyFont="1" applyFill="1" applyBorder="1" applyAlignment="1">
      <alignment vertical="center" wrapText="1"/>
      <protection/>
    </xf>
    <xf numFmtId="177" fontId="32" fillId="3" borderId="6" xfId="38" applyNumberFormat="1" applyFont="1" applyFill="1" applyBorder="1" applyAlignment="1">
      <alignment horizontal="center" vertical="center" wrapText="1"/>
      <protection/>
    </xf>
    <xf numFmtId="37" fontId="13" fillId="3" borderId="17" xfId="29" applyNumberFormat="1" applyFont="1" applyFill="1" applyBorder="1" applyAlignment="1">
      <alignment horizontal="center" vertical="center"/>
    </xf>
    <xf numFmtId="177" fontId="32" fillId="4" borderId="18" xfId="38" applyNumberFormat="1" applyFont="1" applyFill="1" applyBorder="1" applyAlignment="1">
      <alignment horizontal="left" vertical="center" wrapText="1"/>
      <protection/>
    </xf>
    <xf numFmtId="37" fontId="13" fillId="3" borderId="19" xfId="29" applyNumberFormat="1" applyFont="1" applyFill="1" applyBorder="1" applyAlignment="1">
      <alignment horizontal="center" vertical="center"/>
    </xf>
    <xf numFmtId="2" fontId="11" fillId="3" borderId="1" xfId="38" applyNumberFormat="1" applyFont="1" applyFill="1" applyBorder="1" applyAlignment="1">
      <alignment vertical="center" wrapText="1"/>
      <protection/>
    </xf>
    <xf numFmtId="2" fontId="10" fillId="0" borderId="1" xfId="38" applyNumberFormat="1" applyFont="1" applyFill="1" applyBorder="1" applyAlignment="1">
      <alignment vertical="center" wrapText="1"/>
      <protection/>
    </xf>
    <xf numFmtId="177" fontId="32" fillId="3" borderId="19" xfId="38" applyNumberFormat="1" applyFont="1" applyFill="1" applyBorder="1" applyAlignment="1">
      <alignment horizontal="center" vertical="center" wrapText="1"/>
      <protection/>
    </xf>
    <xf numFmtId="37" fontId="13" fillId="3" borderId="9" xfId="29" applyNumberFormat="1" applyFont="1" applyFill="1" applyBorder="1" applyAlignment="1">
      <alignment horizontal="center" vertical="center"/>
    </xf>
    <xf numFmtId="177" fontId="32" fillId="3" borderId="9" xfId="38" applyNumberFormat="1" applyFont="1" applyFill="1" applyBorder="1" applyAlignment="1">
      <alignment horizontal="center" vertical="center" wrapText="1"/>
      <protection/>
    </xf>
    <xf numFmtId="177" fontId="32" fillId="3" borderId="20" xfId="38" applyNumberFormat="1" applyFont="1" applyFill="1" applyBorder="1" applyAlignment="1">
      <alignment horizontal="center" vertical="center" wrapText="1"/>
      <protection/>
    </xf>
    <xf numFmtId="180" fontId="11" fillId="0" borderId="4" xfId="38" applyNumberFormat="1" applyFont="1" applyFill="1" applyBorder="1" applyAlignment="1">
      <alignment horizontal="center" vertical="center" wrapText="1"/>
      <protection/>
    </xf>
    <xf numFmtId="1" fontId="11" fillId="3" borderId="4" xfId="38" applyNumberFormat="1" applyFont="1" applyFill="1" applyBorder="1" applyAlignment="1">
      <alignment vertical="center" wrapText="1"/>
      <protection/>
    </xf>
    <xf numFmtId="1" fontId="11" fillId="0" borderId="4" xfId="38" applyNumberFormat="1" applyFont="1" applyFill="1" applyBorder="1" applyAlignment="1">
      <alignment vertical="center" wrapText="1"/>
      <protection/>
    </xf>
    <xf numFmtId="172" fontId="11" fillId="3" borderId="1" xfId="29" applyNumberFormat="1" applyFont="1" applyFill="1" applyBorder="1" applyAlignment="1">
      <alignment horizontal="center" vertical="center" wrapText="1"/>
    </xf>
    <xf numFmtId="172" fontId="11" fillId="0" borderId="1" xfId="29" applyNumberFormat="1" applyFont="1" applyFill="1" applyBorder="1" applyAlignment="1">
      <alignment horizontal="center" vertical="center" wrapText="1"/>
    </xf>
    <xf numFmtId="180" fontId="11" fillId="0" borderId="1" xfId="29" applyNumberFormat="1" applyFont="1" applyFill="1" applyBorder="1" applyAlignment="1">
      <alignment horizontal="center" vertical="center" wrapText="1"/>
    </xf>
    <xf numFmtId="37" fontId="11" fillId="3" borderId="1" xfId="29" applyNumberFormat="1" applyFont="1" applyFill="1" applyBorder="1" applyAlignment="1">
      <alignment horizontal="center" vertical="center"/>
    </xf>
    <xf numFmtId="1" fontId="11" fillId="3" borderId="1" xfId="29" applyNumberFormat="1" applyFont="1" applyFill="1" applyBorder="1" applyAlignment="1">
      <alignment vertical="center" wrapText="1"/>
    </xf>
    <xf numFmtId="1" fontId="11" fillId="0" borderId="1" xfId="29" applyNumberFormat="1" applyFont="1" applyFill="1" applyBorder="1" applyAlignment="1">
      <alignment vertical="center" wrapText="1"/>
    </xf>
    <xf numFmtId="180" fontId="11" fillId="0" borderId="1" xfId="38" applyNumberFormat="1" applyFont="1" applyFill="1" applyBorder="1" applyAlignment="1">
      <alignment horizontal="center" vertical="center" wrapText="1"/>
      <protection/>
    </xf>
    <xf numFmtId="1" fontId="11" fillId="3" borderId="1" xfId="38" applyNumberFormat="1" applyFont="1" applyFill="1" applyBorder="1" applyAlignment="1">
      <alignment vertical="center" wrapText="1"/>
      <protection/>
    </xf>
    <xf numFmtId="1" fontId="11" fillId="0" borderId="1" xfId="38" applyNumberFormat="1" applyFont="1" applyFill="1" applyBorder="1" applyAlignment="1">
      <alignment vertical="center" wrapText="1"/>
      <protection/>
    </xf>
    <xf numFmtId="3" fontId="11" fillId="3" borderId="9" xfId="38" applyNumberFormat="1" applyFont="1" applyFill="1" applyBorder="1" applyAlignment="1">
      <alignment horizontal="center" vertical="center" wrapText="1"/>
      <protection/>
    </xf>
    <xf numFmtId="3" fontId="11" fillId="0" borderId="9" xfId="38" applyNumberFormat="1" applyFont="1" applyFill="1" applyBorder="1" applyAlignment="1">
      <alignment horizontal="center" vertical="center" wrapText="1"/>
      <protection/>
    </xf>
    <xf numFmtId="180" fontId="11" fillId="0" borderId="9" xfId="38" applyNumberFormat="1" applyFont="1" applyFill="1" applyBorder="1" applyAlignment="1">
      <alignment horizontal="center" vertical="center" wrapText="1"/>
      <protection/>
    </xf>
    <xf numFmtId="3" fontId="11" fillId="3" borderId="21" xfId="38" applyNumberFormat="1" applyFont="1" applyFill="1" applyBorder="1" applyAlignment="1">
      <alignment horizontal="center" vertical="center" wrapText="1"/>
      <protection/>
    </xf>
    <xf numFmtId="3" fontId="11" fillId="0" borderId="21" xfId="38" applyNumberFormat="1" applyFont="1" applyFill="1" applyBorder="1" applyAlignment="1">
      <alignment horizontal="center" vertical="center" wrapText="1"/>
      <protection/>
    </xf>
    <xf numFmtId="180" fontId="11" fillId="0" borderId="21" xfId="38" applyNumberFormat="1" applyFont="1" applyFill="1" applyBorder="1" applyAlignment="1">
      <alignment horizontal="center" vertical="center" wrapText="1"/>
      <protection/>
    </xf>
    <xf numFmtId="180" fontId="10" fillId="3" borderId="4" xfId="0" applyNumberFormat="1" applyFont="1" applyFill="1" applyBorder="1" applyAlignment="1">
      <alignment horizontal="center" vertical="center" wrapText="1"/>
    </xf>
    <xf numFmtId="1" fontId="11" fillId="3" borderId="9" xfId="38" applyNumberFormat="1" applyFont="1" applyFill="1" applyBorder="1" applyAlignment="1">
      <alignment vertical="center" wrapText="1"/>
      <protection/>
    </xf>
    <xf numFmtId="37" fontId="13" fillId="3" borderId="21" xfId="29" applyNumberFormat="1" applyFont="1" applyFill="1" applyBorder="1" applyAlignment="1">
      <alignment horizontal="center" vertical="center"/>
    </xf>
    <xf numFmtId="180" fontId="11" fillId="0" borderId="12" xfId="38" applyNumberFormat="1" applyFont="1" applyFill="1" applyBorder="1" applyAlignment="1">
      <alignment horizontal="center" vertical="center" wrapText="1"/>
      <protection/>
    </xf>
    <xf numFmtId="1" fontId="11" fillId="3" borderId="12" xfId="38" applyNumberFormat="1" applyFont="1" applyFill="1" applyBorder="1" applyAlignment="1">
      <alignment vertical="center" wrapText="1"/>
      <protection/>
    </xf>
    <xf numFmtId="180" fontId="11" fillId="3" borderId="4" xfId="29" applyNumberFormat="1" applyFont="1" applyFill="1" applyBorder="1" applyAlignment="1">
      <alignment horizontal="center" vertical="center"/>
    </xf>
    <xf numFmtId="180" fontId="11" fillId="0" borderId="5" xfId="38" applyNumberFormat="1" applyFont="1" applyFill="1" applyBorder="1" applyAlignment="1">
      <alignment horizontal="center" vertical="center" wrapText="1"/>
      <protection/>
    </xf>
    <xf numFmtId="1" fontId="11" fillId="3" borderId="21" xfId="38" applyNumberFormat="1" applyFont="1" applyFill="1" applyBorder="1" applyAlignment="1">
      <alignment vertical="center" wrapText="1"/>
      <protection/>
    </xf>
    <xf numFmtId="0" fontId="32" fillId="4" borderId="22" xfId="38" applyFont="1" applyFill="1" applyBorder="1" applyAlignment="1">
      <alignment horizontal="left" vertical="center" wrapText="1"/>
      <protection/>
    </xf>
    <xf numFmtId="37" fontId="13" fillId="3" borderId="12" xfId="29" applyNumberFormat="1" applyFont="1" applyFill="1" applyBorder="1" applyAlignment="1">
      <alignment horizontal="center" vertical="center"/>
    </xf>
    <xf numFmtId="177" fontId="32" fillId="3" borderId="12" xfId="38" applyNumberFormat="1" applyFont="1" applyFill="1" applyBorder="1" applyAlignment="1">
      <alignment horizontal="center" vertical="center" wrapText="1"/>
      <protection/>
    </xf>
    <xf numFmtId="177" fontId="32" fillId="3" borderId="11" xfId="38" applyNumberFormat="1" applyFont="1" applyFill="1" applyBorder="1" applyAlignment="1">
      <alignment horizontal="center" vertical="center" wrapText="1"/>
      <protection/>
    </xf>
    <xf numFmtId="3" fontId="11" fillId="3" borderId="12" xfId="38" applyNumberFormat="1" applyFont="1" applyFill="1" applyBorder="1" applyAlignment="1">
      <alignment horizontal="center" vertical="center" wrapText="1"/>
      <protection/>
    </xf>
    <xf numFmtId="3" fontId="11" fillId="0" borderId="12" xfId="38" applyNumberFormat="1" applyFont="1" applyFill="1" applyBorder="1" applyAlignment="1">
      <alignment horizontal="center" vertical="center" wrapText="1"/>
      <protection/>
    </xf>
    <xf numFmtId="4" fontId="10" fillId="3" borderId="4" xfId="0" applyNumberFormat="1" applyFont="1" applyFill="1" applyBorder="1" applyAlignment="1">
      <alignment horizontal="center" vertical="center" wrapText="1"/>
    </xf>
    <xf numFmtId="181" fontId="11" fillId="3" borderId="4" xfId="38" applyNumberFormat="1" applyFont="1" applyFill="1" applyBorder="1" applyAlignment="1">
      <alignment vertical="center" wrapText="1"/>
      <protection/>
    </xf>
    <xf numFmtId="181" fontId="10" fillId="0" borderId="4" xfId="38" applyNumberFormat="1" applyFont="1" applyFill="1" applyBorder="1" applyAlignment="1">
      <alignment vertical="center" wrapText="1"/>
      <protection/>
    </xf>
    <xf numFmtId="4" fontId="32" fillId="3" borderId="4" xfId="38" applyNumberFormat="1" applyFont="1" applyFill="1" applyBorder="1" applyAlignment="1">
      <alignment horizontal="center" vertical="center" wrapText="1"/>
      <protection/>
    </xf>
    <xf numFmtId="176" fontId="33" fillId="3" borderId="23" xfId="24" applyNumberFormat="1" applyFont="1" applyFill="1" applyBorder="1" applyAlignment="1">
      <alignment vertical="center" wrapText="1"/>
    </xf>
    <xf numFmtId="176" fontId="33" fillId="3" borderId="24" xfId="24" applyNumberFormat="1" applyFont="1" applyFill="1" applyBorder="1" applyAlignment="1">
      <alignment horizontal="left" vertical="center" wrapText="1"/>
    </xf>
    <xf numFmtId="172" fontId="11" fillId="3" borderId="1" xfId="29" applyNumberFormat="1" applyFont="1" applyFill="1" applyBorder="1" applyAlignment="1">
      <alignment vertical="center" wrapText="1"/>
    </xf>
    <xf numFmtId="172" fontId="10" fillId="0" borderId="1" xfId="29" applyNumberFormat="1" applyFont="1" applyFill="1" applyBorder="1" applyAlignment="1">
      <alignment vertical="center" wrapText="1"/>
    </xf>
    <xf numFmtId="176" fontId="33" fillId="3" borderId="12" xfId="24" applyNumberFormat="1" applyFont="1" applyFill="1" applyBorder="1" applyAlignment="1">
      <alignment vertical="center" wrapText="1"/>
    </xf>
    <xf numFmtId="176" fontId="33" fillId="3" borderId="11" xfId="24" applyNumberFormat="1" applyFont="1" applyFill="1" applyBorder="1" applyAlignment="1">
      <alignment horizontal="left" vertical="center" wrapText="1"/>
    </xf>
    <xf numFmtId="0" fontId="33" fillId="3" borderId="11" xfId="24" applyNumberFormat="1" applyFont="1" applyFill="1" applyBorder="1" applyAlignment="1">
      <alignment horizontal="right" vertical="center" wrapText="1"/>
    </xf>
    <xf numFmtId="176" fontId="33" fillId="3" borderId="21" xfId="24" applyNumberFormat="1" applyFont="1" applyFill="1" applyBorder="1" applyAlignment="1">
      <alignment vertical="center" wrapText="1"/>
    </xf>
    <xf numFmtId="176" fontId="33" fillId="3" borderId="25" xfId="24" applyNumberFormat="1" applyFont="1" applyFill="1" applyBorder="1" applyAlignment="1">
      <alignment horizontal="left" vertical="center" wrapText="1"/>
    </xf>
    <xf numFmtId="0" fontId="32" fillId="4" borderId="26" xfId="38" applyFont="1" applyFill="1" applyBorder="1" applyAlignment="1">
      <alignment horizontal="left" vertical="center" wrapText="1"/>
      <protection/>
    </xf>
    <xf numFmtId="2" fontId="11" fillId="3" borderId="4" xfId="38" applyNumberFormat="1" applyFont="1" applyFill="1" applyBorder="1" applyAlignment="1">
      <alignment horizontal="center" vertical="center" wrapText="1"/>
      <protection/>
    </xf>
    <xf numFmtId="1" fontId="11" fillId="0" borderId="4" xfId="38" applyNumberFormat="1" applyFont="1" applyFill="1" applyBorder="1" applyAlignment="1">
      <alignment horizontal="center" vertical="center" wrapText="1"/>
      <protection/>
    </xf>
    <xf numFmtId="1" fontId="11" fillId="3" borderId="4" xfId="38" applyNumberFormat="1" applyFont="1" applyFill="1" applyBorder="1" applyAlignment="1">
      <alignment horizontal="center" vertical="center" wrapText="1"/>
      <protection/>
    </xf>
    <xf numFmtId="177" fontId="32" fillId="3" borderId="23" xfId="38" applyNumberFormat="1" applyFont="1" applyFill="1" applyBorder="1" applyAlignment="1">
      <alignment horizontal="center" vertical="center" wrapText="1"/>
      <protection/>
    </xf>
    <xf numFmtId="177" fontId="11" fillId="3" borderId="1" xfId="38" applyNumberFormat="1" applyFont="1" applyFill="1" applyBorder="1" applyAlignment="1">
      <alignment horizontal="center" vertical="center" wrapText="1"/>
      <protection/>
    </xf>
    <xf numFmtId="177" fontId="11" fillId="0" borderId="1" xfId="38" applyNumberFormat="1" applyFont="1" applyFill="1" applyBorder="1" applyAlignment="1">
      <alignment horizontal="center" vertical="center" wrapText="1"/>
      <protection/>
    </xf>
    <xf numFmtId="177" fontId="11" fillId="0" borderId="1" xfId="38" applyNumberFormat="1" applyFont="1" applyFill="1" applyBorder="1" applyAlignment="1">
      <alignment vertical="center" wrapText="1"/>
      <protection/>
    </xf>
    <xf numFmtId="1" fontId="11" fillId="3" borderId="1" xfId="38" applyNumberFormat="1" applyFont="1" applyFill="1" applyBorder="1" applyAlignment="1">
      <alignment horizontal="center" vertical="center" wrapText="1"/>
      <protection/>
    </xf>
    <xf numFmtId="1" fontId="11" fillId="0" borderId="1" xfId="38" applyNumberFormat="1" applyFont="1" applyFill="1" applyBorder="1" applyAlignment="1">
      <alignment horizontal="center" vertical="center" wrapText="1"/>
      <protection/>
    </xf>
    <xf numFmtId="177" fontId="11" fillId="0" borderId="9" xfId="38" applyNumberFormat="1" applyFont="1" applyFill="1" applyBorder="1" applyAlignment="1">
      <alignment vertical="center" wrapText="1"/>
      <protection/>
    </xf>
    <xf numFmtId="177" fontId="11" fillId="0" borderId="5" xfId="38" applyNumberFormat="1" applyFont="1" applyFill="1" applyBorder="1" applyAlignment="1">
      <alignment horizontal="center" vertical="center" wrapText="1"/>
      <protection/>
    </xf>
    <xf numFmtId="177" fontId="11" fillId="3" borderId="5" xfId="38" applyNumberFormat="1" applyFont="1" applyFill="1" applyBorder="1" applyAlignment="1">
      <alignment horizontal="center" vertical="center" wrapText="1"/>
      <protection/>
    </xf>
    <xf numFmtId="177" fontId="11" fillId="0" borderId="21" xfId="38" applyNumberFormat="1" applyFont="1" applyFill="1" applyBorder="1" applyAlignment="1">
      <alignment vertical="center" wrapText="1"/>
      <protection/>
    </xf>
    <xf numFmtId="177" fontId="32" fillId="3" borderId="21" xfId="38" applyNumberFormat="1" applyFont="1" applyFill="1" applyBorder="1" applyAlignment="1">
      <alignment horizontal="center" vertical="center" wrapText="1"/>
      <protection/>
    </xf>
    <xf numFmtId="4" fontId="34" fillId="3" borderId="4" xfId="38" applyNumberFormat="1" applyFont="1" applyFill="1" applyBorder="1" applyAlignment="1">
      <alignment vertical="center" wrapText="1"/>
      <protection/>
    </xf>
    <xf numFmtId="4" fontId="10" fillId="0" borderId="4" xfId="0" applyNumberFormat="1" applyFont="1" applyFill="1" applyBorder="1" applyAlignment="1">
      <alignment vertical="center" wrapText="1"/>
    </xf>
    <xf numFmtId="4" fontId="11" fillId="0" borderId="1" xfId="38" applyNumberFormat="1" applyFont="1" applyFill="1" applyBorder="1" applyAlignment="1">
      <alignment horizontal="center" vertical="center" wrapText="1"/>
      <protection/>
    </xf>
    <xf numFmtId="4" fontId="10" fillId="0" borderId="1" xfId="29" applyNumberFormat="1" applyFont="1" applyFill="1" applyBorder="1" applyAlignment="1">
      <alignment vertical="center" wrapText="1"/>
    </xf>
    <xf numFmtId="4" fontId="10" fillId="0" borderId="4" xfId="0" applyNumberFormat="1" applyFont="1" applyFill="1" applyBorder="1" applyAlignment="1">
      <alignment horizontal="center" vertical="center" wrapText="1"/>
    </xf>
    <xf numFmtId="4" fontId="10" fillId="3" borderId="4" xfId="0" applyNumberFormat="1" applyFont="1" applyFill="1" applyBorder="1" applyAlignment="1">
      <alignment vertical="center" wrapText="1"/>
    </xf>
    <xf numFmtId="3" fontId="10" fillId="0" borderId="1" xfId="29" applyNumberFormat="1" applyFont="1" applyFill="1" applyBorder="1" applyAlignment="1">
      <alignment horizontal="center" vertical="center" wrapText="1"/>
    </xf>
    <xf numFmtId="4" fontId="10" fillId="0" borderId="1" xfId="29" applyNumberFormat="1" applyFont="1" applyFill="1" applyBorder="1" applyAlignment="1">
      <alignment horizontal="center" vertical="center" wrapText="1"/>
    </xf>
    <xf numFmtId="3" fontId="10" fillId="3" borderId="1" xfId="29" applyNumberFormat="1" applyFont="1" applyFill="1" applyBorder="1" applyAlignment="1">
      <alignment vertical="center" wrapText="1"/>
    </xf>
    <xf numFmtId="3" fontId="10" fillId="0" borderId="1" xfId="29" applyNumberFormat="1" applyFont="1" applyFill="1" applyBorder="1" applyAlignment="1">
      <alignment vertical="center" wrapText="1"/>
    </xf>
    <xf numFmtId="37" fontId="10" fillId="0" borderId="9" xfId="38" applyNumberFormat="1" applyFont="1" applyFill="1" applyBorder="1" applyAlignment="1">
      <alignment horizontal="center" vertical="center"/>
      <protection/>
    </xf>
    <xf numFmtId="37" fontId="10" fillId="0" borderId="21" xfId="38" applyNumberFormat="1" applyFont="1" applyFill="1" applyBorder="1" applyAlignment="1">
      <alignment horizontal="center" vertical="center"/>
      <protection/>
    </xf>
    <xf numFmtId="177" fontId="32" fillId="3" borderId="24" xfId="38" applyNumberFormat="1" applyFont="1" applyFill="1" applyBorder="1" applyAlignment="1">
      <alignment horizontal="center" vertical="center" wrapText="1"/>
      <protection/>
    </xf>
    <xf numFmtId="177" fontId="32" fillId="3" borderId="25" xfId="38" applyNumberFormat="1" applyFont="1" applyFill="1" applyBorder="1" applyAlignment="1">
      <alignment horizontal="center" vertical="center" wrapText="1"/>
      <protection/>
    </xf>
    <xf numFmtId="0" fontId="33" fillId="3" borderId="12" xfId="0" applyFont="1" applyFill="1" applyBorder="1" applyAlignment="1">
      <alignment horizontal="center" vertical="center" wrapText="1"/>
    </xf>
    <xf numFmtId="1" fontId="33" fillId="3" borderId="12" xfId="0" applyNumberFormat="1" applyFont="1" applyFill="1" applyBorder="1" applyAlignment="1">
      <alignment horizontal="center" vertical="center" wrapText="1"/>
    </xf>
    <xf numFmtId="180" fontId="10" fillId="0" borderId="1" xfId="29" applyNumberFormat="1" applyFont="1" applyFill="1" applyBorder="1" applyAlignment="1">
      <alignment horizontal="center" vertical="center" wrapText="1"/>
    </xf>
    <xf numFmtId="37" fontId="10" fillId="0" borderId="9" xfId="38" applyNumberFormat="1" applyFont="1" applyFill="1" applyBorder="1" applyAlignment="1">
      <alignment vertical="center"/>
      <protection/>
    </xf>
    <xf numFmtId="37" fontId="10" fillId="0" borderId="21" xfId="38" applyNumberFormat="1" applyFont="1" applyFill="1" applyBorder="1" applyAlignment="1">
      <alignment vertical="center"/>
      <protection/>
    </xf>
    <xf numFmtId="0" fontId="10" fillId="0" borderId="21" xfId="38" applyFont="1" applyFill="1" applyBorder="1" applyAlignment="1">
      <alignment vertical="center"/>
      <protection/>
    </xf>
    <xf numFmtId="4" fontId="11" fillId="0" borderId="4" xfId="38" applyNumberFormat="1" applyFont="1" applyFill="1" applyBorder="1" applyAlignment="1">
      <alignment vertical="center" wrapText="1"/>
      <protection/>
    </xf>
    <xf numFmtId="4" fontId="12" fillId="0" borderId="4" xfId="38" applyNumberFormat="1" applyFont="1" applyFill="1" applyBorder="1" applyAlignment="1">
      <alignment vertical="center" wrapText="1"/>
      <protection/>
    </xf>
    <xf numFmtId="172" fontId="11" fillId="0" borderId="1" xfId="29" applyNumberFormat="1" applyFont="1" applyFill="1" applyBorder="1" applyAlignment="1">
      <alignment vertical="center" wrapText="1"/>
    </xf>
    <xf numFmtId="180" fontId="11" fillId="3" borderId="1" xfId="38" applyNumberFormat="1" applyFont="1" applyFill="1" applyBorder="1" applyAlignment="1">
      <alignment horizontal="center" vertical="center" wrapText="1"/>
      <protection/>
    </xf>
    <xf numFmtId="172" fontId="11" fillId="3" borderId="1" xfId="0" applyNumberFormat="1" applyFont="1" applyFill="1" applyBorder="1" applyAlignment="1">
      <alignment horizontal="right" vertical="center"/>
    </xf>
    <xf numFmtId="3" fontId="11" fillId="0" borderId="1" xfId="38" applyNumberFormat="1" applyFont="1" applyFill="1" applyBorder="1" applyAlignment="1">
      <alignment vertical="center" wrapText="1"/>
      <protection/>
    </xf>
    <xf numFmtId="177" fontId="32" fillId="4" borderId="27" xfId="38" applyNumberFormat="1" applyFont="1" applyFill="1" applyBorder="1" applyAlignment="1">
      <alignment horizontal="left" vertical="center" wrapText="1"/>
      <protection/>
    </xf>
    <xf numFmtId="3" fontId="10" fillId="3" borderId="1" xfId="29" applyNumberFormat="1" applyFont="1" applyFill="1" applyBorder="1" applyAlignment="1">
      <alignment horizontal="center" vertical="center" wrapText="1"/>
    </xf>
    <xf numFmtId="177" fontId="11" fillId="3" borderId="1" xfId="38" applyNumberFormat="1" applyFont="1" applyFill="1" applyBorder="1" applyAlignment="1">
      <alignment vertical="center" wrapText="1"/>
      <protection/>
    </xf>
    <xf numFmtId="177" fontId="32" fillId="3" borderId="1" xfId="38" applyNumberFormat="1" applyFont="1" applyFill="1" applyBorder="1" applyAlignment="1">
      <alignment horizontal="center" vertical="center" wrapText="1"/>
      <protection/>
    </xf>
    <xf numFmtId="177" fontId="32" fillId="3" borderId="5" xfId="38" applyNumberFormat="1" applyFont="1" applyFill="1" applyBorder="1" applyAlignment="1">
      <alignment horizontal="center" vertical="center" wrapText="1"/>
      <protection/>
    </xf>
    <xf numFmtId="4" fontId="10" fillId="3" borderId="6" xfId="0" applyNumberFormat="1" applyFont="1" applyFill="1" applyBorder="1" applyAlignment="1">
      <alignment horizontal="center" vertical="center" wrapText="1"/>
    </xf>
    <xf numFmtId="4" fontId="11" fillId="0" borderId="6" xfId="38" applyNumberFormat="1" applyFont="1" applyFill="1" applyBorder="1" applyAlignment="1">
      <alignment horizontal="center" vertical="center" wrapText="1"/>
      <protection/>
    </xf>
    <xf numFmtId="3" fontId="10" fillId="3" borderId="6" xfId="0" applyNumberFormat="1" applyFont="1" applyFill="1" applyBorder="1" applyAlignment="1">
      <alignment horizontal="center" vertical="center" wrapText="1"/>
    </xf>
    <xf numFmtId="3" fontId="11" fillId="3" borderId="6" xfId="38" applyNumberFormat="1" applyFont="1" applyFill="1" applyBorder="1" applyAlignment="1">
      <alignment vertical="center" wrapText="1"/>
      <protection/>
    </xf>
    <xf numFmtId="0" fontId="8" fillId="5" borderId="0" xfId="38" applyFont="1" applyFill="1" applyBorder="1" applyAlignment="1">
      <alignment vertical="center" wrapText="1"/>
      <protection/>
    </xf>
    <xf numFmtId="0" fontId="8" fillId="5" borderId="0" xfId="99" applyFont="1" applyFill="1" applyBorder="1" applyAlignment="1">
      <alignment vertical="center" wrapText="1"/>
      <protection/>
    </xf>
    <xf numFmtId="0" fontId="1" fillId="5" borderId="0" xfId="38" applyFill="1" applyBorder="1" applyAlignment="1">
      <alignment wrapText="1"/>
      <protection/>
    </xf>
    <xf numFmtId="0" fontId="1" fillId="5" borderId="0" xfId="38" applyFill="1" applyBorder="1">
      <alignment/>
      <protection/>
    </xf>
    <xf numFmtId="0" fontId="1" fillId="5" borderId="0" xfId="38" applyFill="1">
      <alignment/>
      <protection/>
    </xf>
    <xf numFmtId="4" fontId="10" fillId="0" borderId="6" xfId="38" applyNumberFormat="1" applyFont="1" applyFill="1" applyBorder="1" applyAlignment="1">
      <alignment vertical="center" wrapText="1"/>
      <protection/>
    </xf>
    <xf numFmtId="4" fontId="11" fillId="3" borderId="1" xfId="0" applyNumberFormat="1" applyFont="1" applyFill="1" applyBorder="1" applyAlignment="1">
      <alignment horizontal="center" vertical="center"/>
    </xf>
    <xf numFmtId="4" fontId="11" fillId="3" borderId="1" xfId="38" applyNumberFormat="1" applyFont="1" applyFill="1" applyBorder="1" applyAlignment="1">
      <alignment vertical="center" wrapText="1"/>
      <protection/>
    </xf>
    <xf numFmtId="0" fontId="10" fillId="3" borderId="1" xfId="0" applyFont="1" applyFill="1" applyBorder="1" applyAlignment="1">
      <alignment horizontal="right" vertical="center"/>
    </xf>
    <xf numFmtId="4" fontId="10" fillId="0" borderId="9" xfId="38" applyNumberFormat="1" applyFont="1" applyFill="1" applyBorder="1" applyAlignment="1">
      <alignment vertical="center" wrapText="1"/>
      <protection/>
    </xf>
    <xf numFmtId="4" fontId="10" fillId="0" borderId="21" xfId="38" applyNumberFormat="1" applyFont="1" applyFill="1" applyBorder="1" applyAlignment="1">
      <alignment vertical="center" wrapText="1"/>
      <protection/>
    </xf>
    <xf numFmtId="0" fontId="32" fillId="4" borderId="28" xfId="38" applyFont="1" applyFill="1" applyBorder="1" applyAlignment="1">
      <alignment horizontal="left" vertical="center" wrapText="1"/>
      <protection/>
    </xf>
    <xf numFmtId="3" fontId="10" fillId="3" borderId="15" xfId="0" applyNumberFormat="1" applyFont="1" applyFill="1" applyBorder="1" applyAlignment="1">
      <alignment horizontal="center" vertical="center" wrapText="1"/>
    </xf>
    <xf numFmtId="3" fontId="11" fillId="3" borderId="29" xfId="38" applyNumberFormat="1" applyFont="1" applyFill="1" applyBorder="1" applyAlignment="1">
      <alignment horizontal="center" vertical="center" wrapText="1"/>
      <protection/>
    </xf>
    <xf numFmtId="3" fontId="32" fillId="3" borderId="15" xfId="38" applyNumberFormat="1" applyFont="1" applyFill="1" applyBorder="1" applyAlignment="1">
      <alignment horizontal="center" vertical="center" wrapText="1"/>
      <protection/>
    </xf>
    <xf numFmtId="3" fontId="8" fillId="3" borderId="4" xfId="38" applyNumberFormat="1" applyFont="1" applyFill="1" applyBorder="1" applyAlignment="1">
      <alignment horizontal="center" vertical="center" wrapText="1"/>
      <protection/>
    </xf>
    <xf numFmtId="177" fontId="32" fillId="4" borderId="30" xfId="38" applyNumberFormat="1" applyFont="1" applyFill="1" applyBorder="1" applyAlignment="1">
      <alignment horizontal="left" vertical="center" wrapText="1"/>
      <protection/>
    </xf>
    <xf numFmtId="37" fontId="11" fillId="3" borderId="27" xfId="29" applyNumberFormat="1" applyFont="1" applyFill="1" applyBorder="1" applyAlignment="1">
      <alignment horizontal="center" vertical="center"/>
    </xf>
    <xf numFmtId="172" fontId="11" fillId="3" borderId="19" xfId="29" applyNumberFormat="1" applyFont="1" applyFill="1" applyBorder="1" applyAlignment="1">
      <alignment horizontal="center" vertical="center" wrapText="1"/>
    </xf>
    <xf numFmtId="3" fontId="32" fillId="3" borderId="27" xfId="38" applyNumberFormat="1" applyFont="1" applyFill="1" applyBorder="1" applyAlignment="1">
      <alignment horizontal="center" vertical="center" wrapText="1"/>
      <protection/>
    </xf>
    <xf numFmtId="3" fontId="8" fillId="3" borderId="1" xfId="38" applyNumberFormat="1" applyFont="1" applyFill="1" applyBorder="1" applyAlignment="1">
      <alignment horizontal="center" vertical="center" wrapText="1"/>
      <protection/>
    </xf>
    <xf numFmtId="4" fontId="11" fillId="3" borderId="27" xfId="0" applyNumberFormat="1" applyFont="1" applyFill="1" applyBorder="1" applyAlignment="1">
      <alignment horizontal="center" vertical="center"/>
    </xf>
    <xf numFmtId="3" fontId="11" fillId="0" borderId="0" xfId="38" applyNumberFormat="1" applyFont="1" applyFill="1" applyBorder="1" applyAlignment="1">
      <alignment horizontal="center" vertical="center" wrapText="1"/>
      <protection/>
    </xf>
    <xf numFmtId="0" fontId="10" fillId="3" borderId="0" xfId="38" applyFont="1" applyFill="1" applyBorder="1">
      <alignment/>
      <protection/>
    </xf>
    <xf numFmtId="3" fontId="11" fillId="3" borderId="19" xfId="38" applyNumberFormat="1" applyFont="1" applyFill="1" applyBorder="1" applyAlignment="1">
      <alignment horizontal="center" vertical="center" wrapText="1"/>
      <protection/>
    </xf>
    <xf numFmtId="4" fontId="11" fillId="0" borderId="1" xfId="38" applyNumberFormat="1" applyFont="1" applyFill="1" applyBorder="1" applyAlignment="1">
      <alignment vertical="center" wrapText="1"/>
      <protection/>
    </xf>
    <xf numFmtId="177" fontId="32" fillId="4" borderId="31" xfId="38" applyNumberFormat="1" applyFont="1" applyFill="1" applyBorder="1" applyAlignment="1">
      <alignment horizontal="left" vertical="center" wrapText="1"/>
      <protection/>
    </xf>
    <xf numFmtId="172" fontId="10" fillId="3" borderId="10" xfId="29" applyNumberFormat="1" applyFont="1" applyFill="1" applyBorder="1" applyAlignment="1">
      <alignment horizontal="center" vertical="center"/>
    </xf>
    <xf numFmtId="172" fontId="10" fillId="0" borderId="12" xfId="29" applyNumberFormat="1" applyFont="1" applyFill="1" applyBorder="1" applyAlignment="1">
      <alignment horizontal="center" vertical="center"/>
    </xf>
    <xf numFmtId="3" fontId="11" fillId="3" borderId="20" xfId="38" applyNumberFormat="1" applyFont="1" applyFill="1" applyBorder="1" applyAlignment="1">
      <alignment horizontal="center" vertical="center" wrapText="1"/>
      <protection/>
    </xf>
    <xf numFmtId="177" fontId="11" fillId="3" borderId="9" xfId="38" applyNumberFormat="1" applyFont="1" applyFill="1" applyBorder="1" applyAlignment="1">
      <alignment vertical="center" wrapText="1"/>
      <protection/>
    </xf>
    <xf numFmtId="177" fontId="32" fillId="3" borderId="32" xfId="38" applyNumberFormat="1" applyFont="1" applyFill="1" applyBorder="1" applyAlignment="1">
      <alignment horizontal="center" vertical="center" wrapText="1"/>
      <protection/>
    </xf>
    <xf numFmtId="177" fontId="8" fillId="3" borderId="9" xfId="38" applyNumberFormat="1" applyFont="1" applyFill="1" applyBorder="1" applyAlignment="1">
      <alignment horizontal="center" vertical="center" wrapText="1"/>
      <protection/>
    </xf>
    <xf numFmtId="172" fontId="35" fillId="3" borderId="33" xfId="29" applyNumberFormat="1" applyFont="1" applyFill="1" applyBorder="1" applyAlignment="1">
      <alignment horizontal="center" vertical="center"/>
    </xf>
    <xf numFmtId="172" fontId="35" fillId="0" borderId="4" xfId="29" applyNumberFormat="1" applyFont="1" applyFill="1" applyBorder="1" applyAlignment="1">
      <alignment horizontal="center" vertical="center"/>
    </xf>
    <xf numFmtId="172" fontId="36" fillId="0" borderId="4" xfId="29" applyNumberFormat="1" applyFont="1" applyFill="1" applyBorder="1" applyAlignment="1">
      <alignment horizontal="center" vertical="center"/>
    </xf>
    <xf numFmtId="172" fontId="35" fillId="3" borderId="4" xfId="29" applyNumberFormat="1" applyFont="1" applyFill="1" applyBorder="1" applyAlignment="1">
      <alignment horizontal="center" vertical="center"/>
    </xf>
    <xf numFmtId="172" fontId="35" fillId="3" borderId="4" xfId="29" applyNumberFormat="1" applyFont="1" applyFill="1" applyBorder="1" applyAlignment="1">
      <alignment vertical="center"/>
    </xf>
    <xf numFmtId="2" fontId="10" fillId="0" borderId="29" xfId="29" applyNumberFormat="1" applyFont="1" applyFill="1" applyBorder="1" applyAlignment="1">
      <alignment vertical="center"/>
    </xf>
    <xf numFmtId="177" fontId="37" fillId="3" borderId="34" xfId="38" applyNumberFormat="1" applyFont="1" applyFill="1" applyBorder="1" applyAlignment="1">
      <alignment horizontal="center" vertical="center" wrapText="1"/>
      <protection/>
    </xf>
    <xf numFmtId="177" fontId="8" fillId="3" borderId="23" xfId="38" applyNumberFormat="1" applyFont="1" applyFill="1" applyBorder="1" applyAlignment="1">
      <alignment horizontal="center" vertical="center" wrapText="1"/>
      <protection/>
    </xf>
    <xf numFmtId="172" fontId="35" fillId="3" borderId="35" xfId="29" applyNumberFormat="1" applyFont="1" applyFill="1" applyBorder="1" applyAlignment="1">
      <alignment horizontal="center" vertical="center"/>
    </xf>
    <xf numFmtId="172" fontId="35" fillId="0" borderId="6" xfId="29" applyNumberFormat="1" applyFont="1" applyFill="1" applyBorder="1" applyAlignment="1">
      <alignment horizontal="center" vertical="center"/>
    </xf>
    <xf numFmtId="172" fontId="36" fillId="0" borderId="6" xfId="29" applyNumberFormat="1" applyFont="1" applyFill="1" applyBorder="1" applyAlignment="1">
      <alignment horizontal="center" vertical="center"/>
    </xf>
    <xf numFmtId="172" fontId="35" fillId="3" borderId="6" xfId="29" applyNumberFormat="1" applyFont="1" applyFill="1" applyBorder="1" applyAlignment="1">
      <alignment horizontal="center" vertical="center"/>
    </xf>
    <xf numFmtId="172" fontId="35" fillId="3" borderId="6" xfId="29" applyNumberFormat="1" applyFont="1" applyFill="1" applyBorder="1" applyAlignment="1">
      <alignment vertical="center"/>
    </xf>
    <xf numFmtId="172" fontId="10" fillId="0" borderId="17" xfId="29" applyNumberFormat="1" applyFont="1" applyFill="1" applyBorder="1" applyAlignment="1">
      <alignment vertical="center"/>
    </xf>
    <xf numFmtId="177" fontId="37" fillId="3" borderId="10" xfId="38" applyNumberFormat="1" applyFont="1" applyFill="1" applyBorder="1" applyAlignment="1">
      <alignment horizontal="center" vertical="center" wrapText="1"/>
      <protection/>
    </xf>
    <xf numFmtId="177" fontId="8" fillId="3" borderId="12" xfId="38" applyNumberFormat="1" applyFont="1" applyFill="1" applyBorder="1" applyAlignment="1">
      <alignment horizontal="center" vertical="center" wrapText="1"/>
      <protection/>
    </xf>
    <xf numFmtId="172" fontId="35" fillId="3" borderId="36" xfId="29" applyNumberFormat="1" applyFont="1" applyFill="1" applyBorder="1" applyAlignment="1">
      <alignment horizontal="center" vertical="center"/>
    </xf>
    <xf numFmtId="172" fontId="35" fillId="0" borderId="21" xfId="29" applyNumberFormat="1" applyFont="1" applyFill="1" applyBorder="1" applyAlignment="1">
      <alignment horizontal="center" vertical="center"/>
    </xf>
    <xf numFmtId="172" fontId="36" fillId="0" borderId="21" xfId="29" applyNumberFormat="1" applyFont="1" applyFill="1" applyBorder="1" applyAlignment="1">
      <alignment horizontal="center" vertical="center"/>
    </xf>
    <xf numFmtId="172" fontId="35" fillId="3" borderId="21" xfId="29" applyNumberFormat="1" applyFont="1" applyFill="1" applyBorder="1" applyAlignment="1">
      <alignment horizontal="center" vertical="center"/>
    </xf>
    <xf numFmtId="172" fontId="35" fillId="3" borderId="21" xfId="29" applyNumberFormat="1" applyFont="1" applyFill="1" applyBorder="1" applyAlignment="1">
      <alignment vertical="center"/>
    </xf>
    <xf numFmtId="172" fontId="10" fillId="0" borderId="37" xfId="29" applyNumberFormat="1" applyFont="1" applyFill="1" applyBorder="1" applyAlignment="1">
      <alignment vertical="center"/>
    </xf>
    <xf numFmtId="177" fontId="37" fillId="3" borderId="38" xfId="38" applyNumberFormat="1" applyFont="1" applyFill="1" applyBorder="1" applyAlignment="1">
      <alignment horizontal="center" vertical="center" wrapText="1"/>
      <protection/>
    </xf>
    <xf numFmtId="177" fontId="8" fillId="3" borderId="21" xfId="38" applyNumberFormat="1" applyFont="1" applyFill="1" applyBorder="1" applyAlignment="1">
      <alignment horizontal="center" vertical="center" wrapText="1"/>
      <protection/>
    </xf>
    <xf numFmtId="172" fontId="10" fillId="3" borderId="6" xfId="29" applyNumberFormat="1" applyFont="1" applyFill="1" applyBorder="1" applyAlignment="1">
      <alignment vertical="center"/>
    </xf>
    <xf numFmtId="2" fontId="10" fillId="0" borderId="17" xfId="29" applyNumberFormat="1" applyFont="1" applyFill="1" applyBorder="1" applyAlignment="1">
      <alignment vertical="center"/>
    </xf>
    <xf numFmtId="177" fontId="32" fillId="3" borderId="10" xfId="38" applyNumberFormat="1" applyFont="1" applyFill="1" applyBorder="1" applyAlignment="1">
      <alignment horizontal="center" vertical="center" wrapText="1"/>
      <protection/>
    </xf>
    <xf numFmtId="172" fontId="36" fillId="3" borderId="6" xfId="29" applyNumberFormat="1" applyFont="1" applyFill="1" applyBorder="1" applyAlignment="1">
      <alignment horizontal="center" vertical="center"/>
    </xf>
    <xf numFmtId="172" fontId="36" fillId="3" borderId="21" xfId="29" applyNumberFormat="1" applyFont="1" applyFill="1" applyBorder="1" applyAlignment="1">
      <alignment horizontal="center" vertical="center"/>
    </xf>
    <xf numFmtId="172" fontId="10" fillId="3" borderId="21" xfId="29" applyNumberFormat="1" applyFont="1" applyFill="1" applyBorder="1" applyAlignment="1">
      <alignment vertical="center"/>
    </xf>
    <xf numFmtId="172" fontId="10" fillId="3" borderId="37" xfId="29" applyNumberFormat="1" applyFont="1" applyFill="1" applyBorder="1" applyAlignment="1">
      <alignment vertical="center"/>
    </xf>
    <xf numFmtId="0" fontId="8" fillId="3" borderId="0" xfId="38" applyFont="1" applyFill="1" applyBorder="1" applyAlignment="1">
      <alignment vertical="center" wrapText="1"/>
      <protection/>
    </xf>
    <xf numFmtId="0" fontId="8" fillId="3" borderId="0" xfId="99" applyFont="1" applyFill="1" applyBorder="1" applyAlignment="1">
      <alignment vertical="center" wrapText="1"/>
      <protection/>
    </xf>
    <xf numFmtId="0" fontId="1" fillId="3" borderId="0" xfId="38" applyFill="1" applyBorder="1" applyAlignment="1">
      <alignment wrapText="1"/>
      <protection/>
    </xf>
    <xf numFmtId="0" fontId="1" fillId="3" borderId="0" xfId="38" applyFill="1" applyBorder="1">
      <alignment/>
      <protection/>
    </xf>
    <xf numFmtId="0" fontId="1" fillId="10" borderId="0" xfId="38" applyFill="1" applyBorder="1">
      <alignment/>
      <protection/>
    </xf>
    <xf numFmtId="0" fontId="1" fillId="10" borderId="0" xfId="38" applyFill="1">
      <alignment/>
      <protection/>
    </xf>
    <xf numFmtId="0" fontId="1" fillId="3" borderId="0" xfId="38" applyFill="1" applyBorder="1" applyAlignment="1">
      <alignment vertical="center" wrapText="1"/>
      <protection/>
    </xf>
    <xf numFmtId="0" fontId="1" fillId="11" borderId="0" xfId="38" applyFill="1" applyBorder="1">
      <alignment/>
      <protection/>
    </xf>
    <xf numFmtId="0" fontId="1" fillId="11" borderId="0" xfId="38" applyFill="1">
      <alignment/>
      <protection/>
    </xf>
    <xf numFmtId="0" fontId="32" fillId="4" borderId="39" xfId="38" applyFont="1" applyFill="1" applyBorder="1" applyAlignment="1">
      <alignment horizontal="left" vertical="center" wrapText="1"/>
      <protection/>
    </xf>
    <xf numFmtId="3" fontId="1" fillId="3" borderId="40" xfId="38" applyNumberFormat="1" applyFont="1" applyFill="1" applyBorder="1" applyAlignment="1">
      <alignment horizontal="center" vertical="center"/>
      <protection/>
    </xf>
    <xf numFmtId="0" fontId="11" fillId="3" borderId="41" xfId="0" applyFont="1" applyFill="1" applyBorder="1" applyAlignment="1">
      <alignment horizontal="right" vertical="center"/>
    </xf>
    <xf numFmtId="0" fontId="11" fillId="3" borderId="42" xfId="0" applyFont="1" applyFill="1" applyBorder="1" applyAlignment="1">
      <alignment horizontal="left" vertical="center"/>
    </xf>
    <xf numFmtId="0" fontId="1" fillId="3" borderId="0" xfId="38" applyFill="1">
      <alignment/>
      <protection/>
    </xf>
    <xf numFmtId="37" fontId="1" fillId="3" borderId="0" xfId="38" applyNumberFormat="1" applyFill="1">
      <alignment/>
      <protection/>
    </xf>
    <xf numFmtId="183" fontId="1" fillId="3" borderId="0" xfId="38" applyNumberFormat="1" applyFill="1">
      <alignment/>
      <protection/>
    </xf>
    <xf numFmtId="183" fontId="1" fillId="3" borderId="0" xfId="38" applyNumberFormat="1" applyFill="1" applyAlignment="1">
      <alignment/>
      <protection/>
    </xf>
    <xf numFmtId="183" fontId="1" fillId="3" borderId="0" xfId="38" applyNumberFormat="1" applyFont="1" applyFill="1" applyAlignment="1">
      <alignment/>
      <protection/>
    </xf>
    <xf numFmtId="0" fontId="6" fillId="3" borderId="0" xfId="38" applyFont="1" applyFill="1" applyBorder="1" applyAlignment="1">
      <alignment horizontal="center" vertical="center"/>
      <protection/>
    </xf>
    <xf numFmtId="0" fontId="6" fillId="3" borderId="0" xfId="38" applyFont="1" applyFill="1" applyBorder="1" applyAlignment="1">
      <alignment horizontal="left" vertical="center"/>
      <protection/>
    </xf>
    <xf numFmtId="0" fontId="1" fillId="0" borderId="0" xfId="38" applyAlignment="1">
      <alignment/>
      <protection/>
    </xf>
    <xf numFmtId="0" fontId="1" fillId="0" borderId="0" xfId="38" applyFont="1" applyAlignment="1">
      <alignment/>
      <protection/>
    </xf>
    <xf numFmtId="172" fontId="12" fillId="4" borderId="4" xfId="24" applyNumberFormat="1" applyFont="1" applyFill="1" applyBorder="1" applyAlignment="1">
      <alignment/>
    </xf>
    <xf numFmtId="172" fontId="13" fillId="4" borderId="1" xfId="38" applyNumberFormat="1" applyFont="1" applyFill="1" applyBorder="1" applyAlignment="1">
      <alignment vertical="center" wrapText="1"/>
      <protection/>
    </xf>
    <xf numFmtId="182" fontId="12" fillId="4" borderId="5" xfId="38" applyNumberFormat="1" applyFont="1" applyFill="1" applyBorder="1" applyAlignment="1">
      <alignment horizontal="center" vertical="center"/>
      <protection/>
    </xf>
    <xf numFmtId="172" fontId="13" fillId="4" borderId="1" xfId="29" applyNumberFormat="1" applyFont="1" applyFill="1" applyBorder="1" applyAlignment="1">
      <alignment horizontal="center" vertical="center" wrapText="1"/>
    </xf>
    <xf numFmtId="179" fontId="12" fillId="4" borderId="43" xfId="38" applyNumberFormat="1" applyFont="1" applyFill="1" applyBorder="1" applyAlignment="1">
      <alignment horizontal="center" vertical="center"/>
      <protection/>
    </xf>
    <xf numFmtId="172" fontId="13" fillId="4" borderId="1" xfId="29" applyNumberFormat="1" applyFont="1" applyFill="1" applyBorder="1" applyAlignment="1">
      <alignment vertical="center" wrapText="1"/>
    </xf>
    <xf numFmtId="0" fontId="4" fillId="4" borderId="27" xfId="0" applyFont="1" applyFill="1" applyBorder="1" applyAlignment="1">
      <alignment horizontal="center" vertical="center"/>
    </xf>
    <xf numFmtId="0" fontId="4" fillId="4" borderId="5" xfId="0"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0" fontId="39" fillId="4" borderId="9" xfId="0" applyFont="1" applyFill="1" applyBorder="1" applyAlignment="1">
      <alignment horizontal="center" vertical="center" wrapText="1"/>
    </xf>
    <xf numFmtId="0" fontId="1" fillId="0" borderId="0" xfId="38" applyAlignment="1">
      <alignment horizontal="center" vertical="center"/>
      <protection/>
    </xf>
    <xf numFmtId="0" fontId="1" fillId="0" borderId="0" xfId="38" applyFont="1" applyAlignment="1">
      <alignment horizontal="center" vertical="center"/>
      <protection/>
    </xf>
    <xf numFmtId="0" fontId="6" fillId="0" borderId="0" xfId="38" applyFont="1" applyBorder="1" applyAlignment="1">
      <alignment horizontal="center" vertical="center"/>
      <protection/>
    </xf>
    <xf numFmtId="183" fontId="1" fillId="0" borderId="0" xfId="38" applyNumberFormat="1" applyAlignment="1">
      <alignment horizontal="center" vertical="center"/>
      <protection/>
    </xf>
    <xf numFmtId="183" fontId="1" fillId="0" borderId="0" xfId="38" applyNumberFormat="1" applyFont="1" applyAlignment="1">
      <alignment horizontal="center" vertical="center"/>
      <protection/>
    </xf>
    <xf numFmtId="0" fontId="40" fillId="4" borderId="39" xfId="38" applyFont="1" applyFill="1" applyBorder="1" applyAlignment="1">
      <alignment horizontal="left" vertical="center" wrapText="1"/>
      <protection/>
    </xf>
    <xf numFmtId="179" fontId="10" fillId="4" borderId="21" xfId="29" applyNumberFormat="1" applyFont="1" applyFill="1" applyBorder="1" applyAlignment="1">
      <alignment horizontal="center" vertical="center"/>
    </xf>
    <xf numFmtId="1" fontId="10" fillId="4" borderId="6" xfId="29" applyNumberFormat="1" applyFont="1" applyFill="1" applyBorder="1" applyAlignment="1">
      <alignment horizontal="center" vertical="center"/>
    </xf>
    <xf numFmtId="179" fontId="10" fillId="4" borderId="6" xfId="29" applyNumberFormat="1" applyFont="1" applyFill="1" applyBorder="1" applyAlignment="1">
      <alignment horizontal="center" vertical="center"/>
    </xf>
    <xf numFmtId="0" fontId="42" fillId="0" borderId="0" xfId="38" applyFont="1">
      <alignment/>
      <protection/>
    </xf>
    <xf numFmtId="0" fontId="42" fillId="0" borderId="0" xfId="38" applyFont="1" applyBorder="1">
      <alignment/>
      <protection/>
    </xf>
    <xf numFmtId="0" fontId="42" fillId="0" borderId="0" xfId="38" applyFont="1" applyBorder="1" applyAlignment="1">
      <alignment wrapText="1"/>
      <protection/>
    </xf>
    <xf numFmtId="0" fontId="43" fillId="0" borderId="0" xfId="38" applyFont="1" applyBorder="1" applyAlignment="1">
      <alignment vertical="center" wrapText="1"/>
      <protection/>
    </xf>
    <xf numFmtId="4" fontId="10" fillId="3" borderId="1" xfId="0" applyNumberFormat="1" applyFont="1" applyFill="1" applyBorder="1" applyAlignment="1">
      <alignment horizontal="center" vertical="center"/>
    </xf>
    <xf numFmtId="179" fontId="10" fillId="3" borderId="1" xfId="29" applyNumberFormat="1" applyFont="1" applyFill="1" applyBorder="1" applyAlignment="1">
      <alignment horizontal="center" vertical="center"/>
    </xf>
    <xf numFmtId="3" fontId="32" fillId="0" borderId="1" xfId="38" applyNumberFormat="1" applyFont="1" applyFill="1" applyBorder="1" applyAlignment="1">
      <alignment horizontal="center" vertical="center" wrapText="1"/>
      <protection/>
    </xf>
    <xf numFmtId="4" fontId="11" fillId="0" borderId="1" xfId="0" applyNumberFormat="1" applyFont="1" applyFill="1" applyBorder="1" applyAlignment="1">
      <alignment horizontal="center" vertical="center"/>
    </xf>
    <xf numFmtId="179" fontId="32" fillId="3" borderId="1" xfId="38" applyNumberFormat="1" applyFont="1" applyFill="1" applyBorder="1" applyAlignment="1">
      <alignment horizontal="center" vertical="center" wrapText="1"/>
      <protection/>
    </xf>
    <xf numFmtId="179" fontId="11" fillId="0" borderId="1" xfId="29" applyNumberFormat="1" applyFont="1" applyFill="1" applyBorder="1" applyAlignment="1">
      <alignment horizontal="center" vertical="center"/>
    </xf>
    <xf numFmtId="3" fontId="32" fillId="0" borderId="4" xfId="38" applyNumberFormat="1" applyFont="1" applyFill="1" applyBorder="1" applyAlignment="1">
      <alignment horizontal="center" vertical="center" wrapText="1"/>
      <protection/>
    </xf>
    <xf numFmtId="3" fontId="10" fillId="0" borderId="4" xfId="0" applyNumberFormat="1" applyFont="1" applyFill="1" applyBorder="1" applyAlignment="1">
      <alignment horizontal="center" vertical="center" wrapText="1"/>
    </xf>
    <xf numFmtId="4" fontId="11" fillId="3" borderId="1" xfId="38" applyNumberFormat="1" applyFont="1" applyFill="1" applyBorder="1" applyAlignment="1">
      <alignment horizontal="center" vertical="center" wrapText="1"/>
      <protection/>
    </xf>
    <xf numFmtId="179" fontId="11" fillId="3" borderId="1" xfId="29" applyNumberFormat="1" applyFont="1" applyFill="1" applyBorder="1" applyAlignment="1">
      <alignment horizontal="center" vertical="center" wrapText="1"/>
    </xf>
    <xf numFmtId="179" fontId="11" fillId="0" borderId="1" xfId="29" applyNumberFormat="1" applyFont="1" applyFill="1" applyBorder="1" applyAlignment="1">
      <alignment horizontal="center" vertical="center" wrapText="1"/>
    </xf>
    <xf numFmtId="179" fontId="11" fillId="3" borderId="1" xfId="29" applyNumberFormat="1" applyFont="1" applyFill="1" applyBorder="1" applyAlignment="1">
      <alignment horizontal="center" vertical="center"/>
    </xf>
    <xf numFmtId="4" fontId="32" fillId="3" borderId="1" xfId="38" applyNumberFormat="1" applyFont="1" applyFill="1" applyBorder="1" applyAlignment="1">
      <alignment horizontal="center" vertical="center" wrapText="1"/>
      <protection/>
    </xf>
    <xf numFmtId="3" fontId="10" fillId="4" borderId="1" xfId="29" applyNumberFormat="1" applyFont="1" applyFill="1" applyBorder="1" applyAlignment="1">
      <alignment horizontal="center" vertical="center" wrapText="1"/>
    </xf>
    <xf numFmtId="180" fontId="10" fillId="4" borderId="1" xfId="29" applyNumberFormat="1" applyFont="1" applyFill="1" applyBorder="1" applyAlignment="1">
      <alignment horizontal="center" vertical="center" wrapText="1"/>
    </xf>
    <xf numFmtId="179" fontId="11" fillId="4" borderId="1" xfId="29" applyNumberFormat="1" applyFont="1" applyFill="1" applyBorder="1" applyAlignment="1">
      <alignment horizontal="center" vertical="center" wrapText="1"/>
    </xf>
    <xf numFmtId="180" fontId="10" fillId="3" borderId="1" xfId="29" applyNumberFormat="1" applyFont="1" applyFill="1" applyBorder="1" applyAlignment="1">
      <alignment horizontal="center" vertical="center" wrapText="1"/>
    </xf>
    <xf numFmtId="1" fontId="11" fillId="4" borderId="1" xfId="38" applyNumberFormat="1" applyFont="1" applyFill="1" applyBorder="1" applyAlignment="1">
      <alignment horizontal="center" vertical="center" wrapText="1"/>
      <protection/>
    </xf>
    <xf numFmtId="3" fontId="11" fillId="4" borderId="1" xfId="38" applyNumberFormat="1" applyFont="1" applyFill="1" applyBorder="1" applyAlignment="1">
      <alignment horizontal="center" vertical="center" wrapText="1"/>
      <protection/>
    </xf>
    <xf numFmtId="179" fontId="11" fillId="4" borderId="1" xfId="38" applyNumberFormat="1" applyFont="1" applyFill="1" applyBorder="1" applyAlignment="1">
      <alignment horizontal="center" vertical="center" wrapText="1"/>
      <protection/>
    </xf>
    <xf numFmtId="1" fontId="11" fillId="4" borderId="4" xfId="38" applyNumberFormat="1" applyFont="1" applyFill="1" applyBorder="1" applyAlignment="1">
      <alignment horizontal="center" vertical="center" wrapText="1"/>
      <protection/>
    </xf>
    <xf numFmtId="0" fontId="11" fillId="0" borderId="1" xfId="0" applyFont="1" applyFill="1" applyBorder="1" applyAlignment="1">
      <alignment horizontal="center" vertical="center"/>
    </xf>
    <xf numFmtId="0" fontId="11" fillId="3" borderId="1" xfId="0" applyFont="1" applyFill="1" applyBorder="1" applyAlignment="1">
      <alignment horizontal="center" vertical="center"/>
    </xf>
    <xf numFmtId="37" fontId="11" fillId="3" borderId="1" xfId="0" applyNumberFormat="1" applyFont="1" applyFill="1" applyBorder="1" applyAlignment="1">
      <alignment horizontal="center" vertical="center"/>
    </xf>
    <xf numFmtId="2" fontId="11" fillId="4" borderId="1" xfId="38" applyNumberFormat="1" applyFont="1" applyFill="1" applyBorder="1" applyAlignment="1">
      <alignment horizontal="center" vertical="center" wrapText="1"/>
      <protection/>
    </xf>
    <xf numFmtId="37" fontId="11" fillId="4" borderId="1" xfId="29" applyNumberFormat="1" applyFont="1" applyFill="1" applyBorder="1" applyAlignment="1">
      <alignment horizontal="center" vertical="center"/>
    </xf>
    <xf numFmtId="178" fontId="11" fillId="4" borderId="1" xfId="29" applyNumberFormat="1" applyFont="1" applyFill="1" applyBorder="1" applyAlignment="1">
      <alignment horizontal="center" vertical="center" wrapText="1"/>
    </xf>
    <xf numFmtId="178" fontId="10" fillId="0" borderId="1" xfId="38" applyNumberFormat="1" applyFont="1" applyFill="1" applyBorder="1" applyAlignment="1">
      <alignment horizontal="center" vertical="center" wrapText="1"/>
      <protection/>
    </xf>
    <xf numFmtId="1" fontId="10" fillId="0" borderId="6" xfId="38" applyNumberFormat="1" applyFont="1" applyFill="1" applyBorder="1" applyAlignment="1">
      <alignment horizontal="center" vertical="center" wrapText="1"/>
      <protection/>
    </xf>
    <xf numFmtId="0" fontId="4" fillId="4" borderId="9" xfId="0" applyFont="1" applyFill="1" applyBorder="1" applyAlignment="1">
      <alignment horizontal="center" vertical="center" wrapText="1"/>
    </xf>
    <xf numFmtId="0" fontId="17" fillId="4" borderId="44" xfId="0" applyFont="1" applyFill="1" applyBorder="1" applyAlignment="1">
      <alignment/>
    </xf>
    <xf numFmtId="0" fontId="17" fillId="4" borderId="45" xfId="0" applyFont="1" applyFill="1" applyBorder="1" applyAlignment="1">
      <alignment/>
    </xf>
    <xf numFmtId="179" fontId="10" fillId="0" borderId="5" xfId="29" applyNumberFormat="1" applyFont="1" applyFill="1" applyBorder="1" applyAlignment="1">
      <alignment horizontal="center" vertical="center"/>
    </xf>
    <xf numFmtId="179" fontId="10" fillId="3" borderId="5" xfId="29" applyNumberFormat="1" applyFont="1" applyFill="1" applyBorder="1" applyAlignment="1">
      <alignment horizontal="center" vertical="center"/>
    </xf>
    <xf numFmtId="0" fontId="4" fillId="4" borderId="46" xfId="0" applyFont="1" applyFill="1" applyBorder="1" applyAlignment="1">
      <alignment horizontal="center" vertical="center" wrapText="1"/>
    </xf>
    <xf numFmtId="2" fontId="10" fillId="7" borderId="0" xfId="35" applyNumberFormat="1" applyFont="1" applyFill="1" applyAlignment="1">
      <alignment vertical="center"/>
      <protection/>
    </xf>
    <xf numFmtId="172" fontId="10" fillId="3" borderId="1" xfId="29" applyNumberFormat="1" applyFont="1" applyFill="1" applyBorder="1" applyAlignment="1">
      <alignment horizontal="center" vertical="center"/>
    </xf>
    <xf numFmtId="172" fontId="10" fillId="3" borderId="5" xfId="29" applyNumberFormat="1" applyFont="1" applyFill="1" applyBorder="1" applyAlignment="1">
      <alignment horizontal="center" vertical="center"/>
    </xf>
    <xf numFmtId="0" fontId="10" fillId="3" borderId="2" xfId="35" applyFont="1" applyFill="1" applyBorder="1" applyAlignment="1">
      <alignment horizontal="center" vertical="center" wrapText="1"/>
      <protection/>
    </xf>
    <xf numFmtId="173" fontId="16" fillId="4" borderId="5" xfId="0" applyNumberFormat="1" applyFont="1" applyFill="1" applyBorder="1" applyAlignment="1">
      <alignment horizontal="left" vertical="center"/>
    </xf>
    <xf numFmtId="173" fontId="16" fillId="8" borderId="6" xfId="0" applyNumberFormat="1" applyFont="1" applyFill="1" applyBorder="1" applyAlignment="1">
      <alignment vertical="center"/>
    </xf>
    <xf numFmtId="173" fontId="16" fillId="4" borderId="4" xfId="0" applyNumberFormat="1" applyFont="1" applyFill="1" applyBorder="1" applyAlignment="1">
      <alignment horizontal="left" vertical="center"/>
    </xf>
    <xf numFmtId="173" fontId="16" fillId="4" borderId="21" xfId="0" applyNumberFormat="1" applyFont="1" applyFill="1" applyBorder="1" applyAlignment="1">
      <alignment horizontal="left" vertical="center"/>
    </xf>
    <xf numFmtId="3" fontId="10" fillId="4" borderId="4" xfId="0" applyNumberFormat="1" applyFont="1" applyFill="1" applyBorder="1" applyAlignment="1">
      <alignment horizontal="center" vertical="center" wrapText="1"/>
    </xf>
    <xf numFmtId="177" fontId="32" fillId="4" borderId="23" xfId="38" applyNumberFormat="1" applyFont="1" applyFill="1" applyBorder="1" applyAlignment="1">
      <alignment horizontal="center" vertical="center" wrapText="1"/>
      <protection/>
    </xf>
    <xf numFmtId="0" fontId="32" fillId="4" borderId="23" xfId="38" applyFont="1" applyFill="1" applyBorder="1" applyAlignment="1">
      <alignment horizontal="center" vertical="center" wrapText="1"/>
      <protection/>
    </xf>
    <xf numFmtId="176" fontId="33" fillId="4" borderId="23" xfId="24" applyNumberFormat="1" applyFont="1" applyFill="1" applyBorder="1" applyAlignment="1">
      <alignment vertical="center" wrapText="1"/>
    </xf>
    <xf numFmtId="179" fontId="11" fillId="4" borderId="1" xfId="29" applyNumberFormat="1" applyFont="1" applyFill="1" applyBorder="1" applyAlignment="1">
      <alignment horizontal="center" vertical="center"/>
    </xf>
    <xf numFmtId="177" fontId="32" fillId="4" borderId="12" xfId="38" applyNumberFormat="1" applyFont="1" applyFill="1" applyBorder="1" applyAlignment="1">
      <alignment horizontal="center" vertical="center" wrapText="1"/>
      <protection/>
    </xf>
    <xf numFmtId="0" fontId="32" fillId="4" borderId="12" xfId="38" applyFont="1" applyFill="1" applyBorder="1" applyAlignment="1">
      <alignment horizontal="center" vertical="center" wrapText="1"/>
      <protection/>
    </xf>
    <xf numFmtId="176" fontId="33" fillId="4" borderId="12" xfId="24" applyNumberFormat="1" applyFont="1" applyFill="1" applyBorder="1" applyAlignment="1">
      <alignment vertical="center" wrapText="1"/>
    </xf>
    <xf numFmtId="180" fontId="11" fillId="4" borderId="1" xfId="38" applyNumberFormat="1" applyFont="1" applyFill="1" applyBorder="1" applyAlignment="1">
      <alignment horizontal="center" vertical="center" wrapText="1"/>
      <protection/>
    </xf>
    <xf numFmtId="0" fontId="32" fillId="4" borderId="33" xfId="38" applyFont="1" applyFill="1" applyBorder="1" applyAlignment="1">
      <alignment horizontal="left" vertical="center" wrapText="1"/>
      <protection/>
    </xf>
    <xf numFmtId="177" fontId="32" fillId="4" borderId="47" xfId="38" applyNumberFormat="1" applyFont="1" applyFill="1" applyBorder="1" applyAlignment="1">
      <alignment horizontal="left" vertical="center" wrapText="1"/>
      <protection/>
    </xf>
    <xf numFmtId="179" fontId="32" fillId="3" borderId="19" xfId="38" applyNumberFormat="1" applyFont="1" applyFill="1" applyBorder="1" applyAlignment="1">
      <alignment horizontal="center" vertical="center" wrapText="1"/>
      <protection/>
    </xf>
    <xf numFmtId="3" fontId="32" fillId="3" borderId="19" xfId="38" applyNumberFormat="1" applyFont="1" applyFill="1" applyBorder="1" applyAlignment="1">
      <alignment horizontal="center" vertical="center" wrapText="1"/>
      <protection/>
    </xf>
    <xf numFmtId="177" fontId="32" fillId="4" borderId="48" xfId="38" applyNumberFormat="1" applyFont="1" applyFill="1" applyBorder="1" applyAlignment="1">
      <alignment horizontal="left" vertical="center" wrapText="1"/>
      <protection/>
    </xf>
    <xf numFmtId="179" fontId="11" fillId="3" borderId="5" xfId="38" applyNumberFormat="1" applyFont="1" applyFill="1" applyBorder="1" applyAlignment="1">
      <alignment horizontal="center" vertical="center" wrapText="1"/>
      <protection/>
    </xf>
    <xf numFmtId="179" fontId="11" fillId="3" borderId="49" xfId="38" applyNumberFormat="1" applyFont="1" applyFill="1" applyBorder="1" applyAlignment="1">
      <alignment horizontal="center" vertical="center" wrapText="1"/>
      <protection/>
    </xf>
    <xf numFmtId="172" fontId="10" fillId="3" borderId="4" xfId="29" applyNumberFormat="1" applyFont="1" applyFill="1" applyBorder="1" applyAlignment="1">
      <alignment horizontal="center" vertical="center"/>
    </xf>
    <xf numFmtId="0" fontId="8" fillId="4" borderId="33" xfId="38" applyFont="1" applyFill="1" applyBorder="1" applyAlignment="1">
      <alignment horizontal="left" vertical="center" wrapText="1"/>
      <protection/>
    </xf>
    <xf numFmtId="177" fontId="8" fillId="3" borderId="29" xfId="38" applyNumberFormat="1" applyFont="1" applyFill="1" applyBorder="1" applyAlignment="1">
      <alignment horizontal="center" vertical="center" wrapText="1"/>
      <protection/>
    </xf>
    <xf numFmtId="177" fontId="8" fillId="4" borderId="47" xfId="38" applyNumberFormat="1" applyFont="1" applyFill="1" applyBorder="1" applyAlignment="1">
      <alignment horizontal="left" vertical="center" wrapText="1"/>
      <protection/>
    </xf>
    <xf numFmtId="177" fontId="43" fillId="3" borderId="19" xfId="38" applyNumberFormat="1" applyFont="1" applyFill="1" applyBorder="1" applyAlignment="1">
      <alignment horizontal="center" vertical="center" wrapText="1"/>
      <protection/>
    </xf>
    <xf numFmtId="177" fontId="8" fillId="4" borderId="48" xfId="38" applyNumberFormat="1" applyFont="1" applyFill="1" applyBorder="1" applyAlignment="1">
      <alignment horizontal="left" vertical="center" wrapText="1"/>
      <protection/>
    </xf>
    <xf numFmtId="177" fontId="43" fillId="3" borderId="49" xfId="38" applyNumberFormat="1" applyFont="1" applyFill="1" applyBorder="1" applyAlignment="1">
      <alignment horizontal="center" vertical="center" wrapText="1"/>
      <protection/>
    </xf>
    <xf numFmtId="173" fontId="16" fillId="8" borderId="28" xfId="0" applyNumberFormat="1" applyFont="1" applyFill="1" applyBorder="1" applyAlignment="1">
      <alignment horizontal="center" vertical="center"/>
    </xf>
    <xf numFmtId="173" fontId="16" fillId="4" borderId="31" xfId="0" applyNumberFormat="1" applyFont="1" applyFill="1" applyBorder="1" applyAlignment="1">
      <alignment horizontal="center" vertical="center"/>
    </xf>
    <xf numFmtId="173" fontId="16" fillId="8" borderId="50" xfId="0" applyNumberFormat="1" applyFont="1" applyFill="1" applyBorder="1" applyAlignment="1">
      <alignment horizontal="center" vertical="center"/>
    </xf>
    <xf numFmtId="173" fontId="16" fillId="4" borderId="51" xfId="0" applyNumberFormat="1" applyFont="1" applyFill="1" applyBorder="1" applyAlignment="1">
      <alignment horizontal="center" vertical="center"/>
    </xf>
    <xf numFmtId="173" fontId="16" fillId="4" borderId="52" xfId="0" applyNumberFormat="1" applyFont="1" applyFill="1" applyBorder="1" applyAlignment="1">
      <alignment horizontal="center" vertical="center"/>
    </xf>
    <xf numFmtId="0" fontId="22" fillId="3" borderId="11" xfId="0" applyFont="1" applyFill="1" applyBorder="1"/>
    <xf numFmtId="173" fontId="16" fillId="4" borderId="21" xfId="0" applyNumberFormat="1" applyFont="1" applyFill="1" applyBorder="1" applyAlignment="1">
      <alignment vertical="center"/>
    </xf>
    <xf numFmtId="0" fontId="22" fillId="3" borderId="6" xfId="0" applyFont="1" applyFill="1" applyBorder="1"/>
    <xf numFmtId="0" fontId="12" fillId="6" borderId="9" xfId="35" applyFont="1" applyFill="1" applyBorder="1" applyAlignment="1">
      <alignment horizontal="center" vertical="center" wrapText="1"/>
      <protection/>
    </xf>
    <xf numFmtId="9" fontId="4" fillId="3" borderId="1" xfId="0" applyNumberFormat="1" applyFont="1" applyFill="1" applyBorder="1" applyAlignment="1">
      <alignment vertical="center" wrapText="1"/>
    </xf>
    <xf numFmtId="0" fontId="31" fillId="4" borderId="3" xfId="38" applyFont="1" applyFill="1" applyBorder="1" applyAlignment="1">
      <alignment horizontal="center" vertical="center" wrapText="1"/>
      <protection/>
    </xf>
    <xf numFmtId="0" fontId="31" fillId="4" borderId="5" xfId="38" applyFont="1" applyFill="1" applyBorder="1" applyAlignment="1">
      <alignment horizontal="center" vertical="center" wrapText="1"/>
      <protection/>
    </xf>
    <xf numFmtId="0" fontId="4" fillId="4" borderId="5" xfId="0" applyFont="1" applyFill="1" applyBorder="1" applyAlignment="1">
      <alignment horizontal="center" vertical="center" wrapText="1"/>
    </xf>
    <xf numFmtId="0" fontId="4" fillId="4" borderId="20" xfId="0" applyFont="1" applyFill="1" applyBorder="1" applyAlignment="1">
      <alignment horizontal="center" vertical="center" wrapText="1"/>
    </xf>
    <xf numFmtId="10" fontId="4" fillId="4" borderId="1" xfId="0" applyNumberFormat="1" applyFont="1" applyFill="1" applyBorder="1" applyAlignment="1">
      <alignment horizontal="center" vertical="center" wrapText="1"/>
    </xf>
    <xf numFmtId="2" fontId="16" fillId="4" borderId="44" xfId="0" applyNumberFormat="1" applyFont="1" applyFill="1" applyBorder="1" applyAlignment="1">
      <alignment horizontal="center"/>
    </xf>
    <xf numFmtId="2" fontId="16" fillId="4" borderId="0" xfId="0" applyNumberFormat="1" applyFont="1" applyFill="1" applyBorder="1" applyAlignment="1">
      <alignment horizontal="center"/>
    </xf>
    <xf numFmtId="2" fontId="16" fillId="4" borderId="7" xfId="0" applyNumberFormat="1" applyFont="1" applyFill="1" applyBorder="1" applyAlignment="1">
      <alignment horizontal="center"/>
    </xf>
    <xf numFmtId="178" fontId="23" fillId="3" borderId="29" xfId="28" applyNumberFormat="1" applyFont="1" applyFill="1" applyBorder="1" applyAlignment="1">
      <alignment horizontal="center" vertical="center"/>
    </xf>
    <xf numFmtId="178" fontId="23" fillId="3" borderId="1" xfId="29" applyNumberFormat="1" applyFont="1" applyFill="1" applyBorder="1" applyAlignment="1">
      <alignment horizontal="center" vertical="center"/>
    </xf>
    <xf numFmtId="178" fontId="23" fillId="3" borderId="19" xfId="28" applyNumberFormat="1" applyFont="1" applyFill="1" applyBorder="1" applyAlignment="1">
      <alignment horizontal="center" vertical="center"/>
    </xf>
    <xf numFmtId="178" fontId="23" fillId="3" borderId="49" xfId="28" applyNumberFormat="1" applyFont="1" applyFill="1" applyBorder="1" applyAlignment="1">
      <alignment horizontal="center" vertical="center"/>
    </xf>
    <xf numFmtId="178" fontId="9" fillId="4" borderId="1" xfId="0" applyNumberFormat="1" applyFont="1" applyFill="1" applyBorder="1" applyAlignment="1" applyProtection="1">
      <alignment horizontal="left" vertical="center" wrapText="1"/>
      <protection locked="0"/>
    </xf>
    <xf numFmtId="178" fontId="0" fillId="0" borderId="0" xfId="0" applyNumberFormat="1" applyFill="1" applyAlignment="1">
      <alignment horizontal="center" vertical="center"/>
    </xf>
    <xf numFmtId="178" fontId="0" fillId="0" borderId="0" xfId="0" applyNumberFormat="1" applyAlignment="1">
      <alignment/>
    </xf>
    <xf numFmtId="178" fontId="0" fillId="0" borderId="0" xfId="0" applyNumberFormat="1"/>
    <xf numFmtId="178" fontId="9" fillId="4" borderId="5" xfId="0" applyNumberFormat="1" applyFont="1" applyFill="1" applyBorder="1" applyAlignment="1" applyProtection="1">
      <alignment horizontal="left" vertical="center" wrapText="1"/>
      <protection locked="0"/>
    </xf>
    <xf numFmtId="178" fontId="0" fillId="0" borderId="0" xfId="0" applyNumberFormat="1" applyFill="1" applyAlignment="1">
      <alignment horizontal="center" vertical="center" wrapText="1"/>
    </xf>
    <xf numFmtId="178" fontId="9" fillId="4" borderId="9" xfId="0" applyNumberFormat="1" applyFont="1" applyFill="1" applyBorder="1" applyAlignment="1" applyProtection="1">
      <alignment horizontal="left" vertical="center" wrapText="1"/>
      <protection locked="0"/>
    </xf>
    <xf numFmtId="2" fontId="25" fillId="3" borderId="4" xfId="0" applyNumberFormat="1" applyFont="1" applyFill="1" applyBorder="1" applyAlignment="1">
      <alignment horizontal="center" vertical="center" wrapText="1"/>
    </xf>
    <xf numFmtId="2" fontId="10" fillId="7" borderId="0" xfId="35" applyNumberFormat="1" applyFont="1" applyFill="1" applyAlignment="1">
      <alignment horizontal="center" vertical="center"/>
      <protection/>
    </xf>
    <xf numFmtId="2" fontId="11" fillId="0" borderId="4" xfId="38" applyNumberFormat="1" applyFont="1" applyFill="1" applyBorder="1" applyAlignment="1">
      <alignment horizontal="center" vertical="center" wrapText="1"/>
      <protection/>
    </xf>
    <xf numFmtId="9" fontId="11" fillId="3" borderId="4" xfId="45" applyFont="1" applyFill="1" applyBorder="1" applyAlignment="1">
      <alignment horizontal="center" vertical="center" wrapText="1"/>
    </xf>
    <xf numFmtId="9" fontId="11" fillId="3" borderId="1" xfId="45" applyFont="1" applyFill="1" applyBorder="1" applyAlignment="1">
      <alignment horizontal="center" vertical="center" wrapText="1"/>
    </xf>
    <xf numFmtId="0" fontId="49" fillId="0" borderId="0" xfId="0" applyFont="1" applyFill="1"/>
    <xf numFmtId="0" fontId="4" fillId="4" borderId="53" xfId="0" applyFont="1" applyFill="1" applyBorder="1" applyAlignment="1">
      <alignment horizontal="center" vertical="center" wrapText="1"/>
    </xf>
    <xf numFmtId="10" fontId="51" fillId="0" borderId="0" xfId="35" applyNumberFormat="1" applyFont="1" applyFill="1" applyAlignment="1">
      <alignment horizontal="center" vertical="center"/>
      <protection/>
    </xf>
    <xf numFmtId="2" fontId="51" fillId="0" borderId="0" xfId="35" applyNumberFormat="1" applyFont="1" applyFill="1" applyAlignment="1">
      <alignment vertical="center"/>
      <protection/>
    </xf>
    <xf numFmtId="2" fontId="51" fillId="0" borderId="0" xfId="35" applyNumberFormat="1" applyFont="1" applyFill="1" applyAlignment="1">
      <alignment horizontal="center" vertical="center"/>
      <protection/>
    </xf>
    <xf numFmtId="177" fontId="32" fillId="0" borderId="9" xfId="38" applyNumberFormat="1" applyFont="1" applyFill="1" applyBorder="1" applyAlignment="1">
      <alignment horizontal="center" vertical="center" wrapText="1"/>
      <protection/>
    </xf>
    <xf numFmtId="178" fontId="11" fillId="3" borderId="9" xfId="38" applyNumberFormat="1" applyFont="1" applyFill="1" applyBorder="1" applyAlignment="1">
      <alignment horizontal="center" vertical="center" wrapText="1"/>
      <protection/>
    </xf>
    <xf numFmtId="1" fontId="11" fillId="4" borderId="9" xfId="38" applyNumberFormat="1" applyFont="1" applyFill="1" applyBorder="1" applyAlignment="1">
      <alignment horizontal="center" vertical="center" wrapText="1"/>
      <protection/>
    </xf>
    <xf numFmtId="177" fontId="11" fillId="3" borderId="1" xfId="38" applyNumberFormat="1" applyFont="1" applyFill="1" applyBorder="1" applyAlignment="1">
      <alignment horizontal="center" vertical="center" wrapText="1"/>
      <protection/>
    </xf>
    <xf numFmtId="177" fontId="11" fillId="3" borderId="5" xfId="38" applyNumberFormat="1" applyFont="1" applyFill="1" applyBorder="1" applyAlignment="1">
      <alignment horizontal="center" vertical="center" wrapText="1"/>
      <protection/>
    </xf>
    <xf numFmtId="179" fontId="10" fillId="4" borderId="1" xfId="38" applyNumberFormat="1" applyFont="1" applyFill="1" applyBorder="1" applyAlignment="1">
      <alignment horizontal="center" vertical="center"/>
      <protection/>
    </xf>
    <xf numFmtId="1" fontId="23" fillId="4" borderId="1" xfId="29" applyNumberFormat="1" applyFont="1" applyFill="1" applyBorder="1" applyAlignment="1">
      <alignment horizontal="center" vertical="center"/>
    </xf>
    <xf numFmtId="1" fontId="10" fillId="4" borderId="1" xfId="29" applyNumberFormat="1" applyFont="1" applyFill="1" applyBorder="1" applyAlignment="1">
      <alignment horizontal="center" vertical="center"/>
    </xf>
    <xf numFmtId="179" fontId="23" fillId="4" borderId="1" xfId="29" applyNumberFormat="1" applyFont="1" applyFill="1" applyBorder="1" applyAlignment="1">
      <alignment horizontal="center" vertical="center"/>
    </xf>
    <xf numFmtId="179" fontId="10" fillId="4" borderId="1" xfId="29" applyNumberFormat="1" applyFont="1" applyFill="1" applyBorder="1" applyAlignment="1">
      <alignment horizontal="center" vertical="center"/>
    </xf>
    <xf numFmtId="3" fontId="10" fillId="3" borderId="29" xfId="38" applyNumberFormat="1" applyFont="1" applyFill="1" applyBorder="1" applyAlignment="1">
      <alignment horizontal="center" vertical="center" wrapText="1"/>
      <protection/>
    </xf>
    <xf numFmtId="178" fontId="10" fillId="3" borderId="19" xfId="29" applyNumberFormat="1" applyFont="1" applyFill="1" applyBorder="1" applyAlignment="1">
      <alignment horizontal="center" vertical="center" wrapText="1"/>
    </xf>
    <xf numFmtId="3" fontId="10" fillId="3" borderId="19" xfId="38" applyNumberFormat="1" applyFont="1" applyFill="1" applyBorder="1" applyAlignment="1">
      <alignment horizontal="center" vertical="center" wrapText="1"/>
      <protection/>
    </xf>
    <xf numFmtId="1" fontId="11" fillId="3" borderId="19" xfId="38" applyNumberFormat="1" applyFont="1" applyFill="1" applyBorder="1" applyAlignment="1">
      <alignment horizontal="center" vertical="center" wrapText="1"/>
      <protection/>
    </xf>
    <xf numFmtId="179" fontId="11" fillId="3" borderId="19" xfId="29" applyNumberFormat="1" applyFont="1" applyFill="1" applyBorder="1" applyAlignment="1">
      <alignment horizontal="center" vertical="center" wrapText="1"/>
    </xf>
    <xf numFmtId="1" fontId="11" fillId="4" borderId="19" xfId="38" applyNumberFormat="1" applyFont="1" applyFill="1" applyBorder="1" applyAlignment="1">
      <alignment horizontal="center" vertical="center" wrapText="1"/>
      <protection/>
    </xf>
    <xf numFmtId="179" fontId="11" fillId="4" borderId="19" xfId="29" applyNumberFormat="1" applyFont="1" applyFill="1" applyBorder="1" applyAlignment="1">
      <alignment horizontal="center" vertical="center" wrapText="1"/>
    </xf>
    <xf numFmtId="177" fontId="11" fillId="3" borderId="19" xfId="38" applyNumberFormat="1" applyFont="1" applyFill="1" applyBorder="1" applyAlignment="1">
      <alignment horizontal="center" vertical="center" wrapText="1"/>
      <protection/>
    </xf>
    <xf numFmtId="179" fontId="10" fillId="0" borderId="19" xfId="29" applyNumberFormat="1" applyFont="1" applyFill="1" applyBorder="1" applyAlignment="1">
      <alignment horizontal="center" vertical="center" wrapText="1"/>
    </xf>
    <xf numFmtId="4" fontId="10" fillId="0" borderId="19" xfId="29" applyNumberFormat="1" applyFont="1" applyFill="1" applyBorder="1" applyAlignment="1">
      <alignment horizontal="center" vertical="center" wrapText="1"/>
    </xf>
    <xf numFmtId="3" fontId="10" fillId="0" borderId="19" xfId="29" applyNumberFormat="1" applyFont="1" applyFill="1" applyBorder="1" applyAlignment="1">
      <alignment horizontal="center" vertical="center" wrapText="1"/>
    </xf>
    <xf numFmtId="179" fontId="10" fillId="4" borderId="19" xfId="29" applyNumberFormat="1" applyFont="1" applyFill="1" applyBorder="1" applyAlignment="1">
      <alignment horizontal="center" vertical="center" wrapText="1"/>
    </xf>
    <xf numFmtId="4" fontId="10" fillId="4" borderId="19" xfId="29" applyNumberFormat="1" applyFont="1" applyFill="1" applyBorder="1" applyAlignment="1">
      <alignment horizontal="center" vertical="center" wrapText="1"/>
    </xf>
    <xf numFmtId="3" fontId="10" fillId="3" borderId="19" xfId="29" applyNumberFormat="1" applyFont="1" applyFill="1" applyBorder="1" applyAlignment="1">
      <alignment horizontal="center" vertical="center" wrapText="1"/>
    </xf>
    <xf numFmtId="177" fontId="11" fillId="4" borderId="19" xfId="38" applyNumberFormat="1" applyFont="1" applyFill="1" applyBorder="1" applyAlignment="1">
      <alignment horizontal="center" vertical="center" wrapText="1"/>
      <protection/>
    </xf>
    <xf numFmtId="179" fontId="10" fillId="4" borderId="19" xfId="29" applyNumberFormat="1" applyFont="1" applyFill="1" applyBorder="1" applyAlignment="1">
      <alignment horizontal="center" vertical="center"/>
    </xf>
    <xf numFmtId="1" fontId="10" fillId="4" borderId="19" xfId="29" applyNumberFormat="1" applyFont="1" applyFill="1" applyBorder="1" applyAlignment="1">
      <alignment horizontal="center" vertical="center"/>
    </xf>
    <xf numFmtId="179" fontId="23" fillId="4" borderId="5" xfId="29" applyNumberFormat="1" applyFont="1" applyFill="1" applyBorder="1" applyAlignment="1">
      <alignment horizontal="center" vertical="center"/>
    </xf>
    <xf numFmtId="179" fontId="10" fillId="4" borderId="5" xfId="29" applyNumberFormat="1" applyFont="1" applyFill="1" applyBorder="1" applyAlignment="1">
      <alignment horizontal="center" vertical="center"/>
    </xf>
    <xf numFmtId="179" fontId="10" fillId="4" borderId="49" xfId="29" applyNumberFormat="1" applyFont="1" applyFill="1" applyBorder="1" applyAlignment="1">
      <alignment horizontal="center" vertical="center"/>
    </xf>
    <xf numFmtId="178" fontId="11" fillId="3" borderId="5" xfId="29" applyNumberFormat="1" applyFont="1" applyFill="1" applyBorder="1" applyAlignment="1">
      <alignment horizontal="center" vertical="center" wrapText="1"/>
    </xf>
    <xf numFmtId="178" fontId="11" fillId="3" borderId="5" xfId="38" applyNumberFormat="1" applyFont="1" applyFill="1" applyBorder="1" applyAlignment="1">
      <alignment horizontal="center" vertical="center" wrapText="1"/>
      <protection/>
    </xf>
    <xf numFmtId="177" fontId="10" fillId="3" borderId="49" xfId="38" applyNumberFormat="1" applyFont="1" applyFill="1" applyBorder="1" applyAlignment="1">
      <alignment horizontal="center" vertical="center" wrapText="1"/>
      <protection/>
    </xf>
    <xf numFmtId="177" fontId="32" fillId="4" borderId="53" xfId="38" applyNumberFormat="1" applyFont="1" applyFill="1" applyBorder="1" applyAlignment="1">
      <alignment horizontal="left" vertical="center" wrapText="1"/>
      <protection/>
    </xf>
    <xf numFmtId="177" fontId="10" fillId="3" borderId="20" xfId="38" applyNumberFormat="1" applyFont="1" applyFill="1" applyBorder="1" applyAlignment="1">
      <alignment horizontal="center" vertical="center" wrapText="1"/>
      <protection/>
    </xf>
    <xf numFmtId="3" fontId="11" fillId="4" borderId="4" xfId="38" applyNumberFormat="1" applyFont="1" applyFill="1" applyBorder="1" applyAlignment="1">
      <alignment horizontal="center" vertical="center" wrapText="1"/>
      <protection/>
    </xf>
    <xf numFmtId="179" fontId="11" fillId="4" borderId="5" xfId="38" applyNumberFormat="1" applyFont="1" applyFill="1" applyBorder="1" applyAlignment="1">
      <alignment horizontal="center" vertical="center" wrapText="1"/>
      <protection/>
    </xf>
    <xf numFmtId="37" fontId="11" fillId="4" borderId="5" xfId="29" applyNumberFormat="1" applyFont="1" applyFill="1" applyBorder="1" applyAlignment="1">
      <alignment horizontal="center" vertical="center"/>
    </xf>
    <xf numFmtId="3" fontId="11" fillId="4" borderId="5" xfId="38" applyNumberFormat="1" applyFont="1" applyFill="1" applyBorder="1" applyAlignment="1">
      <alignment horizontal="center" vertical="center" wrapText="1"/>
      <protection/>
    </xf>
    <xf numFmtId="177" fontId="11" fillId="4" borderId="5" xfId="38" applyNumberFormat="1" applyFont="1" applyFill="1" applyBorder="1" applyAlignment="1">
      <alignment horizontal="center" vertical="center" wrapText="1"/>
      <protection/>
    </xf>
    <xf numFmtId="1" fontId="11" fillId="3" borderId="29" xfId="38" applyNumberFormat="1" applyFont="1" applyFill="1" applyBorder="1" applyAlignment="1">
      <alignment horizontal="center" vertical="center" wrapText="1"/>
      <protection/>
    </xf>
    <xf numFmtId="37" fontId="13" fillId="0" borderId="5" xfId="29" applyNumberFormat="1" applyFont="1" applyFill="1" applyBorder="1" applyAlignment="1">
      <alignment horizontal="center" vertical="center"/>
    </xf>
    <xf numFmtId="1" fontId="11" fillId="3" borderId="49" xfId="38" applyNumberFormat="1" applyFont="1" applyFill="1" applyBorder="1" applyAlignment="1">
      <alignment horizontal="center" vertical="center" wrapText="1"/>
      <protection/>
    </xf>
    <xf numFmtId="1" fontId="11" fillId="3" borderId="5" xfId="38" applyNumberFormat="1" applyFont="1" applyFill="1" applyBorder="1" applyAlignment="1">
      <alignment horizontal="center" vertical="center" wrapText="1"/>
      <protection/>
    </xf>
    <xf numFmtId="1" fontId="11" fillId="4" borderId="29" xfId="38" applyNumberFormat="1" applyFont="1" applyFill="1" applyBorder="1" applyAlignment="1">
      <alignment horizontal="center" vertical="center" wrapText="1"/>
      <protection/>
    </xf>
    <xf numFmtId="177" fontId="11" fillId="3" borderId="49" xfId="38" applyNumberFormat="1" applyFont="1" applyFill="1" applyBorder="1" applyAlignment="1">
      <alignment horizontal="center" vertical="center" wrapText="1"/>
      <protection/>
    </xf>
    <xf numFmtId="4" fontId="10" fillId="0" borderId="29" xfId="0" applyNumberFormat="1" applyFont="1" applyFill="1" applyBorder="1" applyAlignment="1">
      <alignment horizontal="center" vertical="center" wrapText="1"/>
    </xf>
    <xf numFmtId="179" fontId="10" fillId="3" borderId="5" xfId="38" applyNumberFormat="1" applyFont="1" applyFill="1" applyBorder="1" applyAlignment="1">
      <alignment horizontal="center" vertical="center"/>
      <protection/>
    </xf>
    <xf numFmtId="37" fontId="10" fillId="0" borderId="5" xfId="38" applyNumberFormat="1" applyFont="1" applyFill="1" applyBorder="1" applyAlignment="1">
      <alignment horizontal="center" vertical="center"/>
      <protection/>
    </xf>
    <xf numFmtId="37" fontId="10" fillId="0" borderId="49" xfId="38" applyNumberFormat="1" applyFont="1" applyFill="1" applyBorder="1" applyAlignment="1">
      <alignment horizontal="center" vertical="center"/>
      <protection/>
    </xf>
    <xf numFmtId="37" fontId="10" fillId="3" borderId="5" xfId="38" applyNumberFormat="1" applyFont="1" applyFill="1" applyBorder="1" applyAlignment="1">
      <alignment horizontal="center" vertical="center"/>
      <protection/>
    </xf>
    <xf numFmtId="4" fontId="10" fillId="4" borderId="6" xfId="0" applyNumberFormat="1" applyFont="1" applyFill="1" applyBorder="1" applyAlignment="1">
      <alignment horizontal="center" vertical="center" wrapText="1"/>
    </xf>
    <xf numFmtId="4" fontId="10" fillId="4" borderId="17" xfId="0" applyNumberFormat="1" applyFont="1" applyFill="1" applyBorder="1" applyAlignment="1">
      <alignment horizontal="center" vertical="center" wrapText="1"/>
    </xf>
    <xf numFmtId="37" fontId="10" fillId="3" borderId="49" xfId="38" applyNumberFormat="1" applyFont="1" applyFill="1" applyBorder="1" applyAlignment="1">
      <alignment horizontal="center" vertical="center"/>
      <protection/>
    </xf>
    <xf numFmtId="4" fontId="11" fillId="0" borderId="29" xfId="38" applyNumberFormat="1" applyFont="1" applyFill="1" applyBorder="1" applyAlignment="1">
      <alignment horizontal="center" vertical="center" wrapText="1"/>
      <protection/>
    </xf>
    <xf numFmtId="179" fontId="10" fillId="0" borderId="5" xfId="38" applyNumberFormat="1" applyFont="1" applyFill="1" applyBorder="1" applyAlignment="1">
      <alignment horizontal="center" vertical="center"/>
      <protection/>
    </xf>
    <xf numFmtId="179" fontId="10" fillId="4" borderId="4" xfId="38" applyNumberFormat="1" applyFont="1" applyFill="1" applyBorder="1" applyAlignment="1">
      <alignment horizontal="center" vertical="center"/>
      <protection/>
    </xf>
    <xf numFmtId="177" fontId="11" fillId="4" borderId="29" xfId="38" applyNumberFormat="1" applyFont="1" applyFill="1" applyBorder="1" applyAlignment="1">
      <alignment horizontal="center" vertical="center" wrapText="1"/>
      <protection/>
    </xf>
    <xf numFmtId="179" fontId="11" fillId="3" borderId="5" xfId="0" applyNumberFormat="1" applyFont="1" applyFill="1" applyBorder="1" applyAlignment="1">
      <alignment horizontal="center" vertical="center"/>
    </xf>
    <xf numFmtId="1" fontId="23" fillId="4" borderId="4" xfId="29" applyNumberFormat="1" applyFont="1" applyFill="1" applyBorder="1" applyAlignment="1">
      <alignment horizontal="center" vertical="center"/>
    </xf>
    <xf numFmtId="1" fontId="10" fillId="4" borderId="4" xfId="29" applyNumberFormat="1" applyFont="1" applyFill="1" applyBorder="1" applyAlignment="1">
      <alignment horizontal="center" vertical="center"/>
    </xf>
    <xf numFmtId="2" fontId="10" fillId="4" borderId="29" xfId="29" applyNumberFormat="1" applyFont="1" applyFill="1" applyBorder="1" applyAlignment="1">
      <alignment horizontal="center" vertical="center"/>
    </xf>
    <xf numFmtId="179" fontId="10" fillId="0" borderId="49" xfId="38" applyNumberFormat="1" applyFont="1" applyFill="1" applyBorder="1" applyAlignment="1">
      <alignment horizontal="center" vertical="center"/>
      <protection/>
    </xf>
    <xf numFmtId="178" fontId="10" fillId="4" borderId="9" xfId="38" applyNumberFormat="1" applyFont="1" applyFill="1" applyBorder="1" applyAlignment="1">
      <alignment horizontal="center" vertical="center"/>
      <protection/>
    </xf>
    <xf numFmtId="178" fontId="10" fillId="4" borderId="20" xfId="38" applyNumberFormat="1" applyFont="1" applyFill="1" applyBorder="1" applyAlignment="1">
      <alignment horizontal="center" vertical="center"/>
      <protection/>
    </xf>
    <xf numFmtId="179" fontId="10" fillId="3" borderId="29" xfId="29" applyNumberFormat="1" applyFont="1" applyFill="1" applyBorder="1" applyAlignment="1">
      <alignment horizontal="center" vertical="center"/>
    </xf>
    <xf numFmtId="179" fontId="10" fillId="0" borderId="19" xfId="29" applyNumberFormat="1" applyFont="1" applyFill="1" applyBorder="1" applyAlignment="1">
      <alignment horizontal="center" vertical="center"/>
    </xf>
    <xf numFmtId="172" fontId="10" fillId="3" borderId="19" xfId="29" applyNumberFormat="1" applyFont="1" applyFill="1" applyBorder="1" applyAlignment="1">
      <alignment horizontal="center" vertical="center"/>
    </xf>
    <xf numFmtId="172" fontId="10" fillId="3" borderId="49" xfId="29" applyNumberFormat="1" applyFont="1" applyFill="1" applyBorder="1" applyAlignment="1">
      <alignment horizontal="center" vertical="center"/>
    </xf>
    <xf numFmtId="4" fontId="10" fillId="0" borderId="54" xfId="0" applyNumberFormat="1" applyFont="1" applyFill="1" applyBorder="1" applyAlignment="1">
      <alignment horizontal="center" vertical="center" wrapText="1"/>
    </xf>
    <xf numFmtId="4" fontId="10" fillId="0" borderId="55" xfId="29" applyNumberFormat="1" applyFont="1" applyFill="1" applyBorder="1" applyAlignment="1">
      <alignment horizontal="center" vertical="center" wrapText="1"/>
    </xf>
    <xf numFmtId="37" fontId="10" fillId="0" borderId="46" xfId="38" applyNumberFormat="1" applyFont="1" applyFill="1" applyBorder="1" applyAlignment="1">
      <alignment horizontal="center" vertical="center"/>
      <protection/>
    </xf>
    <xf numFmtId="4" fontId="10" fillId="0" borderId="56" xfId="0" applyNumberFormat="1" applyFont="1" applyFill="1" applyBorder="1" applyAlignment="1">
      <alignment horizontal="center" vertical="center" wrapText="1"/>
    </xf>
    <xf numFmtId="4" fontId="10" fillId="0" borderId="55" xfId="0" applyNumberFormat="1" applyFont="1" applyFill="1" applyBorder="1" applyAlignment="1">
      <alignment horizontal="center" vertical="center" wrapText="1"/>
    </xf>
    <xf numFmtId="37" fontId="10" fillId="0" borderId="55" xfId="38" applyNumberFormat="1" applyFont="1" applyFill="1" applyBorder="1" applyAlignment="1">
      <alignment horizontal="center" vertical="center"/>
      <protection/>
    </xf>
    <xf numFmtId="4" fontId="10" fillId="4" borderId="56" xfId="0" applyNumberFormat="1" applyFont="1" applyFill="1" applyBorder="1" applyAlignment="1">
      <alignment horizontal="center" vertical="center" wrapText="1"/>
    </xf>
    <xf numFmtId="179" fontId="11" fillId="4" borderId="55" xfId="29" applyNumberFormat="1" applyFont="1" applyFill="1" applyBorder="1" applyAlignment="1">
      <alignment horizontal="center" vertical="center" wrapText="1"/>
    </xf>
    <xf numFmtId="180" fontId="10" fillId="4" borderId="55" xfId="29" applyNumberFormat="1" applyFont="1" applyFill="1" applyBorder="1" applyAlignment="1">
      <alignment horizontal="center" vertical="center" wrapText="1"/>
    </xf>
    <xf numFmtId="37" fontId="10" fillId="4" borderId="46" xfId="38" applyNumberFormat="1" applyFont="1" applyFill="1" applyBorder="1" applyAlignment="1">
      <alignment horizontal="center" vertical="center"/>
      <protection/>
    </xf>
    <xf numFmtId="10" fontId="52" fillId="0" borderId="0" xfId="35" applyNumberFormat="1" applyFont="1" applyFill="1" applyAlignment="1">
      <alignment horizontal="center" vertical="center"/>
      <protection/>
    </xf>
    <xf numFmtId="10" fontId="51" fillId="3" borderId="0" xfId="35" applyNumberFormat="1" applyFont="1" applyFill="1" applyAlignment="1">
      <alignment horizontal="center" vertical="center"/>
      <protection/>
    </xf>
    <xf numFmtId="10" fontId="23" fillId="3" borderId="0" xfId="35" applyNumberFormat="1" applyFont="1" applyFill="1" applyAlignment="1">
      <alignment horizontal="center" vertical="center"/>
      <protection/>
    </xf>
    <xf numFmtId="2" fontId="23" fillId="3" borderId="0" xfId="35" applyNumberFormat="1" applyFont="1" applyFill="1" applyAlignment="1">
      <alignment horizontal="center" vertical="center"/>
      <protection/>
    </xf>
    <xf numFmtId="2" fontId="51" fillId="3" borderId="0" xfId="35" applyNumberFormat="1" applyFont="1" applyFill="1" applyAlignment="1">
      <alignment vertical="center"/>
      <protection/>
    </xf>
    <xf numFmtId="2" fontId="51" fillId="3" borderId="0" xfId="35" applyNumberFormat="1" applyFont="1" applyFill="1" applyAlignment="1">
      <alignment horizontal="center" vertical="center"/>
      <protection/>
    </xf>
    <xf numFmtId="2" fontId="23" fillId="3" borderId="0" xfId="35" applyNumberFormat="1" applyFont="1" applyFill="1" applyAlignment="1">
      <alignment vertical="center"/>
      <protection/>
    </xf>
    <xf numFmtId="10" fontId="23" fillId="3" borderId="0" xfId="40" applyNumberFormat="1" applyFont="1" applyFill="1" applyAlignment="1">
      <alignment vertical="center"/>
    </xf>
    <xf numFmtId="9" fontId="23" fillId="3" borderId="0" xfId="40" applyFont="1" applyFill="1" applyAlignment="1">
      <alignment vertical="center"/>
    </xf>
    <xf numFmtId="173" fontId="23" fillId="3" borderId="0" xfId="40" applyNumberFormat="1" applyFont="1" applyFill="1" applyAlignment="1">
      <alignment vertical="center"/>
    </xf>
    <xf numFmtId="3" fontId="33" fillId="4" borderId="57" xfId="24" applyNumberFormat="1" applyFont="1" applyFill="1" applyBorder="1" applyAlignment="1">
      <alignment horizontal="center" vertical="center" wrapText="1"/>
    </xf>
    <xf numFmtId="3" fontId="33" fillId="4" borderId="14" xfId="24" applyNumberFormat="1" applyFont="1" applyFill="1" applyBorder="1" applyAlignment="1">
      <alignment horizontal="center" vertical="center" wrapText="1"/>
    </xf>
    <xf numFmtId="179" fontId="11" fillId="3" borderId="19" xfId="38" applyNumberFormat="1" applyFont="1" applyFill="1" applyBorder="1" applyAlignment="1">
      <alignment horizontal="center" vertical="center" wrapText="1"/>
      <protection/>
    </xf>
    <xf numFmtId="4" fontId="23" fillId="3" borderId="19" xfId="38" applyNumberFormat="1" applyFont="1" applyFill="1" applyBorder="1" applyAlignment="1">
      <alignment horizontal="center" vertical="center" wrapText="1"/>
      <protection/>
    </xf>
    <xf numFmtId="3" fontId="23" fillId="3" borderId="29" xfId="38" applyNumberFormat="1" applyFont="1" applyFill="1" applyBorder="1" applyAlignment="1">
      <alignment horizontal="center" vertical="center" wrapText="1"/>
      <protection/>
    </xf>
    <xf numFmtId="179" fontId="23" fillId="3" borderId="19" xfId="29" applyNumberFormat="1" applyFont="1" applyFill="1" applyBorder="1" applyAlignment="1">
      <alignment horizontal="center" vertical="center" wrapText="1"/>
    </xf>
    <xf numFmtId="3" fontId="10" fillId="3" borderId="17" xfId="38" applyNumberFormat="1" applyFont="1" applyFill="1" applyBorder="1" applyAlignment="1">
      <alignment horizontal="center" vertical="center" wrapText="1"/>
      <protection/>
    </xf>
    <xf numFmtId="0" fontId="10" fillId="3" borderId="0" xfId="35" applyFont="1" applyFill="1" applyAlignment="1">
      <alignment vertical="center"/>
      <protection/>
    </xf>
    <xf numFmtId="0" fontId="10" fillId="3" borderId="0" xfId="35" applyFont="1" applyFill="1" applyAlignment="1">
      <alignment horizontal="left" vertical="center"/>
      <protection/>
    </xf>
    <xf numFmtId="0" fontId="4" fillId="4" borderId="9" xfId="0" applyFont="1" applyFill="1" applyBorder="1" applyAlignment="1">
      <alignment horizontal="center" vertical="center" wrapText="1"/>
    </xf>
    <xf numFmtId="184" fontId="0" fillId="0" borderId="0" xfId="0" applyNumberFormat="1" applyFill="1" applyAlignment="1">
      <alignment horizontal="center"/>
    </xf>
    <xf numFmtId="1" fontId="11" fillId="4" borderId="4" xfId="29" applyNumberFormat="1" applyFont="1" applyFill="1" applyBorder="1" applyAlignment="1">
      <alignment horizontal="center" vertical="center"/>
    </xf>
    <xf numFmtId="173" fontId="10" fillId="3" borderId="29" xfId="45" applyNumberFormat="1" applyFont="1" applyFill="1" applyBorder="1" applyAlignment="1">
      <alignment horizontal="center" vertical="center" wrapText="1"/>
    </xf>
    <xf numFmtId="179" fontId="11" fillId="3" borderId="49" xfId="29" applyNumberFormat="1" applyFont="1" applyFill="1" applyBorder="1" applyAlignment="1">
      <alignment horizontal="center" vertical="center" wrapText="1"/>
    </xf>
    <xf numFmtId="37" fontId="13" fillId="0" borderId="9" xfId="29" applyNumberFormat="1" applyFont="1" applyFill="1" applyBorder="1" applyAlignment="1">
      <alignment horizontal="center" vertical="center"/>
    </xf>
    <xf numFmtId="1" fontId="11" fillId="3" borderId="9" xfId="38" applyNumberFormat="1" applyFont="1" applyFill="1" applyBorder="1" applyAlignment="1">
      <alignment horizontal="center" vertical="center" wrapText="1"/>
      <protection/>
    </xf>
    <xf numFmtId="179" fontId="11" fillId="3" borderId="20" xfId="29" applyNumberFormat="1" applyFont="1" applyFill="1" applyBorder="1" applyAlignment="1">
      <alignment horizontal="center" vertical="center" wrapText="1"/>
    </xf>
    <xf numFmtId="0" fontId="32" fillId="4" borderId="47" xfId="38" applyFont="1" applyFill="1" applyBorder="1" applyAlignment="1">
      <alignment horizontal="left" vertical="center" wrapText="1"/>
      <protection/>
    </xf>
    <xf numFmtId="37" fontId="11" fillId="4" borderId="9" xfId="0" applyNumberFormat="1" applyFont="1" applyFill="1" applyBorder="1" applyAlignment="1">
      <alignment horizontal="center" vertical="center"/>
    </xf>
    <xf numFmtId="3" fontId="11" fillId="4" borderId="9" xfId="38" applyNumberFormat="1" applyFont="1" applyFill="1" applyBorder="1" applyAlignment="1">
      <alignment horizontal="center" vertical="center" wrapText="1"/>
      <protection/>
    </xf>
    <xf numFmtId="177" fontId="32" fillId="4" borderId="33" xfId="38" applyNumberFormat="1" applyFont="1" applyFill="1" applyBorder="1" applyAlignment="1">
      <alignment horizontal="left" vertical="center" wrapText="1"/>
      <protection/>
    </xf>
    <xf numFmtId="4" fontId="32" fillId="3" borderId="54" xfId="38" applyNumberFormat="1" applyFont="1" applyFill="1" applyBorder="1" applyAlignment="1">
      <alignment horizontal="center" vertical="center" wrapText="1"/>
      <protection/>
    </xf>
    <xf numFmtId="179" fontId="32" fillId="3" borderId="55" xfId="38" applyNumberFormat="1" applyFont="1" applyFill="1" applyBorder="1" applyAlignment="1">
      <alignment horizontal="center" vertical="center" wrapText="1"/>
      <protection/>
    </xf>
    <xf numFmtId="3" fontId="32" fillId="3" borderId="55" xfId="38" applyNumberFormat="1" applyFont="1" applyFill="1" applyBorder="1" applyAlignment="1">
      <alignment horizontal="center" vertical="center" wrapText="1"/>
      <protection/>
    </xf>
    <xf numFmtId="177" fontId="32" fillId="3" borderId="46" xfId="38" applyNumberFormat="1" applyFont="1" applyFill="1" applyBorder="1" applyAlignment="1">
      <alignment horizontal="center" vertical="center" wrapText="1"/>
      <protection/>
    </xf>
    <xf numFmtId="0" fontId="32" fillId="4" borderId="35" xfId="38" applyFont="1" applyFill="1" applyBorder="1" applyAlignment="1">
      <alignment horizontal="left" vertical="center" wrapText="1"/>
      <protection/>
    </xf>
    <xf numFmtId="4" fontId="10" fillId="0" borderId="6" xfId="0" applyNumberFormat="1" applyFont="1" applyFill="1" applyBorder="1" applyAlignment="1">
      <alignment horizontal="center" vertical="center" wrapText="1"/>
    </xf>
    <xf numFmtId="4" fontId="11" fillId="4" borderId="4" xfId="38" applyNumberFormat="1" applyFont="1" applyFill="1" applyBorder="1" applyAlignment="1">
      <alignment horizontal="center" vertical="center" wrapText="1"/>
      <protection/>
    </xf>
    <xf numFmtId="4" fontId="11" fillId="4" borderId="29" xfId="38" applyNumberFormat="1" applyFont="1" applyFill="1" applyBorder="1" applyAlignment="1">
      <alignment horizontal="center" vertical="center" wrapText="1"/>
      <protection/>
    </xf>
    <xf numFmtId="3" fontId="11" fillId="4" borderId="19" xfId="38" applyNumberFormat="1" applyFont="1" applyFill="1" applyBorder="1" applyAlignment="1">
      <alignment horizontal="center" vertical="center" wrapText="1"/>
      <protection/>
    </xf>
    <xf numFmtId="2" fontId="11" fillId="4" borderId="1" xfId="29" applyNumberFormat="1" applyFont="1" applyFill="1" applyBorder="1" applyAlignment="1">
      <alignment horizontal="center" vertical="center" wrapText="1"/>
    </xf>
    <xf numFmtId="2" fontId="11" fillId="4" borderId="19" xfId="29" applyNumberFormat="1" applyFont="1" applyFill="1" applyBorder="1" applyAlignment="1">
      <alignment horizontal="center" vertical="center" wrapText="1"/>
    </xf>
    <xf numFmtId="37" fontId="11" fillId="4" borderId="5" xfId="0" applyNumberFormat="1" applyFont="1" applyFill="1" applyBorder="1" applyAlignment="1">
      <alignment horizontal="center" vertical="center"/>
    </xf>
    <xf numFmtId="37" fontId="11" fillId="4" borderId="49" xfId="0" applyNumberFormat="1" applyFont="1" applyFill="1" applyBorder="1" applyAlignment="1">
      <alignment horizontal="center" vertical="center"/>
    </xf>
    <xf numFmtId="1" fontId="11" fillId="3" borderId="54" xfId="38" applyNumberFormat="1" applyFont="1" applyFill="1" applyBorder="1" applyAlignment="1">
      <alignment horizontal="center" vertical="center" wrapText="1"/>
      <protection/>
    </xf>
    <xf numFmtId="177" fontId="11" fillId="3" borderId="55" xfId="38" applyNumberFormat="1" applyFont="1" applyFill="1" applyBorder="1" applyAlignment="1">
      <alignment horizontal="center" vertical="center" wrapText="1"/>
      <protection/>
    </xf>
    <xf numFmtId="1" fontId="11" fillId="3" borderId="55" xfId="38" applyNumberFormat="1" applyFont="1" applyFill="1" applyBorder="1" applyAlignment="1">
      <alignment horizontal="center" vertical="center" wrapText="1"/>
      <protection/>
    </xf>
    <xf numFmtId="177" fontId="11" fillId="3" borderId="46" xfId="38" applyNumberFormat="1" applyFont="1" applyFill="1" applyBorder="1" applyAlignment="1">
      <alignment horizontal="center" vertical="center" wrapText="1"/>
      <protection/>
    </xf>
    <xf numFmtId="10" fontId="23" fillId="0" borderId="5" xfId="35" applyNumberFormat="1" applyFont="1" applyFill="1" applyBorder="1" applyAlignment="1">
      <alignment horizontal="center" vertical="center" wrapText="1"/>
      <protection/>
    </xf>
    <xf numFmtId="1" fontId="10" fillId="4" borderId="54" xfId="38" applyNumberFormat="1" applyFont="1" applyFill="1" applyBorder="1" applyAlignment="1">
      <alignment horizontal="center" vertical="center" wrapText="1"/>
      <protection/>
    </xf>
    <xf numFmtId="178" fontId="11" fillId="4" borderId="55" xfId="29" applyNumberFormat="1" applyFont="1" applyFill="1" applyBorder="1" applyAlignment="1">
      <alignment horizontal="center" vertical="center" wrapText="1"/>
    </xf>
    <xf numFmtId="2" fontId="11" fillId="4" borderId="55" xfId="38" applyNumberFormat="1" applyFont="1" applyFill="1" applyBorder="1" applyAlignment="1">
      <alignment horizontal="center" vertical="center" wrapText="1"/>
      <protection/>
    </xf>
    <xf numFmtId="177" fontId="11" fillId="4" borderId="58" xfId="38" applyNumberFormat="1" applyFont="1" applyFill="1" applyBorder="1" applyAlignment="1">
      <alignment horizontal="center" vertical="center" wrapText="1"/>
      <protection/>
    </xf>
    <xf numFmtId="178" fontId="10" fillId="4" borderId="27" xfId="29" applyNumberFormat="1" applyFont="1" applyFill="1" applyBorder="1" applyAlignment="1">
      <alignment horizontal="center" vertical="center" wrapText="1"/>
    </xf>
    <xf numFmtId="2" fontId="10" fillId="4" borderId="27" xfId="38" applyNumberFormat="1" applyFont="1" applyFill="1" applyBorder="1" applyAlignment="1">
      <alignment horizontal="center" vertical="center" wrapText="1"/>
      <protection/>
    </xf>
    <xf numFmtId="178" fontId="11" fillId="4" borderId="30" xfId="29" applyNumberFormat="1" applyFont="1" applyFill="1" applyBorder="1" applyAlignment="1">
      <alignment horizontal="center" vertical="center" wrapText="1"/>
    </xf>
    <xf numFmtId="2" fontId="11" fillId="4" borderId="30" xfId="38" applyNumberFormat="1" applyFont="1" applyFill="1" applyBorder="1" applyAlignment="1">
      <alignment horizontal="center" vertical="center" wrapText="1"/>
      <protection/>
    </xf>
    <xf numFmtId="177" fontId="11" fillId="4" borderId="31" xfId="38" applyNumberFormat="1" applyFont="1" applyFill="1" applyBorder="1" applyAlignment="1">
      <alignment horizontal="center" vertical="center" wrapText="1"/>
      <protection/>
    </xf>
    <xf numFmtId="179" fontId="11" fillId="4" borderId="20" xfId="38" applyNumberFormat="1" applyFont="1" applyFill="1" applyBorder="1" applyAlignment="1">
      <alignment horizontal="center" vertical="center" wrapText="1"/>
      <protection/>
    </xf>
    <xf numFmtId="37" fontId="11" fillId="0" borderId="5" xfId="29" applyNumberFormat="1" applyFont="1" applyFill="1" applyBorder="1" applyAlignment="1">
      <alignment horizontal="center" vertical="center"/>
    </xf>
    <xf numFmtId="37" fontId="11" fillId="0" borderId="9" xfId="29" applyNumberFormat="1" applyFont="1" applyFill="1" applyBorder="1" applyAlignment="1">
      <alignment horizontal="center" vertical="center"/>
    </xf>
    <xf numFmtId="37" fontId="11" fillId="3" borderId="5" xfId="29" applyNumberFormat="1" applyFont="1" applyFill="1" applyBorder="1" applyAlignment="1">
      <alignment horizontal="center" vertical="center"/>
    </xf>
    <xf numFmtId="179" fontId="11" fillId="3" borderId="59" xfId="29" applyNumberFormat="1" applyFont="1" applyFill="1" applyBorder="1" applyAlignment="1">
      <alignment horizontal="center" vertical="center" wrapText="1"/>
    </xf>
    <xf numFmtId="3" fontId="10" fillId="3" borderId="59" xfId="29" applyNumberFormat="1" applyFont="1" applyFill="1" applyBorder="1" applyAlignment="1">
      <alignment horizontal="center" vertical="center" wrapText="1"/>
    </xf>
    <xf numFmtId="37" fontId="10" fillId="3" borderId="60" xfId="38" applyNumberFormat="1" applyFont="1" applyFill="1" applyBorder="1" applyAlignment="1">
      <alignment horizontal="center" vertical="center"/>
      <protection/>
    </xf>
    <xf numFmtId="4" fontId="10" fillId="3" borderId="29" xfId="0" applyNumberFormat="1"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xf numFmtId="0" fontId="54" fillId="12" borderId="1" xfId="0" applyFont="1" applyFill="1" applyBorder="1"/>
    <xf numFmtId="0" fontId="54" fillId="12" borderId="1" xfId="0" applyFont="1" applyFill="1" applyBorder="1" applyAlignment="1">
      <alignment horizontal="center"/>
    </xf>
    <xf numFmtId="178" fontId="0" fillId="0" borderId="0" xfId="0" applyNumberFormat="1" applyFill="1" applyAlignment="1">
      <alignment horizontal="center"/>
    </xf>
    <xf numFmtId="0" fontId="58" fillId="0" borderId="1" xfId="0" applyFont="1" applyFill="1" applyBorder="1" applyAlignment="1">
      <alignment horizontal="center"/>
    </xf>
    <xf numFmtId="0" fontId="59" fillId="0" borderId="1" xfId="0" applyFont="1" applyFill="1" applyBorder="1" applyAlignment="1">
      <alignment horizontal="center"/>
    </xf>
    <xf numFmtId="0" fontId="58" fillId="12" borderId="1" xfId="0" applyFont="1" applyFill="1" applyBorder="1" applyAlignment="1">
      <alignment horizontal="center"/>
    </xf>
    <xf numFmtId="176" fontId="33" fillId="4" borderId="12" xfId="24" applyNumberFormat="1" applyFont="1" applyFill="1" applyBorder="1" applyAlignment="1">
      <alignment horizontal="center" vertical="center" wrapText="1"/>
    </xf>
    <xf numFmtId="0" fontId="33" fillId="4" borderId="12" xfId="0" applyFont="1" applyFill="1" applyBorder="1" applyAlignment="1">
      <alignment horizontal="center" vertical="center" wrapText="1"/>
    </xf>
    <xf numFmtId="176" fontId="33" fillId="4" borderId="23" xfId="24" applyNumberFormat="1" applyFont="1" applyFill="1" applyBorder="1" applyAlignment="1">
      <alignment horizontal="center" vertical="center" wrapText="1"/>
    </xf>
    <xf numFmtId="1" fontId="33" fillId="4" borderId="23" xfId="0" applyNumberFormat="1" applyFont="1" applyFill="1" applyBorder="1" applyAlignment="1">
      <alignment horizontal="center" vertical="center" wrapText="1"/>
    </xf>
    <xf numFmtId="1" fontId="33" fillId="4" borderId="12" xfId="0" applyNumberFormat="1" applyFont="1" applyFill="1" applyBorder="1" applyAlignment="1">
      <alignment horizontal="center" vertical="center" wrapText="1"/>
    </xf>
    <xf numFmtId="0" fontId="33" fillId="4" borderId="23" xfId="0" applyFont="1" applyFill="1" applyBorder="1" applyAlignment="1">
      <alignment horizontal="center" vertical="center" wrapText="1"/>
    </xf>
    <xf numFmtId="0" fontId="31" fillId="4" borderId="9" xfId="38" applyFont="1" applyFill="1" applyBorder="1" applyAlignment="1">
      <alignment horizontal="center" vertical="center" wrapText="1"/>
      <protection/>
    </xf>
    <xf numFmtId="0" fontId="33" fillId="4" borderId="21" xfId="0" applyFont="1" applyFill="1" applyBorder="1" applyAlignment="1">
      <alignment horizontal="center" vertical="center" wrapText="1"/>
    </xf>
    <xf numFmtId="177" fontId="32" fillId="4" borderId="32" xfId="38" applyNumberFormat="1" applyFont="1" applyFill="1" applyBorder="1" applyAlignment="1">
      <alignment horizontal="left" vertical="center" wrapText="1"/>
      <protection/>
    </xf>
    <xf numFmtId="3" fontId="11" fillId="0" borderId="9" xfId="38" applyNumberFormat="1" applyFont="1" applyFill="1" applyBorder="1" applyAlignment="1">
      <alignment horizontal="center" vertical="center" wrapText="1"/>
      <protection/>
    </xf>
    <xf numFmtId="177" fontId="32" fillId="4" borderId="27" xfId="38" applyNumberFormat="1" applyFont="1" applyFill="1" applyBorder="1" applyAlignment="1">
      <alignment horizontal="left" vertical="center" wrapText="1"/>
      <protection/>
    </xf>
    <xf numFmtId="3" fontId="10" fillId="3" borderId="1" xfId="29" applyNumberFormat="1" applyFont="1" applyFill="1" applyBorder="1" applyAlignment="1">
      <alignment horizontal="center" vertical="center" wrapText="1"/>
    </xf>
    <xf numFmtId="177" fontId="32" fillId="3" borderId="1" xfId="38" applyNumberFormat="1" applyFont="1" applyFill="1" applyBorder="1" applyAlignment="1">
      <alignment horizontal="center" vertical="center" wrapText="1"/>
      <protection/>
    </xf>
    <xf numFmtId="37" fontId="10" fillId="3" borderId="9" xfId="38" applyNumberFormat="1" applyFont="1" applyFill="1" applyBorder="1" applyAlignment="1">
      <alignment horizontal="center" vertical="center"/>
      <protection/>
    </xf>
    <xf numFmtId="177" fontId="32" fillId="3" borderId="9" xfId="38" applyNumberFormat="1" applyFont="1" applyFill="1" applyBorder="1" applyAlignment="1">
      <alignment horizontal="center" vertical="center" wrapText="1"/>
      <protection/>
    </xf>
    <xf numFmtId="177" fontId="11" fillId="3" borderId="9" xfId="38" applyNumberFormat="1" applyFont="1" applyFill="1" applyBorder="1" applyAlignment="1">
      <alignment horizontal="center" vertical="center" wrapText="1"/>
      <protection/>
    </xf>
    <xf numFmtId="177" fontId="11" fillId="0" borderId="9" xfId="38" applyNumberFormat="1" applyFont="1" applyFill="1" applyBorder="1" applyAlignment="1">
      <alignment horizontal="center" vertical="center" wrapText="1"/>
      <protection/>
    </xf>
    <xf numFmtId="179" fontId="11" fillId="0" borderId="9" xfId="38" applyNumberFormat="1" applyFont="1" applyFill="1" applyBorder="1" applyAlignment="1">
      <alignment horizontal="center" vertical="center" wrapText="1"/>
      <protection/>
    </xf>
    <xf numFmtId="179" fontId="11" fillId="3" borderId="9" xfId="38" applyNumberFormat="1" applyFont="1" applyFill="1" applyBorder="1" applyAlignment="1">
      <alignment horizontal="center" vertical="center" wrapText="1"/>
      <protection/>
    </xf>
    <xf numFmtId="10" fontId="16" fillId="4" borderId="44" xfId="40" applyNumberFormat="1" applyFont="1" applyFill="1" applyBorder="1" applyAlignment="1">
      <alignment horizontal="center" vertical="center"/>
    </xf>
    <xf numFmtId="10" fontId="5" fillId="0" borderId="1" xfId="4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185" fontId="5" fillId="0" borderId="1" xfId="4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5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8" fontId="23" fillId="0" borderId="1" xfId="28" applyNumberFormat="1" applyFont="1" applyFill="1" applyBorder="1" applyAlignment="1">
      <alignment horizontal="center" vertical="center"/>
    </xf>
    <xf numFmtId="178" fontId="23" fillId="0" borderId="1" xfId="29" applyNumberFormat="1" applyFont="1" applyFill="1" applyBorder="1" applyAlignment="1">
      <alignment horizontal="center" vertical="center"/>
    </xf>
    <xf numFmtId="178" fontId="23" fillId="0" borderId="55" xfId="28" applyNumberFormat="1" applyFont="1" applyFill="1" applyBorder="1" applyAlignment="1">
      <alignment horizontal="center" vertical="center"/>
    </xf>
    <xf numFmtId="178" fontId="23" fillId="0" borderId="47" xfId="28" applyNumberFormat="1" applyFont="1" applyFill="1" applyBorder="1" applyAlignment="1">
      <alignment horizontal="center" vertical="center"/>
    </xf>
    <xf numFmtId="178" fontId="23" fillId="0" borderId="19" xfId="28" applyNumberFormat="1" applyFont="1" applyFill="1" applyBorder="1" applyAlignment="1">
      <alignment horizontal="center" vertical="center"/>
    </xf>
    <xf numFmtId="2" fontId="23" fillId="0" borderId="1" xfId="0" applyNumberFormat="1" applyFont="1" applyFill="1" applyBorder="1" applyAlignment="1">
      <alignment horizontal="center" vertical="center"/>
    </xf>
    <xf numFmtId="2" fontId="23" fillId="0" borderId="1" xfId="28" applyNumberFormat="1" applyFont="1" applyFill="1" applyBorder="1" applyAlignment="1">
      <alignment horizontal="center" vertical="center"/>
    </xf>
    <xf numFmtId="2" fontId="23" fillId="0" borderId="55" xfId="0" applyNumberFormat="1" applyFont="1" applyFill="1" applyBorder="1" applyAlignment="1">
      <alignment horizontal="center" vertical="center"/>
    </xf>
    <xf numFmtId="2" fontId="23" fillId="0" borderId="47" xfId="0" applyNumberFormat="1" applyFont="1" applyFill="1" applyBorder="1" applyAlignment="1">
      <alignment horizontal="center" vertical="center"/>
    </xf>
    <xf numFmtId="2" fontId="23" fillId="0" borderId="19" xfId="0" applyNumberFormat="1" applyFont="1" applyFill="1" applyBorder="1" applyAlignment="1">
      <alignment horizontal="center" vertical="center"/>
    </xf>
    <xf numFmtId="179" fontId="23" fillId="0" borderId="47" xfId="0" applyNumberFormat="1" applyFont="1" applyFill="1" applyBorder="1" applyAlignment="1">
      <alignment horizontal="center" vertical="center"/>
    </xf>
    <xf numFmtId="178" fontId="23" fillId="0" borderId="5" xfId="28" applyNumberFormat="1" applyFont="1" applyFill="1" applyBorder="1" applyAlignment="1">
      <alignment horizontal="center" vertical="center"/>
    </xf>
    <xf numFmtId="178" fontId="23" fillId="0" borderId="5" xfId="29" applyNumberFormat="1" applyFont="1" applyFill="1" applyBorder="1" applyAlignment="1">
      <alignment horizontal="center" vertical="center"/>
    </xf>
    <xf numFmtId="178" fontId="23" fillId="0" borderId="58" xfId="28" applyNumberFormat="1" applyFont="1" applyFill="1" applyBorder="1" applyAlignment="1">
      <alignment horizontal="center" vertical="center"/>
    </xf>
    <xf numFmtId="178" fontId="23" fillId="0" borderId="48" xfId="28" applyNumberFormat="1" applyFont="1" applyFill="1" applyBorder="1" applyAlignment="1">
      <alignment horizontal="center" vertical="center"/>
    </xf>
    <xf numFmtId="178" fontId="23" fillId="0" borderId="49" xfId="28" applyNumberFormat="1" applyFont="1" applyFill="1" applyBorder="1" applyAlignment="1">
      <alignment horizontal="center" vertical="center"/>
    </xf>
    <xf numFmtId="2" fontId="15" fillId="0" borderId="4" xfId="0" applyNumberFormat="1" applyFont="1" applyFill="1" applyBorder="1" applyAlignment="1">
      <alignment horizontal="center" vertical="center"/>
    </xf>
    <xf numFmtId="2" fontId="0" fillId="0" borderId="4" xfId="0" applyNumberFormat="1" applyFont="1" applyFill="1" applyBorder="1" applyAlignment="1">
      <alignment horizontal="center" vertical="center"/>
    </xf>
    <xf numFmtId="2" fontId="23" fillId="0" borderId="4" xfId="0" applyNumberFormat="1" applyFont="1" applyFill="1" applyBorder="1" applyAlignment="1">
      <alignment horizontal="center" vertical="center" wrapText="1"/>
    </xf>
    <xf numFmtId="2" fontId="23" fillId="0" borderId="54" xfId="0" applyNumberFormat="1" applyFont="1" applyFill="1" applyBorder="1" applyAlignment="1">
      <alignment horizontal="center" vertical="center" wrapText="1"/>
    </xf>
    <xf numFmtId="2" fontId="23" fillId="0" borderId="33" xfId="0" applyNumberFormat="1" applyFont="1" applyFill="1" applyBorder="1" applyAlignment="1">
      <alignment horizontal="center" vertical="center" wrapText="1"/>
    </xf>
    <xf numFmtId="2" fontId="23" fillId="0" borderId="29" xfId="0" applyNumberFormat="1" applyFont="1" applyFill="1" applyBorder="1" applyAlignment="1">
      <alignment horizontal="center" vertical="center" wrapText="1"/>
    </xf>
    <xf numFmtId="178" fontId="23" fillId="0" borderId="1" xfId="0" applyNumberFormat="1" applyFont="1" applyFill="1" applyBorder="1" applyAlignment="1">
      <alignment horizontal="center" vertical="center"/>
    </xf>
    <xf numFmtId="178" fontId="23" fillId="0" borderId="55" xfId="0" applyNumberFormat="1" applyFont="1" applyFill="1" applyBorder="1" applyAlignment="1">
      <alignment horizontal="center" vertical="center"/>
    </xf>
    <xf numFmtId="178" fontId="23" fillId="0" borderId="19" xfId="0" applyNumberFormat="1" applyFont="1" applyFill="1" applyBorder="1" applyAlignment="1">
      <alignment horizontal="center" vertical="center"/>
    </xf>
    <xf numFmtId="2" fontId="23" fillId="0" borderId="1" xfId="29" applyNumberFormat="1" applyFont="1" applyFill="1" applyBorder="1" applyAlignment="1">
      <alignment horizontal="center" vertical="center" wrapText="1"/>
    </xf>
    <xf numFmtId="2" fontId="23" fillId="0" borderId="55" xfId="29" applyNumberFormat="1" applyFont="1" applyFill="1" applyBorder="1" applyAlignment="1">
      <alignment horizontal="center" vertical="center" wrapText="1"/>
    </xf>
    <xf numFmtId="2" fontId="23" fillId="0" borderId="19" xfId="29" applyNumberFormat="1" applyFont="1" applyFill="1" applyBorder="1" applyAlignment="1">
      <alignment horizontal="center" vertical="center" wrapText="1"/>
    </xf>
    <xf numFmtId="178" fontId="10" fillId="0" borderId="1" xfId="28" applyNumberFormat="1" applyFont="1" applyFill="1" applyBorder="1" applyAlignment="1">
      <alignment horizontal="center" vertical="center"/>
    </xf>
    <xf numFmtId="2" fontId="23" fillId="0" borderId="1" xfId="0" applyNumberFormat="1" applyFont="1" applyFill="1" applyBorder="1" applyAlignment="1">
      <alignment horizontal="center" vertical="center" wrapText="1"/>
    </xf>
    <xf numFmtId="2" fontId="23" fillId="0" borderId="55" xfId="0" applyNumberFormat="1" applyFont="1" applyFill="1" applyBorder="1" applyAlignment="1">
      <alignment horizontal="center" vertical="center" wrapText="1"/>
    </xf>
    <xf numFmtId="2" fontId="23" fillId="0" borderId="47" xfId="0" applyNumberFormat="1" applyFont="1" applyFill="1" applyBorder="1" applyAlignment="1">
      <alignment horizontal="center" vertical="center" wrapText="1"/>
    </xf>
    <xf numFmtId="2" fontId="23" fillId="0" borderId="19" xfId="0" applyNumberFormat="1" applyFont="1" applyFill="1" applyBorder="1" applyAlignment="1">
      <alignment horizontal="center" vertical="center" wrapText="1"/>
    </xf>
    <xf numFmtId="2" fontId="23" fillId="0" borderId="15" xfId="0" applyNumberFormat="1" applyFont="1" applyFill="1" applyBorder="1" applyAlignment="1">
      <alignment horizontal="center" vertical="center" wrapText="1"/>
    </xf>
    <xf numFmtId="178" fontId="23" fillId="0" borderId="27" xfId="28" applyNumberFormat="1" applyFont="1" applyFill="1" applyBorder="1" applyAlignment="1">
      <alignment horizontal="center" vertical="center"/>
    </xf>
    <xf numFmtId="2" fontId="23" fillId="0" borderId="27" xfId="0" applyNumberFormat="1" applyFont="1" applyFill="1" applyBorder="1" applyAlignment="1">
      <alignment horizontal="center" vertical="center"/>
    </xf>
    <xf numFmtId="178" fontId="23" fillId="0" borderId="27" xfId="0" applyNumberFormat="1" applyFont="1" applyFill="1" applyBorder="1" applyAlignment="1">
      <alignment horizontal="center" vertical="center"/>
    </xf>
    <xf numFmtId="178" fontId="23" fillId="0" borderId="47" xfId="0" applyNumberFormat="1" applyFont="1" applyFill="1" applyBorder="1" applyAlignment="1">
      <alignment horizontal="center" vertical="center"/>
    </xf>
    <xf numFmtId="2" fontId="23" fillId="0" borderId="27" xfId="29" applyNumberFormat="1" applyFont="1" applyFill="1" applyBorder="1" applyAlignment="1">
      <alignment horizontal="center" vertical="center" wrapText="1"/>
    </xf>
    <xf numFmtId="2" fontId="10" fillId="0" borderId="1" xfId="0" applyNumberFormat="1" applyFont="1" applyFill="1" applyBorder="1" applyAlignment="1">
      <alignment horizontal="center" vertical="center"/>
    </xf>
    <xf numFmtId="178" fontId="23" fillId="0" borderId="9" xfId="28" applyNumberFormat="1" applyFont="1" applyFill="1" applyBorder="1" applyAlignment="1">
      <alignment horizontal="center" vertical="center"/>
    </xf>
    <xf numFmtId="178" fontId="23" fillId="0" borderId="9" xfId="29" applyNumberFormat="1" applyFont="1" applyFill="1" applyBorder="1" applyAlignment="1">
      <alignment horizontal="center" vertical="center"/>
    </xf>
    <xf numFmtId="178" fontId="23" fillId="0" borderId="46" xfId="28" applyNumberFormat="1" applyFont="1" applyFill="1" applyBorder="1" applyAlignment="1">
      <alignment horizontal="center" vertical="center"/>
    </xf>
    <xf numFmtId="178" fontId="23" fillId="0" borderId="53" xfId="28" applyNumberFormat="1" applyFont="1" applyFill="1" applyBorder="1" applyAlignment="1">
      <alignment horizontal="center" vertical="center"/>
    </xf>
    <xf numFmtId="178" fontId="23" fillId="0" borderId="20" xfId="28" applyNumberFormat="1" applyFont="1" applyFill="1" applyBorder="1" applyAlignment="1">
      <alignment horizontal="center" vertical="center"/>
    </xf>
    <xf numFmtId="173" fontId="10" fillId="0" borderId="54" xfId="45" applyNumberFormat="1" applyFont="1" applyFill="1" applyBorder="1" applyAlignment="1">
      <alignment horizontal="center" vertical="center" wrapText="1"/>
    </xf>
    <xf numFmtId="178" fontId="10" fillId="0" borderId="19" xfId="29" applyNumberFormat="1" applyFont="1" applyFill="1" applyBorder="1" applyAlignment="1">
      <alignment horizontal="center" vertical="center" wrapText="1"/>
    </xf>
    <xf numFmtId="3" fontId="10" fillId="0" borderId="19" xfId="38" applyNumberFormat="1" applyFont="1" applyFill="1" applyBorder="1" applyAlignment="1">
      <alignment horizontal="center" vertical="center" wrapText="1"/>
      <protection/>
    </xf>
    <xf numFmtId="179" fontId="11" fillId="0" borderId="5" xfId="38" applyNumberFormat="1" applyFont="1" applyFill="1" applyBorder="1" applyAlignment="1">
      <alignment horizontal="center" vertical="center" wrapText="1"/>
      <protection/>
    </xf>
    <xf numFmtId="177" fontId="10" fillId="0" borderId="49" xfId="38" applyNumberFormat="1" applyFont="1" applyFill="1" applyBorder="1" applyAlignment="1">
      <alignment horizontal="center" vertical="center" wrapText="1"/>
      <protection/>
    </xf>
    <xf numFmtId="3" fontId="10" fillId="0" borderId="29" xfId="38" applyNumberFormat="1" applyFont="1" applyFill="1" applyBorder="1" applyAlignment="1">
      <alignment horizontal="center" vertical="center" wrapText="1"/>
      <protection/>
    </xf>
    <xf numFmtId="173" fontId="10" fillId="0" borderId="56" xfId="45" applyNumberFormat="1" applyFont="1" applyFill="1" applyBorder="1" applyAlignment="1">
      <alignment horizontal="center" vertical="center" wrapText="1"/>
    </xf>
    <xf numFmtId="1" fontId="10" fillId="4" borderId="15" xfId="38" applyNumberFormat="1" applyFont="1" applyFill="1" applyBorder="1" applyAlignment="1">
      <alignment horizontal="center" vertical="center" wrapText="1"/>
      <protection/>
    </xf>
    <xf numFmtId="177" fontId="10" fillId="4" borderId="61" xfId="38" applyNumberFormat="1" applyFont="1" applyFill="1" applyBorder="1" applyAlignment="1">
      <alignment horizontal="center" vertical="center" wrapText="1"/>
      <protection/>
    </xf>
    <xf numFmtId="2" fontId="23" fillId="3" borderId="29" xfId="38" applyNumberFormat="1" applyFont="1" applyFill="1" applyBorder="1" applyAlignment="1">
      <alignment horizontal="center" vertical="center" wrapText="1"/>
      <protection/>
    </xf>
    <xf numFmtId="2" fontId="11" fillId="0" borderId="29" xfId="38" applyNumberFormat="1" applyFont="1" applyFill="1" applyBorder="1" applyAlignment="1">
      <alignment horizontal="center" vertical="center" wrapText="1"/>
      <protection/>
    </xf>
    <xf numFmtId="179" fontId="23" fillId="0" borderId="19" xfId="29" applyNumberFormat="1" applyFont="1" applyFill="1" applyBorder="1" applyAlignment="1">
      <alignment horizontal="center" vertical="center" wrapText="1"/>
    </xf>
    <xf numFmtId="3" fontId="23" fillId="3" borderId="19" xfId="38" applyNumberFormat="1" applyFont="1" applyFill="1" applyBorder="1" applyAlignment="1">
      <alignment horizontal="center" vertical="center" wrapText="1"/>
      <protection/>
    </xf>
    <xf numFmtId="177" fontId="23" fillId="3" borderId="49" xfId="38" applyNumberFormat="1" applyFont="1" applyFill="1" applyBorder="1" applyAlignment="1">
      <alignment horizontal="center" vertical="center" wrapText="1"/>
      <protection/>
    </xf>
    <xf numFmtId="3" fontId="23" fillId="3" borderId="17" xfId="38" applyNumberFormat="1" applyFont="1" applyFill="1" applyBorder="1" applyAlignment="1">
      <alignment horizontal="center" vertical="center" wrapText="1"/>
      <protection/>
    </xf>
    <xf numFmtId="177" fontId="23" fillId="3" borderId="20" xfId="38" applyNumberFormat="1" applyFont="1" applyFill="1" applyBorder="1" applyAlignment="1">
      <alignment horizontal="center" vertical="center" wrapText="1"/>
      <protection/>
    </xf>
    <xf numFmtId="177" fontId="11" fillId="0" borderId="4" xfId="38" applyNumberFormat="1" applyFont="1" applyFill="1" applyBorder="1" applyAlignment="1">
      <alignment horizontal="center" vertical="center" wrapText="1"/>
      <protection/>
    </xf>
    <xf numFmtId="177" fontId="23" fillId="0" borderId="29" xfId="38" applyNumberFormat="1" applyFont="1" applyFill="1" applyBorder="1" applyAlignment="1">
      <alignment horizontal="center" vertical="center" wrapText="1"/>
      <protection/>
    </xf>
    <xf numFmtId="3" fontId="10" fillId="0" borderId="17" xfId="38" applyNumberFormat="1" applyFont="1" applyFill="1" applyBorder="1" applyAlignment="1">
      <alignment horizontal="center" vertical="center" wrapText="1"/>
      <protection/>
    </xf>
    <xf numFmtId="177" fontId="23" fillId="0" borderId="19" xfId="38" applyNumberFormat="1" applyFont="1" applyFill="1" applyBorder="1" applyAlignment="1">
      <alignment horizontal="center" vertical="center" wrapText="1"/>
      <protection/>
    </xf>
    <xf numFmtId="177" fontId="23" fillId="3" borderId="19" xfId="38" applyNumberFormat="1" applyFont="1" applyFill="1" applyBorder="1" applyAlignment="1">
      <alignment horizontal="center" vertical="center" wrapText="1"/>
      <protection/>
    </xf>
    <xf numFmtId="3" fontId="23" fillId="0" borderId="17" xfId="38" applyNumberFormat="1" applyFont="1" applyFill="1" applyBorder="1" applyAlignment="1">
      <alignment horizontal="center" vertical="center" wrapText="1"/>
      <protection/>
    </xf>
    <xf numFmtId="179" fontId="10" fillId="0" borderId="55" xfId="29" applyNumberFormat="1" applyFont="1" applyFill="1" applyBorder="1" applyAlignment="1">
      <alignment horizontal="center" vertical="center" wrapText="1"/>
    </xf>
    <xf numFmtId="3" fontId="10" fillId="0" borderId="55" xfId="29" applyNumberFormat="1" applyFont="1" applyFill="1" applyBorder="1" applyAlignment="1">
      <alignment horizontal="center" vertical="center" wrapText="1"/>
    </xf>
    <xf numFmtId="4" fontId="11" fillId="3" borderId="62" xfId="38" applyNumberFormat="1" applyFont="1" applyFill="1" applyBorder="1" applyAlignment="1">
      <alignment horizontal="center" vertical="center" wrapText="1"/>
      <protection/>
    </xf>
    <xf numFmtId="179" fontId="10" fillId="4" borderId="9" xfId="38" applyNumberFormat="1" applyFont="1" applyFill="1" applyBorder="1" applyAlignment="1">
      <alignment horizontal="center" vertical="center"/>
      <protection/>
    </xf>
    <xf numFmtId="177" fontId="11" fillId="4" borderId="20" xfId="38" applyNumberFormat="1" applyFont="1" applyFill="1" applyBorder="1" applyAlignment="1">
      <alignment horizontal="center" vertical="center" wrapText="1"/>
      <protection/>
    </xf>
    <xf numFmtId="0" fontId="32" fillId="4" borderId="4" xfId="38" applyFont="1" applyFill="1" applyBorder="1" applyAlignment="1">
      <alignment horizontal="left" vertical="center" wrapText="1"/>
      <protection/>
    </xf>
    <xf numFmtId="3" fontId="10" fillId="0" borderId="4" xfId="38" applyNumberFormat="1" applyFont="1" applyFill="1" applyBorder="1" applyAlignment="1">
      <alignment horizontal="center" vertical="center" wrapText="1"/>
      <protection/>
    </xf>
    <xf numFmtId="177" fontId="32" fillId="4" borderId="1" xfId="38" applyNumberFormat="1" applyFont="1" applyFill="1" applyBorder="1" applyAlignment="1">
      <alignment horizontal="left" vertical="center" wrapText="1"/>
      <protection/>
    </xf>
    <xf numFmtId="179" fontId="10" fillId="0" borderId="1" xfId="38" applyNumberFormat="1" applyFont="1" applyFill="1" applyBorder="1" applyAlignment="1">
      <alignment horizontal="center" vertical="center" wrapText="1"/>
      <protection/>
    </xf>
    <xf numFmtId="4" fontId="23" fillId="0" borderId="1" xfId="38" applyNumberFormat="1" applyFont="1" applyFill="1" applyBorder="1" applyAlignment="1">
      <alignment horizontal="center" vertical="center" wrapText="1"/>
      <protection/>
    </xf>
    <xf numFmtId="177" fontId="32" fillId="4" borderId="5" xfId="38" applyNumberFormat="1" applyFont="1" applyFill="1" applyBorder="1" applyAlignment="1">
      <alignment horizontal="left" vertical="center" wrapText="1"/>
      <protection/>
    </xf>
    <xf numFmtId="179" fontId="11" fillId="0" borderId="5" xfId="0" applyNumberFormat="1" applyFont="1" applyFill="1" applyBorder="1" applyAlignment="1">
      <alignment horizontal="center" vertical="center"/>
    </xf>
    <xf numFmtId="179" fontId="23" fillId="0" borderId="5" xfId="38" applyNumberFormat="1" applyFont="1" applyFill="1" applyBorder="1" applyAlignment="1">
      <alignment horizontal="center" vertical="center" wrapText="1"/>
      <protection/>
    </xf>
    <xf numFmtId="179" fontId="10" fillId="3" borderId="5" xfId="0" applyNumberFormat="1" applyFont="1" applyFill="1" applyBorder="1" applyAlignment="1">
      <alignment horizontal="center" vertical="center"/>
    </xf>
    <xf numFmtId="0" fontId="32" fillId="4" borderId="6" xfId="38" applyFont="1" applyFill="1" applyBorder="1" applyAlignment="1">
      <alignment horizontal="left" vertical="center" wrapText="1"/>
      <protection/>
    </xf>
    <xf numFmtId="3" fontId="11" fillId="4" borderId="6" xfId="38" applyNumberFormat="1" applyFont="1" applyFill="1" applyBorder="1" applyAlignment="1">
      <alignment horizontal="center" vertical="center" wrapText="1"/>
      <protection/>
    </xf>
    <xf numFmtId="3" fontId="10" fillId="4" borderId="6" xfId="38" applyNumberFormat="1" applyFont="1" applyFill="1" applyBorder="1" applyAlignment="1">
      <alignment horizontal="center" vertical="center" wrapText="1"/>
      <protection/>
    </xf>
    <xf numFmtId="3" fontId="10" fillId="4" borderId="6" xfId="0" applyNumberFormat="1" applyFont="1" applyFill="1" applyBorder="1" applyAlignment="1">
      <alignment horizontal="center" vertical="center" wrapText="1"/>
    </xf>
    <xf numFmtId="179" fontId="10" fillId="4" borderId="1" xfId="38" applyNumberFormat="1" applyFont="1" applyFill="1" applyBorder="1" applyAlignment="1">
      <alignment horizontal="center" vertical="center" wrapText="1"/>
      <protection/>
    </xf>
    <xf numFmtId="4" fontId="11" fillId="4" borderId="1" xfId="0" applyNumberFormat="1" applyFont="1" applyFill="1" applyBorder="1" applyAlignment="1">
      <alignment horizontal="center" vertical="center"/>
    </xf>
    <xf numFmtId="4" fontId="23" fillId="4" borderId="1" xfId="38" applyNumberFormat="1" applyFont="1" applyFill="1" applyBorder="1" applyAlignment="1">
      <alignment horizontal="center" vertical="center" wrapText="1"/>
      <protection/>
    </xf>
    <xf numFmtId="0" fontId="10" fillId="4" borderId="1" xfId="0" applyFont="1" applyFill="1" applyBorder="1" applyAlignment="1">
      <alignment horizontal="center" vertical="center"/>
    </xf>
    <xf numFmtId="179" fontId="11" fillId="4" borderId="5" xfId="0" applyNumberFormat="1" applyFont="1" applyFill="1" applyBorder="1" applyAlignment="1">
      <alignment horizontal="center" vertical="center"/>
    </xf>
    <xf numFmtId="179" fontId="23" fillId="4" borderId="5" xfId="38" applyNumberFormat="1" applyFont="1" applyFill="1" applyBorder="1" applyAlignment="1">
      <alignment horizontal="center" vertical="center" wrapText="1"/>
      <protection/>
    </xf>
    <xf numFmtId="179" fontId="10" fillId="4" borderId="5" xfId="0" applyNumberFormat="1" applyFont="1" applyFill="1" applyBorder="1" applyAlignment="1">
      <alignment horizontal="center" vertical="center"/>
    </xf>
    <xf numFmtId="3" fontId="10" fillId="0" borderId="6" xfId="0" applyNumberFormat="1" applyFont="1" applyFill="1" applyBorder="1" applyAlignment="1">
      <alignment horizontal="center" vertical="center" wrapText="1"/>
    </xf>
    <xf numFmtId="3" fontId="32" fillId="3" borderId="17" xfId="38" applyNumberFormat="1" applyFont="1" applyFill="1" applyBorder="1" applyAlignment="1">
      <alignment horizontal="center" vertical="center" wrapText="1"/>
      <protection/>
    </xf>
    <xf numFmtId="172" fontId="13" fillId="4" borderId="5" xfId="29" applyNumberFormat="1" applyFont="1" applyFill="1" applyBorder="1" applyAlignment="1">
      <alignment horizontal="center" vertical="center" wrapText="1"/>
    </xf>
    <xf numFmtId="172" fontId="13" fillId="4" borderId="58" xfId="29" applyNumberFormat="1" applyFont="1" applyFill="1" applyBorder="1" applyAlignment="1">
      <alignment horizontal="center" vertical="center" wrapText="1"/>
    </xf>
    <xf numFmtId="0" fontId="11" fillId="4" borderId="41" xfId="0" applyFont="1" applyFill="1" applyBorder="1" applyAlignment="1">
      <alignment horizontal="right" vertical="center"/>
    </xf>
    <xf numFmtId="0" fontId="11" fillId="4" borderId="63" xfId="0" applyFont="1" applyFill="1" applyBorder="1" applyAlignment="1">
      <alignment horizontal="center" vertical="center"/>
    </xf>
    <xf numFmtId="173" fontId="16" fillId="0" borderId="4" xfId="0" applyNumberFormat="1" applyFont="1" applyFill="1" applyBorder="1" applyAlignment="1">
      <alignment horizontal="center" vertical="center"/>
    </xf>
    <xf numFmtId="173" fontId="16" fillId="0" borderId="54" xfId="0" applyNumberFormat="1" applyFont="1" applyFill="1" applyBorder="1" applyAlignment="1">
      <alignment horizontal="center" vertical="center"/>
    </xf>
    <xf numFmtId="10" fontId="10" fillId="0" borderId="5" xfId="35" applyNumberFormat="1" applyFont="1" applyFill="1" applyBorder="1" applyAlignment="1">
      <alignment horizontal="center" vertical="center" wrapText="1"/>
      <protection/>
    </xf>
    <xf numFmtId="10" fontId="10" fillId="0" borderId="58" xfId="35" applyNumberFormat="1" applyFont="1" applyFill="1" applyBorder="1" applyAlignment="1">
      <alignment horizontal="center" vertical="center" wrapText="1"/>
      <protection/>
    </xf>
    <xf numFmtId="173" fontId="16" fillId="0" borderId="6" xfId="0" applyNumberFormat="1" applyFont="1" applyFill="1" applyBorder="1" applyAlignment="1">
      <alignment horizontal="center" vertical="center"/>
    </xf>
    <xf numFmtId="173" fontId="16" fillId="0" borderId="56" xfId="0" applyNumberFormat="1" applyFont="1" applyFill="1" applyBorder="1" applyAlignment="1">
      <alignment horizontal="center" vertical="center"/>
    </xf>
    <xf numFmtId="10" fontId="23" fillId="0" borderId="58" xfId="35" applyNumberFormat="1" applyFont="1" applyFill="1" applyBorder="1" applyAlignment="1">
      <alignment horizontal="center" vertical="center" wrapText="1"/>
      <protection/>
    </xf>
    <xf numFmtId="10" fontId="23" fillId="0" borderId="9" xfId="35" applyNumberFormat="1" applyFont="1" applyFill="1" applyBorder="1" applyAlignment="1">
      <alignment horizontal="center" vertical="center" wrapText="1"/>
      <protection/>
    </xf>
    <xf numFmtId="10" fontId="10" fillId="0" borderId="9" xfId="35" applyNumberFormat="1" applyFont="1" applyFill="1" applyBorder="1" applyAlignment="1">
      <alignment horizontal="center" vertical="center" wrapText="1"/>
      <protection/>
    </xf>
    <xf numFmtId="10" fontId="10" fillId="0" borderId="46" xfId="35" applyNumberFormat="1" applyFont="1" applyFill="1" applyBorder="1" applyAlignment="1">
      <alignment horizontal="center" vertical="center" wrapText="1"/>
      <protection/>
    </xf>
    <xf numFmtId="10" fontId="23" fillId="0" borderId="21" xfId="35" applyNumberFormat="1" applyFont="1" applyFill="1" applyBorder="1" applyAlignment="1">
      <alignment horizontal="center" vertical="center" wrapText="1"/>
      <protection/>
    </xf>
    <xf numFmtId="10" fontId="23" fillId="0" borderId="25" xfId="35" applyNumberFormat="1" applyFont="1" applyFill="1" applyBorder="1" applyAlignment="1">
      <alignment horizontal="center" vertical="center" wrapText="1"/>
      <protection/>
    </xf>
    <xf numFmtId="173" fontId="16" fillId="0" borderId="29" xfId="0" applyNumberFormat="1" applyFont="1" applyFill="1" applyBorder="1" applyAlignment="1">
      <alignment horizontal="center" vertical="center"/>
    </xf>
    <xf numFmtId="10" fontId="23" fillId="0" borderId="49" xfId="35" applyNumberFormat="1" applyFont="1" applyFill="1" applyBorder="1" applyAlignment="1">
      <alignment horizontal="center" vertical="center" wrapText="1"/>
      <protection/>
    </xf>
    <xf numFmtId="10" fontId="23" fillId="0" borderId="37" xfId="35" applyNumberFormat="1" applyFont="1" applyFill="1" applyBorder="1" applyAlignment="1">
      <alignment horizontal="center" vertical="center" wrapText="1"/>
      <protection/>
    </xf>
    <xf numFmtId="10" fontId="23" fillId="0" borderId="1" xfId="35" applyNumberFormat="1" applyFont="1" applyFill="1" applyBorder="1" applyAlignment="1">
      <alignment horizontal="center" vertical="center" wrapText="1"/>
      <protection/>
    </xf>
    <xf numFmtId="10" fontId="23" fillId="0" borderId="55" xfId="35" applyNumberFormat="1" applyFont="1" applyFill="1" applyBorder="1" applyAlignment="1">
      <alignment horizontal="center" vertical="center" wrapText="1"/>
      <protection/>
    </xf>
    <xf numFmtId="173" fontId="12" fillId="4" borderId="21" xfId="35" applyNumberFormat="1" applyFont="1" applyFill="1" applyBorder="1" applyAlignment="1">
      <alignment horizontal="center" vertical="center" wrapText="1"/>
      <protection/>
    </xf>
    <xf numFmtId="0" fontId="12" fillId="4" borderId="37" xfId="35" applyFont="1" applyFill="1" applyBorder="1" applyAlignment="1">
      <alignment horizontal="center" vertical="center" wrapText="1"/>
      <protection/>
    </xf>
    <xf numFmtId="10" fontId="27" fillId="9" borderId="23" xfId="0" applyNumberFormat="1" applyFont="1" applyFill="1" applyBorder="1" applyAlignment="1">
      <alignment horizontal="center" vertical="center" wrapText="1"/>
    </xf>
    <xf numFmtId="10" fontId="27" fillId="9" borderId="6" xfId="0" applyNumberFormat="1" applyFont="1" applyFill="1" applyBorder="1" applyAlignment="1">
      <alignment horizontal="center" vertical="center" wrapText="1"/>
    </xf>
    <xf numFmtId="9" fontId="4" fillId="3" borderId="9" xfId="0" applyNumberFormat="1" applyFont="1" applyFill="1" applyBorder="1" applyAlignment="1">
      <alignment horizontal="center" vertical="center" wrapText="1"/>
    </xf>
    <xf numFmtId="9" fontId="4" fillId="3" borderId="6" xfId="0" applyNumberFormat="1" applyFont="1" applyFill="1" applyBorder="1" applyAlignment="1">
      <alignment horizontal="center" vertical="center" wrapText="1"/>
    </xf>
    <xf numFmtId="10" fontId="4" fillId="9" borderId="23" xfId="0" applyNumberFormat="1" applyFont="1" applyFill="1" applyBorder="1" applyAlignment="1">
      <alignment horizontal="center" vertical="center" wrapText="1"/>
    </xf>
    <xf numFmtId="10" fontId="4" fillId="9" borderId="6" xfId="0" applyNumberFormat="1"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10" fontId="27" fillId="9" borderId="1"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0" fontId="4" fillId="9" borderId="1" xfId="0" applyNumberFormat="1" applyFont="1" applyFill="1" applyBorder="1" applyAlignment="1">
      <alignment horizontal="center" vertical="center" wrapText="1"/>
    </xf>
    <xf numFmtId="0" fontId="4" fillId="9" borderId="23"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4" borderId="23"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0" fontId="4" fillId="4" borderId="57"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0" fontId="6" fillId="0" borderId="0" xfId="0" applyFont="1" applyFill="1" applyBorder="1" applyAlignment="1">
      <alignment horizontal="right" vertical="center"/>
    </xf>
    <xf numFmtId="0" fontId="6" fillId="0" borderId="3" xfId="0" applyFont="1" applyFill="1" applyBorder="1" applyAlignment="1">
      <alignment horizontal="right" vertical="center"/>
    </xf>
    <xf numFmtId="0" fontId="4" fillId="3" borderId="1" xfId="0" applyFont="1" applyFill="1" applyBorder="1" applyAlignment="1">
      <alignment horizontal="center" vertical="center" wrapText="1"/>
    </xf>
    <xf numFmtId="0" fontId="4" fillId="3" borderId="55" xfId="0"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55"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19" fillId="0" borderId="64" xfId="0" applyFont="1" applyFill="1" applyBorder="1" applyAlignment="1">
      <alignment horizontal="center"/>
    </xf>
    <xf numFmtId="0" fontId="19" fillId="0" borderId="44" xfId="0" applyFont="1" applyFill="1" applyBorder="1" applyAlignment="1">
      <alignment horizontal="center"/>
    </xf>
    <xf numFmtId="0" fontId="19" fillId="0" borderId="34" xfId="0" applyFont="1" applyFill="1" applyBorder="1" applyAlignment="1">
      <alignment horizontal="center"/>
    </xf>
    <xf numFmtId="0" fontId="19" fillId="0" borderId="2" xfId="0" applyFont="1" applyFill="1" applyBorder="1" applyAlignment="1">
      <alignment horizontal="center"/>
    </xf>
    <xf numFmtId="0" fontId="19" fillId="0" borderId="0" xfId="0" applyFont="1" applyFill="1" applyBorder="1" applyAlignment="1">
      <alignment horizontal="center"/>
    </xf>
    <xf numFmtId="0" fontId="19" fillId="0" borderId="10" xfId="0" applyFont="1" applyFill="1" applyBorder="1" applyAlignment="1">
      <alignment horizontal="center"/>
    </xf>
    <xf numFmtId="0" fontId="4" fillId="4" borderId="16"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4" borderId="65"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6" fillId="4" borderId="67"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57"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37" xfId="0" applyFont="1" applyFill="1" applyBorder="1" applyAlignment="1">
      <alignment horizontal="justify" vertical="center" wrapText="1"/>
    </xf>
    <xf numFmtId="0" fontId="1" fillId="0" borderId="5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7" xfId="0" applyFont="1" applyFill="1" applyBorder="1" applyAlignment="1">
      <alignment horizontal="justify" vertical="center" wrapText="1"/>
    </xf>
    <xf numFmtId="0" fontId="1" fillId="0" borderId="19" xfId="0" applyFont="1" applyFill="1" applyBorder="1" applyAlignment="1">
      <alignment horizontal="justify" vertical="center" wrapText="1"/>
    </xf>
    <xf numFmtId="0" fontId="1" fillId="0" borderId="49" xfId="0" applyFont="1" applyFill="1" applyBorder="1" applyAlignment="1">
      <alignment horizontal="justify" vertical="center" wrapText="1"/>
    </xf>
    <xf numFmtId="0" fontId="1" fillId="0" borderId="29"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22" xfId="0" applyFont="1" applyFill="1" applyBorder="1" applyAlignment="1">
      <alignment horizontal="justify" vertical="center" wrapText="1"/>
    </xf>
    <xf numFmtId="0" fontId="1" fillId="0" borderId="27"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3"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15" xfId="0" applyFont="1" applyFill="1" applyBorder="1" applyAlignment="1">
      <alignment horizontal="justify" vertical="center" wrapText="1"/>
    </xf>
    <xf numFmtId="0" fontId="1" fillId="0" borderId="61" xfId="0" applyFont="1" applyFill="1" applyBorder="1" applyAlignment="1">
      <alignment horizontal="justify"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34"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38" xfId="0" applyFont="1" applyFill="1" applyBorder="1" applyAlignment="1">
      <alignment horizontal="justify" vertical="top" wrapText="1"/>
    </xf>
    <xf numFmtId="0" fontId="1" fillId="0" borderId="23"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21" xfId="0" applyFont="1" applyFill="1" applyBorder="1" applyAlignment="1">
      <alignment horizontal="justify" vertical="center" wrapText="1"/>
    </xf>
    <xf numFmtId="37" fontId="1" fillId="0" borderId="22" xfId="0" applyNumberFormat="1" applyFont="1" applyFill="1" applyBorder="1" applyAlignment="1">
      <alignment horizontal="justify" vertical="top" wrapText="1"/>
    </xf>
    <xf numFmtId="0" fontId="1" fillId="0" borderId="27" xfId="0" applyFont="1" applyFill="1" applyBorder="1" applyAlignment="1">
      <alignment horizontal="justify" vertical="top" wrapText="1"/>
    </xf>
    <xf numFmtId="0" fontId="1" fillId="0" borderId="32"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1" fillId="0" borderId="27" xfId="0" applyFont="1" applyFill="1" applyBorder="1" applyAlignment="1">
      <alignment horizontal="justify" vertical="top"/>
    </xf>
    <xf numFmtId="0" fontId="1" fillId="0" borderId="61" xfId="0" applyFont="1" applyFill="1" applyBorder="1" applyAlignment="1">
      <alignment horizontal="justify" vertical="top"/>
    </xf>
    <xf numFmtId="0" fontId="50" fillId="0" borderId="23"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21" xfId="0" applyFont="1" applyFill="1" applyBorder="1" applyAlignment="1">
      <alignment horizontal="left" vertical="top" wrapText="1"/>
    </xf>
    <xf numFmtId="0" fontId="50" fillId="0" borderId="2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0" fillId="0" borderId="33" xfId="0" applyFill="1" applyBorder="1" applyAlignment="1">
      <alignment horizontal="center"/>
    </xf>
    <xf numFmtId="0" fontId="0" fillId="0" borderId="4" xfId="0" applyFill="1" applyBorder="1" applyAlignment="1">
      <alignment horizontal="center"/>
    </xf>
    <xf numFmtId="0" fontId="0" fillId="0" borderId="47" xfId="0" applyFill="1" applyBorder="1" applyAlignment="1">
      <alignment horizontal="center"/>
    </xf>
    <xf numFmtId="0" fontId="0" fillId="0" borderId="1" xfId="0" applyFill="1" applyBorder="1" applyAlignment="1">
      <alignment horizontal="center"/>
    </xf>
    <xf numFmtId="0" fontId="0" fillId="0" borderId="48" xfId="0" applyFill="1" applyBorder="1" applyAlignment="1">
      <alignment horizontal="center"/>
    </xf>
    <xf numFmtId="0" fontId="0" fillId="0" borderId="5" xfId="0" applyFill="1" applyBorder="1" applyAlignment="1">
      <alignment horizontal="center"/>
    </xf>
    <xf numFmtId="0" fontId="4" fillId="4" borderId="47" xfId="0" applyFont="1" applyFill="1" applyBorder="1" applyAlignment="1">
      <alignment horizontal="center" vertical="center"/>
    </xf>
    <xf numFmtId="0" fontId="4" fillId="4" borderId="19"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62"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20" fillId="3" borderId="64"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69" xfId="0" applyFont="1" applyFill="1" applyBorder="1" applyAlignment="1">
      <alignment horizontal="center" vertical="center" wrapText="1"/>
    </xf>
    <xf numFmtId="0" fontId="4" fillId="4" borderId="9" xfId="0" applyFont="1" applyFill="1" applyBorder="1" applyAlignment="1">
      <alignment horizontal="center"/>
    </xf>
    <xf numFmtId="0" fontId="4" fillId="4" borderId="26" xfId="0" applyFont="1" applyFill="1" applyBorder="1" applyAlignment="1">
      <alignment horizontal="center" vertical="center"/>
    </xf>
    <xf numFmtId="0" fontId="1" fillId="0" borderId="15" xfId="0" applyFont="1" applyFill="1" applyBorder="1" applyAlignment="1">
      <alignment horizontal="left" vertical="top" wrapText="1"/>
    </xf>
    <xf numFmtId="0" fontId="1" fillId="0" borderId="27" xfId="0" applyFont="1" applyFill="1" applyBorder="1" applyAlignment="1">
      <alignment horizontal="left" vertical="top"/>
    </xf>
    <xf numFmtId="0" fontId="1" fillId="0" borderId="61" xfId="0" applyFont="1" applyFill="1" applyBorder="1" applyAlignment="1">
      <alignment horizontal="left" vertical="top"/>
    </xf>
    <xf numFmtId="0" fontId="4" fillId="4" borderId="55"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1" fillId="3" borderId="33" xfId="0" applyFont="1" applyFill="1" applyBorder="1" applyAlignment="1">
      <alignment horizontal="justify" vertical="center" wrapText="1"/>
    </xf>
    <xf numFmtId="0" fontId="1" fillId="3" borderId="47" xfId="0" applyFont="1" applyFill="1" applyBorder="1" applyAlignment="1">
      <alignment horizontal="justify" vertical="center" wrapText="1"/>
    </xf>
    <xf numFmtId="0" fontId="1" fillId="3" borderId="48" xfId="0" applyFont="1" applyFill="1" applyBorder="1" applyAlignment="1">
      <alignment horizontal="justify" vertical="center" wrapText="1"/>
    </xf>
    <xf numFmtId="0" fontId="1" fillId="3" borderId="70" xfId="0" applyFont="1" applyFill="1" applyBorder="1" applyAlignment="1">
      <alignment horizontal="center" vertical="center" wrapText="1"/>
    </xf>
    <xf numFmtId="0" fontId="1" fillId="3" borderId="65" xfId="0" applyFont="1" applyFill="1" applyBorder="1" applyAlignment="1">
      <alignment horizontal="center" vertical="center" wrapText="1"/>
    </xf>
    <xf numFmtId="0" fontId="1" fillId="3" borderId="71" xfId="0" applyFont="1" applyFill="1" applyBorder="1" applyAlignment="1">
      <alignment horizontal="center" vertical="center" wrapText="1"/>
    </xf>
    <xf numFmtId="0" fontId="14" fillId="0" borderId="0" xfId="0" applyFont="1" applyFill="1" applyAlignment="1">
      <alignment horizontal="right" vertical="center"/>
    </xf>
    <xf numFmtId="0" fontId="3" fillId="4" borderId="64" xfId="0" applyFont="1" applyFill="1" applyBorder="1" applyAlignment="1" applyProtection="1">
      <alignment horizontal="center" vertical="center" wrapText="1"/>
      <protection locked="0"/>
    </xf>
    <xf numFmtId="0" fontId="3" fillId="4" borderId="44"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3" fillId="4" borderId="72"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1" fillId="0" borderId="4" xfId="0" applyFont="1" applyFill="1" applyBorder="1" applyAlignment="1">
      <alignment horizontal="justify" vertical="top" wrapText="1"/>
    </xf>
    <xf numFmtId="0" fontId="1" fillId="0" borderId="1" xfId="0" applyFont="1" applyFill="1" applyBorder="1" applyAlignment="1">
      <alignment horizontal="justify" vertical="top"/>
    </xf>
    <xf numFmtId="0" fontId="1" fillId="0" borderId="5" xfId="0" applyFont="1" applyFill="1" applyBorder="1" applyAlignment="1">
      <alignment horizontal="justify" vertical="top"/>
    </xf>
    <xf numFmtId="0" fontId="1" fillId="0" borderId="22" xfId="0" applyFont="1" applyFill="1" applyBorder="1" applyAlignment="1">
      <alignment horizontal="justify" vertical="top" wrapText="1"/>
    </xf>
    <xf numFmtId="0" fontId="10" fillId="3" borderId="68" xfId="35" applyFont="1" applyFill="1" applyBorder="1" applyAlignment="1">
      <alignment horizontal="center" vertical="center" wrapText="1"/>
      <protection/>
    </xf>
    <xf numFmtId="0" fontId="10" fillId="3" borderId="69" xfId="35" applyFont="1" applyFill="1" applyBorder="1" applyAlignment="1">
      <alignment horizontal="center" vertical="center" wrapText="1"/>
      <protection/>
    </xf>
    <xf numFmtId="0" fontId="10" fillId="3" borderId="52" xfId="35" applyFont="1" applyFill="1" applyBorder="1" applyAlignment="1">
      <alignment horizontal="center" vertical="center" wrapText="1"/>
      <protection/>
    </xf>
    <xf numFmtId="0" fontId="10" fillId="0" borderId="73" xfId="35" applyFont="1" applyFill="1" applyBorder="1" applyAlignment="1">
      <alignment horizontal="left" vertical="center" wrapText="1"/>
      <protection/>
    </xf>
    <xf numFmtId="0" fontId="10" fillId="0" borderId="35" xfId="35" applyFont="1" applyFill="1" applyBorder="1" applyAlignment="1">
      <alignment horizontal="left" vertical="center" wrapText="1"/>
      <protection/>
    </xf>
    <xf numFmtId="0" fontId="12" fillId="3" borderId="23"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wrapText="1"/>
      <protection locked="0"/>
    </xf>
    <xf numFmtId="0" fontId="12" fillId="3" borderId="56" xfId="0" applyFont="1" applyFill="1" applyBorder="1" applyAlignment="1" applyProtection="1">
      <alignment horizontal="center" vertical="center" wrapText="1"/>
      <protection locked="0"/>
    </xf>
    <xf numFmtId="0" fontId="10" fillId="0" borderId="47" xfId="35" applyFont="1" applyFill="1" applyBorder="1" applyAlignment="1">
      <alignment horizontal="left" vertical="center" wrapText="1"/>
      <protection/>
    </xf>
    <xf numFmtId="0" fontId="10" fillId="0" borderId="48" xfId="35" applyFont="1" applyFill="1" applyBorder="1" applyAlignment="1">
      <alignment horizontal="left" vertical="center" wrapText="1"/>
      <protection/>
    </xf>
    <xf numFmtId="0" fontId="12" fillId="3" borderId="1"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10" fillId="0" borderId="68" xfId="35" applyFont="1" applyFill="1" applyBorder="1" applyAlignment="1">
      <alignment horizontal="center" vertical="center" wrapText="1"/>
      <protection/>
    </xf>
    <xf numFmtId="0" fontId="10" fillId="0" borderId="69" xfId="35" applyFont="1" applyFill="1" applyBorder="1" applyAlignment="1">
      <alignment horizontal="center" vertical="center" wrapText="1"/>
      <protection/>
    </xf>
    <xf numFmtId="0" fontId="10" fillId="0" borderId="52" xfId="35" applyFont="1" applyFill="1" applyBorder="1" applyAlignment="1">
      <alignment horizontal="center" vertical="center" wrapText="1"/>
      <protection/>
    </xf>
    <xf numFmtId="0" fontId="10" fillId="0" borderId="33" xfId="35" applyFont="1" applyFill="1" applyBorder="1" applyAlignment="1">
      <alignment horizontal="left" vertical="center" wrapText="1"/>
      <protection/>
    </xf>
    <xf numFmtId="0" fontId="12" fillId="3" borderId="4" xfId="0" applyFont="1" applyFill="1" applyBorder="1" applyAlignment="1" applyProtection="1">
      <alignment horizontal="center" vertical="center" wrapText="1"/>
      <protection locked="0"/>
    </xf>
    <xf numFmtId="0" fontId="12" fillId="3" borderId="54" xfId="0" applyFont="1" applyFill="1" applyBorder="1" applyAlignment="1" applyProtection="1">
      <alignment horizontal="center" vertical="center" wrapText="1"/>
      <protection locked="0"/>
    </xf>
    <xf numFmtId="0" fontId="12" fillId="3" borderId="55" xfId="0" applyFont="1" applyFill="1" applyBorder="1" applyAlignment="1" applyProtection="1">
      <alignment horizontal="center" vertical="center" wrapText="1"/>
      <protection locked="0"/>
    </xf>
    <xf numFmtId="0" fontId="12" fillId="3" borderId="12" xfId="0" applyFont="1" applyFill="1" applyBorder="1" applyAlignment="1" applyProtection="1">
      <alignment horizontal="center" vertical="center" wrapText="1"/>
      <protection locked="0"/>
    </xf>
    <xf numFmtId="0" fontId="10" fillId="0" borderId="53" xfId="35" applyFont="1" applyFill="1" applyBorder="1" applyAlignment="1">
      <alignment horizontal="left" vertical="center" wrapText="1"/>
      <protection/>
    </xf>
    <xf numFmtId="10" fontId="10" fillId="3" borderId="74" xfId="0" applyNumberFormat="1" applyFont="1" applyFill="1" applyBorder="1" applyAlignment="1" applyProtection="1">
      <alignment horizontal="center" vertical="center" wrapText="1"/>
      <protection/>
    </xf>
    <xf numFmtId="10" fontId="10" fillId="3" borderId="3" xfId="0" applyNumberFormat="1" applyFont="1" applyFill="1" applyBorder="1" applyAlignment="1" applyProtection="1">
      <alignment horizontal="center" vertical="center" wrapText="1"/>
      <protection/>
    </xf>
    <xf numFmtId="10" fontId="10" fillId="3" borderId="8" xfId="0" applyNumberFormat="1" applyFont="1" applyFill="1" applyBorder="1" applyAlignment="1" applyProtection="1">
      <alignment horizontal="center" vertical="center" wrapText="1"/>
      <protection/>
    </xf>
    <xf numFmtId="0" fontId="10" fillId="0" borderId="64" xfId="35" applyFont="1" applyFill="1" applyBorder="1" applyAlignment="1">
      <alignment horizontal="center" vertical="center" wrapText="1"/>
      <protection/>
    </xf>
    <xf numFmtId="0" fontId="10" fillId="0" borderId="2" xfId="35" applyFont="1" applyFill="1" applyBorder="1" applyAlignment="1">
      <alignment horizontal="center" vertical="center" wrapText="1"/>
      <protection/>
    </xf>
    <xf numFmtId="0" fontId="10" fillId="0" borderId="72" xfId="35" applyFont="1" applyFill="1" applyBorder="1" applyAlignment="1">
      <alignment horizontal="center" vertical="center" wrapText="1"/>
      <protection/>
    </xf>
    <xf numFmtId="0" fontId="10" fillId="0" borderId="33" xfId="0" applyFont="1" applyFill="1" applyBorder="1" applyAlignment="1">
      <alignment horizontal="left" vertical="center" wrapText="1"/>
    </xf>
    <xf numFmtId="0" fontId="22" fillId="0" borderId="47" xfId="0" applyFont="1" applyFill="1" applyBorder="1" applyAlignment="1">
      <alignment horizontal="left"/>
    </xf>
    <xf numFmtId="0" fontId="10" fillId="0" borderId="47" xfId="0" applyFont="1" applyFill="1" applyBorder="1" applyAlignment="1">
      <alignment horizontal="left" vertical="center" wrapText="1"/>
    </xf>
    <xf numFmtId="0" fontId="12" fillId="3" borderId="24" xfId="0" applyFont="1" applyFill="1" applyBorder="1" applyAlignment="1">
      <alignment horizontal="center" vertical="center" wrapText="1"/>
    </xf>
    <xf numFmtId="0" fontId="12" fillId="3" borderId="56" xfId="0" applyFont="1" applyFill="1" applyBorder="1" applyAlignment="1">
      <alignment horizontal="center" vertical="center" wrapText="1"/>
    </xf>
    <xf numFmtId="0" fontId="12" fillId="3" borderId="9" xfId="0" applyFont="1" applyFill="1" applyBorder="1" applyAlignment="1" applyProtection="1">
      <alignment horizontal="center" vertical="center" wrapText="1"/>
      <protection locked="0"/>
    </xf>
    <xf numFmtId="0" fontId="12" fillId="3" borderId="11" xfId="0" applyFont="1" applyFill="1" applyBorder="1" applyAlignment="1">
      <alignment horizontal="center" vertical="center" wrapText="1"/>
    </xf>
    <xf numFmtId="0" fontId="12" fillId="3" borderId="21" xfId="0" applyFont="1" applyFill="1" applyBorder="1" applyAlignment="1" applyProtection="1">
      <alignment horizontal="center" vertical="center" wrapText="1"/>
      <protection locked="0"/>
    </xf>
    <xf numFmtId="10" fontId="10" fillId="3" borderId="68" xfId="0" applyNumberFormat="1" applyFont="1" applyFill="1" applyBorder="1" applyAlignment="1" applyProtection="1">
      <alignment horizontal="center" vertical="center" wrapText="1"/>
      <protection/>
    </xf>
    <xf numFmtId="10" fontId="10" fillId="3" borderId="50" xfId="0" applyNumberFormat="1" applyFont="1" applyFill="1" applyBorder="1" applyAlignment="1" applyProtection="1">
      <alignment horizontal="center" vertical="center" wrapText="1"/>
      <protection/>
    </xf>
    <xf numFmtId="10" fontId="10" fillId="3" borderId="69" xfId="0" applyNumberFormat="1" applyFont="1" applyFill="1" applyBorder="1" applyAlignment="1" applyProtection="1">
      <alignment horizontal="center" vertical="center" wrapText="1"/>
      <protection/>
    </xf>
    <xf numFmtId="0" fontId="10" fillId="0" borderId="33" xfId="35" applyFont="1" applyBorder="1" applyAlignment="1">
      <alignment/>
      <protection/>
    </xf>
    <xf numFmtId="0" fontId="10" fillId="0" borderId="4" xfId="35" applyFont="1" applyBorder="1" applyAlignment="1">
      <alignment/>
      <protection/>
    </xf>
    <xf numFmtId="0" fontId="10" fillId="0" borderId="47" xfId="35" applyFont="1" applyBorder="1" applyAlignment="1">
      <alignment/>
      <protection/>
    </xf>
    <xf numFmtId="0" fontId="10" fillId="0" borderId="1" xfId="35" applyFont="1" applyBorder="1" applyAlignment="1">
      <alignment/>
      <protection/>
    </xf>
    <xf numFmtId="0" fontId="10" fillId="0" borderId="48" xfId="35" applyFont="1" applyBorder="1" applyAlignment="1">
      <alignment/>
      <protection/>
    </xf>
    <xf numFmtId="0" fontId="10" fillId="0" borderId="5" xfId="35" applyFont="1" applyBorder="1" applyAlignment="1">
      <alignment/>
      <protection/>
    </xf>
    <xf numFmtId="0" fontId="12" fillId="6" borderId="4" xfId="0" applyFont="1" applyFill="1" applyBorder="1" applyAlignment="1">
      <alignment horizontal="center" vertical="center" wrapText="1"/>
    </xf>
    <xf numFmtId="0" fontId="12" fillId="6" borderId="29"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28" fillId="6" borderId="19"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28" fillId="6" borderId="49" xfId="0" applyFont="1" applyFill="1" applyBorder="1" applyAlignment="1">
      <alignment horizontal="center" vertical="center" wrapText="1"/>
    </xf>
    <xf numFmtId="0" fontId="12" fillId="6" borderId="29" xfId="35" applyFont="1" applyFill="1" applyBorder="1" applyAlignment="1">
      <alignment horizontal="center" vertical="center" wrapText="1"/>
      <protection/>
    </xf>
    <xf numFmtId="0" fontId="12" fillId="6" borderId="20" xfId="35" applyFont="1" applyFill="1" applyBorder="1" applyAlignment="1">
      <alignment horizontal="center" vertical="center" wrapText="1"/>
      <protection/>
    </xf>
    <xf numFmtId="0" fontId="12" fillId="6" borderId="23" xfId="35" applyFont="1" applyFill="1" applyBorder="1" applyAlignment="1">
      <alignment horizontal="left" vertical="center" wrapText="1"/>
      <protection/>
    </xf>
    <xf numFmtId="0" fontId="12" fillId="6" borderId="12" xfId="35" applyFont="1" applyFill="1" applyBorder="1" applyAlignment="1">
      <alignment horizontal="left" vertical="center" wrapText="1"/>
      <protection/>
    </xf>
    <xf numFmtId="0" fontId="12" fillId="6" borderId="54" xfId="35" applyFont="1" applyFill="1" applyBorder="1" applyAlignment="1">
      <alignment horizontal="center" vertical="center" wrapText="1"/>
      <protection/>
    </xf>
    <xf numFmtId="0" fontId="12" fillId="6" borderId="15" xfId="35" applyFont="1" applyFill="1" applyBorder="1" applyAlignment="1">
      <alignment horizontal="center" vertical="center" wrapText="1"/>
      <protection/>
    </xf>
    <xf numFmtId="0" fontId="12" fillId="6" borderId="4" xfId="35" applyFont="1" applyFill="1" applyBorder="1" applyAlignment="1">
      <alignment horizontal="center" vertical="center" wrapText="1"/>
      <protection/>
    </xf>
    <xf numFmtId="0" fontId="12" fillId="6" borderId="64" xfId="35" applyFont="1" applyFill="1" applyBorder="1" applyAlignment="1">
      <alignment horizontal="center" vertical="center" wrapText="1"/>
      <protection/>
    </xf>
    <xf numFmtId="0" fontId="12" fillId="6" borderId="72" xfId="35" applyFont="1" applyFill="1" applyBorder="1" applyAlignment="1">
      <alignment horizontal="center" vertical="center" wrapText="1"/>
      <protection/>
    </xf>
    <xf numFmtId="0" fontId="12" fillId="6" borderId="9" xfId="35" applyFont="1" applyFill="1" applyBorder="1" applyAlignment="1">
      <alignment horizontal="center" vertical="center" wrapText="1"/>
      <protection/>
    </xf>
    <xf numFmtId="0" fontId="10" fillId="0" borderId="73" xfId="35" applyFont="1" applyFill="1" applyBorder="1" applyAlignment="1">
      <alignment horizontal="center" vertical="center" wrapText="1"/>
      <protection/>
    </xf>
    <xf numFmtId="0" fontId="10" fillId="0" borderId="13" xfId="35" applyFont="1" applyFill="1" applyBorder="1" applyAlignment="1">
      <alignment horizontal="center" vertical="center" wrapText="1"/>
      <protection/>
    </xf>
    <xf numFmtId="0" fontId="10" fillId="0" borderId="36" xfId="35" applyFont="1" applyFill="1" applyBorder="1" applyAlignment="1">
      <alignment horizontal="center" vertical="center" wrapText="1"/>
      <protection/>
    </xf>
    <xf numFmtId="10" fontId="10" fillId="3" borderId="22" xfId="0" applyNumberFormat="1" applyFont="1" applyFill="1" applyBorder="1" applyAlignment="1" applyProtection="1">
      <alignment horizontal="center" vertical="center" wrapText="1"/>
      <protection/>
    </xf>
    <xf numFmtId="10" fontId="10" fillId="3" borderId="27" xfId="0" applyNumberFormat="1" applyFont="1" applyFill="1" applyBorder="1" applyAlignment="1" applyProtection="1">
      <alignment horizontal="center" vertical="center" wrapText="1"/>
      <protection/>
    </xf>
    <xf numFmtId="10" fontId="10" fillId="3" borderId="61" xfId="0" applyNumberFormat="1" applyFont="1" applyFill="1" applyBorder="1" applyAlignment="1" applyProtection="1">
      <alignment horizontal="center" vertical="center" wrapText="1"/>
      <protection/>
    </xf>
    <xf numFmtId="10" fontId="10" fillId="3" borderId="75" xfId="0" applyNumberFormat="1" applyFont="1" applyFill="1" applyBorder="1" applyAlignment="1" applyProtection="1">
      <alignment horizontal="center" vertical="center" wrapText="1"/>
      <protection/>
    </xf>
    <xf numFmtId="10" fontId="10" fillId="3" borderId="34" xfId="0" applyNumberFormat="1" applyFont="1" applyFill="1" applyBorder="1" applyAlignment="1" applyProtection="1">
      <alignment horizontal="center" vertical="center" wrapText="1"/>
      <protection/>
    </xf>
    <xf numFmtId="0" fontId="10" fillId="3" borderId="2" xfId="35" applyFont="1" applyFill="1" applyBorder="1" applyAlignment="1">
      <alignment horizontal="center" vertical="center" wrapText="1"/>
      <protection/>
    </xf>
    <xf numFmtId="0" fontId="10" fillId="3" borderId="72" xfId="35" applyFont="1" applyFill="1" applyBorder="1" applyAlignment="1">
      <alignment horizontal="center" vertical="center" wrapText="1"/>
      <protection/>
    </xf>
    <xf numFmtId="0" fontId="12" fillId="3" borderId="58" xfId="0" applyFont="1" applyFill="1" applyBorder="1" applyAlignment="1" applyProtection="1">
      <alignment horizontal="center" vertical="center" wrapText="1"/>
      <protection locked="0"/>
    </xf>
    <xf numFmtId="0" fontId="12" fillId="3" borderId="11" xfId="0" applyFont="1" applyFill="1" applyBorder="1" applyAlignment="1" applyProtection="1">
      <alignment horizontal="center" vertical="center" wrapText="1"/>
      <protection locked="0"/>
    </xf>
    <xf numFmtId="0" fontId="10" fillId="0" borderId="13" xfId="35" applyFont="1" applyFill="1" applyBorder="1" applyAlignment="1">
      <alignment horizontal="left" vertical="center" wrapText="1"/>
      <protection/>
    </xf>
    <xf numFmtId="10" fontId="10" fillId="3" borderId="51" xfId="0" applyNumberFormat="1" applyFont="1" applyFill="1" applyBorder="1" applyAlignment="1" applyProtection="1">
      <alignment horizontal="center" vertical="center" wrapText="1"/>
      <protection/>
    </xf>
    <xf numFmtId="10" fontId="10" fillId="3" borderId="52" xfId="0" applyNumberFormat="1" applyFont="1" applyFill="1" applyBorder="1" applyAlignment="1" applyProtection="1">
      <alignment horizontal="center" vertical="center" wrapText="1"/>
      <protection/>
    </xf>
    <xf numFmtId="0" fontId="12" fillId="6" borderId="48" xfId="35" applyFont="1" applyFill="1" applyBorder="1" applyAlignment="1">
      <alignment horizontal="center" vertical="center" wrapText="1"/>
      <protection/>
    </xf>
    <xf numFmtId="0" fontId="12" fillId="6" borderId="21" xfId="35" applyFont="1" applyFill="1" applyBorder="1" applyAlignment="1">
      <alignment horizontal="center" vertical="center" wrapText="1"/>
      <protection/>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22" fillId="3" borderId="46" xfId="0" applyFont="1" applyFill="1" applyBorder="1" applyAlignment="1">
      <alignment horizontal="center"/>
    </xf>
    <xf numFmtId="0" fontId="22" fillId="3" borderId="56" xfId="0" applyFont="1" applyFill="1" applyBorder="1" applyAlignment="1">
      <alignment horizontal="center"/>
    </xf>
    <xf numFmtId="0" fontId="22" fillId="3" borderId="55" xfId="0" applyFont="1" applyFill="1" applyBorder="1" applyAlignment="1">
      <alignment/>
    </xf>
    <xf numFmtId="0" fontId="10" fillId="0" borderId="53" xfId="0" applyFont="1" applyFill="1" applyBorder="1" applyAlignment="1">
      <alignment horizontal="left" vertic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0" fillId="0" borderId="36" xfId="0" applyFont="1" applyFill="1" applyBorder="1" applyAlignment="1">
      <alignment horizontal="left" vertical="center" wrapText="1"/>
    </xf>
    <xf numFmtId="0" fontId="10" fillId="0" borderId="76" xfId="35" applyFont="1" applyFill="1" applyBorder="1" applyAlignment="1">
      <alignment horizontal="center" vertical="center" wrapText="1"/>
      <protection/>
    </xf>
    <xf numFmtId="0" fontId="10" fillId="0" borderId="65" xfId="35" applyFont="1" applyFill="1" applyBorder="1" applyAlignment="1">
      <alignment horizontal="center" vertical="center" wrapText="1"/>
      <protection/>
    </xf>
    <xf numFmtId="10" fontId="10" fillId="3" borderId="28" xfId="0" applyNumberFormat="1" applyFont="1" applyFill="1" applyBorder="1" applyAlignment="1" applyProtection="1">
      <alignment horizontal="center" vertical="center" wrapText="1"/>
      <protection/>
    </xf>
    <xf numFmtId="10" fontId="10" fillId="3" borderId="30" xfId="0" applyNumberFormat="1" applyFont="1" applyFill="1" applyBorder="1" applyAlignment="1" applyProtection="1">
      <alignment horizontal="center" vertical="center" wrapText="1"/>
      <protection/>
    </xf>
    <xf numFmtId="10" fontId="10" fillId="3" borderId="32" xfId="0" applyNumberFormat="1" applyFont="1" applyFill="1" applyBorder="1" applyAlignment="1" applyProtection="1">
      <alignment horizontal="center" vertical="center" wrapText="1"/>
      <protection/>
    </xf>
    <xf numFmtId="10" fontId="10" fillId="3" borderId="38" xfId="0" applyNumberFormat="1" applyFont="1" applyFill="1" applyBorder="1" applyAlignment="1" applyProtection="1">
      <alignment horizontal="center" vertical="center" wrapText="1"/>
      <protection/>
    </xf>
    <xf numFmtId="10" fontId="10" fillId="3" borderId="68" xfId="29" applyNumberFormat="1" applyFont="1" applyFill="1" applyBorder="1" applyAlignment="1" applyProtection="1">
      <alignment horizontal="center" vertical="center" wrapText="1"/>
      <protection/>
    </xf>
    <xf numFmtId="10" fontId="10" fillId="3" borderId="52" xfId="29" applyNumberFormat="1" applyFont="1" applyFill="1" applyBorder="1" applyAlignment="1" applyProtection="1">
      <alignment horizontal="center" vertical="center" wrapText="1"/>
      <protection/>
    </xf>
    <xf numFmtId="10" fontId="10" fillId="3" borderId="73" xfId="29" applyNumberFormat="1" applyFont="1" applyFill="1" applyBorder="1" applyAlignment="1" applyProtection="1">
      <alignment horizontal="center" vertical="center" wrapText="1"/>
      <protection/>
    </xf>
    <xf numFmtId="10" fontId="10" fillId="3" borderId="35" xfId="29" applyNumberFormat="1" applyFont="1" applyFill="1" applyBorder="1" applyAlignment="1" applyProtection="1">
      <alignment horizontal="center" vertical="center" wrapText="1"/>
      <protection/>
    </xf>
    <xf numFmtId="0" fontId="12" fillId="3" borderId="46" xfId="0" applyFont="1" applyFill="1" applyBorder="1" applyAlignment="1" applyProtection="1">
      <alignment horizontal="center" vertical="center" wrapText="1"/>
      <protection locked="0"/>
    </xf>
    <xf numFmtId="10" fontId="10" fillId="3" borderId="53" xfId="0" applyNumberFormat="1" applyFont="1" applyFill="1" applyBorder="1" applyAlignment="1" applyProtection="1">
      <alignment horizontal="center" vertical="center" wrapText="1"/>
      <protection/>
    </xf>
    <xf numFmtId="10" fontId="10" fillId="3" borderId="35" xfId="0" applyNumberFormat="1" applyFont="1" applyFill="1" applyBorder="1" applyAlignment="1" applyProtection="1">
      <alignment horizontal="center" vertical="center" wrapText="1"/>
      <protection/>
    </xf>
    <xf numFmtId="10" fontId="10" fillId="3" borderId="13" xfId="0" applyNumberFormat="1" applyFont="1" applyFill="1" applyBorder="1" applyAlignment="1" applyProtection="1">
      <alignment horizontal="center" vertical="center" wrapText="1"/>
      <protection/>
    </xf>
    <xf numFmtId="10" fontId="10" fillId="3" borderId="36" xfId="0" applyNumberFormat="1" applyFont="1" applyFill="1" applyBorder="1" applyAlignment="1" applyProtection="1">
      <alignment horizontal="center" vertical="center" wrapText="1"/>
      <protection/>
    </xf>
    <xf numFmtId="10" fontId="10" fillId="3" borderId="73" xfId="0" applyNumberFormat="1" applyFont="1" applyFill="1" applyBorder="1" applyAlignment="1" applyProtection="1">
      <alignment horizontal="center" vertical="center" wrapText="1"/>
      <protection/>
    </xf>
    <xf numFmtId="0" fontId="10" fillId="0" borderId="6" xfId="35" applyFont="1" applyFill="1" applyBorder="1" applyAlignment="1">
      <alignment horizontal="left" vertical="center" wrapText="1"/>
      <protection/>
    </xf>
    <xf numFmtId="0" fontId="10" fillId="0" borderId="1" xfId="35" applyFont="1" applyFill="1" applyBorder="1" applyAlignment="1">
      <alignment horizontal="left" vertical="center" wrapText="1"/>
      <protection/>
    </xf>
    <xf numFmtId="0" fontId="10" fillId="0" borderId="5" xfId="35" applyFont="1" applyFill="1" applyBorder="1" applyAlignment="1">
      <alignment horizontal="left" vertical="center" wrapText="1"/>
      <protection/>
    </xf>
    <xf numFmtId="0" fontId="10" fillId="0" borderId="9" xfId="35" applyFont="1" applyFill="1" applyBorder="1" applyAlignment="1">
      <alignment horizontal="left" vertical="center" wrapText="1"/>
      <protection/>
    </xf>
    <xf numFmtId="10" fontId="10" fillId="3" borderId="36" xfId="29" applyNumberFormat="1" applyFont="1" applyFill="1" applyBorder="1" applyAlignment="1" applyProtection="1">
      <alignment horizontal="center" vertical="center" wrapText="1"/>
      <protection/>
    </xf>
    <xf numFmtId="0" fontId="23" fillId="0" borderId="51" xfId="35" applyFont="1" applyFill="1" applyBorder="1" applyAlignment="1">
      <alignment horizontal="left" vertical="center" wrapText="1"/>
      <protection/>
    </xf>
    <xf numFmtId="0" fontId="23" fillId="0" borderId="50" xfId="35" applyFont="1" applyFill="1" applyBorder="1" applyAlignment="1">
      <alignment horizontal="left" vertical="center" wrapText="1"/>
      <protection/>
    </xf>
    <xf numFmtId="0" fontId="23" fillId="0" borderId="52" xfId="35" applyFont="1" applyFill="1" applyBorder="1" applyAlignment="1">
      <alignment horizontal="left" vertical="center" wrapText="1"/>
      <protection/>
    </xf>
    <xf numFmtId="0" fontId="23" fillId="0" borderId="68" xfId="35" applyFont="1" applyFill="1" applyBorder="1" applyAlignment="1">
      <alignment horizontal="left" vertical="top" wrapText="1"/>
      <protection/>
    </xf>
    <xf numFmtId="0" fontId="23" fillId="0" borderId="50" xfId="35" applyFont="1" applyFill="1" applyBorder="1" applyAlignment="1">
      <alignment horizontal="left" vertical="top" wrapText="1"/>
      <protection/>
    </xf>
    <xf numFmtId="0" fontId="23" fillId="0" borderId="51" xfId="35" applyFont="1" applyFill="1" applyBorder="1" applyAlignment="1">
      <alignment horizontal="left" vertical="top" wrapText="1"/>
      <protection/>
    </xf>
    <xf numFmtId="0" fontId="57" fillId="0" borderId="50" xfId="35" applyFont="1" applyFill="1" applyBorder="1" applyAlignment="1">
      <alignment horizontal="left" vertical="top" wrapText="1"/>
      <protection/>
    </xf>
    <xf numFmtId="0" fontId="23" fillId="0" borderId="51" xfId="35" applyFont="1" applyFill="1" applyBorder="1" applyAlignment="1">
      <alignment vertical="top" wrapText="1"/>
      <protection/>
    </xf>
    <xf numFmtId="0" fontId="23" fillId="0" borderId="50" xfId="35" applyFont="1" applyFill="1" applyBorder="1" applyAlignment="1">
      <alignment vertical="top" wrapText="1"/>
      <protection/>
    </xf>
    <xf numFmtId="0" fontId="23" fillId="0" borderId="69" xfId="35" applyFont="1" applyFill="1" applyBorder="1" applyAlignment="1">
      <alignment horizontal="left" vertical="top" wrapText="1"/>
      <protection/>
    </xf>
    <xf numFmtId="10" fontId="23" fillId="3" borderId="68" xfId="0" applyNumberFormat="1" applyFont="1" applyFill="1" applyBorder="1" applyAlignment="1" applyProtection="1">
      <alignment horizontal="center" vertical="center" wrapText="1"/>
      <protection/>
    </xf>
    <xf numFmtId="10" fontId="23" fillId="3" borderId="69" xfId="0" applyNumberFormat="1" applyFont="1" applyFill="1" applyBorder="1" applyAlignment="1" applyProtection="1">
      <alignment horizontal="center" vertical="center" wrapText="1"/>
      <protection/>
    </xf>
    <xf numFmtId="10" fontId="23" fillId="3" borderId="52" xfId="0" applyNumberFormat="1" applyFont="1" applyFill="1" applyBorder="1" applyAlignment="1" applyProtection="1">
      <alignment horizontal="center" vertical="center" wrapText="1"/>
      <protection/>
    </xf>
    <xf numFmtId="0" fontId="23" fillId="0" borderId="30" xfId="35" applyFont="1" applyFill="1" applyBorder="1" applyAlignment="1">
      <alignment horizontal="left" vertical="top" wrapText="1"/>
      <protection/>
    </xf>
    <xf numFmtId="0" fontId="23" fillId="0" borderId="31" xfId="35" applyFont="1" applyFill="1" applyBorder="1" applyAlignment="1">
      <alignment horizontal="left" vertical="top" wrapText="1"/>
      <protection/>
    </xf>
    <xf numFmtId="0" fontId="23" fillId="0" borderId="30" xfId="35" applyFont="1" applyFill="1" applyBorder="1" applyAlignment="1">
      <alignment vertical="top" wrapText="1"/>
      <protection/>
    </xf>
    <xf numFmtId="0" fontId="23" fillId="0" borderId="31" xfId="35" applyFont="1" applyFill="1" applyBorder="1" applyAlignment="1">
      <alignment vertical="top" wrapText="1"/>
      <protection/>
    </xf>
    <xf numFmtId="0" fontId="23" fillId="0" borderId="28" xfId="35" applyFont="1" applyFill="1" applyBorder="1" applyAlignment="1">
      <alignment vertical="top" wrapText="1"/>
      <protection/>
    </xf>
    <xf numFmtId="0" fontId="23" fillId="0" borderId="52" xfId="35" applyFont="1" applyFill="1" applyBorder="1" applyAlignment="1">
      <alignment horizontal="left" vertical="top" wrapText="1"/>
      <protection/>
    </xf>
    <xf numFmtId="166" fontId="8" fillId="4" borderId="4" xfId="38" applyNumberFormat="1" applyFont="1" applyFill="1" applyBorder="1" applyAlignment="1">
      <alignment horizontal="center"/>
      <protection/>
    </xf>
    <xf numFmtId="166" fontId="8" fillId="4" borderId="1" xfId="38" applyNumberFormat="1" applyFont="1" applyFill="1" applyBorder="1" applyAlignment="1">
      <alignment horizontal="center"/>
      <protection/>
    </xf>
    <xf numFmtId="166" fontId="8" fillId="4" borderId="5" xfId="38" applyNumberFormat="1" applyFont="1" applyFill="1" applyBorder="1" applyAlignment="1">
      <alignment horizontal="center"/>
      <protection/>
    </xf>
    <xf numFmtId="3" fontId="8" fillId="4" borderId="29" xfId="38" applyNumberFormat="1" applyFont="1" applyFill="1" applyBorder="1" applyAlignment="1">
      <alignment horizontal="center" vertical="center"/>
      <protection/>
    </xf>
    <xf numFmtId="3" fontId="8" fillId="4" borderId="19" xfId="38" applyNumberFormat="1" applyFont="1" applyFill="1" applyBorder="1" applyAlignment="1">
      <alignment horizontal="center" vertical="center"/>
      <protection/>
    </xf>
    <xf numFmtId="3" fontId="8" fillId="4" borderId="49" xfId="38" applyNumberFormat="1" applyFont="1" applyFill="1" applyBorder="1" applyAlignment="1">
      <alignment horizontal="center" vertical="center"/>
      <protection/>
    </xf>
    <xf numFmtId="0" fontId="31" fillId="4" borderId="64" xfId="38" applyFont="1" applyFill="1" applyBorder="1" applyAlignment="1">
      <alignment horizontal="center" vertical="center" wrapText="1"/>
      <protection/>
    </xf>
    <xf numFmtId="0" fontId="31" fillId="4" borderId="44" xfId="38" applyFont="1" applyFill="1" applyBorder="1" applyAlignment="1">
      <alignment horizontal="center" vertical="center" wrapText="1"/>
      <protection/>
    </xf>
    <xf numFmtId="0" fontId="31" fillId="4" borderId="72" xfId="38" applyFont="1" applyFill="1" applyBorder="1" applyAlignment="1">
      <alignment horizontal="center" vertical="center" wrapText="1"/>
      <protection/>
    </xf>
    <xf numFmtId="0" fontId="31" fillId="4" borderId="7" xfId="38" applyFont="1" applyFill="1" applyBorder="1" applyAlignment="1">
      <alignment horizontal="center" vertical="center" wrapText="1"/>
      <protection/>
    </xf>
    <xf numFmtId="0" fontId="31" fillId="4" borderId="8" xfId="38" applyFont="1" applyFill="1" applyBorder="1" applyAlignment="1">
      <alignment horizontal="center" vertical="center" wrapText="1"/>
      <protection/>
    </xf>
    <xf numFmtId="0" fontId="6" fillId="0" borderId="0" xfId="38" applyFont="1" applyBorder="1" applyAlignment="1">
      <alignment horizontal="right" vertical="center"/>
      <protection/>
    </xf>
    <xf numFmtId="166" fontId="8" fillId="4" borderId="23" xfId="38" applyNumberFormat="1" applyFont="1" applyFill="1" applyBorder="1" applyAlignment="1">
      <alignment horizontal="center"/>
      <protection/>
    </xf>
    <xf numFmtId="166" fontId="8" fillId="4" borderId="12" xfId="38" applyNumberFormat="1" applyFont="1" applyFill="1" applyBorder="1" applyAlignment="1">
      <alignment horizontal="center"/>
      <protection/>
    </xf>
    <xf numFmtId="166" fontId="8" fillId="4" borderId="21" xfId="38" applyNumberFormat="1" applyFont="1" applyFill="1" applyBorder="1" applyAlignment="1">
      <alignment horizontal="center"/>
      <protection/>
    </xf>
    <xf numFmtId="172" fontId="12" fillId="4" borderId="6" xfId="29" applyNumberFormat="1" applyFont="1" applyFill="1" applyBorder="1" applyAlignment="1">
      <alignment horizontal="center" vertical="center"/>
    </xf>
    <xf numFmtId="172" fontId="12" fillId="4" borderId="1" xfId="29" applyNumberFormat="1" applyFont="1" applyFill="1" applyBorder="1" applyAlignment="1">
      <alignment horizontal="center" vertical="center"/>
    </xf>
    <xf numFmtId="172" fontId="12" fillId="4" borderId="5" xfId="29" applyNumberFormat="1" applyFont="1" applyFill="1" applyBorder="1" applyAlignment="1">
      <alignment horizontal="center" vertical="center"/>
    </xf>
    <xf numFmtId="172" fontId="12" fillId="4" borderId="4" xfId="29" applyNumberFormat="1" applyFont="1" applyFill="1" applyBorder="1" applyAlignment="1">
      <alignment horizontal="center" vertical="center"/>
    </xf>
    <xf numFmtId="3" fontId="33" fillId="4" borderId="14" xfId="0" applyNumberFormat="1" applyFont="1" applyFill="1" applyBorder="1" applyAlignment="1">
      <alignment horizontal="center" vertical="center" wrapText="1"/>
    </xf>
    <xf numFmtId="3" fontId="33" fillId="4" borderId="37" xfId="0" applyNumberFormat="1" applyFont="1" applyFill="1" applyBorder="1" applyAlignment="1">
      <alignment horizontal="center" vertical="center" wrapText="1"/>
    </xf>
    <xf numFmtId="0" fontId="32" fillId="0" borderId="68" xfId="38" applyFont="1" applyFill="1" applyBorder="1" applyAlignment="1">
      <alignment horizontal="center" vertical="center" wrapText="1"/>
      <protection/>
    </xf>
    <xf numFmtId="0" fontId="32" fillId="0" borderId="69" xfId="38" applyFont="1" applyFill="1" applyBorder="1" applyAlignment="1">
      <alignment horizontal="center" vertical="center" wrapText="1"/>
      <protection/>
    </xf>
    <xf numFmtId="0" fontId="32" fillId="3" borderId="64" xfId="38" applyFont="1" applyFill="1" applyBorder="1" applyAlignment="1">
      <alignment horizontal="center" vertical="center" wrapText="1"/>
      <protection/>
    </xf>
    <xf numFmtId="0" fontId="32" fillId="3" borderId="45" xfId="38" applyFont="1" applyFill="1" applyBorder="1" applyAlignment="1">
      <alignment horizontal="center" vertical="center" wrapText="1"/>
      <protection/>
    </xf>
    <xf numFmtId="0" fontId="32" fillId="3" borderId="72" xfId="38" applyFont="1" applyFill="1" applyBorder="1" applyAlignment="1">
      <alignment horizontal="center" vertical="center" wrapText="1"/>
      <protection/>
    </xf>
    <xf numFmtId="0" fontId="32" fillId="3" borderId="8" xfId="38" applyFont="1" applyFill="1" applyBorder="1" applyAlignment="1">
      <alignment horizontal="center" vertical="center" wrapText="1"/>
      <protection/>
    </xf>
    <xf numFmtId="0" fontId="41" fillId="4" borderId="2" xfId="0" applyFont="1" applyFill="1" applyBorder="1" applyAlignment="1">
      <alignment horizontal="left" vertical="center" wrapText="1"/>
    </xf>
    <xf numFmtId="0" fontId="41" fillId="4" borderId="72" xfId="0" applyFont="1" applyFill="1" applyBorder="1" applyAlignment="1">
      <alignment horizontal="left" vertical="center" wrapText="1"/>
    </xf>
    <xf numFmtId="0" fontId="33" fillId="4" borderId="12" xfId="0" applyFont="1" applyFill="1" applyBorder="1" applyAlignment="1">
      <alignment horizontal="center" vertical="center" wrapText="1"/>
    </xf>
    <xf numFmtId="0" fontId="33" fillId="4" borderId="21" xfId="0" applyFont="1" applyFill="1" applyBorder="1" applyAlignment="1">
      <alignment horizontal="center" vertical="center" wrapText="1"/>
    </xf>
    <xf numFmtId="176" fontId="33" fillId="3" borderId="55" xfId="24" applyNumberFormat="1" applyFont="1" applyFill="1" applyBorder="1" applyAlignment="1">
      <alignment horizontal="center" vertical="center" wrapText="1"/>
    </xf>
    <xf numFmtId="176" fontId="33" fillId="3" borderId="58" xfId="24" applyNumberFormat="1" applyFont="1" applyFill="1" applyBorder="1" applyAlignment="1">
      <alignment horizontal="center" vertical="center" wrapText="1"/>
    </xf>
    <xf numFmtId="3" fontId="33" fillId="3" borderId="19" xfId="24" applyNumberFormat="1" applyFont="1" applyFill="1" applyBorder="1" applyAlignment="1">
      <alignment horizontal="center" vertical="center" wrapText="1"/>
    </xf>
    <xf numFmtId="3" fontId="33" fillId="3" borderId="49" xfId="24" applyNumberFormat="1" applyFont="1" applyFill="1" applyBorder="1" applyAlignment="1">
      <alignment horizontal="center" vertical="center" wrapText="1"/>
    </xf>
    <xf numFmtId="0" fontId="32" fillId="4" borderId="64" xfId="38" applyFont="1" applyFill="1" applyBorder="1" applyAlignment="1">
      <alignment horizontal="center" vertical="center" wrapText="1"/>
      <protection/>
    </xf>
    <xf numFmtId="0" fontId="32" fillId="4" borderId="2" xfId="38" applyFont="1" applyFill="1" applyBorder="1" applyAlignment="1">
      <alignment horizontal="center" vertical="center" wrapText="1"/>
      <protection/>
    </xf>
    <xf numFmtId="0" fontId="32" fillId="4" borderId="72" xfId="38" applyFont="1" applyFill="1" applyBorder="1" applyAlignment="1">
      <alignment horizontal="center" vertical="center" wrapText="1"/>
      <protection/>
    </xf>
    <xf numFmtId="176" fontId="33" fillId="3" borderId="6" xfId="24" applyNumberFormat="1" applyFont="1" applyFill="1" applyBorder="1" applyAlignment="1">
      <alignment horizontal="center" vertical="center" wrapText="1"/>
    </xf>
    <xf numFmtId="176" fontId="33" fillId="3" borderId="1" xfId="24" applyNumberFormat="1" applyFont="1" applyFill="1" applyBorder="1" applyAlignment="1">
      <alignment horizontal="center" vertical="center" wrapText="1"/>
    </xf>
    <xf numFmtId="3" fontId="33" fillId="3" borderId="17" xfId="24" applyNumberFormat="1" applyFont="1" applyFill="1" applyBorder="1" applyAlignment="1">
      <alignment horizontal="center" vertical="center" wrapText="1"/>
    </xf>
    <xf numFmtId="0" fontId="32" fillId="3" borderId="76" xfId="38" applyFont="1" applyFill="1" applyBorder="1" applyAlignment="1">
      <alignment horizontal="center" vertical="center" wrapText="1"/>
      <protection/>
    </xf>
    <xf numFmtId="0" fontId="32" fillId="3" borderId="65" xfId="38" applyFont="1" applyFill="1" applyBorder="1" applyAlignment="1">
      <alignment horizontal="center" vertical="center" wrapText="1"/>
      <protection/>
    </xf>
    <xf numFmtId="0" fontId="32" fillId="3" borderId="66" xfId="38" applyFont="1" applyFill="1" applyBorder="1" applyAlignment="1">
      <alignment horizontal="center" vertical="center" wrapText="1"/>
      <protection/>
    </xf>
    <xf numFmtId="0" fontId="33" fillId="3" borderId="27" xfId="0" applyFont="1" applyFill="1" applyBorder="1" applyAlignment="1">
      <alignment horizontal="center" vertical="center" wrapText="1"/>
    </xf>
    <xf numFmtId="0" fontId="33" fillId="3" borderId="6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3" borderId="5" xfId="0" applyFont="1" applyFill="1" applyBorder="1" applyAlignment="1">
      <alignment horizontal="center" vertical="center" wrapText="1"/>
    </xf>
    <xf numFmtId="176" fontId="33" fillId="3" borderId="4" xfId="24" applyNumberFormat="1" applyFont="1" applyFill="1" applyBorder="1" applyAlignment="1">
      <alignment horizontal="center" vertical="center" wrapText="1"/>
    </xf>
    <xf numFmtId="1" fontId="33" fillId="3" borderId="6" xfId="0" applyNumberFormat="1" applyFont="1" applyFill="1" applyBorder="1" applyAlignment="1">
      <alignment horizontal="center" vertical="center" wrapText="1"/>
    </xf>
    <xf numFmtId="1" fontId="33" fillId="3" borderId="1" xfId="0" applyNumberFormat="1" applyFont="1" applyFill="1" applyBorder="1" applyAlignment="1">
      <alignment horizontal="center" vertical="center" wrapText="1"/>
    </xf>
    <xf numFmtId="176" fontId="33" fillId="4" borderId="6" xfId="24" applyNumberFormat="1" applyFont="1" applyFill="1" applyBorder="1" applyAlignment="1">
      <alignment horizontal="center" vertical="center" wrapText="1"/>
    </xf>
    <xf numFmtId="176" fontId="33" fillId="4" borderId="1" xfId="24" applyNumberFormat="1" applyFont="1" applyFill="1" applyBorder="1" applyAlignment="1">
      <alignment horizontal="center" vertical="center" wrapText="1"/>
    </xf>
    <xf numFmtId="176" fontId="33" fillId="4" borderId="5" xfId="24" applyNumberFormat="1" applyFont="1" applyFill="1" applyBorder="1" applyAlignment="1">
      <alignment horizontal="center" vertical="center" wrapText="1"/>
    </xf>
    <xf numFmtId="3" fontId="8" fillId="4" borderId="17" xfId="24" applyNumberFormat="1" applyFont="1" applyFill="1" applyBorder="1" applyAlignment="1">
      <alignment horizontal="center" vertical="center" wrapText="1"/>
    </xf>
    <xf numFmtId="3" fontId="8" fillId="4" borderId="19" xfId="24" applyNumberFormat="1" applyFont="1" applyFill="1" applyBorder="1" applyAlignment="1">
      <alignment horizontal="center" vertical="center" wrapText="1"/>
    </xf>
    <xf numFmtId="3" fontId="8" fillId="4" borderId="49" xfId="24" applyNumberFormat="1" applyFont="1" applyFill="1" applyBorder="1" applyAlignment="1">
      <alignment horizontal="center" vertical="center" wrapText="1"/>
    </xf>
    <xf numFmtId="0" fontId="32" fillId="0" borderId="52" xfId="38" applyFont="1" applyFill="1" applyBorder="1" applyAlignment="1">
      <alignment horizontal="center" vertical="center" wrapText="1"/>
      <protection/>
    </xf>
    <xf numFmtId="0" fontId="32" fillId="0" borderId="64" xfId="38" applyFont="1" applyFill="1" applyBorder="1" applyAlignment="1">
      <alignment horizontal="center" vertical="center" wrapText="1"/>
      <protection/>
    </xf>
    <xf numFmtId="0" fontId="32" fillId="0" borderId="2" xfId="38" applyFont="1" applyFill="1" applyBorder="1" applyAlignment="1">
      <alignment horizontal="center" vertical="center" wrapText="1"/>
      <protection/>
    </xf>
    <xf numFmtId="0" fontId="32" fillId="0" borderId="72" xfId="38" applyFont="1" applyFill="1" applyBorder="1" applyAlignment="1">
      <alignment horizontal="center" vertical="center" wrapText="1"/>
      <protection/>
    </xf>
    <xf numFmtId="0" fontId="32" fillId="3" borderId="70" xfId="38" applyFont="1" applyFill="1" applyBorder="1" applyAlignment="1">
      <alignment horizontal="center" vertical="center" wrapText="1"/>
      <protection/>
    </xf>
    <xf numFmtId="0" fontId="33" fillId="3" borderId="22"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8" fillId="4" borderId="6" xfId="0" applyFont="1" applyFill="1" applyBorder="1" applyAlignment="1">
      <alignment horizontal="justify" vertical="center" wrapText="1"/>
    </xf>
    <xf numFmtId="0" fontId="8" fillId="4" borderId="1" xfId="0" applyFont="1" applyFill="1" applyBorder="1" applyAlignment="1">
      <alignment horizontal="justify" vertical="center" wrapText="1"/>
    </xf>
    <xf numFmtId="0" fontId="8" fillId="4" borderId="5" xfId="0" applyFont="1" applyFill="1" applyBorder="1" applyAlignment="1">
      <alignment horizontal="justify" vertical="center" wrapText="1"/>
    </xf>
    <xf numFmtId="1" fontId="8" fillId="4" borderId="6" xfId="0" applyNumberFormat="1" applyFont="1" applyFill="1" applyBorder="1" applyAlignment="1">
      <alignment horizontal="justify" vertical="center" wrapText="1"/>
    </xf>
    <xf numFmtId="1" fontId="8" fillId="4" borderId="1" xfId="0" applyNumberFormat="1" applyFont="1" applyFill="1" applyBorder="1" applyAlignment="1">
      <alignment horizontal="justify" vertical="center" wrapText="1"/>
    </xf>
    <xf numFmtId="1" fontId="8" fillId="4" borderId="5" xfId="0" applyNumberFormat="1" applyFont="1" applyFill="1" applyBorder="1" applyAlignment="1">
      <alignment horizontal="justify" vertical="center" wrapText="1"/>
    </xf>
    <xf numFmtId="176" fontId="8" fillId="4" borderId="6" xfId="24" applyNumberFormat="1" applyFont="1" applyFill="1" applyBorder="1" applyAlignment="1">
      <alignment vertical="center" wrapText="1"/>
    </xf>
    <xf numFmtId="176" fontId="8" fillId="4" borderId="1" xfId="24" applyNumberFormat="1" applyFont="1" applyFill="1" applyBorder="1" applyAlignment="1">
      <alignment vertical="center" wrapText="1"/>
    </xf>
    <xf numFmtId="176" fontId="8" fillId="4" borderId="5" xfId="24" applyNumberFormat="1" applyFont="1" applyFill="1" applyBorder="1" applyAlignment="1">
      <alignment vertical="center" wrapText="1"/>
    </xf>
    <xf numFmtId="176" fontId="33" fillId="3" borderId="5" xfId="24" applyNumberFormat="1" applyFont="1" applyFill="1" applyBorder="1" applyAlignment="1">
      <alignment horizontal="center" vertical="center" wrapText="1"/>
    </xf>
    <xf numFmtId="3" fontId="8" fillId="0" borderId="29" xfId="24" applyNumberFormat="1" applyFont="1" applyFill="1" applyBorder="1" applyAlignment="1">
      <alignment horizontal="center" vertical="center" wrapText="1"/>
    </xf>
    <xf numFmtId="3" fontId="8" fillId="0" borderId="19" xfId="24" applyNumberFormat="1" applyFont="1" applyFill="1" applyBorder="1" applyAlignment="1">
      <alignment horizontal="center" vertical="center" wrapText="1"/>
    </xf>
    <xf numFmtId="3" fontId="8" fillId="0" borderId="49" xfId="24" applyNumberFormat="1" applyFont="1" applyFill="1" applyBorder="1" applyAlignment="1">
      <alignment horizontal="center" vertical="center" wrapText="1"/>
    </xf>
    <xf numFmtId="0" fontId="32" fillId="0" borderId="33" xfId="38" applyFont="1" applyFill="1" applyBorder="1" applyAlignment="1">
      <alignment horizontal="center" vertical="center" wrapText="1"/>
      <protection/>
    </xf>
    <xf numFmtId="0" fontId="32" fillId="0" borderId="47" xfId="38" applyFont="1" applyFill="1" applyBorder="1" applyAlignment="1">
      <alignment horizontal="center" vertical="center" wrapText="1"/>
      <protection/>
    </xf>
    <xf numFmtId="0" fontId="32" fillId="0" borderId="48" xfId="38" applyFont="1" applyFill="1" applyBorder="1" applyAlignment="1">
      <alignment horizontal="center" vertical="center" wrapText="1"/>
      <protection/>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5" xfId="0" applyFont="1" applyFill="1" applyBorder="1" applyAlignment="1">
      <alignment horizontal="justify" vertical="center" wrapText="1"/>
    </xf>
    <xf numFmtId="1" fontId="8" fillId="0" borderId="4" xfId="0" applyNumberFormat="1" applyFont="1" applyFill="1" applyBorder="1" applyAlignment="1">
      <alignment horizontal="justify" vertical="center" wrapText="1"/>
    </xf>
    <xf numFmtId="1" fontId="8" fillId="0" borderId="1" xfId="0" applyNumberFormat="1" applyFont="1" applyFill="1" applyBorder="1" applyAlignment="1">
      <alignment horizontal="justify" vertical="center" wrapText="1"/>
    </xf>
    <xf numFmtId="1" fontId="8" fillId="0" borderId="5" xfId="0" applyNumberFormat="1" applyFont="1" applyFill="1" applyBorder="1" applyAlignment="1">
      <alignment horizontal="justify" vertical="center" wrapText="1"/>
    </xf>
    <xf numFmtId="0" fontId="32" fillId="3" borderId="69" xfId="38" applyFont="1" applyFill="1" applyBorder="1" applyAlignment="1">
      <alignment horizontal="center" vertical="center" wrapText="1"/>
      <protection/>
    </xf>
    <xf numFmtId="0" fontId="32" fillId="3" borderId="52" xfId="38" applyFont="1" applyFill="1" applyBorder="1" applyAlignment="1">
      <alignment horizontal="center" vertical="center" wrapText="1"/>
      <protection/>
    </xf>
    <xf numFmtId="0" fontId="32" fillId="3" borderId="68" xfId="38" applyFont="1" applyFill="1" applyBorder="1" applyAlignment="1">
      <alignment horizontal="center" vertical="center" wrapText="1"/>
      <protection/>
    </xf>
    <xf numFmtId="0" fontId="32" fillId="4" borderId="35" xfId="38" applyFont="1" applyFill="1" applyBorder="1" applyAlignment="1">
      <alignment horizontal="center" vertical="center" wrapText="1"/>
      <protection/>
    </xf>
    <xf numFmtId="0" fontId="32" fillId="4" borderId="47" xfId="38" applyFont="1" applyFill="1" applyBorder="1" applyAlignment="1">
      <alignment horizontal="center" vertical="center" wrapText="1"/>
      <protection/>
    </xf>
    <xf numFmtId="0" fontId="32" fillId="4" borderId="48" xfId="38" applyFont="1" applyFill="1" applyBorder="1" applyAlignment="1">
      <alignment horizontal="center" vertical="center" wrapText="1"/>
      <protection/>
    </xf>
    <xf numFmtId="0" fontId="8" fillId="4" borderId="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5" xfId="0" applyFont="1" applyFill="1" applyBorder="1" applyAlignment="1">
      <alignment horizontal="center" vertical="center" wrapText="1"/>
    </xf>
    <xf numFmtId="176" fontId="33" fillId="3" borderId="23" xfId="24" applyNumberFormat="1" applyFont="1" applyFill="1" applyBorder="1" applyAlignment="1">
      <alignment horizontal="center" vertical="center" wrapText="1"/>
    </xf>
    <xf numFmtId="176" fontId="33" fillId="3" borderId="12" xfId="24" applyNumberFormat="1" applyFont="1" applyFill="1" applyBorder="1" applyAlignment="1">
      <alignment horizontal="center" vertical="center" wrapText="1"/>
    </xf>
    <xf numFmtId="3" fontId="33" fillId="3" borderId="29" xfId="24" applyNumberFormat="1" applyFont="1" applyFill="1" applyBorder="1" applyAlignment="1">
      <alignment horizontal="center" vertical="center" wrapText="1"/>
    </xf>
    <xf numFmtId="3" fontId="33" fillId="3" borderId="14" xfId="24" applyNumberFormat="1" applyFont="1" applyFill="1" applyBorder="1" applyAlignment="1">
      <alignment horizontal="center" vertical="center" wrapText="1"/>
    </xf>
    <xf numFmtId="0" fontId="32" fillId="3" borderId="28" xfId="38" applyFont="1" applyFill="1" applyBorder="1" applyAlignment="1">
      <alignment horizontal="center" vertical="center" wrapText="1"/>
      <protection/>
    </xf>
    <xf numFmtId="0" fontId="32" fillId="3" borderId="30" xfId="38" applyFont="1" applyFill="1" applyBorder="1" applyAlignment="1">
      <alignment horizontal="center" vertical="center" wrapText="1"/>
      <protection/>
    </xf>
    <xf numFmtId="0" fontId="32" fillId="3" borderId="31" xfId="38" applyFont="1" applyFill="1" applyBorder="1" applyAlignment="1">
      <alignment horizontal="center" vertical="center" wrapText="1"/>
      <protection/>
    </xf>
    <xf numFmtId="0" fontId="32" fillId="3" borderId="4" xfId="38" applyFont="1" applyFill="1" applyBorder="1" applyAlignment="1">
      <alignment horizontal="center" vertical="center" wrapText="1"/>
      <protection/>
    </xf>
    <xf numFmtId="0" fontId="32" fillId="3" borderId="1" xfId="38" applyFont="1" applyFill="1" applyBorder="1" applyAlignment="1">
      <alignment horizontal="center" vertical="center" wrapText="1"/>
      <protection/>
    </xf>
    <xf numFmtId="0" fontId="33" fillId="3" borderId="4" xfId="0" applyFont="1" applyFill="1" applyBorder="1" applyAlignment="1">
      <alignment horizontal="center" vertical="center" wrapText="1"/>
    </xf>
    <xf numFmtId="1" fontId="33" fillId="3" borderId="4" xfId="0" applyNumberFormat="1"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3" fillId="3" borderId="12" xfId="0" applyFont="1" applyFill="1" applyBorder="1" applyAlignment="1">
      <alignment horizontal="center" vertical="center" wrapText="1"/>
    </xf>
    <xf numFmtId="176" fontId="33" fillId="3" borderId="21" xfId="24" applyNumberFormat="1" applyFont="1" applyFill="1" applyBorder="1" applyAlignment="1">
      <alignment horizontal="center" vertical="center" wrapText="1"/>
    </xf>
    <xf numFmtId="0" fontId="8" fillId="3" borderId="76" xfId="38" applyFont="1" applyFill="1" applyBorder="1" applyAlignment="1">
      <alignment horizontal="center" vertical="center" wrapText="1"/>
      <protection/>
    </xf>
    <xf numFmtId="0" fontId="8" fillId="3" borderId="65" xfId="38" applyFont="1" applyFill="1" applyBorder="1" applyAlignment="1">
      <alignment horizontal="center" vertical="center" wrapText="1"/>
      <protection/>
    </xf>
    <xf numFmtId="0" fontId="8" fillId="3" borderId="66" xfId="38" applyFont="1" applyFill="1" applyBorder="1" applyAlignment="1">
      <alignment horizontal="center" vertical="center" wrapText="1"/>
      <protection/>
    </xf>
    <xf numFmtId="3" fontId="33" fillId="4" borderId="17" xfId="24" applyNumberFormat="1" applyFont="1" applyFill="1" applyBorder="1" applyAlignment="1">
      <alignment horizontal="center" vertical="center" wrapText="1"/>
    </xf>
    <xf numFmtId="3" fontId="33" fillId="4" borderId="19" xfId="24" applyNumberFormat="1" applyFont="1" applyFill="1" applyBorder="1" applyAlignment="1">
      <alignment horizontal="center" vertical="center" wrapText="1"/>
    </xf>
    <xf numFmtId="3" fontId="33" fillId="4" borderId="49" xfId="24" applyNumberFormat="1" applyFont="1" applyFill="1" applyBorder="1" applyAlignment="1">
      <alignment horizontal="center" vertical="center" wrapText="1"/>
    </xf>
    <xf numFmtId="0" fontId="32" fillId="4" borderId="69" xfId="38" applyFont="1" applyFill="1" applyBorder="1" applyAlignment="1">
      <alignment horizontal="center" vertical="center" wrapText="1"/>
      <protection/>
    </xf>
    <xf numFmtId="0" fontId="32" fillId="4" borderId="52" xfId="38" applyFont="1" applyFill="1" applyBorder="1" applyAlignment="1">
      <alignment horizontal="center" vertical="center" wrapText="1"/>
      <protection/>
    </xf>
    <xf numFmtId="0" fontId="33" fillId="4" borderId="13" xfId="0" applyFont="1" applyFill="1" applyBorder="1" applyAlignment="1">
      <alignment horizontal="center" vertical="center" wrapText="1"/>
    </xf>
    <xf numFmtId="0" fontId="33" fillId="4" borderId="36" xfId="0" applyFont="1" applyFill="1" applyBorder="1" applyAlignment="1">
      <alignment horizontal="center" vertical="center" wrapText="1"/>
    </xf>
    <xf numFmtId="1" fontId="33" fillId="3" borderId="5" xfId="0" applyNumberFormat="1" applyFont="1" applyFill="1" applyBorder="1" applyAlignment="1">
      <alignment horizontal="center" vertical="center" wrapText="1"/>
    </xf>
    <xf numFmtId="0" fontId="32" fillId="3" borderId="50" xfId="38" applyFont="1" applyFill="1" applyBorder="1" applyAlignment="1">
      <alignment horizontal="center" vertical="center" wrapText="1"/>
      <protection/>
    </xf>
    <xf numFmtId="0" fontId="32" fillId="3" borderId="51" xfId="38" applyFont="1" applyFill="1" applyBorder="1" applyAlignment="1">
      <alignment horizontal="center" vertical="center" wrapText="1"/>
      <protection/>
    </xf>
    <xf numFmtId="0" fontId="33" fillId="3" borderId="47" xfId="0" applyFont="1" applyFill="1" applyBorder="1" applyAlignment="1">
      <alignment horizontal="center" vertical="center" wrapText="1"/>
    </xf>
    <xf numFmtId="0" fontId="33" fillId="3" borderId="33" xfId="0" applyFont="1" applyFill="1" applyBorder="1" applyAlignment="1">
      <alignment horizontal="center" vertical="center" wrapText="1"/>
    </xf>
    <xf numFmtId="0" fontId="33" fillId="3" borderId="48" xfId="0" applyFont="1" applyFill="1" applyBorder="1" applyAlignment="1">
      <alignment horizontal="center" vertical="center" wrapText="1"/>
    </xf>
    <xf numFmtId="3" fontId="33" fillId="3" borderId="57" xfId="24" applyNumberFormat="1" applyFont="1" applyFill="1" applyBorder="1" applyAlignment="1">
      <alignment horizontal="center" vertical="center" wrapText="1"/>
    </xf>
    <xf numFmtId="3" fontId="33" fillId="3" borderId="37" xfId="24" applyNumberFormat="1" applyFont="1" applyFill="1" applyBorder="1" applyAlignment="1">
      <alignment horizontal="center" vertical="center" wrapText="1"/>
    </xf>
    <xf numFmtId="0" fontId="32" fillId="3" borderId="2" xfId="38" applyFont="1" applyFill="1" applyBorder="1" applyAlignment="1">
      <alignment horizontal="center" vertical="center" wrapText="1"/>
      <protection/>
    </xf>
    <xf numFmtId="0" fontId="33" fillId="3" borderId="21" xfId="0" applyFont="1" applyFill="1" applyBorder="1" applyAlignment="1">
      <alignment horizontal="center" vertical="center" wrapText="1"/>
    </xf>
    <xf numFmtId="1" fontId="33" fillId="3" borderId="23" xfId="0" applyNumberFormat="1" applyFont="1" applyFill="1" applyBorder="1" applyAlignment="1">
      <alignment horizontal="center" vertical="center" wrapText="1"/>
    </xf>
    <xf numFmtId="1" fontId="33" fillId="3" borderId="12" xfId="0" applyNumberFormat="1" applyFont="1" applyFill="1" applyBorder="1" applyAlignment="1">
      <alignment horizontal="center" vertical="center" wrapText="1"/>
    </xf>
    <xf numFmtId="1" fontId="33" fillId="3" borderId="21" xfId="0" applyNumberFormat="1" applyFont="1" applyFill="1" applyBorder="1" applyAlignment="1">
      <alignment horizontal="center" vertical="center" wrapText="1"/>
    </xf>
    <xf numFmtId="176" fontId="33" fillId="4" borderId="12" xfId="24" applyNumberFormat="1" applyFont="1" applyFill="1" applyBorder="1" applyAlignment="1">
      <alignment horizontal="center" vertical="center" wrapText="1"/>
    </xf>
    <xf numFmtId="1" fontId="33" fillId="4" borderId="12" xfId="0" applyNumberFormat="1" applyFont="1" applyFill="1" applyBorder="1" applyAlignment="1">
      <alignment horizontal="center" vertical="center" wrapText="1"/>
    </xf>
    <xf numFmtId="0" fontId="32" fillId="3" borderId="73" xfId="38" applyFont="1" applyFill="1" applyBorder="1" applyAlignment="1">
      <alignment horizontal="center" vertical="center" wrapText="1"/>
      <protection/>
    </xf>
    <xf numFmtId="0" fontId="32" fillId="3" borderId="13" xfId="38" applyFont="1" applyFill="1" applyBorder="1" applyAlignment="1">
      <alignment horizontal="center" vertical="center" wrapText="1"/>
      <protection/>
    </xf>
    <xf numFmtId="0" fontId="32" fillId="3" borderId="36" xfId="38" applyFont="1" applyFill="1" applyBorder="1" applyAlignment="1">
      <alignment horizontal="center" vertical="center" wrapText="1"/>
      <protection/>
    </xf>
    <xf numFmtId="179" fontId="33" fillId="3" borderId="47" xfId="0" applyNumberFormat="1" applyFont="1" applyFill="1" applyBorder="1" applyAlignment="1">
      <alignment horizontal="center" vertical="center" wrapText="1"/>
    </xf>
    <xf numFmtId="179" fontId="33" fillId="3" borderId="1" xfId="0" applyNumberFormat="1" applyFont="1" applyFill="1" applyBorder="1" applyAlignment="1">
      <alignment horizontal="center" vertical="center" wrapText="1"/>
    </xf>
    <xf numFmtId="0" fontId="32" fillId="3" borderId="9" xfId="38" applyFont="1" applyFill="1" applyBorder="1" applyAlignment="1">
      <alignment horizontal="center" vertical="center" wrapText="1"/>
      <protection/>
    </xf>
    <xf numFmtId="3" fontId="33" fillId="4" borderId="57" xfId="0" applyNumberFormat="1" applyFont="1" applyFill="1" applyBorder="1" applyAlignment="1">
      <alignment horizontal="center" vertical="center" wrapText="1"/>
    </xf>
    <xf numFmtId="176" fontId="33" fillId="4" borderId="23" xfId="24" applyNumberFormat="1" applyFont="1" applyFill="1" applyBorder="1" applyAlignment="1">
      <alignment horizontal="center" vertical="center" wrapText="1"/>
    </xf>
    <xf numFmtId="176" fontId="8" fillId="3" borderId="23" xfId="24" applyNumberFormat="1" applyFont="1" applyFill="1" applyBorder="1" applyAlignment="1">
      <alignment horizontal="center" vertical="center" wrapText="1"/>
    </xf>
    <xf numFmtId="176" fontId="8" fillId="3" borderId="12" xfId="24" applyNumberFormat="1" applyFont="1" applyFill="1" applyBorder="1" applyAlignment="1">
      <alignment horizontal="center" vertical="center" wrapText="1"/>
    </xf>
    <xf numFmtId="3" fontId="8" fillId="3" borderId="57" xfId="0" applyNumberFormat="1" applyFont="1" applyFill="1" applyBorder="1" applyAlignment="1">
      <alignment horizontal="center" vertical="center" wrapText="1"/>
    </xf>
    <xf numFmtId="3" fontId="8" fillId="3" borderId="14" xfId="0" applyNumberFormat="1" applyFont="1" applyFill="1" applyBorder="1" applyAlignment="1">
      <alignment horizontal="center" vertical="center" wrapText="1"/>
    </xf>
    <xf numFmtId="37" fontId="33" fillId="4" borderId="34" xfId="0" applyNumberFormat="1" applyFont="1" applyFill="1" applyBorder="1" applyAlignment="1">
      <alignment horizontal="center" vertical="center" wrapText="1"/>
    </xf>
    <xf numFmtId="0" fontId="33" fillId="4" borderId="10" xfId="0" applyFont="1" applyFill="1" applyBorder="1" applyAlignment="1">
      <alignment horizontal="center" vertical="center" wrapText="1"/>
    </xf>
    <xf numFmtId="0" fontId="33" fillId="4" borderId="23" xfId="0" applyFont="1" applyFill="1" applyBorder="1" applyAlignment="1">
      <alignment horizontal="center" vertical="center" wrapText="1"/>
    </xf>
    <xf numFmtId="1" fontId="33" fillId="4" borderId="23" xfId="0" applyNumberFormat="1" applyFont="1" applyFill="1" applyBorder="1" applyAlignment="1">
      <alignment horizontal="center" vertical="center" wrapText="1"/>
    </xf>
    <xf numFmtId="3" fontId="8" fillId="3" borderId="57" xfId="24" applyNumberFormat="1" applyFont="1" applyFill="1" applyBorder="1" applyAlignment="1">
      <alignment horizontal="center" vertical="center" wrapText="1"/>
    </xf>
    <xf numFmtId="3" fontId="8" fillId="3" borderId="14" xfId="24" applyNumberFormat="1" applyFont="1" applyFill="1" applyBorder="1" applyAlignment="1">
      <alignment horizontal="center" vertical="center" wrapText="1"/>
    </xf>
    <xf numFmtId="176" fontId="33" fillId="4" borderId="21" xfId="24" applyNumberFormat="1" applyFont="1" applyFill="1" applyBorder="1" applyAlignment="1">
      <alignment horizontal="center" vertical="center" wrapText="1"/>
    </xf>
    <xf numFmtId="1" fontId="33" fillId="4" borderId="21" xfId="0" applyNumberFormat="1" applyFont="1" applyFill="1" applyBorder="1" applyAlignment="1">
      <alignment horizontal="center" vertical="center" wrapText="1"/>
    </xf>
    <xf numFmtId="0" fontId="31" fillId="4" borderId="4" xfId="38" applyFont="1" applyFill="1" applyBorder="1" applyAlignment="1">
      <alignment horizontal="center" vertical="center" wrapText="1"/>
      <protection/>
    </xf>
    <xf numFmtId="0" fontId="31" fillId="4" borderId="54" xfId="38" applyFont="1" applyFill="1" applyBorder="1" applyAlignment="1">
      <alignment horizontal="center" vertical="center" wrapText="1"/>
      <protection/>
    </xf>
    <xf numFmtId="0" fontId="31" fillId="4" borderId="26" xfId="38" applyFont="1" applyFill="1" applyBorder="1" applyAlignment="1">
      <alignment horizontal="center" vertical="center" wrapText="1"/>
      <protection/>
    </xf>
    <xf numFmtId="0" fontId="31" fillId="4" borderId="62" xfId="38" applyFont="1" applyFill="1" applyBorder="1" applyAlignment="1">
      <alignment horizontal="center" vertical="center" wrapText="1"/>
      <protection/>
    </xf>
    <xf numFmtId="0" fontId="31" fillId="4" borderId="68" xfId="38" applyFont="1" applyFill="1" applyBorder="1" applyAlignment="1">
      <alignment horizontal="center" vertical="center" wrapText="1"/>
      <protection/>
    </xf>
    <xf numFmtId="0" fontId="31" fillId="4" borderId="52" xfId="38" applyFont="1" applyFill="1" applyBorder="1" applyAlignment="1">
      <alignment horizontal="center" vertical="center" wrapText="1"/>
      <protection/>
    </xf>
    <xf numFmtId="0" fontId="31" fillId="4" borderId="69" xfId="38" applyFont="1" applyFill="1" applyBorder="1" applyAlignment="1">
      <alignment horizontal="center" vertical="center" wrapText="1"/>
      <protection/>
    </xf>
    <xf numFmtId="0" fontId="31" fillId="4" borderId="2" xfId="38" applyFont="1" applyFill="1" applyBorder="1" applyAlignment="1">
      <alignment horizontal="center" vertical="center" wrapText="1"/>
      <protection/>
    </xf>
    <xf numFmtId="0" fontId="31" fillId="4" borderId="9" xfId="38" applyFont="1" applyFill="1" applyBorder="1" applyAlignment="1">
      <alignment horizontal="center" vertical="center" wrapText="1"/>
      <protection/>
    </xf>
    <xf numFmtId="0" fontId="1" fillId="0" borderId="64" xfId="38" applyBorder="1" applyAlignment="1">
      <alignment horizontal="center"/>
      <protection/>
    </xf>
    <xf numFmtId="0" fontId="1" fillId="0" borderId="44" xfId="38" applyBorder="1" applyAlignment="1">
      <alignment horizontal="center"/>
      <protection/>
    </xf>
    <xf numFmtId="0" fontId="1" fillId="0" borderId="34" xfId="38" applyBorder="1" applyAlignment="1">
      <alignment horizontal="center"/>
      <protection/>
    </xf>
    <xf numFmtId="0" fontId="1" fillId="0" borderId="2" xfId="38" applyBorder="1" applyAlignment="1">
      <alignment horizontal="center"/>
      <protection/>
    </xf>
    <xf numFmtId="0" fontId="1" fillId="0" borderId="0" xfId="38" applyBorder="1" applyAlignment="1">
      <alignment horizontal="center"/>
      <protection/>
    </xf>
    <xf numFmtId="0" fontId="1" fillId="0" borderId="10" xfId="38" applyBorder="1" applyAlignment="1">
      <alignment horizontal="center"/>
      <protection/>
    </xf>
    <xf numFmtId="0" fontId="29" fillId="4" borderId="54" xfId="38" applyFont="1" applyFill="1" applyBorder="1" applyAlignment="1">
      <alignment horizontal="center" vertical="center" wrapText="1"/>
      <protection/>
    </xf>
    <xf numFmtId="0" fontId="29" fillId="4" borderId="26" xfId="38" applyFont="1" applyFill="1" applyBorder="1" applyAlignment="1">
      <alignment horizontal="center" vertical="center" wrapText="1"/>
      <protection/>
    </xf>
    <xf numFmtId="0" fontId="29" fillId="4" borderId="62" xfId="38" applyFont="1" applyFill="1" applyBorder="1" applyAlignment="1">
      <alignment horizontal="center" vertical="center" wrapText="1"/>
      <protection/>
    </xf>
    <xf numFmtId="0" fontId="29" fillId="4" borderId="55" xfId="38" applyFont="1" applyFill="1" applyBorder="1" applyAlignment="1">
      <alignment horizontal="center" vertical="center" wrapText="1"/>
      <protection/>
    </xf>
    <xf numFmtId="0" fontId="29" fillId="4" borderId="18" xfId="38" applyFont="1" applyFill="1" applyBorder="1" applyAlignment="1">
      <alignment horizontal="center" vertical="center" wrapText="1"/>
      <protection/>
    </xf>
    <xf numFmtId="0" fontId="29" fillId="4" borderId="59" xfId="38" applyFont="1" applyFill="1" applyBorder="1" applyAlignment="1">
      <alignment horizontal="center" vertical="center" wrapText="1"/>
      <protection/>
    </xf>
    <xf numFmtId="0" fontId="30" fillId="4" borderId="55" xfId="38" applyFont="1" applyFill="1" applyBorder="1" applyAlignment="1">
      <alignment horizontal="center" vertical="center" wrapText="1"/>
      <protection/>
    </xf>
    <xf numFmtId="0" fontId="30" fillId="4" borderId="27" xfId="38" applyFont="1" applyFill="1" applyBorder="1" applyAlignment="1">
      <alignment horizontal="center" vertical="center" wrapText="1"/>
      <protection/>
    </xf>
    <xf numFmtId="0" fontId="30" fillId="4" borderId="18" xfId="38" applyFont="1" applyFill="1" applyBorder="1" applyAlignment="1">
      <alignment horizontal="center" vertical="center" wrapText="1"/>
      <protection/>
    </xf>
    <xf numFmtId="0" fontId="30" fillId="4" borderId="59" xfId="38" applyFont="1" applyFill="1" applyBorder="1" applyAlignment="1">
      <alignment horizontal="center" vertical="center" wrapText="1"/>
      <protection/>
    </xf>
    <xf numFmtId="0" fontId="30" fillId="4" borderId="46" xfId="38" applyFont="1" applyFill="1" applyBorder="1" applyAlignment="1">
      <alignment horizontal="center" vertical="center" wrapText="1"/>
      <protection/>
    </xf>
    <xf numFmtId="0" fontId="30" fillId="4" borderId="32" xfId="38" applyFont="1" applyFill="1" applyBorder="1" applyAlignment="1">
      <alignment horizontal="center" vertical="center" wrapText="1"/>
      <protection/>
    </xf>
    <xf numFmtId="17" fontId="30" fillId="4" borderId="46" xfId="38" applyNumberFormat="1" applyFont="1" applyFill="1" applyBorder="1" applyAlignment="1">
      <alignment horizontal="center" vertical="center" wrapText="1"/>
      <protection/>
    </xf>
    <xf numFmtId="0" fontId="30" fillId="4" borderId="77" xfId="38" applyFont="1" applyFill="1" applyBorder="1" applyAlignment="1">
      <alignment horizontal="center" vertical="center" wrapText="1"/>
      <protection/>
    </xf>
    <xf numFmtId="0" fontId="30" fillId="4" borderId="74" xfId="38" applyFont="1" applyFill="1" applyBorder="1" applyAlignment="1">
      <alignment horizontal="center" vertical="center" wrapText="1"/>
      <protection/>
    </xf>
    <xf numFmtId="0" fontId="1" fillId="3" borderId="0" xfId="38" applyFill="1" applyAlignment="1">
      <alignment horizontal="left"/>
      <protection/>
    </xf>
    <xf numFmtId="166" fontId="8" fillId="3" borderId="4" xfId="38" applyNumberFormat="1" applyFont="1" applyFill="1" applyBorder="1" applyAlignment="1">
      <alignment horizontal="center"/>
      <protection/>
    </xf>
    <xf numFmtId="166" fontId="8" fillId="3" borderId="1" xfId="38" applyNumberFormat="1" applyFont="1" applyFill="1" applyBorder="1" applyAlignment="1">
      <alignment horizontal="center"/>
      <protection/>
    </xf>
    <xf numFmtId="166" fontId="8" fillId="3" borderId="5" xfId="38" applyNumberFormat="1" applyFont="1" applyFill="1" applyBorder="1" applyAlignment="1">
      <alignment horizontal="center"/>
      <protection/>
    </xf>
    <xf numFmtId="172" fontId="12" fillId="4" borderId="23" xfId="29" applyNumberFormat="1" applyFont="1" applyFill="1" applyBorder="1" applyAlignment="1">
      <alignment vertical="center"/>
    </xf>
    <xf numFmtId="172" fontId="12" fillId="4" borderId="12" xfId="29" applyNumberFormat="1" applyFont="1" applyFill="1" applyBorder="1" applyAlignment="1">
      <alignment vertical="center"/>
    </xf>
    <xf numFmtId="172" fontId="12" fillId="4" borderId="21" xfId="29" applyNumberFormat="1" applyFont="1" applyFill="1" applyBorder="1" applyAlignment="1">
      <alignment vertical="center"/>
    </xf>
    <xf numFmtId="37" fontId="1" fillId="3" borderId="4" xfId="38" applyNumberFormat="1" applyFill="1" applyBorder="1" applyAlignment="1">
      <alignment horizontal="center" vertical="center"/>
      <protection/>
    </xf>
    <xf numFmtId="0" fontId="1" fillId="3" borderId="1" xfId="38" applyFill="1" applyBorder="1" applyAlignment="1">
      <alignment horizontal="center" vertical="center"/>
      <protection/>
    </xf>
    <xf numFmtId="0" fontId="1" fillId="3" borderId="5" xfId="38" applyFill="1" applyBorder="1" applyAlignment="1">
      <alignment horizontal="center" vertical="center"/>
      <protection/>
    </xf>
    <xf numFmtId="0" fontId="38" fillId="4" borderId="64" xfId="0" applyFont="1" applyFill="1" applyBorder="1" applyAlignment="1">
      <alignment horizontal="left" vertical="center" wrapText="1"/>
    </xf>
    <xf numFmtId="0" fontId="38" fillId="4" borderId="2" xfId="0" applyFont="1" applyFill="1" applyBorder="1" applyAlignment="1">
      <alignment horizontal="left" vertical="center" wrapText="1"/>
    </xf>
    <xf numFmtId="0" fontId="38" fillId="4" borderId="72" xfId="0" applyFont="1" applyFill="1" applyBorder="1" applyAlignment="1">
      <alignment horizontal="left" vertical="center" wrapText="1"/>
    </xf>
    <xf numFmtId="37" fontId="12" fillId="4" borderId="4" xfId="38" applyNumberFormat="1" applyFont="1" applyFill="1" applyBorder="1" applyAlignment="1">
      <alignment horizontal="center" vertical="center"/>
      <protection/>
    </xf>
    <xf numFmtId="0" fontId="12" fillId="4" borderId="1" xfId="38" applyFont="1" applyFill="1" applyBorder="1" applyAlignment="1">
      <alignment horizontal="center" vertical="center"/>
      <protection/>
    </xf>
    <xf numFmtId="0" fontId="12" fillId="4" borderId="5" xfId="38" applyFont="1" applyFill="1" applyBorder="1" applyAlignment="1">
      <alignment horizontal="center" vertical="center"/>
      <protection/>
    </xf>
    <xf numFmtId="176" fontId="8" fillId="3" borderId="23" xfId="24" applyNumberFormat="1" applyFont="1" applyFill="1" applyBorder="1" applyAlignment="1">
      <alignment vertical="center" wrapText="1"/>
    </xf>
    <xf numFmtId="176" fontId="8" fillId="3" borderId="12" xfId="24" applyNumberFormat="1" applyFont="1" applyFill="1" applyBorder="1" applyAlignment="1">
      <alignment vertical="center" wrapText="1"/>
    </xf>
    <xf numFmtId="176" fontId="8" fillId="3" borderId="21" xfId="24" applyNumberFormat="1" applyFont="1" applyFill="1" applyBorder="1" applyAlignment="1">
      <alignment vertical="center" wrapText="1"/>
    </xf>
    <xf numFmtId="176" fontId="8" fillId="3" borderId="57" xfId="24" applyNumberFormat="1" applyFont="1" applyFill="1" applyBorder="1" applyAlignment="1">
      <alignment horizontal="center" vertical="center" wrapText="1"/>
    </xf>
    <xf numFmtId="176" fontId="8" fillId="3" borderId="14" xfId="24" applyNumberFormat="1" applyFont="1" applyFill="1" applyBorder="1" applyAlignment="1">
      <alignment horizontal="center" vertical="center" wrapText="1"/>
    </xf>
    <xf numFmtId="176" fontId="8" fillId="3" borderId="37" xfId="24" applyNumberFormat="1" applyFont="1" applyFill="1" applyBorder="1" applyAlignment="1">
      <alignment horizontal="center" vertical="center" wrapText="1"/>
    </xf>
    <xf numFmtId="166" fontId="8" fillId="3" borderId="54" xfId="38" applyNumberFormat="1" applyFont="1" applyFill="1" applyBorder="1" applyAlignment="1">
      <alignment horizontal="left"/>
      <protection/>
    </xf>
    <xf numFmtId="166" fontId="8" fillId="3" borderId="55" xfId="38" applyNumberFormat="1" applyFont="1" applyFill="1" applyBorder="1" applyAlignment="1">
      <alignment horizontal="left"/>
      <protection/>
    </xf>
    <xf numFmtId="166" fontId="8" fillId="3" borderId="58" xfId="38" applyNumberFormat="1" applyFont="1" applyFill="1" applyBorder="1" applyAlignment="1">
      <alignment horizontal="left"/>
      <protection/>
    </xf>
    <xf numFmtId="176" fontId="8" fillId="3" borderId="24" xfId="24" applyNumberFormat="1" applyFont="1" applyFill="1" applyBorder="1" applyAlignment="1">
      <alignment horizontal="left" vertical="center" wrapText="1"/>
    </xf>
    <xf numFmtId="176" fontId="8" fillId="3" borderId="11" xfId="24" applyNumberFormat="1" applyFont="1" applyFill="1" applyBorder="1" applyAlignment="1">
      <alignment horizontal="left"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1" xfId="0" applyFont="1" applyFill="1" applyBorder="1" applyAlignment="1">
      <alignment horizontal="center" vertical="center" wrapText="1"/>
    </xf>
    <xf numFmtId="1" fontId="8" fillId="3" borderId="23" xfId="0" applyNumberFormat="1" applyFont="1" applyFill="1" applyBorder="1" applyAlignment="1">
      <alignment horizontal="center" vertical="center" wrapText="1"/>
    </xf>
    <xf numFmtId="1" fontId="8" fillId="3" borderId="12" xfId="0" applyNumberFormat="1" applyFont="1" applyFill="1" applyBorder="1" applyAlignment="1">
      <alignment horizontal="center" vertical="center" wrapText="1"/>
    </xf>
    <xf numFmtId="176" fontId="8" fillId="3" borderId="25" xfId="24" applyNumberFormat="1" applyFont="1" applyFill="1" applyBorder="1" applyAlignment="1">
      <alignment horizontal="left" vertical="center" wrapText="1"/>
    </xf>
    <xf numFmtId="177" fontId="32" fillId="4" borderId="32" xfId="38" applyNumberFormat="1" applyFont="1" applyFill="1" applyBorder="1" applyAlignment="1">
      <alignment horizontal="left" vertical="center" wrapText="1"/>
      <protection/>
    </xf>
    <xf numFmtId="0" fontId="0" fillId="4" borderId="38" xfId="0" applyFill="1" applyBorder="1" applyAlignment="1">
      <alignment/>
    </xf>
    <xf numFmtId="172" fontId="11" fillId="3" borderId="9" xfId="0" applyNumberFormat="1" applyFont="1" applyFill="1" applyBorder="1" applyAlignment="1">
      <alignment horizontal="center" vertical="center"/>
    </xf>
    <xf numFmtId="172" fontId="11" fillId="3" borderId="21" xfId="0" applyNumberFormat="1" applyFont="1" applyFill="1" applyBorder="1" applyAlignment="1">
      <alignment horizontal="center" vertical="center"/>
    </xf>
    <xf numFmtId="3" fontId="11" fillId="0" borderId="9" xfId="38" applyNumberFormat="1" applyFont="1" applyFill="1" applyBorder="1" applyAlignment="1">
      <alignment horizontal="center" vertical="center" wrapText="1"/>
      <protection/>
    </xf>
    <xf numFmtId="3" fontId="11" fillId="0" borderId="21" xfId="38" applyNumberFormat="1" applyFont="1" applyFill="1" applyBorder="1" applyAlignment="1">
      <alignment horizontal="center" vertical="center" wrapText="1"/>
      <protection/>
    </xf>
    <xf numFmtId="177" fontId="11" fillId="3" borderId="9" xfId="38" applyNumberFormat="1" applyFont="1" applyFill="1" applyBorder="1" applyAlignment="1">
      <alignment vertical="center" wrapText="1"/>
      <protection/>
    </xf>
    <xf numFmtId="177" fontId="11" fillId="3" borderId="21" xfId="38" applyNumberFormat="1" applyFont="1" applyFill="1" applyBorder="1" applyAlignment="1">
      <alignment vertical="center" wrapText="1"/>
      <protection/>
    </xf>
    <xf numFmtId="172" fontId="10" fillId="3" borderId="9" xfId="0" applyNumberFormat="1" applyFont="1" applyFill="1" applyBorder="1" applyAlignment="1">
      <alignment horizontal="center" vertical="center"/>
    </xf>
    <xf numFmtId="172" fontId="10" fillId="3" borderId="21" xfId="0" applyNumberFormat="1" applyFont="1" applyFill="1" applyBorder="1" applyAlignment="1">
      <alignment horizontal="center" vertical="center"/>
    </xf>
    <xf numFmtId="0" fontId="8" fillId="3" borderId="12" xfId="0" applyFont="1" applyFill="1" applyBorder="1" applyAlignment="1">
      <alignment horizontal="justify" vertical="center" wrapText="1"/>
    </xf>
    <xf numFmtId="0" fontId="8" fillId="3" borderId="21" xfId="0" applyFont="1" applyFill="1" applyBorder="1" applyAlignment="1">
      <alignment horizontal="justify" vertical="center" wrapText="1"/>
    </xf>
    <xf numFmtId="1" fontId="8" fillId="3" borderId="12" xfId="0" applyNumberFormat="1" applyFont="1" applyFill="1" applyBorder="1" applyAlignment="1">
      <alignment horizontal="justify" vertical="center" wrapText="1"/>
    </xf>
    <xf numFmtId="1" fontId="8" fillId="3" borderId="21" xfId="0" applyNumberFormat="1" applyFont="1" applyFill="1" applyBorder="1" applyAlignment="1">
      <alignment horizontal="justify" vertical="center" wrapText="1"/>
    </xf>
    <xf numFmtId="0" fontId="32" fillId="0" borderId="73" xfId="38" applyFont="1" applyFill="1" applyBorder="1" applyAlignment="1">
      <alignment horizontal="center" vertical="center" wrapText="1"/>
      <protection/>
    </xf>
    <xf numFmtId="0" fontId="32" fillId="0" borderId="13" xfId="38" applyFont="1" applyFill="1" applyBorder="1" applyAlignment="1">
      <alignment horizontal="center" vertical="center" wrapText="1"/>
      <protection/>
    </xf>
    <xf numFmtId="0" fontId="32" fillId="0" borderId="36" xfId="38" applyFont="1" applyFill="1" applyBorder="1" applyAlignment="1">
      <alignment horizontal="center" vertical="center" wrapText="1"/>
      <protection/>
    </xf>
    <xf numFmtId="0" fontId="8" fillId="0" borderId="12" xfId="0" applyFont="1" applyFill="1" applyBorder="1" applyAlignment="1">
      <alignment horizontal="center" vertical="center" wrapText="1"/>
    </xf>
    <xf numFmtId="0" fontId="8" fillId="0" borderId="21" xfId="0"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1" fontId="8" fillId="0" borderId="21" xfId="0" applyNumberFormat="1" applyFont="1" applyFill="1" applyBorder="1" applyAlignment="1">
      <alignment horizontal="center" vertical="center" wrapText="1"/>
    </xf>
    <xf numFmtId="176" fontId="33" fillId="3" borderId="4" xfId="24" applyNumberFormat="1" applyFont="1" applyFill="1" applyBorder="1" applyAlignment="1">
      <alignment vertical="center" wrapText="1"/>
    </xf>
    <xf numFmtId="176" fontId="33" fillId="3" borderId="1" xfId="24" applyNumberFormat="1" applyFont="1" applyFill="1" applyBorder="1" applyAlignment="1">
      <alignment vertical="center" wrapText="1"/>
    </xf>
    <xf numFmtId="176" fontId="33" fillId="3" borderId="5" xfId="24" applyNumberFormat="1" applyFont="1" applyFill="1" applyBorder="1" applyAlignment="1">
      <alignment vertical="center" wrapText="1"/>
    </xf>
    <xf numFmtId="176" fontId="33" fillId="3" borderId="54" xfId="24" applyNumberFormat="1" applyFont="1" applyFill="1" applyBorder="1" applyAlignment="1">
      <alignment horizontal="left" vertical="center" wrapText="1"/>
    </xf>
    <xf numFmtId="176" fontId="33" fillId="3" borderId="55" xfId="24" applyNumberFormat="1" applyFont="1" applyFill="1" applyBorder="1" applyAlignment="1">
      <alignment horizontal="left" vertical="center" wrapText="1"/>
    </xf>
    <xf numFmtId="176" fontId="33" fillId="3" borderId="58" xfId="24" applyNumberFormat="1" applyFont="1" applyFill="1" applyBorder="1" applyAlignment="1">
      <alignment horizontal="left" vertical="center" wrapText="1"/>
    </xf>
    <xf numFmtId="177" fontId="32" fillId="4" borderId="27" xfId="38" applyNumberFormat="1" applyFont="1" applyFill="1" applyBorder="1" applyAlignment="1">
      <alignment horizontal="left" vertical="center" wrapText="1"/>
      <protection/>
    </xf>
    <xf numFmtId="0" fontId="0" fillId="4" borderId="61" xfId="0" applyFill="1" applyBorder="1" applyAlignment="1">
      <alignment/>
    </xf>
    <xf numFmtId="3" fontId="10" fillId="3" borderId="1" xfId="29" applyNumberFormat="1" applyFont="1" applyFill="1" applyBorder="1" applyAlignment="1">
      <alignment horizontal="center" vertical="center" wrapText="1"/>
    </xf>
    <xf numFmtId="3" fontId="10" fillId="3" borderId="5" xfId="29" applyNumberFormat="1" applyFont="1" applyFill="1" applyBorder="1" applyAlignment="1">
      <alignment horizontal="center" vertical="center" wrapText="1"/>
    </xf>
    <xf numFmtId="177" fontId="11" fillId="3" borderId="1" xfId="38" applyNumberFormat="1" applyFont="1" applyFill="1" applyBorder="1" applyAlignment="1">
      <alignment vertical="center" wrapText="1"/>
      <protection/>
    </xf>
    <xf numFmtId="177" fontId="11" fillId="3" borderId="5" xfId="38" applyNumberFormat="1" applyFont="1" applyFill="1" applyBorder="1" applyAlignment="1">
      <alignment vertical="center" wrapText="1"/>
      <protection/>
    </xf>
    <xf numFmtId="176" fontId="33" fillId="3" borderId="9" xfId="24" applyNumberFormat="1" applyFont="1" applyFill="1" applyBorder="1" applyAlignment="1">
      <alignment horizontal="center" vertical="center" wrapText="1"/>
    </xf>
    <xf numFmtId="37" fontId="10" fillId="3" borderId="9" xfId="38" applyNumberFormat="1" applyFont="1" applyFill="1" applyBorder="1" applyAlignment="1">
      <alignment vertical="center"/>
      <protection/>
    </xf>
    <xf numFmtId="0" fontId="10" fillId="3" borderId="21" xfId="38" applyFont="1" applyFill="1" applyBorder="1" applyAlignment="1">
      <alignment vertical="center"/>
      <protection/>
    </xf>
    <xf numFmtId="0" fontId="32" fillId="0" borderId="28" xfId="38" applyFont="1" applyFill="1" applyBorder="1" applyAlignment="1">
      <alignment horizontal="center" vertical="center" wrapText="1"/>
      <protection/>
    </xf>
    <xf numFmtId="0" fontId="32" fillId="0" borderId="30" xfId="38" applyFont="1" applyFill="1" applyBorder="1" applyAlignment="1">
      <alignment horizontal="center" vertical="center" wrapText="1"/>
      <protection/>
    </xf>
    <xf numFmtId="0" fontId="32" fillId="0" borderId="31" xfId="38" applyFont="1" applyFill="1" applyBorder="1" applyAlignment="1">
      <alignment horizontal="center" vertical="center" wrapText="1"/>
      <protection/>
    </xf>
    <xf numFmtId="0" fontId="32" fillId="3" borderId="5" xfId="38" applyFont="1" applyFill="1" applyBorder="1" applyAlignment="1">
      <alignment horizontal="center" vertical="center" wrapText="1"/>
      <protection/>
    </xf>
    <xf numFmtId="177" fontId="32" fillId="3" borderId="1" xfId="38" applyNumberFormat="1" applyFont="1" applyFill="1" applyBorder="1" applyAlignment="1">
      <alignment horizontal="center" vertical="center" wrapText="1"/>
      <protection/>
    </xf>
    <xf numFmtId="177" fontId="32" fillId="3" borderId="5" xfId="38" applyNumberFormat="1" applyFont="1" applyFill="1" applyBorder="1" applyAlignment="1">
      <alignment horizontal="center" vertical="center" wrapText="1"/>
      <protection/>
    </xf>
    <xf numFmtId="0" fontId="0" fillId="4" borderId="10" xfId="0" applyFill="1" applyBorder="1" applyAlignment="1">
      <alignment/>
    </xf>
    <xf numFmtId="37" fontId="10" fillId="3" borderId="9" xfId="38" applyNumberFormat="1" applyFont="1" applyFill="1" applyBorder="1" applyAlignment="1">
      <alignment horizontal="center" vertical="center"/>
      <protection/>
    </xf>
    <xf numFmtId="0" fontId="10" fillId="3" borderId="21" xfId="38" applyFont="1" applyFill="1" applyBorder="1" applyAlignment="1">
      <alignment horizontal="center" vertical="center"/>
      <protection/>
    </xf>
    <xf numFmtId="37" fontId="10" fillId="0" borderId="9" xfId="38" applyNumberFormat="1" applyFont="1" applyFill="1" applyBorder="1" applyAlignment="1">
      <alignment horizontal="center" vertical="center"/>
      <protection/>
    </xf>
    <xf numFmtId="0" fontId="10" fillId="0" borderId="21" xfId="38" applyFont="1" applyFill="1" applyBorder="1" applyAlignment="1">
      <alignment horizontal="center" vertical="center"/>
      <protection/>
    </xf>
    <xf numFmtId="37" fontId="10" fillId="0" borderId="9" xfId="38" applyNumberFormat="1" applyFont="1" applyFill="1" applyBorder="1" applyAlignment="1">
      <alignment vertical="center"/>
      <protection/>
    </xf>
    <xf numFmtId="0" fontId="10" fillId="0" borderId="21" xfId="38" applyFont="1" applyFill="1" applyBorder="1" applyAlignment="1">
      <alignment vertical="center"/>
      <protection/>
    </xf>
    <xf numFmtId="0" fontId="33" fillId="3" borderId="9" xfId="0" applyFont="1" applyFill="1" applyBorder="1" applyAlignment="1">
      <alignment horizontal="center" vertical="center" wrapText="1"/>
    </xf>
    <xf numFmtId="0" fontId="33" fillId="3" borderId="34" xfId="0" applyFont="1" applyFill="1" applyBorder="1" applyAlignment="1">
      <alignment horizontal="center" vertical="center" wrapText="1"/>
    </xf>
    <xf numFmtId="0" fontId="33" fillId="3" borderId="10" xfId="0" applyFont="1" applyFill="1" applyBorder="1" applyAlignment="1">
      <alignment horizontal="center" vertical="center" wrapText="1"/>
    </xf>
    <xf numFmtId="0" fontId="33" fillId="3" borderId="38"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3" fillId="0" borderId="21" xfId="0" applyFont="1" applyFill="1" applyBorder="1" applyAlignment="1">
      <alignment horizontal="center" vertical="center" wrapText="1"/>
    </xf>
    <xf numFmtId="176" fontId="33" fillId="3" borderId="46" xfId="24" applyNumberFormat="1" applyFont="1" applyFill="1" applyBorder="1" applyAlignment="1">
      <alignment horizontal="center" vertical="center" wrapText="1"/>
    </xf>
    <xf numFmtId="176" fontId="33" fillId="3" borderId="11" xfId="24" applyNumberFormat="1" applyFont="1" applyFill="1" applyBorder="1" applyAlignment="1">
      <alignment horizontal="center" vertical="center" wrapText="1"/>
    </xf>
    <xf numFmtId="176" fontId="33" fillId="3" borderId="25" xfId="24" applyNumberFormat="1" applyFont="1" applyFill="1" applyBorder="1" applyAlignment="1">
      <alignment horizontal="center" vertical="center" wrapText="1"/>
    </xf>
    <xf numFmtId="1" fontId="33" fillId="3" borderId="9" xfId="0" applyNumberFormat="1" applyFont="1" applyFill="1" applyBorder="1" applyAlignment="1">
      <alignment horizontal="center" vertical="center" wrapText="1"/>
    </xf>
    <xf numFmtId="0" fontId="33" fillId="0" borderId="9" xfId="0" applyFont="1" applyFill="1" applyBorder="1" applyAlignment="1">
      <alignment horizontal="center" vertical="center" wrapText="1"/>
    </xf>
    <xf numFmtId="0" fontId="8" fillId="0" borderId="28" xfId="38" applyFont="1" applyFill="1" applyBorder="1" applyAlignment="1">
      <alignment horizontal="center" vertical="center" wrapText="1"/>
      <protection/>
    </xf>
    <xf numFmtId="0" fontId="8" fillId="0" borderId="30" xfId="38" applyFont="1" applyFill="1" applyBorder="1" applyAlignment="1">
      <alignment horizontal="center" vertical="center" wrapText="1"/>
      <protection/>
    </xf>
    <xf numFmtId="0" fontId="8" fillId="0" borderId="31" xfId="38" applyFont="1" applyFill="1" applyBorder="1" applyAlignment="1">
      <alignment horizontal="center" vertical="center" wrapText="1"/>
      <protection/>
    </xf>
    <xf numFmtId="176" fontId="33" fillId="3" borderId="24" xfId="24" applyNumberFormat="1" applyFont="1" applyFill="1" applyBorder="1" applyAlignment="1">
      <alignment horizontal="center" vertical="center" wrapText="1"/>
    </xf>
    <xf numFmtId="176" fontId="33" fillId="3" borderId="57" xfId="24" applyNumberFormat="1" applyFont="1" applyFill="1" applyBorder="1" applyAlignment="1">
      <alignment horizontal="center" vertical="center" wrapText="1"/>
    </xf>
    <xf numFmtId="176" fontId="33" fillId="3" borderId="14" xfId="24" applyNumberFormat="1" applyFont="1" applyFill="1" applyBorder="1" applyAlignment="1">
      <alignment horizontal="center" vertical="center" wrapText="1"/>
    </xf>
    <xf numFmtId="176" fontId="33" fillId="3" borderId="37" xfId="24" applyNumberFormat="1" applyFont="1" applyFill="1" applyBorder="1" applyAlignment="1">
      <alignment horizontal="center" vertical="center" wrapText="1"/>
    </xf>
    <xf numFmtId="0" fontId="10" fillId="3" borderId="9" xfId="38" applyFont="1" applyFill="1" applyBorder="1" applyAlignment="1">
      <alignment horizontal="center"/>
      <protection/>
    </xf>
    <xf numFmtId="0" fontId="10" fillId="3" borderId="21" xfId="38" applyFont="1" applyFill="1" applyBorder="1" applyAlignment="1">
      <alignment horizontal="center"/>
      <protection/>
    </xf>
    <xf numFmtId="177" fontId="32" fillId="3" borderId="9" xfId="38" applyNumberFormat="1" applyFont="1" applyFill="1" applyBorder="1" applyAlignment="1">
      <alignment horizontal="center" vertical="center" wrapText="1"/>
      <protection/>
    </xf>
    <xf numFmtId="177" fontId="32" fillId="3" borderId="21" xfId="38" applyNumberFormat="1" applyFont="1" applyFill="1" applyBorder="1" applyAlignment="1">
      <alignment horizontal="center" vertical="center" wrapText="1"/>
      <protection/>
    </xf>
    <xf numFmtId="176" fontId="33" fillId="3" borderId="23" xfId="24" applyNumberFormat="1" applyFont="1" applyFill="1" applyBorder="1" applyAlignment="1">
      <alignment horizontal="right" vertical="center" wrapText="1"/>
    </xf>
    <xf numFmtId="176" fontId="33" fillId="3" borderId="12" xfId="24" applyNumberFormat="1" applyFont="1" applyFill="1" applyBorder="1" applyAlignment="1">
      <alignment horizontal="right" vertical="center" wrapText="1"/>
    </xf>
    <xf numFmtId="176" fontId="33" fillId="3" borderId="21" xfId="24" applyNumberFormat="1" applyFont="1" applyFill="1" applyBorder="1" applyAlignment="1">
      <alignment horizontal="right" vertical="center" wrapText="1"/>
    </xf>
    <xf numFmtId="0" fontId="33" fillId="3" borderId="23" xfId="24" applyNumberFormat="1" applyFont="1" applyFill="1" applyBorder="1" applyAlignment="1">
      <alignment horizontal="right" vertical="center" wrapText="1"/>
    </xf>
    <xf numFmtId="0" fontId="33" fillId="3" borderId="12" xfId="24" applyNumberFormat="1" applyFont="1" applyFill="1" applyBorder="1" applyAlignment="1">
      <alignment horizontal="right" vertical="center" wrapText="1"/>
    </xf>
    <xf numFmtId="0" fontId="33" fillId="3" borderId="21" xfId="24" applyNumberFormat="1" applyFont="1" applyFill="1" applyBorder="1" applyAlignment="1">
      <alignment horizontal="right" vertical="center" wrapText="1"/>
    </xf>
    <xf numFmtId="177" fontId="32" fillId="4" borderId="77" xfId="38" applyNumberFormat="1" applyFont="1" applyFill="1" applyBorder="1" applyAlignment="1">
      <alignment horizontal="left" vertical="center" wrapText="1"/>
      <protection/>
    </xf>
    <xf numFmtId="0" fontId="0" fillId="4" borderId="7" xfId="0" applyFill="1" applyBorder="1" applyAlignment="1">
      <alignment/>
    </xf>
    <xf numFmtId="177" fontId="11" fillId="3" borderId="9" xfId="38" applyNumberFormat="1" applyFont="1" applyFill="1" applyBorder="1" applyAlignment="1">
      <alignment horizontal="center" vertical="center" wrapText="1"/>
      <protection/>
    </xf>
    <xf numFmtId="177" fontId="11" fillId="3" borderId="21" xfId="38" applyNumberFormat="1" applyFont="1" applyFill="1" applyBorder="1" applyAlignment="1">
      <alignment horizontal="center" vertical="center" wrapText="1"/>
      <protection/>
    </xf>
    <xf numFmtId="177" fontId="11" fillId="0" borderId="9" xfId="38" applyNumberFormat="1" applyFont="1" applyFill="1" applyBorder="1" applyAlignment="1">
      <alignment horizontal="center" vertical="center" wrapText="1"/>
      <protection/>
    </xf>
    <xf numFmtId="177" fontId="11" fillId="0" borderId="21" xfId="38" applyNumberFormat="1" applyFont="1" applyFill="1" applyBorder="1" applyAlignment="1">
      <alignment horizontal="center" vertical="center" wrapText="1"/>
      <protection/>
    </xf>
    <xf numFmtId="177" fontId="11" fillId="0" borderId="9" xfId="38" applyNumberFormat="1" applyFont="1" applyFill="1" applyBorder="1" applyAlignment="1">
      <alignment vertical="center" wrapText="1"/>
      <protection/>
    </xf>
    <xf numFmtId="177" fontId="11" fillId="0" borderId="21" xfId="38" applyNumberFormat="1" applyFont="1" applyFill="1" applyBorder="1" applyAlignment="1">
      <alignment vertical="center" wrapText="1"/>
      <protection/>
    </xf>
    <xf numFmtId="177" fontId="32" fillId="4" borderId="38" xfId="38" applyNumberFormat="1" applyFont="1" applyFill="1" applyBorder="1" applyAlignment="1">
      <alignment horizontal="left" vertical="center" wrapText="1"/>
      <protection/>
    </xf>
    <xf numFmtId="176" fontId="33" fillId="3" borderId="23" xfId="24" applyNumberFormat="1" applyFont="1" applyFill="1" applyBorder="1" applyAlignment="1">
      <alignment vertical="center" wrapText="1"/>
    </xf>
    <xf numFmtId="176" fontId="33" fillId="3" borderId="12" xfId="24" applyNumberFormat="1" applyFont="1" applyFill="1" applyBorder="1" applyAlignment="1">
      <alignment vertical="center" wrapText="1"/>
    </xf>
    <xf numFmtId="176" fontId="33" fillId="3" borderId="21" xfId="24" applyNumberFormat="1" applyFont="1" applyFill="1" applyBorder="1" applyAlignment="1">
      <alignment vertical="center" wrapText="1"/>
    </xf>
    <xf numFmtId="0" fontId="33" fillId="3" borderId="24" xfId="0"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3" fillId="3" borderId="25" xfId="0" applyFont="1" applyFill="1" applyBorder="1" applyAlignment="1">
      <alignment horizontal="center" vertical="center" wrapText="1"/>
    </xf>
    <xf numFmtId="3" fontId="11" fillId="3" borderId="9" xfId="38" applyNumberFormat="1" applyFont="1" applyFill="1" applyBorder="1" applyAlignment="1">
      <alignment horizontal="center" vertical="center" wrapText="1"/>
      <protection/>
    </xf>
    <xf numFmtId="3" fontId="11" fillId="3" borderId="12" xfId="38" applyNumberFormat="1" applyFont="1" applyFill="1" applyBorder="1" applyAlignment="1">
      <alignment horizontal="center" vertical="center" wrapText="1"/>
      <protection/>
    </xf>
    <xf numFmtId="3" fontId="11" fillId="0" borderId="12" xfId="38" applyNumberFormat="1" applyFont="1" applyFill="1" applyBorder="1" applyAlignment="1">
      <alignment horizontal="center" vertical="center" wrapText="1"/>
      <protection/>
    </xf>
    <xf numFmtId="1" fontId="11" fillId="3" borderId="9" xfId="38" applyNumberFormat="1" applyFont="1" applyFill="1" applyBorder="1" applyAlignment="1">
      <alignment vertical="center" wrapText="1"/>
      <protection/>
    </xf>
    <xf numFmtId="1" fontId="11" fillId="3" borderId="12" xfId="38" applyNumberFormat="1" applyFont="1" applyFill="1" applyBorder="1" applyAlignment="1">
      <alignment vertical="center" wrapText="1"/>
      <protection/>
    </xf>
    <xf numFmtId="1" fontId="11" fillId="0" borderId="9" xfId="38" applyNumberFormat="1" applyFont="1" applyFill="1" applyBorder="1" applyAlignment="1">
      <alignment vertical="center" wrapText="1"/>
      <protection/>
    </xf>
    <xf numFmtId="1" fontId="11" fillId="0" borderId="21" xfId="38" applyNumberFormat="1" applyFont="1" applyFill="1" applyBorder="1" applyAlignment="1">
      <alignment vertical="center" wrapText="1"/>
      <protection/>
    </xf>
    <xf numFmtId="176" fontId="33" fillId="3" borderId="24" xfId="0" applyNumberFormat="1" applyFont="1" applyFill="1" applyBorder="1" applyAlignment="1">
      <alignment horizontal="center" vertical="center" wrapText="1"/>
    </xf>
    <xf numFmtId="3" fontId="11" fillId="3" borderId="21" xfId="38" applyNumberFormat="1" applyFont="1" applyFill="1" applyBorder="1" applyAlignment="1">
      <alignment horizontal="center" vertical="center" wrapText="1"/>
      <protection/>
    </xf>
    <xf numFmtId="37" fontId="13" fillId="3" borderId="9" xfId="29" applyNumberFormat="1" applyFont="1" applyFill="1" applyBorder="1" applyAlignment="1">
      <alignment horizontal="center" vertical="center"/>
    </xf>
    <xf numFmtId="37" fontId="13" fillId="3" borderId="21" xfId="29" applyNumberFormat="1" applyFont="1" applyFill="1" applyBorder="1" applyAlignment="1">
      <alignment horizontal="center" vertical="center"/>
    </xf>
    <xf numFmtId="1" fontId="11" fillId="3" borderId="21" xfId="38" applyNumberFormat="1" applyFont="1" applyFill="1" applyBorder="1" applyAlignment="1">
      <alignment vertical="center" wrapText="1"/>
      <protection/>
    </xf>
    <xf numFmtId="176" fontId="33" fillId="3" borderId="24" xfId="24" applyNumberFormat="1" applyFont="1" applyFill="1" applyBorder="1" applyAlignment="1">
      <alignment horizontal="left" vertical="center" wrapText="1"/>
    </xf>
    <xf numFmtId="176" fontId="33" fillId="3" borderId="11" xfId="24" applyNumberFormat="1" applyFont="1" applyFill="1" applyBorder="1" applyAlignment="1">
      <alignment horizontal="left" vertical="center" wrapText="1"/>
    </xf>
    <xf numFmtId="37" fontId="13" fillId="3" borderId="12" xfId="29" applyNumberFormat="1" applyFont="1" applyFill="1" applyBorder="1" applyAlignment="1">
      <alignment horizontal="center" vertical="center"/>
    </xf>
    <xf numFmtId="177" fontId="32" fillId="3" borderId="12" xfId="38" applyNumberFormat="1" applyFont="1" applyFill="1" applyBorder="1" applyAlignment="1">
      <alignment horizontal="center" vertical="center" wrapText="1"/>
      <protection/>
    </xf>
    <xf numFmtId="176" fontId="33" fillId="3" borderId="25" xfId="24" applyNumberFormat="1" applyFont="1" applyFill="1" applyBorder="1" applyAlignment="1">
      <alignment horizontal="left" vertical="center" wrapText="1"/>
    </xf>
    <xf numFmtId="0" fontId="0" fillId="4" borderId="0" xfId="0" applyFill="1" applyBorder="1" applyAlignment="1">
      <alignment/>
    </xf>
    <xf numFmtId="172" fontId="11" fillId="3" borderId="9" xfId="29" applyNumberFormat="1" applyFont="1" applyFill="1" applyBorder="1" applyAlignment="1">
      <alignment horizontal="center" vertical="center" wrapText="1"/>
    </xf>
    <xf numFmtId="172" fontId="11" fillId="3" borderId="21" xfId="29" applyNumberFormat="1" applyFont="1" applyFill="1" applyBorder="1" applyAlignment="1">
      <alignment horizontal="center" vertical="center" wrapText="1"/>
    </xf>
    <xf numFmtId="179" fontId="11" fillId="0" borderId="9" xfId="38" applyNumberFormat="1" applyFont="1" applyFill="1" applyBorder="1" applyAlignment="1">
      <alignment horizontal="center" vertical="center" wrapText="1"/>
      <protection/>
    </xf>
    <xf numFmtId="179" fontId="11" fillId="0" borderId="12" xfId="38" applyNumberFormat="1" applyFont="1" applyFill="1" applyBorder="1" applyAlignment="1">
      <alignment horizontal="center" vertical="center" wrapText="1"/>
      <protection/>
    </xf>
    <xf numFmtId="177" fontId="11" fillId="3" borderId="12" xfId="38" applyNumberFormat="1" applyFont="1" applyFill="1" applyBorder="1" applyAlignment="1">
      <alignment vertical="center" wrapText="1"/>
      <protection/>
    </xf>
    <xf numFmtId="179" fontId="11" fillId="3" borderId="9" xfId="38" applyNumberFormat="1" applyFont="1" applyFill="1" applyBorder="1" applyAlignment="1">
      <alignment horizontal="center" vertical="center" wrapText="1"/>
      <protection/>
    </xf>
    <xf numFmtId="179" fontId="11" fillId="3" borderId="21" xfId="38" applyNumberFormat="1" applyFont="1" applyFill="1" applyBorder="1" applyAlignment="1">
      <alignment horizontal="center" vertical="center" wrapText="1"/>
      <protection/>
    </xf>
    <xf numFmtId="179" fontId="11" fillId="0" borderId="21" xfId="38" applyNumberFormat="1" applyFont="1" applyFill="1" applyBorder="1" applyAlignment="1">
      <alignment horizontal="center" vertical="center" wrapText="1"/>
      <protection/>
    </xf>
    <xf numFmtId="177" fontId="10" fillId="0" borderId="9" xfId="38" applyNumberFormat="1" applyFont="1" applyFill="1" applyBorder="1" applyAlignment="1">
      <alignment vertical="center" wrapText="1"/>
      <protection/>
    </xf>
    <xf numFmtId="177" fontId="10" fillId="0" borderId="21" xfId="38" applyNumberFormat="1" applyFont="1" applyFill="1" applyBorder="1" applyAlignment="1">
      <alignment vertical="center" wrapText="1"/>
      <protection/>
    </xf>
    <xf numFmtId="178" fontId="11" fillId="3" borderId="9" xfId="29" applyNumberFormat="1" applyFont="1" applyFill="1" applyBorder="1" applyAlignment="1">
      <alignment horizontal="center" vertical="center" wrapText="1"/>
    </xf>
    <xf numFmtId="178" fontId="11" fillId="3" borderId="21" xfId="29" applyNumberFormat="1" applyFont="1" applyFill="1" applyBorder="1" applyAlignment="1">
      <alignment horizontal="center" vertical="center" wrapText="1"/>
    </xf>
    <xf numFmtId="0" fontId="31" fillId="4" borderId="40" xfId="38" applyFont="1" applyFill="1" applyBorder="1" applyAlignment="1">
      <alignment horizontal="center" vertical="center" wrapText="1"/>
      <protection/>
    </xf>
    <xf numFmtId="0" fontId="31" fillId="4" borderId="78" xfId="38" applyFont="1" applyFill="1" applyBorder="1" applyAlignment="1">
      <alignment horizontal="center" vertical="center" wrapText="1"/>
      <protection/>
    </xf>
    <xf numFmtId="0" fontId="31" fillId="4" borderId="79" xfId="38" applyFont="1" applyFill="1" applyBorder="1" applyAlignment="1">
      <alignment horizontal="center" vertical="center" wrapText="1"/>
      <protection/>
    </xf>
    <xf numFmtId="2" fontId="23" fillId="0" borderId="4" xfId="40" applyNumberFormat="1" applyFont="1" applyFill="1" applyBorder="1" applyAlignment="1">
      <alignment horizontal="center" vertical="center" wrapText="1"/>
    </xf>
    <xf numFmtId="2" fontId="23" fillId="0" borderId="4" xfId="40" applyNumberFormat="1" applyFont="1" applyFill="1" applyBorder="1" applyAlignment="1">
      <alignment horizontal="center" vertical="center"/>
    </xf>
    <xf numFmtId="2" fontId="23" fillId="0" borderId="54" xfId="40" applyNumberFormat="1" applyFont="1" applyFill="1" applyBorder="1" applyAlignment="1">
      <alignment horizontal="center" vertical="center"/>
    </xf>
    <xf numFmtId="2" fontId="23" fillId="0" borderId="33" xfId="40" applyNumberFormat="1" applyFont="1" applyFill="1" applyBorder="1" applyAlignment="1">
      <alignment horizontal="center" vertical="center"/>
    </xf>
    <xf numFmtId="2" fontId="23" fillId="0" borderId="4" xfId="45" applyNumberFormat="1" applyFont="1" applyFill="1" applyBorder="1" applyAlignment="1">
      <alignment horizontal="center" vertical="center"/>
    </xf>
    <xf numFmtId="2" fontId="23" fillId="0" borderId="29" xfId="40" applyNumberFormat="1" applyFont="1" applyFill="1" applyBorder="1" applyAlignment="1">
      <alignment horizontal="center" vertical="center"/>
    </xf>
    <xf numFmtId="10" fontId="23" fillId="0" borderId="15" xfId="40" applyNumberFormat="1" applyFont="1" applyFill="1" applyBorder="1" applyAlignment="1">
      <alignment horizontal="center" vertical="center"/>
    </xf>
    <xf numFmtId="10" fontId="23" fillId="0" borderId="4" xfId="40" applyNumberFormat="1" applyFont="1" applyFill="1" applyBorder="1" applyAlignment="1">
      <alignment horizontal="center" vertical="center"/>
    </xf>
    <xf numFmtId="10" fontId="23" fillId="0" borderId="27" xfId="40" applyNumberFormat="1" applyFont="1" applyFill="1" applyBorder="1" applyAlignment="1">
      <alignment horizontal="center" vertical="center"/>
    </xf>
    <xf numFmtId="10" fontId="23" fillId="0" borderId="1" xfId="40" applyNumberFormat="1" applyFont="1" applyFill="1" applyBorder="1" applyAlignment="1">
      <alignment horizontal="center" vertical="center"/>
    </xf>
    <xf numFmtId="2" fontId="23" fillId="0" borderId="1" xfId="40" applyNumberFormat="1" applyFont="1" applyFill="1" applyBorder="1" applyAlignment="1">
      <alignment horizontal="center" vertical="center" wrapText="1"/>
    </xf>
    <xf numFmtId="2" fontId="23" fillId="0" borderId="1" xfId="40" applyNumberFormat="1" applyFont="1" applyFill="1" applyBorder="1" applyAlignment="1">
      <alignment horizontal="center" vertical="center"/>
    </xf>
    <xf numFmtId="2" fontId="23" fillId="0" borderId="55" xfId="40" applyNumberFormat="1" applyFont="1" applyFill="1" applyBorder="1" applyAlignment="1">
      <alignment horizontal="center" vertical="center"/>
    </xf>
    <xf numFmtId="2" fontId="23" fillId="0" borderId="47" xfId="40" applyNumberFormat="1" applyFont="1" applyFill="1" applyBorder="1" applyAlignment="1">
      <alignment horizontal="center" vertical="center"/>
    </xf>
    <xf numFmtId="2" fontId="23" fillId="0" borderId="19" xfId="40" applyNumberFormat="1" applyFont="1" applyFill="1" applyBorder="1" applyAlignment="1">
      <alignment horizontal="center" vertical="center"/>
    </xf>
    <xf numFmtId="9" fontId="23" fillId="0" borderId="5" xfId="40" applyFont="1" applyFill="1" applyBorder="1" applyAlignment="1">
      <alignment horizontal="center" vertical="center"/>
    </xf>
    <xf numFmtId="2" fontId="23" fillId="0" borderId="4" xfId="29" applyNumberFormat="1" applyFont="1" applyFill="1" applyBorder="1" applyAlignment="1">
      <alignment horizontal="center" vertical="center" wrapText="1"/>
    </xf>
    <xf numFmtId="2" fontId="50" fillId="0" borderId="4" xfId="0" applyNumberFormat="1" applyFont="1" applyFill="1" applyBorder="1" applyAlignment="1">
      <alignment horizontal="center" vertical="center"/>
    </xf>
    <xf numFmtId="2" fontId="50" fillId="0" borderId="1" xfId="0" applyNumberFormat="1" applyFont="1" applyFill="1" applyBorder="1" applyAlignment="1">
      <alignment horizontal="center" vertical="center"/>
    </xf>
    <xf numFmtId="2" fontId="23" fillId="0" borderId="6" xfId="0" applyNumberFormat="1" applyFont="1" applyFill="1" applyBorder="1" applyAlignment="1">
      <alignment horizontal="center" vertical="center" wrapText="1"/>
    </xf>
    <xf numFmtId="2" fontId="23" fillId="0" borderId="6" xfId="29" applyNumberFormat="1" applyFont="1" applyFill="1" applyBorder="1" applyAlignment="1">
      <alignment horizontal="center" vertical="center" wrapText="1"/>
    </xf>
    <xf numFmtId="2" fontId="23" fillId="0" borderId="56" xfId="0" applyNumberFormat="1" applyFont="1" applyFill="1" applyBorder="1" applyAlignment="1">
      <alignment horizontal="center" vertical="center" wrapText="1"/>
    </xf>
    <xf numFmtId="2" fontId="23" fillId="0" borderId="35" xfId="0" applyNumberFormat="1" applyFont="1" applyFill="1" applyBorder="1" applyAlignment="1">
      <alignment horizontal="center" vertical="center" wrapText="1"/>
    </xf>
    <xf numFmtId="2" fontId="23" fillId="0" borderId="17" xfId="0" applyNumberFormat="1" applyFont="1" applyFill="1" applyBorder="1" applyAlignment="1">
      <alignment horizontal="center" vertical="center" wrapText="1"/>
    </xf>
    <xf numFmtId="2" fontId="10" fillId="0" borderId="6" xfId="0" applyNumberFormat="1" applyFont="1" applyFill="1" applyBorder="1" applyAlignment="1">
      <alignment horizontal="center" vertical="center" wrapText="1"/>
    </xf>
    <xf numFmtId="178" fontId="23" fillId="4" borderId="4" xfId="28" applyNumberFormat="1" applyFont="1" applyFill="1" applyBorder="1" applyAlignment="1">
      <alignment horizontal="center" vertical="center"/>
    </xf>
    <xf numFmtId="178" fontId="23" fillId="4" borderId="4" xfId="29" applyNumberFormat="1" applyFont="1" applyFill="1" applyBorder="1" applyAlignment="1">
      <alignment horizontal="center" vertical="center"/>
    </xf>
    <xf numFmtId="178" fontId="23" fillId="4" borderId="54" xfId="28" applyNumberFormat="1" applyFont="1" applyFill="1" applyBorder="1" applyAlignment="1">
      <alignment horizontal="center" vertical="center"/>
    </xf>
    <xf numFmtId="178" fontId="23" fillId="4" borderId="33" xfId="28" applyNumberFormat="1" applyFont="1" applyFill="1" applyBorder="1" applyAlignment="1">
      <alignment horizontal="center" vertical="center"/>
    </xf>
    <xf numFmtId="178" fontId="23" fillId="4" borderId="1" xfId="28" applyNumberFormat="1" applyFont="1" applyFill="1" applyBorder="1" applyAlignment="1">
      <alignment horizontal="center" vertical="center"/>
    </xf>
    <xf numFmtId="178" fontId="23" fillId="4" borderId="1" xfId="29" applyNumberFormat="1" applyFont="1" applyFill="1" applyBorder="1" applyAlignment="1">
      <alignment horizontal="center" vertical="center"/>
    </xf>
    <xf numFmtId="178" fontId="23" fillId="4" borderId="55" xfId="28" applyNumberFormat="1" applyFont="1" applyFill="1" applyBorder="1" applyAlignment="1">
      <alignment horizontal="center" vertical="center"/>
    </xf>
    <xf numFmtId="178" fontId="23" fillId="4" borderId="47" xfId="28" applyNumberFormat="1" applyFont="1" applyFill="1" applyBorder="1" applyAlignment="1">
      <alignment horizontal="center" vertical="center"/>
    </xf>
    <xf numFmtId="178" fontId="23" fillId="4" borderId="5" xfId="28" applyNumberFormat="1" applyFont="1" applyFill="1" applyBorder="1" applyAlignment="1">
      <alignment horizontal="center" vertical="center"/>
    </xf>
    <xf numFmtId="178" fontId="23" fillId="4" borderId="5" xfId="29" applyNumberFormat="1" applyFont="1" applyFill="1" applyBorder="1" applyAlignment="1">
      <alignment horizontal="center" vertical="center"/>
    </xf>
    <xf numFmtId="178" fontId="23" fillId="4" borderId="58" xfId="28" applyNumberFormat="1" applyFont="1" applyFill="1" applyBorder="1" applyAlignment="1">
      <alignment horizontal="center" vertical="center"/>
    </xf>
    <xf numFmtId="178" fontId="23" fillId="4" borderId="48" xfId="28" applyNumberFormat="1" applyFont="1" applyFill="1" applyBorder="1" applyAlignment="1">
      <alignment horizontal="center" vertical="center"/>
    </xf>
  </cellXfs>
  <cellStyles count="311">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Moneda 2 3 2" xfId="43"/>
    <cellStyle name="Moneda 3 2" xfId="44"/>
    <cellStyle name="Porcentaje 2" xfId="45"/>
    <cellStyle name="Moneda 2 3 3" xfId="46"/>
    <cellStyle name="Moneda 2 3 4" xfId="47"/>
    <cellStyle name="Moneda 2 3 2 2" xfId="48"/>
    <cellStyle name="Moneda 3 2 2" xfId="49"/>
    <cellStyle name="Moneda 2 3 2 2 2" xfId="50"/>
    <cellStyle name="Moneda 2 3 2 2 2 2" xfId="51"/>
    <cellStyle name="Moneda 2 3 2 2 3" xfId="52"/>
    <cellStyle name="Moneda 2 3 2 2 3 2" xfId="53"/>
    <cellStyle name="Moneda 2 3 2 2 4" xfId="54"/>
    <cellStyle name="Moneda 2 3 2 2 4 2" xfId="55"/>
    <cellStyle name="Moneda 2 3 2 2 5" xfId="56"/>
    <cellStyle name="Moneda 2 3 2 3" xfId="57"/>
    <cellStyle name="Moneda 2 3 2 3 2" xfId="58"/>
    <cellStyle name="Moneda 2 3 2 4" xfId="59"/>
    <cellStyle name="Moneda 2 3 2 4 2" xfId="60"/>
    <cellStyle name="Moneda 2 3 2 5" xfId="61"/>
    <cellStyle name="Moneda 2 3 2 5 2" xfId="62"/>
    <cellStyle name="Moneda 2 3 2 6" xfId="63"/>
    <cellStyle name="Moneda 2 3 3 2" xfId="64"/>
    <cellStyle name="Moneda 2 3 3 2 2" xfId="65"/>
    <cellStyle name="Moneda 2 3 3 3" xfId="66"/>
    <cellStyle name="Moneda 2 3 3 3 2" xfId="67"/>
    <cellStyle name="Moneda 2 3 3 4" xfId="68"/>
    <cellStyle name="Moneda 2 3 3 4 2" xfId="69"/>
    <cellStyle name="Moneda 2 3 3 5" xfId="70"/>
    <cellStyle name="Moneda 2 3 4 2" xfId="71"/>
    <cellStyle name="Moneda 2 3 4 2 2" xfId="72"/>
    <cellStyle name="Moneda 2 3 4 3" xfId="73"/>
    <cellStyle name="Moneda 2 3 4 3 2" xfId="74"/>
    <cellStyle name="Moneda 2 3 4 4" xfId="75"/>
    <cellStyle name="Moneda 2 3 4 4 2" xfId="76"/>
    <cellStyle name="Moneda 2 3 4 5" xfId="77"/>
    <cellStyle name="Moneda 2 3 5" xfId="78"/>
    <cellStyle name="Moneda 2 3 5 2" xfId="79"/>
    <cellStyle name="Moneda 2 3 6" xfId="80"/>
    <cellStyle name="Moneda 2 3 6 2" xfId="81"/>
    <cellStyle name="Moneda 2 3 7" xfId="82"/>
    <cellStyle name="Moneda 2 3 7 2" xfId="83"/>
    <cellStyle name="Moneda 2 3 8" xfId="84"/>
    <cellStyle name="Moneda 3 2 2 2" xfId="85"/>
    <cellStyle name="Moneda 3 2 2 2 2" xfId="86"/>
    <cellStyle name="Moneda 3 2 2 3" xfId="87"/>
    <cellStyle name="Moneda 3 2 2 3 2" xfId="88"/>
    <cellStyle name="Moneda 3 2 2 4" xfId="89"/>
    <cellStyle name="Moneda 3 2 2 4 2" xfId="90"/>
    <cellStyle name="Moneda 3 2 2 5" xfId="91"/>
    <cellStyle name="Moneda 3 2 3" xfId="92"/>
    <cellStyle name="Moneda 3 2 3 2" xfId="93"/>
    <cellStyle name="Moneda 3 2 4" xfId="94"/>
    <cellStyle name="Moneda 3 2 4 2" xfId="95"/>
    <cellStyle name="Moneda 3 2 5" xfId="96"/>
    <cellStyle name="Moneda 3 2 5 2" xfId="97"/>
    <cellStyle name="Moneda 3 2 6" xfId="98"/>
    <cellStyle name="Normal_573_2009_ Actualizado 22_12_2009" xfId="99"/>
    <cellStyle name="Moneda 2 3 2 2 2 2 2" xfId="100"/>
    <cellStyle name="Moneda 2 3 2 2 2 3" xfId="101"/>
    <cellStyle name="Moneda 2 3 2 2 3 2 2" xfId="102"/>
    <cellStyle name="Moneda 2 3 2 2 3 3" xfId="103"/>
    <cellStyle name="Moneda 2 3 2 2 4 2 2" xfId="104"/>
    <cellStyle name="Moneda 2 3 2 2 4 3" xfId="105"/>
    <cellStyle name="Moneda 2 3 2 2 5 2" xfId="106"/>
    <cellStyle name="Moneda 2 3 2 2 6" xfId="107"/>
    <cellStyle name="Moneda 2 3 2 3 2 2" xfId="108"/>
    <cellStyle name="Moneda 2 3 2 3 3" xfId="109"/>
    <cellStyle name="Moneda 2 3 2 4 2 2" xfId="110"/>
    <cellStyle name="Moneda 2 3 2 4 3" xfId="111"/>
    <cellStyle name="Moneda 2 3 2 5 2 2" xfId="112"/>
    <cellStyle name="Moneda 2 3 2 5 3" xfId="113"/>
    <cellStyle name="Moneda 2 3 2 6 2" xfId="114"/>
    <cellStyle name="Moneda 2 3 2 7" xfId="115"/>
    <cellStyle name="Moneda 2 3 3 2 2 2" xfId="116"/>
    <cellStyle name="Moneda 2 3 3 2 3" xfId="117"/>
    <cellStyle name="Moneda 2 3 3 3 2 2" xfId="118"/>
    <cellStyle name="Moneda 2 3 3 3 3" xfId="119"/>
    <cellStyle name="Moneda 2 3 3 4 2 2" xfId="120"/>
    <cellStyle name="Moneda 2 3 3 4 3" xfId="121"/>
    <cellStyle name="Moneda 2 3 3 5 2" xfId="122"/>
    <cellStyle name="Moneda 2 3 3 6" xfId="123"/>
    <cellStyle name="Moneda 2 3 4 2 2 2" xfId="124"/>
    <cellStyle name="Moneda 2 3 4 2 3" xfId="125"/>
    <cellStyle name="Moneda 2 3 4 3 2 2" xfId="126"/>
    <cellStyle name="Moneda 2 3 4 3 3" xfId="127"/>
    <cellStyle name="Moneda 2 3 4 4 2 2" xfId="128"/>
    <cellStyle name="Moneda 2 3 4 4 3" xfId="129"/>
    <cellStyle name="Moneda 2 3 4 5 2" xfId="130"/>
    <cellStyle name="Moneda 2 3 4 6" xfId="131"/>
    <cellStyle name="Moneda 2 3 5 2 2" xfId="132"/>
    <cellStyle name="Moneda 2 3 5 3" xfId="133"/>
    <cellStyle name="Moneda 2 3 6 2 2" xfId="134"/>
    <cellStyle name="Moneda 2 3 6 3" xfId="135"/>
    <cellStyle name="Moneda 2 3 7 2 2" xfId="136"/>
    <cellStyle name="Moneda 2 3 7 3" xfId="137"/>
    <cellStyle name="Moneda 2 3 8 2" xfId="138"/>
    <cellStyle name="Moneda 2 3 9" xfId="139"/>
    <cellStyle name="Moneda 3 2 2 2 2 2" xfId="140"/>
    <cellStyle name="Moneda 3 2 2 2 3" xfId="141"/>
    <cellStyle name="Moneda 3 2 2 3 2 2" xfId="142"/>
    <cellStyle name="Moneda 3 2 2 3 3" xfId="143"/>
    <cellStyle name="Moneda 3 2 2 4 2 2" xfId="144"/>
    <cellStyle name="Moneda 3 2 2 4 3" xfId="145"/>
    <cellStyle name="Moneda 3 2 2 5 2" xfId="146"/>
    <cellStyle name="Moneda 3 2 2 6" xfId="147"/>
    <cellStyle name="Moneda 3 2 3 2 2" xfId="148"/>
    <cellStyle name="Moneda 3 2 3 3" xfId="149"/>
    <cellStyle name="Moneda 3 2 4 2 2" xfId="150"/>
    <cellStyle name="Moneda 3 2 4 3" xfId="151"/>
    <cellStyle name="Moneda 3 2 5 2 2" xfId="152"/>
    <cellStyle name="Moneda 3 2 5 3" xfId="153"/>
    <cellStyle name="Moneda 3 2 6 2" xfId="154"/>
    <cellStyle name="Moneda 3 2 7" xfId="155"/>
    <cellStyle name="Moneda 10" xfId="156"/>
    <cellStyle name="Porcentaje 3" xfId="157"/>
    <cellStyle name="Moneda 8" xfId="158"/>
    <cellStyle name="Moneda 20" xfId="159"/>
    <cellStyle name="Moneda 14" xfId="160"/>
    <cellStyle name="Millares 5" xfId="161"/>
    <cellStyle name="Moneda 7" xfId="162"/>
    <cellStyle name="Moneda 2 3 10" xfId="163"/>
    <cellStyle name="Moneda 3 4" xfId="164"/>
    <cellStyle name="Moneda 5" xfId="165"/>
    <cellStyle name="Moneda 21" xfId="166"/>
    <cellStyle name="Moneda 15" xfId="167"/>
    <cellStyle name="Moneda 18" xfId="168"/>
    <cellStyle name="Moneda 11" xfId="169"/>
    <cellStyle name="Moneda 6" xfId="170"/>
    <cellStyle name="Moneda 13" xfId="171"/>
    <cellStyle name="Moneda 17" xfId="172"/>
    <cellStyle name="Normal 2 3" xfId="173"/>
    <cellStyle name="Moneda 2 4" xfId="174"/>
    <cellStyle name="Millares 2 3" xfId="175"/>
    <cellStyle name="Énfasis1 2" xfId="176"/>
    <cellStyle name="Normal 2 2" xfId="177"/>
    <cellStyle name="Moneda 2 2 3" xfId="178"/>
    <cellStyle name="Millares 6" xfId="179"/>
    <cellStyle name="Moneda 3 3" xfId="180"/>
    <cellStyle name="Moneda [0] 2" xfId="181"/>
    <cellStyle name="Moneda 9" xfId="182"/>
    <cellStyle name="Énfasis1 2 2" xfId="183"/>
    <cellStyle name="Normal 3 2 2" xfId="184"/>
    <cellStyle name="Moneda 3 2 8" xfId="185"/>
    <cellStyle name="Moneda 16" xfId="186"/>
    <cellStyle name="Moneda 12" xfId="187"/>
    <cellStyle name="Moneda 19" xfId="188"/>
    <cellStyle name="Moneda 22" xfId="189"/>
    <cellStyle name="Moneda 2 3 11" xfId="190"/>
    <cellStyle name="Moneda 2 3 2 8" xfId="191"/>
    <cellStyle name="Moneda 3 2 9" xfId="192"/>
    <cellStyle name="Moneda 2 3 3 7" xfId="193"/>
    <cellStyle name="Moneda 2 3 4 7" xfId="194"/>
    <cellStyle name="Moneda 2 3 2 2 7" xfId="195"/>
    <cellStyle name="Moneda 3 2 2 7" xfId="196"/>
    <cellStyle name="Moneda 2 3 2 2 2 4" xfId="197"/>
    <cellStyle name="Moneda 2 3 2 2 2 2 3" xfId="198"/>
    <cellStyle name="Moneda 2 3 2 2 3 4" xfId="199"/>
    <cellStyle name="Moneda 2 3 2 2 3 2 3" xfId="200"/>
    <cellStyle name="Moneda 2 3 2 2 4 4" xfId="201"/>
    <cellStyle name="Moneda 2 3 2 2 4 2 3" xfId="202"/>
    <cellStyle name="Moneda 2 3 2 2 5 3" xfId="203"/>
    <cellStyle name="Moneda 2 3 2 3 4" xfId="204"/>
    <cellStyle name="Moneda 2 3 2 3 2 3" xfId="205"/>
    <cellStyle name="Moneda 2 3 2 4 4" xfId="206"/>
    <cellStyle name="Moneda 2 3 2 4 2 3" xfId="207"/>
    <cellStyle name="Moneda 2 3 2 5 4" xfId="208"/>
    <cellStyle name="Moneda 2 3 2 5 2 3" xfId="209"/>
    <cellStyle name="Moneda 2 3 2 6 3" xfId="210"/>
    <cellStyle name="Moneda 2 3 3 2 4" xfId="211"/>
    <cellStyle name="Moneda 2 3 3 2 2 3" xfId="212"/>
    <cellStyle name="Moneda 2 3 3 3 4" xfId="213"/>
    <cellStyle name="Moneda 2 3 3 3 2 3" xfId="214"/>
    <cellStyle name="Moneda 2 3 3 4 4" xfId="215"/>
    <cellStyle name="Moneda 2 3 3 4 2 3" xfId="216"/>
    <cellStyle name="Moneda 2 3 3 5 3" xfId="217"/>
    <cellStyle name="Moneda 2 3 4 2 4" xfId="218"/>
    <cellStyle name="Moneda 2 3 4 2 2 3" xfId="219"/>
    <cellStyle name="Moneda 2 3 4 3 4" xfId="220"/>
    <cellStyle name="Moneda 2 3 4 3 2 3" xfId="221"/>
    <cellStyle name="Moneda 2 3 4 4 4" xfId="222"/>
    <cellStyle name="Moneda 2 3 4 4 2 3" xfId="223"/>
    <cellStyle name="Moneda 2 3 4 5 3" xfId="224"/>
    <cellStyle name="Moneda 2 3 5 4" xfId="225"/>
    <cellStyle name="Moneda 2 3 5 2 3" xfId="226"/>
    <cellStyle name="Moneda 2 3 6 4" xfId="227"/>
    <cellStyle name="Moneda 2 3 6 2 3" xfId="228"/>
    <cellStyle name="Moneda 2 3 7 4" xfId="229"/>
    <cellStyle name="Moneda 2 3 7 2 3" xfId="230"/>
    <cellStyle name="Moneda 2 3 8 3" xfId="231"/>
    <cellStyle name="Moneda 3 2 2 2 4" xfId="232"/>
    <cellStyle name="Moneda 3 2 2 2 2 3" xfId="233"/>
    <cellStyle name="Moneda 3 2 2 3 4" xfId="234"/>
    <cellStyle name="Moneda 3 2 2 3 2 3" xfId="235"/>
    <cellStyle name="Moneda 3 2 2 4 4" xfId="236"/>
    <cellStyle name="Moneda 3 2 2 4 2 3" xfId="237"/>
    <cellStyle name="Moneda 3 2 2 5 3" xfId="238"/>
    <cellStyle name="Moneda 3 2 3 4" xfId="239"/>
    <cellStyle name="Moneda 3 2 3 2 3" xfId="240"/>
    <cellStyle name="Moneda 3 2 4 4" xfId="241"/>
    <cellStyle name="Moneda 3 2 4 2 3" xfId="242"/>
    <cellStyle name="Moneda 3 2 5 4" xfId="243"/>
    <cellStyle name="Moneda 3 2 5 2 3" xfId="244"/>
    <cellStyle name="Moneda 3 2 6 3" xfId="245"/>
    <cellStyle name="Moneda 2 3 2 2 2 2 2 2" xfId="246"/>
    <cellStyle name="Moneda 2 3 2 2 2 3 2" xfId="247"/>
    <cellStyle name="Moneda 2 3 2 2 3 2 2 2" xfId="248"/>
    <cellStyle name="Moneda 2 3 2 2 3 3 2" xfId="249"/>
    <cellStyle name="Moneda 2 3 2 2 4 2 2 2" xfId="250"/>
    <cellStyle name="Moneda 2 3 2 2 4 3 2" xfId="251"/>
    <cellStyle name="Moneda 2 3 2 2 5 2 2" xfId="252"/>
    <cellStyle name="Moneda 2 3 2 2 6 2" xfId="253"/>
    <cellStyle name="Moneda 2 3 2 3 2 2 2" xfId="254"/>
    <cellStyle name="Moneda 2 3 2 3 3 2" xfId="255"/>
    <cellStyle name="Moneda 2 3 2 4 2 2 2" xfId="256"/>
    <cellStyle name="Moneda 2 3 2 4 3 2" xfId="257"/>
    <cellStyle name="Moneda 2 3 2 5 2 2 2" xfId="258"/>
    <cellStyle name="Moneda 2 3 2 5 3 2" xfId="259"/>
    <cellStyle name="Moneda 2 3 2 6 2 2" xfId="260"/>
    <cellStyle name="Moneda 2 3 2 7 2" xfId="261"/>
    <cellStyle name="Moneda 2 3 3 2 2 2 2" xfId="262"/>
    <cellStyle name="Moneda 2 3 3 2 3 2" xfId="263"/>
    <cellStyle name="Moneda 2 3 3 3 2 2 2" xfId="264"/>
    <cellStyle name="Moneda 2 3 3 3 3 2" xfId="265"/>
    <cellStyle name="Moneda 2 3 3 4 2 2 2" xfId="266"/>
    <cellStyle name="Moneda 2 3 3 4 3 2" xfId="267"/>
    <cellStyle name="Moneda 2 3 3 5 2 2" xfId="268"/>
    <cellStyle name="Moneda 2 3 3 6 2" xfId="269"/>
    <cellStyle name="Moneda 2 3 4 2 2 2 2" xfId="270"/>
    <cellStyle name="Moneda 2 3 4 2 3 2" xfId="271"/>
    <cellStyle name="Moneda 2 3 4 3 2 2 2" xfId="272"/>
    <cellStyle name="Moneda 2 3 4 3 3 2" xfId="273"/>
    <cellStyle name="Moneda 2 3 4 4 2 2 2" xfId="274"/>
    <cellStyle name="Moneda 2 3 4 4 3 2" xfId="275"/>
    <cellStyle name="Moneda 2 3 4 5 2 2" xfId="276"/>
    <cellStyle name="Moneda 2 3 4 6 2" xfId="277"/>
    <cellStyle name="Moneda 2 3 5 2 2 2" xfId="278"/>
    <cellStyle name="Moneda 2 3 5 3 2" xfId="279"/>
    <cellStyle name="Moneda 2 3 6 2 2 2" xfId="280"/>
    <cellStyle name="Moneda 2 3 6 3 2" xfId="281"/>
    <cellStyle name="Moneda 2 3 7 2 2 2" xfId="282"/>
    <cellStyle name="Moneda 2 3 7 3 2" xfId="283"/>
    <cellStyle name="Moneda 2 3 8 2 2" xfId="284"/>
    <cellStyle name="Moneda 2 3 9 2" xfId="285"/>
    <cellStyle name="Moneda 3 2 2 2 2 2 2" xfId="286"/>
    <cellStyle name="Moneda 3 2 2 2 3 2" xfId="287"/>
    <cellStyle name="Moneda 3 2 2 3 2 2 2" xfId="288"/>
    <cellStyle name="Moneda 3 2 2 3 3 2" xfId="289"/>
    <cellStyle name="Moneda 3 2 2 4 2 2 2" xfId="290"/>
    <cellStyle name="Moneda 3 2 2 4 3 2" xfId="291"/>
    <cellStyle name="Moneda 3 2 2 5 2 2" xfId="292"/>
    <cellStyle name="Moneda 3 2 2 6 2" xfId="293"/>
    <cellStyle name="Moneda 3 2 3 2 2 2" xfId="294"/>
    <cellStyle name="Moneda 3 2 3 3 2" xfId="295"/>
    <cellStyle name="Moneda 3 2 4 2 2 2" xfId="296"/>
    <cellStyle name="Moneda 3 2 4 3 2" xfId="297"/>
    <cellStyle name="Moneda 3 2 5 2 2 2" xfId="298"/>
    <cellStyle name="Moneda 3 2 5 3 2" xfId="299"/>
    <cellStyle name="Moneda 3 2 6 2 2" xfId="300"/>
    <cellStyle name="Moneda 3 2 7 2" xfId="301"/>
    <cellStyle name="Moneda 10 2" xfId="302"/>
    <cellStyle name="Moneda 8 2" xfId="303"/>
    <cellStyle name="Moneda 20 2" xfId="304"/>
    <cellStyle name="Moneda 14 2" xfId="305"/>
    <cellStyle name="Moneda 24" xfId="306"/>
    <cellStyle name="Moneda 7 2" xfId="307"/>
    <cellStyle name="Moneda 2 3 10 2" xfId="308"/>
    <cellStyle name="Moneda 3 4 2" xfId="309"/>
    <cellStyle name="Moneda 23" xfId="310"/>
    <cellStyle name="Moneda 21 2" xfId="311"/>
    <cellStyle name="Moneda 15 2" xfId="312"/>
    <cellStyle name="Moneda 18 2" xfId="313"/>
    <cellStyle name="Moneda 11 2" xfId="314"/>
    <cellStyle name="Moneda 6 2" xfId="315"/>
    <cellStyle name="Moneda 13 2" xfId="316"/>
    <cellStyle name="Moneda 17 2" xfId="317"/>
    <cellStyle name="Moneda 2 2 3 2" xfId="318"/>
    <cellStyle name="Moneda 3 3 2" xfId="319"/>
    <cellStyle name="Moneda [0] 2 2" xfId="320"/>
    <cellStyle name="Moneda 9 2" xfId="321"/>
    <cellStyle name="Moneda 16 2" xfId="322"/>
    <cellStyle name="Moneda 12 2" xfId="323"/>
    <cellStyle name="Moneda 19 2" xfId="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xdr:row>
      <xdr:rowOff>304800</xdr:rowOff>
    </xdr:from>
    <xdr:to>
      <xdr:col>4</xdr:col>
      <xdr:colOff>1447800</xdr:colOff>
      <xdr:row>4</xdr:row>
      <xdr:rowOff>38100</xdr:rowOff>
    </xdr:to>
    <xdr:pic>
      <xdr:nvPicPr>
        <xdr:cNvPr id="2" name="Picture 110"/>
        <xdr:cNvPicPr preferRelativeResize="1">
          <a:picLocks noChangeAspect="1"/>
        </xdr:cNvPicPr>
      </xdr:nvPicPr>
      <xdr:blipFill>
        <a:blip r:embed="rId1"/>
        <a:stretch>
          <a:fillRect/>
        </a:stretch>
      </xdr:blipFill>
      <xdr:spPr bwMode="auto">
        <a:xfrm>
          <a:off x="1704975" y="571500"/>
          <a:ext cx="2905125" cy="93345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180975</xdr:rowOff>
    </xdr:from>
    <xdr:to>
      <xdr:col>3</xdr:col>
      <xdr:colOff>257175</xdr:colOff>
      <xdr:row>3</xdr:row>
      <xdr:rowOff>190500</xdr:rowOff>
    </xdr:to>
    <xdr:pic>
      <xdr:nvPicPr>
        <xdr:cNvPr id="9967" name="Imagen 2"/>
        <xdr:cNvPicPr preferRelativeResize="1">
          <a:picLocks noChangeAspect="1"/>
        </xdr:cNvPicPr>
      </xdr:nvPicPr>
      <xdr:blipFill>
        <a:blip r:embed="rId1"/>
        <a:stretch>
          <a:fillRect/>
        </a:stretch>
      </xdr:blipFill>
      <xdr:spPr bwMode="auto">
        <a:xfrm>
          <a:off x="600075" y="180975"/>
          <a:ext cx="2266950" cy="657225"/>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228600</xdr:rowOff>
    </xdr:from>
    <xdr:to>
      <xdr:col>1</xdr:col>
      <xdr:colOff>762000</xdr:colOff>
      <xdr:row>3</xdr:row>
      <xdr:rowOff>38100</xdr:rowOff>
    </xdr:to>
    <xdr:pic>
      <xdr:nvPicPr>
        <xdr:cNvPr id="2" name="Imagen 2"/>
        <xdr:cNvPicPr preferRelativeResize="1">
          <a:picLocks noChangeAspect="1"/>
        </xdr:cNvPicPr>
      </xdr:nvPicPr>
      <xdr:blipFill>
        <a:blip r:embed="rId1"/>
        <a:stretch>
          <a:fillRect/>
        </a:stretch>
      </xdr:blipFill>
      <xdr:spPr bwMode="auto">
        <a:xfrm>
          <a:off x="190500" y="228600"/>
          <a:ext cx="1333500" cy="962025"/>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1</xdr:row>
      <xdr:rowOff>0</xdr:rowOff>
    </xdr:from>
    <xdr:to>
      <xdr:col>3</xdr:col>
      <xdr:colOff>28575</xdr:colOff>
      <xdr:row>2</xdr:row>
      <xdr:rowOff>228600</xdr:rowOff>
    </xdr:to>
    <xdr:pic>
      <xdr:nvPicPr>
        <xdr:cNvPr id="2" name="Imagen 1"/>
        <xdr:cNvPicPr preferRelativeResize="1">
          <a:picLocks noChangeAspect="1"/>
        </xdr:cNvPicPr>
      </xdr:nvPicPr>
      <xdr:blipFill>
        <a:blip r:embed="rId1"/>
        <a:stretch>
          <a:fillRect/>
        </a:stretch>
      </xdr:blipFill>
      <xdr:spPr>
        <a:xfrm>
          <a:off x="323850" y="295275"/>
          <a:ext cx="2181225" cy="4953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xdr:row>
      <xdr:rowOff>66675</xdr:rowOff>
    </xdr:from>
    <xdr:to>
      <xdr:col>2</xdr:col>
      <xdr:colOff>1114425</xdr:colOff>
      <xdr:row>2</xdr:row>
      <xdr:rowOff>381000</xdr:rowOff>
    </xdr:to>
    <xdr:pic>
      <xdr:nvPicPr>
        <xdr:cNvPr id="2" name="1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371475</xdr:colOff>
      <xdr:row>1</xdr:row>
      <xdr:rowOff>66675</xdr:rowOff>
    </xdr:from>
    <xdr:to>
      <xdr:col>2</xdr:col>
      <xdr:colOff>1114425</xdr:colOff>
      <xdr:row>2</xdr:row>
      <xdr:rowOff>381000</xdr:rowOff>
    </xdr:to>
    <xdr:pic>
      <xdr:nvPicPr>
        <xdr:cNvPr id="3" name="2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371475</xdr:colOff>
      <xdr:row>1</xdr:row>
      <xdr:rowOff>66675</xdr:rowOff>
    </xdr:from>
    <xdr:to>
      <xdr:col>2</xdr:col>
      <xdr:colOff>1114425</xdr:colOff>
      <xdr:row>2</xdr:row>
      <xdr:rowOff>381000</xdr:rowOff>
    </xdr:to>
    <xdr:pic>
      <xdr:nvPicPr>
        <xdr:cNvPr id="4" name="2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371475</xdr:colOff>
      <xdr:row>1</xdr:row>
      <xdr:rowOff>66675</xdr:rowOff>
    </xdr:from>
    <xdr:to>
      <xdr:col>2</xdr:col>
      <xdr:colOff>1114425</xdr:colOff>
      <xdr:row>2</xdr:row>
      <xdr:rowOff>381000</xdr:rowOff>
    </xdr:to>
    <xdr:pic>
      <xdr:nvPicPr>
        <xdr:cNvPr id="5" name="2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BACKUP%20LINA%20C\Lina%20Forero-Datos\20180970\12_SEGFULL\2016_2017_2018-%201150%20corte%20a%2009%20en%201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paola.rodriguez\Documents\0097-2018\0097-2018\Noviembre\FormatosActSegTerri-3trim\1150_V3_FaltaSegEnMeta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lvaro.decastro\Downloads\1150_SEGPLAN_IITRIM_CONSOLIDADO%20-%2009-07-2018%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 val="GESTIÓN"/>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150-2016"/>
      <sheetName val="Reservas por concepto"/>
      <sheetName val="1150-2017"/>
      <sheetName val="Giros 2017 a 30092018"/>
      <sheetName val="1150-2018"/>
      <sheetName val="Metas2018"/>
      <sheetName val="Dingral18"/>
    </sheetNames>
    <sheetDataSet>
      <sheetData sheetId="0" refreshError="1"/>
      <sheetData sheetId="1" refreshError="1"/>
      <sheetData sheetId="2" refreshError="1"/>
      <sheetData sheetId="3">
        <row r="24">
          <cell r="E24">
            <v>4480095076</v>
          </cell>
        </row>
      </sheetData>
      <sheetData sheetId="4" refreshError="1"/>
      <sheetData sheetId="5" refreshError="1"/>
      <sheetData sheetId="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STIÓN "/>
      <sheetName val="INVERSIÓN"/>
      <sheetName val="ACTIVIDADES "/>
      <sheetName val="TERRITORIALIZACIÓN"/>
    </sheetNames>
    <sheetDataSet>
      <sheetData sheetId="0" refreshError="1"/>
      <sheetData sheetId="1" refreshError="1">
        <row r="9">
          <cell r="S9">
            <v>70</v>
          </cell>
          <cell r="V9">
            <v>70</v>
          </cell>
          <cell r="AL9">
            <v>65</v>
          </cell>
          <cell r="AM9">
            <v>67</v>
          </cell>
        </row>
        <row r="10">
          <cell r="S10">
            <v>91225000</v>
          </cell>
          <cell r="V10">
            <v>97757500</v>
          </cell>
          <cell r="AL10">
            <v>0</v>
          </cell>
          <cell r="AM10">
            <v>70090000</v>
          </cell>
        </row>
        <row r="11">
          <cell r="S11">
            <v>0</v>
          </cell>
          <cell r="V11">
            <v>0</v>
          </cell>
          <cell r="AL11">
            <v>0</v>
          </cell>
          <cell r="AM11">
            <v>0</v>
          </cell>
        </row>
        <row r="12">
          <cell r="S12">
            <v>48599000</v>
          </cell>
          <cell r="V12">
            <v>48599000</v>
          </cell>
          <cell r="AL12">
            <v>45312300</v>
          </cell>
          <cell r="AM12">
            <v>45312300</v>
          </cell>
        </row>
        <row r="15">
          <cell r="S15">
            <v>10</v>
          </cell>
          <cell r="V15">
            <v>10</v>
          </cell>
          <cell r="AM15">
            <v>0</v>
          </cell>
        </row>
        <row r="16">
          <cell r="S16">
            <v>1000000000</v>
          </cell>
          <cell r="V16">
            <v>1000000000</v>
          </cell>
          <cell r="AM16">
            <v>0</v>
          </cell>
        </row>
        <row r="17">
          <cell r="S17">
            <v>0</v>
          </cell>
          <cell r="V17">
            <v>0</v>
          </cell>
          <cell r="AM17">
            <v>0</v>
          </cell>
        </row>
        <row r="18">
          <cell r="V18">
            <v>70899362</v>
          </cell>
          <cell r="AM18">
            <v>70899362</v>
          </cell>
        </row>
        <row r="21">
          <cell r="V21">
            <v>1.64</v>
          </cell>
          <cell r="AM21">
            <v>0</v>
          </cell>
        </row>
        <row r="22">
          <cell r="V22">
            <v>2826802238</v>
          </cell>
          <cell r="AM22">
            <v>190746000</v>
          </cell>
        </row>
        <row r="23">
          <cell r="V23">
            <v>1.2</v>
          </cell>
          <cell r="AM23">
            <v>0</v>
          </cell>
        </row>
        <row r="24">
          <cell r="V24">
            <v>3655716488</v>
          </cell>
          <cell r="AM24">
            <v>2820500935</v>
          </cell>
        </row>
        <row r="27">
          <cell r="V27">
            <v>3</v>
          </cell>
          <cell r="AM27">
            <v>0</v>
          </cell>
        </row>
        <row r="28">
          <cell r="V28">
            <v>184661985</v>
          </cell>
          <cell r="AM28">
            <v>0</v>
          </cell>
        </row>
        <row r="29">
          <cell r="V29">
            <v>0</v>
          </cell>
          <cell r="AM29">
            <v>0</v>
          </cell>
        </row>
        <row r="30">
          <cell r="V30">
            <v>90000000</v>
          </cell>
          <cell r="AM30">
            <v>90000000</v>
          </cell>
        </row>
        <row r="33">
          <cell r="V33">
            <v>1</v>
          </cell>
        </row>
        <row r="34">
          <cell r="V34">
            <v>298166500</v>
          </cell>
          <cell r="AM34">
            <v>192021000</v>
          </cell>
        </row>
        <row r="35">
          <cell r="V35">
            <v>0</v>
          </cell>
        </row>
        <row r="36">
          <cell r="V36">
            <v>190281230</v>
          </cell>
          <cell r="AM36">
            <v>138947439</v>
          </cell>
        </row>
        <row r="39">
          <cell r="V39">
            <v>40</v>
          </cell>
          <cell r="AM39">
            <v>0</v>
          </cell>
        </row>
        <row r="40">
          <cell r="V40">
            <v>2041039277</v>
          </cell>
          <cell r="AM40">
            <v>212437000</v>
          </cell>
        </row>
        <row r="41">
          <cell r="V41">
            <v>9.4</v>
          </cell>
          <cell r="AM41">
            <v>0</v>
          </cell>
        </row>
        <row r="42">
          <cell r="V42">
            <v>827947812</v>
          </cell>
          <cell r="AM42">
            <v>613761865</v>
          </cell>
        </row>
        <row r="45">
          <cell r="X45">
            <v>0</v>
          </cell>
        </row>
        <row r="46">
          <cell r="V46">
            <v>792939500</v>
          </cell>
          <cell r="X46">
            <v>146105440</v>
          </cell>
        </row>
        <row r="48">
          <cell r="V48">
            <v>853553076</v>
          </cell>
          <cell r="X48">
            <v>594840932</v>
          </cell>
        </row>
        <row r="49">
          <cell r="X49">
            <v>7.11</v>
          </cell>
        </row>
        <row r="51">
          <cell r="V51">
            <v>15</v>
          </cell>
          <cell r="AM51">
            <v>0</v>
          </cell>
        </row>
        <row r="52">
          <cell r="V52">
            <v>227522000</v>
          </cell>
          <cell r="AM52">
            <v>129605500</v>
          </cell>
        </row>
        <row r="53">
          <cell r="V53">
            <v>8</v>
          </cell>
          <cell r="AM53">
            <v>8</v>
          </cell>
        </row>
        <row r="54">
          <cell r="V54">
            <v>108425443</v>
          </cell>
          <cell r="AM54">
            <v>105832243</v>
          </cell>
        </row>
      </sheetData>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STIÓN "/>
      <sheetName val="INVERSIÓN"/>
      <sheetName val="ACTIVIDADES "/>
      <sheetName val="TERRITORIALIZACION (2)"/>
      <sheetName val="TERRITORIALIZACION"/>
      <sheetName val="TERRITORIALIZACIÓN"/>
    </sheetNames>
    <sheetDataSet>
      <sheetData sheetId="0" refreshError="1"/>
      <sheetData sheetId="1" refreshError="1">
        <row r="15">
          <cell r="AL15">
            <v>0</v>
          </cell>
        </row>
        <row r="16">
          <cell r="AL16">
            <v>0</v>
          </cell>
        </row>
        <row r="17">
          <cell r="AL17">
            <v>0</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6"/>
  <sheetViews>
    <sheetView zoomScale="46" zoomScaleNormal="46" workbookViewId="0" topLeftCell="AG7">
      <selection activeCell="AA14" sqref="AA14:AA15"/>
    </sheetView>
  </sheetViews>
  <sheetFormatPr defaultColWidth="11.421875" defaultRowHeight="15"/>
  <cols>
    <col min="1" max="2" width="8.8515625" style="1" customWidth="1"/>
    <col min="3" max="3" width="20.8515625" style="1" customWidth="1"/>
    <col min="4" max="4" width="8.8515625" style="1" customWidth="1"/>
    <col min="5" max="5" width="27.140625" style="1" customWidth="1"/>
    <col min="6" max="6" width="7.57421875" style="1" customWidth="1"/>
    <col min="7" max="7" width="21.8515625" style="1" customWidth="1"/>
    <col min="8" max="8" width="17.8515625" style="1" customWidth="1"/>
    <col min="9" max="9" width="20.140625" style="1" customWidth="1"/>
    <col min="10" max="10" width="13.57421875" style="12" bestFit="1" customWidth="1"/>
    <col min="11" max="11" width="13.57421875" style="12" customWidth="1"/>
    <col min="12" max="12" width="12.7109375" style="12" hidden="1" customWidth="1"/>
    <col min="13" max="13" width="11.28125" style="12" hidden="1" customWidth="1"/>
    <col min="14" max="14" width="11.140625" style="12" customWidth="1"/>
    <col min="15" max="15" width="12.00390625" style="12" customWidth="1"/>
    <col min="16" max="17" width="12.00390625" style="12" hidden="1" customWidth="1"/>
    <col min="18" max="18" width="13.28125" style="12" hidden="1" customWidth="1"/>
    <col min="19" max="19" width="12.28125" style="12" hidden="1" customWidth="1"/>
    <col min="20" max="21" width="15.7109375" style="12" customWidth="1"/>
    <col min="22" max="22" width="20.421875" style="12" customWidth="1"/>
    <col min="23" max="23" width="15.7109375" style="12" customWidth="1"/>
    <col min="24" max="24" width="13.421875" style="12" customWidth="1"/>
    <col min="25" max="25" width="15.7109375" style="12" hidden="1" customWidth="1"/>
    <col min="26" max="27" width="13.7109375" style="12" customWidth="1"/>
    <col min="28" max="29" width="13.7109375" style="12" hidden="1" customWidth="1"/>
    <col min="30" max="30" width="8.28125" style="12" hidden="1" customWidth="1"/>
    <col min="31" max="31" width="13.140625" style="12" hidden="1" customWidth="1"/>
    <col min="32" max="32" width="11.7109375" style="12" hidden="1" customWidth="1"/>
    <col min="33" max="33" width="11.421875" style="12" customWidth="1"/>
    <col min="34" max="34" width="14.140625" style="12" hidden="1" customWidth="1"/>
    <col min="35" max="35" width="13.57421875" style="12" hidden="1" customWidth="1"/>
    <col min="36" max="36" width="11.7109375" style="12" hidden="1" customWidth="1"/>
    <col min="37" max="37" width="15.00390625" style="12" hidden="1" customWidth="1"/>
    <col min="38" max="38" width="10.00390625" style="12" hidden="1" customWidth="1"/>
    <col min="39" max="39" width="11.7109375" style="12" customWidth="1"/>
    <col min="40" max="40" width="11.421875" style="12" customWidth="1"/>
    <col min="41" max="41" width="15.00390625" style="1" customWidth="1"/>
    <col min="42" max="42" width="12.8515625" style="1" hidden="1" customWidth="1"/>
    <col min="43" max="43" width="12.28125" style="1" customWidth="1"/>
    <col min="44" max="44" width="12.00390625" style="1" customWidth="1"/>
    <col min="45" max="45" width="111.8515625" style="1" customWidth="1"/>
    <col min="46" max="47" width="64.57421875" style="1" customWidth="1"/>
    <col min="48" max="48" width="50.57421875" style="1" customWidth="1"/>
    <col min="49" max="49" width="65.57421875" style="1" customWidth="1"/>
    <col min="50" max="50" width="11.421875" style="1" customWidth="1"/>
    <col min="51" max="51" width="56.57421875" style="1" customWidth="1"/>
    <col min="52" max="16384" width="11.421875" style="1" customWidth="1"/>
  </cols>
  <sheetData>
    <row r="1" spans="1:49" ht="21" customHeight="1" thickBot="1">
      <c r="A1" s="4"/>
      <c r="B1" s="4"/>
      <c r="C1" s="4"/>
      <c r="D1" s="4"/>
      <c r="E1" s="4"/>
      <c r="F1" s="4"/>
      <c r="G1" s="4"/>
      <c r="H1" s="4"/>
      <c r="I1" s="4"/>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4"/>
      <c r="AP1" s="4"/>
      <c r="AQ1" s="4"/>
      <c r="AR1" s="4"/>
      <c r="AS1" s="4"/>
      <c r="AT1" s="4"/>
      <c r="AU1" s="4"/>
      <c r="AV1" s="4"/>
      <c r="AW1" s="4"/>
    </row>
    <row r="2" spans="1:49" ht="38.25" customHeight="1">
      <c r="A2" s="796"/>
      <c r="B2" s="797"/>
      <c r="C2" s="797"/>
      <c r="D2" s="797"/>
      <c r="E2" s="797"/>
      <c r="F2" s="797"/>
      <c r="G2" s="798"/>
      <c r="H2" s="804" t="s">
        <v>0</v>
      </c>
      <c r="I2" s="804"/>
      <c r="J2" s="804"/>
      <c r="K2" s="804"/>
      <c r="L2" s="804"/>
      <c r="M2" s="804"/>
      <c r="N2" s="804"/>
      <c r="O2" s="804"/>
      <c r="P2" s="804"/>
      <c r="Q2" s="804"/>
      <c r="R2" s="804"/>
      <c r="S2" s="804"/>
      <c r="T2" s="804"/>
      <c r="U2" s="804"/>
      <c r="V2" s="804"/>
      <c r="W2" s="804"/>
      <c r="X2" s="804"/>
      <c r="Y2" s="804"/>
      <c r="Z2" s="804"/>
      <c r="AA2" s="804"/>
      <c r="AB2" s="804"/>
      <c r="AC2" s="804"/>
      <c r="AD2" s="804"/>
      <c r="AE2" s="804"/>
      <c r="AF2" s="804"/>
      <c r="AG2" s="804"/>
      <c r="AH2" s="804"/>
      <c r="AI2" s="804"/>
      <c r="AJ2" s="804"/>
      <c r="AK2" s="804"/>
      <c r="AL2" s="804"/>
      <c r="AM2" s="804"/>
      <c r="AN2" s="804"/>
      <c r="AO2" s="804"/>
      <c r="AP2" s="804"/>
      <c r="AQ2" s="804"/>
      <c r="AR2" s="804"/>
      <c r="AS2" s="804"/>
      <c r="AT2" s="804"/>
      <c r="AU2" s="804"/>
      <c r="AV2" s="804"/>
      <c r="AW2" s="805"/>
    </row>
    <row r="3" spans="1:49" ht="28.5" customHeight="1">
      <c r="A3" s="799"/>
      <c r="B3" s="800"/>
      <c r="C3" s="800"/>
      <c r="D3" s="800"/>
      <c r="E3" s="800"/>
      <c r="F3" s="800"/>
      <c r="G3" s="801"/>
      <c r="H3" s="806" t="s">
        <v>73</v>
      </c>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c r="AM3" s="806"/>
      <c r="AN3" s="806"/>
      <c r="AO3" s="806"/>
      <c r="AP3" s="806"/>
      <c r="AQ3" s="806"/>
      <c r="AR3" s="806"/>
      <c r="AS3" s="806"/>
      <c r="AT3" s="806"/>
      <c r="AU3" s="806"/>
      <c r="AV3" s="806"/>
      <c r="AW3" s="807"/>
    </row>
    <row r="4" spans="1:49" ht="27.75" customHeight="1">
      <c r="A4" s="799"/>
      <c r="B4" s="800"/>
      <c r="C4" s="800"/>
      <c r="D4" s="800"/>
      <c r="E4" s="800"/>
      <c r="F4" s="800"/>
      <c r="G4" s="801"/>
      <c r="H4" s="806" t="s">
        <v>1</v>
      </c>
      <c r="I4" s="806"/>
      <c r="J4" s="806"/>
      <c r="K4" s="806"/>
      <c r="L4" s="806"/>
      <c r="M4" s="806"/>
      <c r="N4" s="806"/>
      <c r="O4" s="806"/>
      <c r="P4" s="806"/>
      <c r="Q4" s="806"/>
      <c r="R4" s="806"/>
      <c r="S4" s="806"/>
      <c r="T4" s="806" t="s">
        <v>90</v>
      </c>
      <c r="U4" s="806"/>
      <c r="V4" s="806"/>
      <c r="W4" s="806"/>
      <c r="X4" s="806"/>
      <c r="Y4" s="806"/>
      <c r="Z4" s="806"/>
      <c r="AA4" s="806"/>
      <c r="AB4" s="806"/>
      <c r="AC4" s="806"/>
      <c r="AD4" s="806"/>
      <c r="AE4" s="806"/>
      <c r="AF4" s="806"/>
      <c r="AG4" s="806"/>
      <c r="AH4" s="806"/>
      <c r="AI4" s="806"/>
      <c r="AJ4" s="806"/>
      <c r="AK4" s="806"/>
      <c r="AL4" s="806"/>
      <c r="AM4" s="806"/>
      <c r="AN4" s="806"/>
      <c r="AO4" s="806"/>
      <c r="AP4" s="806"/>
      <c r="AQ4" s="806"/>
      <c r="AR4" s="806"/>
      <c r="AS4" s="806"/>
      <c r="AT4" s="806"/>
      <c r="AU4" s="806"/>
      <c r="AV4" s="806"/>
      <c r="AW4" s="807"/>
    </row>
    <row r="5" spans="1:49" ht="26.25" customHeight="1">
      <c r="A5" s="799"/>
      <c r="B5" s="800"/>
      <c r="C5" s="800"/>
      <c r="D5" s="800"/>
      <c r="E5" s="800"/>
      <c r="F5" s="800"/>
      <c r="G5" s="801"/>
      <c r="H5" s="806" t="s">
        <v>3</v>
      </c>
      <c r="I5" s="806"/>
      <c r="J5" s="806"/>
      <c r="K5" s="806"/>
      <c r="L5" s="806"/>
      <c r="M5" s="806"/>
      <c r="N5" s="806"/>
      <c r="O5" s="806"/>
      <c r="P5" s="806"/>
      <c r="Q5" s="806"/>
      <c r="R5" s="806"/>
      <c r="S5" s="806"/>
      <c r="T5" s="806" t="s">
        <v>89</v>
      </c>
      <c r="U5" s="806"/>
      <c r="V5" s="806"/>
      <c r="W5" s="806"/>
      <c r="X5" s="806"/>
      <c r="Y5" s="806"/>
      <c r="Z5" s="806"/>
      <c r="AA5" s="806"/>
      <c r="AB5" s="806"/>
      <c r="AC5" s="806"/>
      <c r="AD5" s="806"/>
      <c r="AE5" s="806"/>
      <c r="AF5" s="806"/>
      <c r="AG5" s="806"/>
      <c r="AH5" s="806"/>
      <c r="AI5" s="806"/>
      <c r="AJ5" s="806"/>
      <c r="AK5" s="806"/>
      <c r="AL5" s="806"/>
      <c r="AM5" s="806"/>
      <c r="AN5" s="806"/>
      <c r="AO5" s="806"/>
      <c r="AP5" s="806"/>
      <c r="AQ5" s="806"/>
      <c r="AR5" s="806"/>
      <c r="AS5" s="806"/>
      <c r="AT5" s="806"/>
      <c r="AU5" s="806"/>
      <c r="AV5" s="806"/>
      <c r="AW5" s="807"/>
    </row>
    <row r="6" spans="1:49" ht="15.75">
      <c r="A6" s="18"/>
      <c r="B6" s="19"/>
      <c r="C6" s="19"/>
      <c r="D6" s="19"/>
      <c r="E6" s="19"/>
      <c r="F6" s="19"/>
      <c r="G6" s="19"/>
      <c r="H6" s="19"/>
      <c r="I6" s="19"/>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19"/>
      <c r="AP6" s="19"/>
      <c r="AQ6" s="19"/>
      <c r="AR6" s="19"/>
      <c r="AS6" s="19"/>
      <c r="AT6" s="19"/>
      <c r="AU6" s="19"/>
      <c r="AV6" s="19"/>
      <c r="AW6" s="21"/>
    </row>
    <row r="7" spans="1:49" ht="30" customHeight="1">
      <c r="A7" s="811" t="s">
        <v>4</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E7" s="812"/>
      <c r="AF7" s="812"/>
      <c r="AG7" s="812"/>
      <c r="AH7" s="812"/>
      <c r="AI7" s="812"/>
      <c r="AJ7" s="812"/>
      <c r="AK7" s="812"/>
      <c r="AL7" s="812"/>
      <c r="AM7" s="812"/>
      <c r="AN7" s="812"/>
      <c r="AO7" s="812"/>
      <c r="AP7" s="812"/>
      <c r="AQ7" s="812"/>
      <c r="AR7" s="812"/>
      <c r="AS7" s="812"/>
      <c r="AT7" s="812"/>
      <c r="AU7" s="812"/>
      <c r="AV7" s="812"/>
      <c r="AW7" s="813"/>
    </row>
    <row r="8" spans="1:49" ht="30" customHeight="1" thickBot="1">
      <c r="A8" s="814" t="s">
        <v>2</v>
      </c>
      <c r="B8" s="815"/>
      <c r="C8" s="815"/>
      <c r="D8" s="815"/>
      <c r="E8" s="815"/>
      <c r="F8" s="815"/>
      <c r="G8" s="815"/>
      <c r="H8" s="815"/>
      <c r="I8" s="815"/>
      <c r="J8" s="815"/>
      <c r="K8" s="815"/>
      <c r="L8" s="815"/>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815"/>
      <c r="AS8" s="815"/>
      <c r="AT8" s="815"/>
      <c r="AU8" s="815"/>
      <c r="AV8" s="815"/>
      <c r="AW8" s="816"/>
    </row>
    <row r="9" spans="1:49" ht="9.75" customHeight="1" thickBot="1">
      <c r="A9" s="15"/>
      <c r="B9" s="16"/>
      <c r="C9" s="16"/>
      <c r="D9" s="16"/>
      <c r="E9" s="16"/>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9"/>
      <c r="AP9" s="19"/>
      <c r="AQ9" s="19"/>
      <c r="AR9" s="19"/>
      <c r="AS9" s="19"/>
      <c r="AT9" s="19"/>
      <c r="AU9" s="19"/>
      <c r="AV9" s="19"/>
      <c r="AW9" s="21"/>
    </row>
    <row r="10" spans="1:49" s="2" customFormat="1" ht="44.25" customHeight="1">
      <c r="A10" s="802" t="s">
        <v>204</v>
      </c>
      <c r="B10" s="802"/>
      <c r="C10" s="803"/>
      <c r="D10" s="786" t="s">
        <v>54</v>
      </c>
      <c r="E10" s="786"/>
      <c r="F10" s="786" t="s">
        <v>56</v>
      </c>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6"/>
      <c r="AK10" s="786"/>
      <c r="AL10" s="786"/>
      <c r="AM10" s="786"/>
      <c r="AN10" s="786"/>
      <c r="AO10" s="786"/>
      <c r="AP10" s="786"/>
      <c r="AQ10" s="787" t="s">
        <v>64</v>
      </c>
      <c r="AR10" s="787" t="s">
        <v>65</v>
      </c>
      <c r="AS10" s="775" t="s">
        <v>66</v>
      </c>
      <c r="AT10" s="775" t="s">
        <v>67</v>
      </c>
      <c r="AU10" s="775" t="s">
        <v>68</v>
      </c>
      <c r="AV10" s="775" t="s">
        <v>69</v>
      </c>
      <c r="AW10" s="778" t="s">
        <v>70</v>
      </c>
    </row>
    <row r="11" spans="1:49" s="3" customFormat="1" ht="45.75" customHeight="1">
      <c r="A11" s="808" t="s">
        <v>205</v>
      </c>
      <c r="B11" s="808" t="s">
        <v>53</v>
      </c>
      <c r="C11" s="794" t="s">
        <v>206</v>
      </c>
      <c r="D11" s="794" t="s">
        <v>37</v>
      </c>
      <c r="E11" s="794" t="s">
        <v>55</v>
      </c>
      <c r="F11" s="794" t="s">
        <v>57</v>
      </c>
      <c r="G11" s="794" t="s">
        <v>58</v>
      </c>
      <c r="H11" s="794" t="s">
        <v>59</v>
      </c>
      <c r="I11" s="794" t="s">
        <v>60</v>
      </c>
      <c r="J11" s="794" t="s">
        <v>61</v>
      </c>
      <c r="K11" s="790" t="s">
        <v>62</v>
      </c>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2"/>
      <c r="AM11" s="793" t="s">
        <v>63</v>
      </c>
      <c r="AN11" s="793"/>
      <c r="AO11" s="793"/>
      <c r="AP11" s="793"/>
      <c r="AQ11" s="788"/>
      <c r="AR11" s="788"/>
      <c r="AS11" s="776"/>
      <c r="AT11" s="776"/>
      <c r="AU11" s="776"/>
      <c r="AV11" s="776"/>
      <c r="AW11" s="779"/>
    </row>
    <row r="12" spans="1:51" s="3" customFormat="1" ht="12.75" customHeight="1">
      <c r="A12" s="808"/>
      <c r="B12" s="808"/>
      <c r="C12" s="794"/>
      <c r="D12" s="794"/>
      <c r="E12" s="794"/>
      <c r="F12" s="794"/>
      <c r="G12" s="794"/>
      <c r="H12" s="794"/>
      <c r="I12" s="794"/>
      <c r="J12" s="794"/>
      <c r="K12" s="790">
        <v>2016</v>
      </c>
      <c r="L12" s="791"/>
      <c r="M12" s="791"/>
      <c r="N12" s="792"/>
      <c r="O12" s="343"/>
      <c r="P12" s="793">
        <v>2017</v>
      </c>
      <c r="Q12" s="793"/>
      <c r="R12" s="793"/>
      <c r="S12" s="793"/>
      <c r="T12" s="793"/>
      <c r="U12" s="790">
        <v>2018</v>
      </c>
      <c r="V12" s="791"/>
      <c r="W12" s="791"/>
      <c r="X12" s="791"/>
      <c r="Y12" s="791"/>
      <c r="Z12" s="792"/>
      <c r="AA12" s="790">
        <v>2019</v>
      </c>
      <c r="AB12" s="791"/>
      <c r="AC12" s="791"/>
      <c r="AD12" s="791"/>
      <c r="AE12" s="791"/>
      <c r="AF12" s="792"/>
      <c r="AG12" s="790">
        <v>2020</v>
      </c>
      <c r="AH12" s="791"/>
      <c r="AI12" s="791"/>
      <c r="AJ12" s="791"/>
      <c r="AK12" s="791"/>
      <c r="AL12" s="792"/>
      <c r="AM12" s="794" t="s">
        <v>5</v>
      </c>
      <c r="AN12" s="794" t="s">
        <v>6</v>
      </c>
      <c r="AO12" s="794" t="s">
        <v>7</v>
      </c>
      <c r="AP12" s="794" t="s">
        <v>8</v>
      </c>
      <c r="AQ12" s="788"/>
      <c r="AR12" s="788"/>
      <c r="AS12" s="776"/>
      <c r="AT12" s="776"/>
      <c r="AU12" s="776"/>
      <c r="AV12" s="776"/>
      <c r="AW12" s="779"/>
      <c r="AY12" s="1"/>
    </row>
    <row r="13" spans="1:49" s="3" customFormat="1" ht="52.5" customHeight="1" thickBot="1">
      <c r="A13" s="809"/>
      <c r="B13" s="809"/>
      <c r="C13" s="795"/>
      <c r="D13" s="795"/>
      <c r="E13" s="795"/>
      <c r="F13" s="795"/>
      <c r="G13" s="795"/>
      <c r="H13" s="795"/>
      <c r="I13" s="795"/>
      <c r="J13" s="795"/>
      <c r="K13" s="438" t="s">
        <v>207</v>
      </c>
      <c r="L13" s="344" t="s">
        <v>208</v>
      </c>
      <c r="M13" s="344" t="s">
        <v>209</v>
      </c>
      <c r="N13" s="344" t="s">
        <v>25</v>
      </c>
      <c r="O13" s="344" t="s">
        <v>210</v>
      </c>
      <c r="P13" s="344" t="s">
        <v>211</v>
      </c>
      <c r="Q13" s="344" t="s">
        <v>212</v>
      </c>
      <c r="R13" s="344" t="s">
        <v>208</v>
      </c>
      <c r="S13" s="344" t="s">
        <v>209</v>
      </c>
      <c r="T13" s="344" t="s">
        <v>25</v>
      </c>
      <c r="U13" s="344" t="s">
        <v>210</v>
      </c>
      <c r="V13" s="344" t="s">
        <v>211</v>
      </c>
      <c r="W13" s="344" t="s">
        <v>212</v>
      </c>
      <c r="X13" s="344" t="s">
        <v>208</v>
      </c>
      <c r="Y13" s="344" t="s">
        <v>209</v>
      </c>
      <c r="Z13" s="344" t="s">
        <v>25</v>
      </c>
      <c r="AA13" s="344" t="s">
        <v>210</v>
      </c>
      <c r="AB13" s="344" t="s">
        <v>211</v>
      </c>
      <c r="AC13" s="344" t="s">
        <v>212</v>
      </c>
      <c r="AD13" s="344" t="s">
        <v>208</v>
      </c>
      <c r="AE13" s="344" t="s">
        <v>209</v>
      </c>
      <c r="AF13" s="344" t="s">
        <v>25</v>
      </c>
      <c r="AG13" s="344" t="s">
        <v>210</v>
      </c>
      <c r="AH13" s="344" t="s">
        <v>211</v>
      </c>
      <c r="AI13" s="344" t="s">
        <v>212</v>
      </c>
      <c r="AJ13" s="344" t="s">
        <v>208</v>
      </c>
      <c r="AK13" s="344" t="s">
        <v>209</v>
      </c>
      <c r="AL13" s="344" t="s">
        <v>25</v>
      </c>
      <c r="AM13" s="795"/>
      <c r="AN13" s="795"/>
      <c r="AO13" s="795"/>
      <c r="AP13" s="795"/>
      <c r="AQ13" s="789"/>
      <c r="AR13" s="789"/>
      <c r="AS13" s="777"/>
      <c r="AT13" s="777"/>
      <c r="AU13" s="777"/>
      <c r="AV13" s="777"/>
      <c r="AW13" s="780"/>
    </row>
    <row r="14" spans="1:49" s="77" customFormat="1" ht="99" customHeight="1">
      <c r="A14" s="810">
        <v>39</v>
      </c>
      <c r="B14" s="810">
        <v>179</v>
      </c>
      <c r="C14" s="783" t="s">
        <v>95</v>
      </c>
      <c r="D14" s="783">
        <v>466</v>
      </c>
      <c r="E14" s="783" t="s">
        <v>98</v>
      </c>
      <c r="F14" s="783">
        <v>365</v>
      </c>
      <c r="G14" s="783" t="s">
        <v>76</v>
      </c>
      <c r="H14" s="783" t="s">
        <v>77</v>
      </c>
      <c r="I14" s="784" t="s">
        <v>96</v>
      </c>
      <c r="J14" s="785">
        <v>0.4</v>
      </c>
      <c r="K14" s="765"/>
      <c r="L14" s="785">
        <v>0.05</v>
      </c>
      <c r="M14" s="769">
        <v>0.035</v>
      </c>
      <c r="N14" s="769">
        <v>0.0389</v>
      </c>
      <c r="O14" s="769">
        <v>0.0389</v>
      </c>
      <c r="P14" s="763"/>
      <c r="Q14" s="763"/>
      <c r="R14" s="770"/>
      <c r="S14" s="772"/>
      <c r="T14" s="772"/>
      <c r="U14" s="772">
        <v>0</v>
      </c>
      <c r="V14" s="772"/>
      <c r="W14" s="767"/>
      <c r="X14" s="771"/>
      <c r="Y14" s="771"/>
      <c r="Z14" s="771"/>
      <c r="AA14" s="771">
        <v>0</v>
      </c>
      <c r="AB14" s="771"/>
      <c r="AC14" s="773"/>
      <c r="AD14" s="771"/>
      <c r="AE14" s="771"/>
      <c r="AF14" s="771"/>
      <c r="AG14" s="771"/>
      <c r="AH14" s="771"/>
      <c r="AI14" s="773"/>
      <c r="AJ14" s="771"/>
      <c r="AK14" s="771"/>
      <c r="AL14" s="771"/>
      <c r="AM14" s="771"/>
      <c r="AN14" s="771"/>
      <c r="AO14" s="770"/>
      <c r="AP14" s="767"/>
      <c r="AQ14" s="767"/>
      <c r="AR14" s="772"/>
      <c r="AS14" s="770" t="s">
        <v>266</v>
      </c>
      <c r="AT14" s="770"/>
      <c r="AU14" s="770"/>
      <c r="AV14" s="770"/>
      <c r="AW14" s="770"/>
    </row>
    <row r="15" spans="1:50" s="3" customFormat="1" ht="162.75" customHeight="1">
      <c r="A15" s="810"/>
      <c r="B15" s="810"/>
      <c r="C15" s="783"/>
      <c r="D15" s="783"/>
      <c r="E15" s="783"/>
      <c r="F15" s="783"/>
      <c r="G15" s="783"/>
      <c r="H15" s="783"/>
      <c r="I15" s="784"/>
      <c r="J15" s="783"/>
      <c r="K15" s="766"/>
      <c r="L15" s="783"/>
      <c r="M15" s="769"/>
      <c r="N15" s="769"/>
      <c r="O15" s="769"/>
      <c r="P15" s="764"/>
      <c r="Q15" s="764"/>
      <c r="R15" s="770"/>
      <c r="S15" s="772"/>
      <c r="T15" s="772"/>
      <c r="U15" s="772"/>
      <c r="V15" s="772"/>
      <c r="W15" s="768"/>
      <c r="X15" s="771"/>
      <c r="Y15" s="771"/>
      <c r="Z15" s="771"/>
      <c r="AA15" s="771"/>
      <c r="AB15" s="771"/>
      <c r="AC15" s="774"/>
      <c r="AD15" s="771"/>
      <c r="AE15" s="771"/>
      <c r="AF15" s="771"/>
      <c r="AG15" s="771"/>
      <c r="AH15" s="771"/>
      <c r="AI15" s="774"/>
      <c r="AJ15" s="771"/>
      <c r="AK15" s="771"/>
      <c r="AL15" s="771"/>
      <c r="AM15" s="771"/>
      <c r="AN15" s="771"/>
      <c r="AO15" s="770"/>
      <c r="AP15" s="768"/>
      <c r="AQ15" s="768"/>
      <c r="AR15" s="771"/>
      <c r="AS15" s="770"/>
      <c r="AT15" s="770"/>
      <c r="AU15" s="770"/>
      <c r="AV15" s="770"/>
      <c r="AW15" s="770"/>
      <c r="AX15" s="3" t="s">
        <v>94</v>
      </c>
    </row>
    <row r="16" spans="1:49" s="3" customFormat="1" ht="409.5" customHeight="1">
      <c r="A16" s="72">
        <v>39</v>
      </c>
      <c r="B16" s="72">
        <v>180</v>
      </c>
      <c r="C16" s="71" t="s">
        <v>99</v>
      </c>
      <c r="D16" s="645">
        <v>535</v>
      </c>
      <c r="E16" s="71" t="s">
        <v>98</v>
      </c>
      <c r="F16" s="71">
        <v>543</v>
      </c>
      <c r="G16" s="71" t="s">
        <v>97</v>
      </c>
      <c r="H16" s="71" t="s">
        <v>77</v>
      </c>
      <c r="I16" s="71" t="s">
        <v>96</v>
      </c>
      <c r="J16" s="73">
        <v>0.4</v>
      </c>
      <c r="K16" s="435"/>
      <c r="L16" s="76"/>
      <c r="M16" s="75"/>
      <c r="N16" s="75"/>
      <c r="O16" s="75"/>
      <c r="P16" s="83">
        <v>0.15</v>
      </c>
      <c r="Q16" s="345">
        <v>0.15</v>
      </c>
      <c r="R16" s="345">
        <v>0.1</v>
      </c>
      <c r="S16" s="440">
        <v>0.1</v>
      </c>
      <c r="T16" s="83">
        <v>0.0911</v>
      </c>
      <c r="U16" s="83">
        <v>0.25</v>
      </c>
      <c r="V16" s="83">
        <v>0.25</v>
      </c>
      <c r="W16" s="83">
        <v>0.25</v>
      </c>
      <c r="X16" s="83">
        <v>0.25</v>
      </c>
      <c r="Y16" s="639"/>
      <c r="Z16" s="83">
        <f>+AN16</f>
        <v>0.1582</v>
      </c>
      <c r="AA16" s="83">
        <v>0.35</v>
      </c>
      <c r="AB16" s="639"/>
      <c r="AC16" s="639"/>
      <c r="AD16" s="639"/>
      <c r="AE16" s="639"/>
      <c r="AF16" s="639"/>
      <c r="AG16" s="83">
        <v>0.4</v>
      </c>
      <c r="AH16" s="640"/>
      <c r="AI16" s="640"/>
      <c r="AJ16" s="640"/>
      <c r="AK16" s="640"/>
      <c r="AL16" s="640"/>
      <c r="AM16" s="638">
        <f>9.11%+3.42%</f>
        <v>0.1253</v>
      </c>
      <c r="AN16" s="638">
        <f>9.11%+6.71%</f>
        <v>0.1582</v>
      </c>
      <c r="AO16" s="638">
        <f>9.11%+7.61%</f>
        <v>0.16720000000000002</v>
      </c>
      <c r="AP16" s="638"/>
      <c r="AQ16" s="638">
        <f>AO16/X16</f>
        <v>0.6688000000000001</v>
      </c>
      <c r="AR16" s="641">
        <f>AO16/J16</f>
        <v>0.41800000000000004</v>
      </c>
      <c r="AS16" s="642" t="s">
        <v>375</v>
      </c>
      <c r="AT16" s="643" t="s">
        <v>367</v>
      </c>
      <c r="AU16" s="644" t="s">
        <v>368</v>
      </c>
      <c r="AV16" s="643" t="s">
        <v>267</v>
      </c>
      <c r="AW16" s="643" t="s">
        <v>374</v>
      </c>
    </row>
    <row r="17" spans="3:49" ht="27" customHeight="1">
      <c r="C17" s="781" t="s">
        <v>213</v>
      </c>
      <c r="D17" s="781"/>
      <c r="E17" s="781"/>
      <c r="F17" s="781"/>
      <c r="G17" s="781"/>
      <c r="H17" s="781"/>
      <c r="I17" s="781"/>
      <c r="J17" s="781"/>
      <c r="K17" s="781"/>
      <c r="L17" s="781"/>
      <c r="M17" s="781"/>
      <c r="N17" s="781"/>
      <c r="O17" s="781"/>
      <c r="P17" s="781"/>
      <c r="Q17" s="781"/>
      <c r="R17" s="781"/>
      <c r="S17" s="781"/>
      <c r="T17" s="781"/>
      <c r="U17" s="781"/>
      <c r="V17" s="781"/>
      <c r="W17" s="781"/>
      <c r="X17" s="781"/>
      <c r="Y17" s="781"/>
      <c r="Z17" s="781"/>
      <c r="AA17" s="781"/>
      <c r="AB17" s="781"/>
      <c r="AC17" s="781"/>
      <c r="AD17" s="781"/>
      <c r="AE17" s="781"/>
      <c r="AF17" s="781"/>
      <c r="AG17" s="781"/>
      <c r="AH17" s="781"/>
      <c r="AI17" s="781"/>
      <c r="AJ17" s="781"/>
      <c r="AK17" s="781"/>
      <c r="AL17" s="781"/>
      <c r="AM17" s="781"/>
      <c r="AN17" s="781"/>
      <c r="AO17" s="781"/>
      <c r="AP17" s="781"/>
      <c r="AQ17" s="781"/>
      <c r="AR17" s="781"/>
      <c r="AS17" s="781"/>
      <c r="AT17" s="781"/>
      <c r="AU17" s="781"/>
      <c r="AV17" s="781"/>
      <c r="AW17" s="782"/>
    </row>
    <row r="19" spans="41:47" ht="15" hidden="1">
      <c r="AO19" s="460"/>
      <c r="AP19" s="460"/>
      <c r="AQ19" s="460"/>
      <c r="AR19" s="460"/>
      <c r="AS19" s="612" t="s">
        <v>328</v>
      </c>
      <c r="AT19" s="612" t="s">
        <v>320</v>
      </c>
      <c r="AU19" s="612" t="s">
        <v>321</v>
      </c>
    </row>
    <row r="20" spans="41:47" ht="15" hidden="1">
      <c r="AO20" s="460"/>
      <c r="AP20" s="460"/>
      <c r="AQ20" s="460"/>
      <c r="AR20" s="460"/>
      <c r="AS20" s="611" t="s">
        <v>323</v>
      </c>
      <c r="AT20" s="615">
        <v>498</v>
      </c>
      <c r="AU20" s="610">
        <v>365</v>
      </c>
    </row>
    <row r="21" spans="41:47" ht="15" hidden="1">
      <c r="AO21" s="460"/>
      <c r="AP21" s="460"/>
      <c r="AQ21" s="460"/>
      <c r="AR21" s="460"/>
      <c r="AS21" s="611" t="s">
        <v>322</v>
      </c>
      <c r="AT21" s="616">
        <v>653</v>
      </c>
      <c r="AU21" s="610">
        <f>(375*2)-63-32</f>
        <v>655</v>
      </c>
    </row>
    <row r="22" spans="18:47" ht="15" hidden="1">
      <c r="R22" s="74"/>
      <c r="AO22" s="460"/>
      <c r="AP22" s="460"/>
      <c r="AQ22" s="460"/>
      <c r="AR22" s="460"/>
      <c r="AS22" s="611" t="s">
        <v>324</v>
      </c>
      <c r="AT22" s="615">
        <f>480-135</f>
        <v>345</v>
      </c>
      <c r="AU22" s="610">
        <v>365</v>
      </c>
    </row>
    <row r="23" spans="41:47" ht="15" hidden="1">
      <c r="AO23" s="460"/>
      <c r="AP23" s="460"/>
      <c r="AQ23" s="460"/>
      <c r="AR23" s="460"/>
      <c r="AS23" s="611" t="s">
        <v>325</v>
      </c>
      <c r="AT23" s="616">
        <v>260</v>
      </c>
      <c r="AU23" s="610">
        <v>365</v>
      </c>
    </row>
    <row r="24" spans="41:47" ht="15" hidden="1">
      <c r="AO24" s="460"/>
      <c r="AP24" s="460"/>
      <c r="AQ24" s="460"/>
      <c r="AR24" s="460"/>
      <c r="AS24" s="611" t="s">
        <v>326</v>
      </c>
      <c r="AT24" s="616">
        <v>937</v>
      </c>
      <c r="AU24" s="610">
        <v>940</v>
      </c>
    </row>
    <row r="25" spans="41:47" ht="15" hidden="1">
      <c r="AO25" s="460"/>
      <c r="AP25" s="460"/>
      <c r="AQ25" s="460"/>
      <c r="AR25" s="460"/>
      <c r="AS25" s="611" t="s">
        <v>327</v>
      </c>
      <c r="AT25" s="616">
        <v>307</v>
      </c>
      <c r="AU25" s="610">
        <v>310</v>
      </c>
    </row>
    <row r="26" spans="45:47" ht="15" hidden="1">
      <c r="AS26" s="612" t="s">
        <v>178</v>
      </c>
      <c r="AT26" s="617">
        <f>SUM(AT20:AT25)</f>
        <v>3000</v>
      </c>
      <c r="AU26" s="613">
        <f>SUM(AU20:AU25)</f>
        <v>3000</v>
      </c>
    </row>
  </sheetData>
  <mergeCells count="90">
    <mergeCell ref="AU14:AU15"/>
    <mergeCell ref="AR14:AR15"/>
    <mergeCell ref="AD14:AD15"/>
    <mergeCell ref="AE14:AE15"/>
    <mergeCell ref="AF14:AF15"/>
    <mergeCell ref="AO14:AO15"/>
    <mergeCell ref="AI14:AI15"/>
    <mergeCell ref="A7:AW7"/>
    <mergeCell ref="A8:AW8"/>
    <mergeCell ref="AS14:AS15"/>
    <mergeCell ref="AT14:AT15"/>
    <mergeCell ref="AG14:AG15"/>
    <mergeCell ref="AH14:AH15"/>
    <mergeCell ref="AJ14:AJ15"/>
    <mergeCell ref="AK14:AK15"/>
    <mergeCell ref="Z14:Z15"/>
    <mergeCell ref="AA14:AA15"/>
    <mergeCell ref="AB14:AB15"/>
    <mergeCell ref="N14:N15"/>
    <mergeCell ref="S14:S15"/>
    <mergeCell ref="A14:A15"/>
    <mergeCell ref="AV14:AV15"/>
    <mergeCell ref="AL14:AL15"/>
    <mergeCell ref="D11:D13"/>
    <mergeCell ref="E11:E13"/>
    <mergeCell ref="F11:F13"/>
    <mergeCell ref="B11:B13"/>
    <mergeCell ref="C14:C15"/>
    <mergeCell ref="D14:D15"/>
    <mergeCell ref="E14:E15"/>
    <mergeCell ref="F14:F15"/>
    <mergeCell ref="B14:B15"/>
    <mergeCell ref="A2:G5"/>
    <mergeCell ref="A10:C10"/>
    <mergeCell ref="H2:AW2"/>
    <mergeCell ref="H3:AW3"/>
    <mergeCell ref="H4:S4"/>
    <mergeCell ref="D10:E10"/>
    <mergeCell ref="AU10:AU13"/>
    <mergeCell ref="T4:AW4"/>
    <mergeCell ref="T5:AW5"/>
    <mergeCell ref="H5:S5"/>
    <mergeCell ref="G11:G13"/>
    <mergeCell ref="H11:H13"/>
    <mergeCell ref="J11:J13"/>
    <mergeCell ref="I11:I13"/>
    <mergeCell ref="A11:A13"/>
    <mergeCell ref="C11:C13"/>
    <mergeCell ref="AM11:AP11"/>
    <mergeCell ref="K12:N12"/>
    <mergeCell ref="P12:T12"/>
    <mergeCell ref="U12:Z12"/>
    <mergeCell ref="AO12:AO13"/>
    <mergeCell ref="AA12:AF12"/>
    <mergeCell ref="AG12:AL12"/>
    <mergeCell ref="AM12:AM13"/>
    <mergeCell ref="AN12:AN13"/>
    <mergeCell ref="AP12:AP13"/>
    <mergeCell ref="AV10:AV13"/>
    <mergeCell ref="AW10:AW13"/>
    <mergeCell ref="AT10:AT13"/>
    <mergeCell ref="AS10:AS13"/>
    <mergeCell ref="C17:AW17"/>
    <mergeCell ref="M14:M15"/>
    <mergeCell ref="G14:G15"/>
    <mergeCell ref="H14:H15"/>
    <mergeCell ref="I14:I15"/>
    <mergeCell ref="J14:J15"/>
    <mergeCell ref="L14:L15"/>
    <mergeCell ref="AW14:AW15"/>
    <mergeCell ref="F10:AP10"/>
    <mergeCell ref="AQ10:AQ13"/>
    <mergeCell ref="AR10:AR13"/>
    <mergeCell ref="K11:AL11"/>
    <mergeCell ref="P14:P15"/>
    <mergeCell ref="Q14:Q15"/>
    <mergeCell ref="K14:K15"/>
    <mergeCell ref="AP14:AP15"/>
    <mergeCell ref="AQ14:AQ15"/>
    <mergeCell ref="O14:O15"/>
    <mergeCell ref="R14:R15"/>
    <mergeCell ref="AM14:AM15"/>
    <mergeCell ref="AN14:AN15"/>
    <mergeCell ref="T14:T15"/>
    <mergeCell ref="V14:V15"/>
    <mergeCell ref="X14:X15"/>
    <mergeCell ref="Y14:Y15"/>
    <mergeCell ref="U14:U15"/>
    <mergeCell ref="W14:W15"/>
    <mergeCell ref="AC14:AC15"/>
  </mergeCells>
  <printOptions horizontalCentered="1" verticalCentered="1"/>
  <pageMargins left="0" right="0" top="0.5511811023622047" bottom="0" header="0.31496062992125984" footer="0.31496062992125984"/>
  <pageSetup fitToWidth="0" horizontalDpi="600" verticalDpi="600" orientation="landscape" scale="22" r:id="rId2"/>
  <headerFooter>
    <oddFooter>&amp;C&amp;G</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73"/>
  <sheetViews>
    <sheetView zoomScale="60" zoomScaleNormal="60" workbookViewId="0" topLeftCell="A1">
      <selection activeCell="Q3" sqref="Q3:AU3"/>
    </sheetView>
  </sheetViews>
  <sheetFormatPr defaultColWidth="11.421875" defaultRowHeight="15"/>
  <cols>
    <col min="1" max="1" width="9.00390625" style="1" customWidth="1"/>
    <col min="2" max="2" width="10.140625" style="1" customWidth="1"/>
    <col min="3" max="3" width="20.00390625" style="1" customWidth="1"/>
    <col min="4" max="6" width="6.140625" style="7" customWidth="1"/>
    <col min="7" max="7" width="13.8515625" style="10" customWidth="1"/>
    <col min="8" max="8" width="19.7109375" style="8" customWidth="1"/>
    <col min="9" max="11" width="19.7109375" style="8" hidden="1" customWidth="1"/>
    <col min="12" max="12" width="19.7109375" style="8" customWidth="1"/>
    <col min="13" max="17" width="19.7109375" style="8" hidden="1" customWidth="1"/>
    <col min="18" max="18" width="19.7109375" style="8" customWidth="1"/>
    <col min="19" max="19" width="16.8515625" style="8" hidden="1" customWidth="1"/>
    <col min="20" max="21" width="19.7109375" style="8" hidden="1" customWidth="1"/>
    <col min="22" max="22" width="17.7109375" style="8" customWidth="1"/>
    <col min="23" max="23" width="19.7109375" style="8" hidden="1" customWidth="1"/>
    <col min="24" max="24" width="15.8515625" style="8" customWidth="1"/>
    <col min="25" max="25" width="19.7109375" style="8" customWidth="1"/>
    <col min="26" max="30" width="19.7109375" style="8" hidden="1" customWidth="1"/>
    <col min="31" max="31" width="19.7109375" style="8" customWidth="1"/>
    <col min="32" max="36" width="19.7109375" style="8" hidden="1" customWidth="1"/>
    <col min="37" max="37" width="16.57421875" style="12" customWidth="1"/>
    <col min="38" max="38" width="15.00390625" style="12" customWidth="1"/>
    <col min="39" max="39" width="16.28125" style="12" customWidth="1"/>
    <col min="40" max="40" width="19.7109375" style="12" hidden="1" customWidth="1"/>
    <col min="41" max="41" width="12.00390625" style="12" customWidth="1"/>
    <col min="42" max="42" width="10.421875" style="12" customWidth="1"/>
    <col min="43" max="43" width="107.28125" style="1" customWidth="1"/>
    <col min="44" max="44" width="35.00390625" style="1" customWidth="1"/>
    <col min="45" max="45" width="37.140625" style="1" customWidth="1"/>
    <col min="46" max="46" width="47.00390625" style="1" customWidth="1"/>
    <col min="47" max="47" width="54.8515625" style="1" customWidth="1"/>
    <col min="48" max="48" width="16.421875" style="1" customWidth="1"/>
    <col min="49" max="49" width="16.28125" style="39" customWidth="1"/>
    <col min="50" max="16384" width="11.421875" style="1" customWidth="1"/>
  </cols>
  <sheetData>
    <row r="1" spans="1:47" ht="20.25" customHeight="1">
      <c r="A1" s="867"/>
      <c r="B1" s="868"/>
      <c r="C1" s="868"/>
      <c r="D1" s="868"/>
      <c r="E1" s="868"/>
      <c r="F1" s="878" t="s">
        <v>0</v>
      </c>
      <c r="G1" s="879"/>
      <c r="H1" s="879"/>
      <c r="I1" s="879"/>
      <c r="J1" s="879"/>
      <c r="K1" s="879"/>
      <c r="L1" s="879"/>
      <c r="M1" s="879"/>
      <c r="N1" s="879"/>
      <c r="O1" s="879"/>
      <c r="P1" s="879"/>
      <c r="Q1" s="879"/>
      <c r="R1" s="879"/>
      <c r="S1" s="879"/>
      <c r="T1" s="879"/>
      <c r="U1" s="879"/>
      <c r="V1" s="879"/>
      <c r="W1" s="879"/>
      <c r="X1" s="879"/>
      <c r="Y1" s="879"/>
      <c r="Z1" s="879"/>
      <c r="AA1" s="879"/>
      <c r="AB1" s="879"/>
      <c r="AC1" s="879"/>
      <c r="AD1" s="879"/>
      <c r="AE1" s="879"/>
      <c r="AF1" s="879"/>
      <c r="AG1" s="879"/>
      <c r="AH1" s="879"/>
      <c r="AI1" s="879"/>
      <c r="AJ1" s="879"/>
      <c r="AK1" s="879"/>
      <c r="AL1" s="879"/>
      <c r="AM1" s="879"/>
      <c r="AN1" s="879"/>
      <c r="AO1" s="879"/>
      <c r="AP1" s="879"/>
      <c r="AQ1" s="879"/>
      <c r="AR1" s="879"/>
      <c r="AS1" s="879"/>
      <c r="AT1" s="879"/>
      <c r="AU1" s="880"/>
    </row>
    <row r="2" spans="1:47" ht="15" customHeight="1">
      <c r="A2" s="869"/>
      <c r="B2" s="870"/>
      <c r="C2" s="870"/>
      <c r="D2" s="870"/>
      <c r="E2" s="870"/>
      <c r="F2" s="876" t="s">
        <v>72</v>
      </c>
      <c r="G2" s="812"/>
      <c r="H2" s="812"/>
      <c r="I2" s="812"/>
      <c r="J2" s="812"/>
      <c r="K2" s="812"/>
      <c r="L2" s="812"/>
      <c r="M2" s="812"/>
      <c r="N2" s="812"/>
      <c r="O2" s="812"/>
      <c r="P2" s="812"/>
      <c r="Q2" s="812"/>
      <c r="R2" s="812"/>
      <c r="S2" s="812"/>
      <c r="T2" s="812"/>
      <c r="U2" s="812"/>
      <c r="V2" s="812"/>
      <c r="W2" s="812"/>
      <c r="X2" s="812"/>
      <c r="Y2" s="812"/>
      <c r="Z2" s="812"/>
      <c r="AA2" s="812"/>
      <c r="AB2" s="812"/>
      <c r="AC2" s="812"/>
      <c r="AD2" s="812"/>
      <c r="AE2" s="812"/>
      <c r="AF2" s="812"/>
      <c r="AG2" s="812"/>
      <c r="AH2" s="812"/>
      <c r="AI2" s="812"/>
      <c r="AJ2" s="812"/>
      <c r="AK2" s="812"/>
      <c r="AL2" s="812"/>
      <c r="AM2" s="812"/>
      <c r="AN2" s="812"/>
      <c r="AO2" s="812"/>
      <c r="AP2" s="812"/>
      <c r="AQ2" s="812"/>
      <c r="AR2" s="812"/>
      <c r="AS2" s="812"/>
      <c r="AT2" s="812"/>
      <c r="AU2" s="813"/>
    </row>
    <row r="3" spans="1:47" ht="15.75" customHeight="1">
      <c r="A3" s="869"/>
      <c r="B3" s="870"/>
      <c r="C3" s="870"/>
      <c r="D3" s="870"/>
      <c r="E3" s="870"/>
      <c r="F3" s="806" t="s">
        <v>1</v>
      </c>
      <c r="G3" s="806"/>
      <c r="H3" s="806"/>
      <c r="I3" s="806"/>
      <c r="J3" s="806"/>
      <c r="K3" s="806"/>
      <c r="L3" s="806"/>
      <c r="M3" s="806"/>
      <c r="N3" s="806"/>
      <c r="O3" s="806"/>
      <c r="P3" s="806"/>
      <c r="Q3" s="876" t="s">
        <v>90</v>
      </c>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812"/>
      <c r="AT3" s="812"/>
      <c r="AU3" s="813"/>
    </row>
    <row r="4" spans="1:47" ht="23.25" customHeight="1" thickBot="1">
      <c r="A4" s="871"/>
      <c r="B4" s="872"/>
      <c r="C4" s="872"/>
      <c r="D4" s="872"/>
      <c r="E4" s="872"/>
      <c r="F4" s="875" t="s">
        <v>3</v>
      </c>
      <c r="G4" s="875"/>
      <c r="H4" s="875"/>
      <c r="I4" s="875"/>
      <c r="J4" s="875"/>
      <c r="K4" s="875"/>
      <c r="L4" s="875"/>
      <c r="M4" s="875"/>
      <c r="N4" s="875"/>
      <c r="O4" s="875"/>
      <c r="P4" s="875"/>
      <c r="Q4" s="877" t="s">
        <v>89</v>
      </c>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6"/>
    </row>
    <row r="5" ht="17.25" customHeight="1" thickBot="1">
      <c r="AN5" s="11"/>
    </row>
    <row r="6" spans="1:49" s="14" customFormat="1" ht="19.5" customHeight="1">
      <c r="A6" s="882" t="s">
        <v>26</v>
      </c>
      <c r="B6" s="786" t="s">
        <v>36</v>
      </c>
      <c r="C6" s="786"/>
      <c r="D6" s="786"/>
      <c r="E6" s="786" t="s">
        <v>40</v>
      </c>
      <c r="F6" s="786" t="s">
        <v>41</v>
      </c>
      <c r="G6" s="786" t="s">
        <v>42</v>
      </c>
      <c r="H6" s="786" t="s">
        <v>43</v>
      </c>
      <c r="I6" s="890"/>
      <c r="J6" s="891"/>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82" t="s">
        <v>44</v>
      </c>
      <c r="AL6" s="786"/>
      <c r="AM6" s="786"/>
      <c r="AN6" s="883"/>
      <c r="AO6" s="884" t="s">
        <v>46</v>
      </c>
      <c r="AP6" s="786" t="s">
        <v>47</v>
      </c>
      <c r="AQ6" s="786" t="s">
        <v>48</v>
      </c>
      <c r="AR6" s="786" t="s">
        <v>49</v>
      </c>
      <c r="AS6" s="786" t="s">
        <v>50</v>
      </c>
      <c r="AT6" s="786" t="s">
        <v>51</v>
      </c>
      <c r="AU6" s="883" t="s">
        <v>52</v>
      </c>
      <c r="AW6" s="40"/>
    </row>
    <row r="7" spans="1:49" s="14" customFormat="1" ht="14.25" customHeight="1">
      <c r="A7" s="808"/>
      <c r="B7" s="794"/>
      <c r="C7" s="794"/>
      <c r="D7" s="794"/>
      <c r="E7" s="794"/>
      <c r="F7" s="794"/>
      <c r="G7" s="794"/>
      <c r="H7" s="794"/>
      <c r="I7" s="900">
        <v>2016</v>
      </c>
      <c r="J7" s="901"/>
      <c r="K7" s="901"/>
      <c r="L7" s="885"/>
      <c r="M7" s="790">
        <v>2017</v>
      </c>
      <c r="N7" s="791"/>
      <c r="O7" s="791"/>
      <c r="P7" s="791"/>
      <c r="Q7" s="791"/>
      <c r="R7" s="792"/>
      <c r="S7" s="790">
        <v>2018</v>
      </c>
      <c r="T7" s="791"/>
      <c r="U7" s="791"/>
      <c r="V7" s="791"/>
      <c r="W7" s="791"/>
      <c r="X7" s="792"/>
      <c r="Y7" s="790">
        <v>2019</v>
      </c>
      <c r="Z7" s="791"/>
      <c r="AA7" s="791"/>
      <c r="AB7" s="791"/>
      <c r="AC7" s="791"/>
      <c r="AD7" s="792"/>
      <c r="AE7" s="790">
        <v>2020</v>
      </c>
      <c r="AF7" s="791"/>
      <c r="AG7" s="791"/>
      <c r="AH7" s="791"/>
      <c r="AI7" s="791"/>
      <c r="AJ7" s="791"/>
      <c r="AK7" s="873" t="s">
        <v>45</v>
      </c>
      <c r="AL7" s="793"/>
      <c r="AM7" s="793"/>
      <c r="AN7" s="874"/>
      <c r="AO7" s="885"/>
      <c r="AP7" s="794"/>
      <c r="AQ7" s="794"/>
      <c r="AR7" s="794"/>
      <c r="AS7" s="794"/>
      <c r="AT7" s="794"/>
      <c r="AU7" s="888"/>
      <c r="AW7" s="40"/>
    </row>
    <row r="8" spans="1:50" s="14" customFormat="1" ht="29.25" customHeight="1" thickBot="1">
      <c r="A8" s="887"/>
      <c r="B8" s="48" t="s">
        <v>37</v>
      </c>
      <c r="C8" s="48" t="s">
        <v>38</v>
      </c>
      <c r="D8" s="30" t="s">
        <v>39</v>
      </c>
      <c r="E8" s="881"/>
      <c r="F8" s="881"/>
      <c r="G8" s="881"/>
      <c r="H8" s="895"/>
      <c r="I8" s="389" t="s">
        <v>214</v>
      </c>
      <c r="J8" s="389" t="s">
        <v>208</v>
      </c>
      <c r="K8" s="389" t="s">
        <v>215</v>
      </c>
      <c r="L8" s="346" t="s">
        <v>25</v>
      </c>
      <c r="M8" s="389" t="s">
        <v>210</v>
      </c>
      <c r="N8" s="389" t="s">
        <v>211</v>
      </c>
      <c r="O8" s="389" t="s">
        <v>212</v>
      </c>
      <c r="P8" s="389" t="s">
        <v>208</v>
      </c>
      <c r="Q8" s="389" t="s">
        <v>209</v>
      </c>
      <c r="R8" s="346" t="s">
        <v>25</v>
      </c>
      <c r="S8" s="389" t="s">
        <v>210</v>
      </c>
      <c r="T8" s="389" t="s">
        <v>211</v>
      </c>
      <c r="U8" s="563" t="s">
        <v>212</v>
      </c>
      <c r="V8" s="346" t="s">
        <v>208</v>
      </c>
      <c r="W8" s="389" t="s">
        <v>209</v>
      </c>
      <c r="X8" s="346" t="s">
        <v>25</v>
      </c>
      <c r="Y8" s="389" t="s">
        <v>210</v>
      </c>
      <c r="Z8" s="389" t="s">
        <v>211</v>
      </c>
      <c r="AA8" s="389" t="s">
        <v>212</v>
      </c>
      <c r="AB8" s="389" t="s">
        <v>208</v>
      </c>
      <c r="AC8" s="389" t="s">
        <v>209</v>
      </c>
      <c r="AD8" s="346" t="s">
        <v>25</v>
      </c>
      <c r="AE8" s="389" t="s">
        <v>210</v>
      </c>
      <c r="AF8" s="389" t="s">
        <v>211</v>
      </c>
      <c r="AG8" s="389" t="s">
        <v>212</v>
      </c>
      <c r="AH8" s="389" t="s">
        <v>208</v>
      </c>
      <c r="AI8" s="389" t="s">
        <v>209</v>
      </c>
      <c r="AJ8" s="394" t="s">
        <v>25</v>
      </c>
      <c r="AK8" s="461" t="s">
        <v>5</v>
      </c>
      <c r="AL8" s="563" t="s">
        <v>6</v>
      </c>
      <c r="AM8" s="346" t="s">
        <v>7</v>
      </c>
      <c r="AN8" s="439" t="s">
        <v>8</v>
      </c>
      <c r="AO8" s="886"/>
      <c r="AP8" s="881"/>
      <c r="AQ8" s="881"/>
      <c r="AR8" s="881"/>
      <c r="AS8" s="881"/>
      <c r="AT8" s="881"/>
      <c r="AU8" s="889"/>
      <c r="AW8" s="41"/>
      <c r="AX8"/>
    </row>
    <row r="9" spans="1:50" s="5" customFormat="1" ht="31.5" customHeight="1">
      <c r="A9" s="892" t="s">
        <v>78</v>
      </c>
      <c r="B9" s="836">
        <v>1</v>
      </c>
      <c r="C9" s="845" t="s">
        <v>79</v>
      </c>
      <c r="D9" s="847" t="s">
        <v>96</v>
      </c>
      <c r="E9" s="847">
        <v>535</v>
      </c>
      <c r="F9" s="847">
        <v>180</v>
      </c>
      <c r="G9" s="22" t="s">
        <v>9</v>
      </c>
      <c r="H9" s="664">
        <v>100</v>
      </c>
      <c r="I9" s="664">
        <v>20</v>
      </c>
      <c r="J9" s="664">
        <v>20</v>
      </c>
      <c r="K9" s="664">
        <v>20</v>
      </c>
      <c r="L9" s="1400">
        <v>20</v>
      </c>
      <c r="M9" s="1401">
        <v>0.5</v>
      </c>
      <c r="N9" s="1401">
        <v>0.5</v>
      </c>
      <c r="O9" s="1401">
        <v>0.5</v>
      </c>
      <c r="P9" s="1401">
        <v>0.5</v>
      </c>
      <c r="Q9" s="1401">
        <v>50</v>
      </c>
      <c r="R9" s="1401">
        <v>42</v>
      </c>
      <c r="S9" s="1401">
        <v>70</v>
      </c>
      <c r="T9" s="1401">
        <v>70</v>
      </c>
      <c r="U9" s="1401">
        <v>70</v>
      </c>
      <c r="V9" s="1401">
        <v>70</v>
      </c>
      <c r="W9" s="1401"/>
      <c r="X9" s="1401">
        <f>+AM9</f>
        <v>67</v>
      </c>
      <c r="Y9" s="1401">
        <v>95</v>
      </c>
      <c r="Z9" s="1401"/>
      <c r="AA9" s="1401"/>
      <c r="AB9" s="1401"/>
      <c r="AC9" s="1401"/>
      <c r="AD9" s="1401"/>
      <c r="AE9" s="1401">
        <v>100</v>
      </c>
      <c r="AF9" s="1401"/>
      <c r="AG9" s="1401"/>
      <c r="AH9" s="1401"/>
      <c r="AI9" s="1401"/>
      <c r="AJ9" s="1402"/>
      <c r="AK9" s="1403">
        <v>45</v>
      </c>
      <c r="AL9" s="1404">
        <v>65</v>
      </c>
      <c r="AM9" s="1401">
        <v>67</v>
      </c>
      <c r="AN9" s="1405"/>
      <c r="AO9" s="1406">
        <f aca="true" t="shared" si="0" ref="AO9:AO19">AM9/V9</f>
        <v>0.9571428571428572</v>
      </c>
      <c r="AP9" s="1407">
        <f>AM9/H9</f>
        <v>0.67</v>
      </c>
      <c r="AQ9" s="858" t="s">
        <v>355</v>
      </c>
      <c r="AR9" s="833" t="s">
        <v>269</v>
      </c>
      <c r="AS9" s="833" t="s">
        <v>269</v>
      </c>
      <c r="AT9" s="824" t="s">
        <v>270</v>
      </c>
      <c r="AU9" s="830" t="s">
        <v>329</v>
      </c>
      <c r="AW9" s="45"/>
      <c r="AX9"/>
    </row>
    <row r="10" spans="1:50" s="449" customFormat="1" ht="31.5" customHeight="1">
      <c r="A10" s="893"/>
      <c r="B10" s="837"/>
      <c r="C10" s="840"/>
      <c r="D10" s="843"/>
      <c r="E10" s="843"/>
      <c r="F10" s="843"/>
      <c r="G10" s="448" t="s">
        <v>10</v>
      </c>
      <c r="H10" s="646">
        <f>+L10+R10+S10+Y10+AE10</f>
        <v>516558185</v>
      </c>
      <c r="I10" s="647">
        <v>181587528</v>
      </c>
      <c r="J10" s="647">
        <v>181587528</v>
      </c>
      <c r="K10" s="647">
        <v>181587528</v>
      </c>
      <c r="L10" s="647">
        <v>163460185</v>
      </c>
      <c r="M10" s="646">
        <v>110296389</v>
      </c>
      <c r="N10" s="646">
        <v>110296389</v>
      </c>
      <c r="O10" s="646">
        <v>110296389</v>
      </c>
      <c r="P10" s="646">
        <v>87196389</v>
      </c>
      <c r="Q10" s="646">
        <v>120283000</v>
      </c>
      <c r="R10" s="646">
        <v>120283000</v>
      </c>
      <c r="S10" s="646">
        <v>91225000</v>
      </c>
      <c r="T10" s="646">
        <v>91225000</v>
      </c>
      <c r="U10" s="646">
        <v>97757500</v>
      </c>
      <c r="V10" s="646">
        <v>97757500</v>
      </c>
      <c r="W10" s="646"/>
      <c r="X10" s="646">
        <f aca="true" t="shared" si="1" ref="X10:X56">+AM10</f>
        <v>70090000</v>
      </c>
      <c r="Y10" s="646">
        <v>92846000</v>
      </c>
      <c r="Z10" s="646"/>
      <c r="AA10" s="646"/>
      <c r="AB10" s="646"/>
      <c r="AC10" s="646"/>
      <c r="AD10" s="646"/>
      <c r="AE10" s="646">
        <v>48744000</v>
      </c>
      <c r="AF10" s="646"/>
      <c r="AG10" s="646"/>
      <c r="AH10" s="646"/>
      <c r="AI10" s="646"/>
      <c r="AJ10" s="648"/>
      <c r="AK10" s="649">
        <v>0</v>
      </c>
      <c r="AL10" s="646">
        <v>0</v>
      </c>
      <c r="AM10" s="646">
        <v>70090000</v>
      </c>
      <c r="AN10" s="650"/>
      <c r="AO10" s="1408">
        <f t="shared" si="0"/>
        <v>0.7169782369639158</v>
      </c>
      <c r="AP10" s="1409">
        <f>(L10+R10+AM10+Y10+AE10)/H10</f>
        <v>0.9590849576800337</v>
      </c>
      <c r="AQ10" s="859"/>
      <c r="AR10" s="817"/>
      <c r="AS10" s="817"/>
      <c r="AT10" s="825"/>
      <c r="AU10" s="831"/>
      <c r="AW10" s="450"/>
      <c r="AX10" s="451"/>
    </row>
    <row r="11" spans="1:50" s="5" customFormat="1" ht="31.5" customHeight="1">
      <c r="A11" s="893"/>
      <c r="B11" s="837"/>
      <c r="C11" s="840"/>
      <c r="D11" s="843"/>
      <c r="E11" s="843"/>
      <c r="F11" s="843"/>
      <c r="G11" s="23" t="s">
        <v>11</v>
      </c>
      <c r="H11" s="651"/>
      <c r="I11" s="651"/>
      <c r="J11" s="651"/>
      <c r="K11" s="651"/>
      <c r="L11" s="651"/>
      <c r="M11" s="651"/>
      <c r="N11" s="651"/>
      <c r="O11" s="651"/>
      <c r="P11" s="651"/>
      <c r="Q11" s="651"/>
      <c r="R11" s="651"/>
      <c r="S11" s="652"/>
      <c r="T11" s="651"/>
      <c r="U11" s="651"/>
      <c r="V11" s="651"/>
      <c r="W11" s="651"/>
      <c r="X11" s="651"/>
      <c r="Y11" s="651"/>
      <c r="Z11" s="651"/>
      <c r="AA11" s="651"/>
      <c r="AB11" s="651"/>
      <c r="AC11" s="651"/>
      <c r="AD11" s="651"/>
      <c r="AE11" s="651"/>
      <c r="AF11" s="651"/>
      <c r="AG11" s="651"/>
      <c r="AH11" s="651"/>
      <c r="AI11" s="651"/>
      <c r="AJ11" s="653"/>
      <c r="AK11" s="654"/>
      <c r="AL11" s="651"/>
      <c r="AM11" s="651"/>
      <c r="AN11" s="655"/>
      <c r="AO11" s="1408"/>
      <c r="AP11" s="1409"/>
      <c r="AQ11" s="859"/>
      <c r="AR11" s="817"/>
      <c r="AS11" s="817"/>
      <c r="AT11" s="825"/>
      <c r="AU11" s="831"/>
      <c r="AW11" s="45"/>
      <c r="AX11"/>
    </row>
    <row r="12" spans="1:50" s="449" customFormat="1" ht="31.5" customHeight="1" thickBot="1">
      <c r="A12" s="893"/>
      <c r="B12" s="837"/>
      <c r="C12" s="840"/>
      <c r="D12" s="843"/>
      <c r="E12" s="843"/>
      <c r="F12" s="843"/>
      <c r="G12" s="448" t="s">
        <v>12</v>
      </c>
      <c r="H12" s="646">
        <f>R12+AM12</f>
        <v>176022502</v>
      </c>
      <c r="I12" s="647"/>
      <c r="J12" s="647"/>
      <c r="K12" s="647"/>
      <c r="L12" s="647"/>
      <c r="M12" s="646">
        <v>130710202</v>
      </c>
      <c r="N12" s="646">
        <v>130710202</v>
      </c>
      <c r="O12" s="646">
        <v>130710202</v>
      </c>
      <c r="P12" s="646">
        <v>130710202</v>
      </c>
      <c r="Q12" s="646">
        <v>130710202</v>
      </c>
      <c r="R12" s="646">
        <v>130710202</v>
      </c>
      <c r="S12" s="646">
        <v>48599000</v>
      </c>
      <c r="T12" s="646">
        <v>48599000</v>
      </c>
      <c r="U12" s="646">
        <v>48599000</v>
      </c>
      <c r="V12" s="646">
        <v>48599000</v>
      </c>
      <c r="W12" s="646"/>
      <c r="X12" s="646">
        <f t="shared" si="1"/>
        <v>45312300</v>
      </c>
      <c r="Y12" s="646"/>
      <c r="Z12" s="646"/>
      <c r="AA12" s="646"/>
      <c r="AB12" s="646"/>
      <c r="AC12" s="646"/>
      <c r="AD12" s="646"/>
      <c r="AE12" s="646"/>
      <c r="AF12" s="646"/>
      <c r="AG12" s="646"/>
      <c r="AH12" s="646"/>
      <c r="AI12" s="646"/>
      <c r="AJ12" s="648"/>
      <c r="AK12" s="656">
        <v>14036000</v>
      </c>
      <c r="AL12" s="646">
        <v>45312300</v>
      </c>
      <c r="AM12" s="646">
        <v>45312300</v>
      </c>
      <c r="AN12" s="650"/>
      <c r="AO12" s="1408">
        <f t="shared" si="0"/>
        <v>0.932371036441079</v>
      </c>
      <c r="AP12" s="1409"/>
      <c r="AQ12" s="859"/>
      <c r="AR12" s="817"/>
      <c r="AS12" s="817"/>
      <c r="AT12" s="825"/>
      <c r="AU12" s="831"/>
      <c r="AW12" s="450"/>
      <c r="AX12" s="451"/>
    </row>
    <row r="13" spans="1:50" s="5" customFormat="1" ht="31.5" customHeight="1" thickBot="1">
      <c r="A13" s="893"/>
      <c r="B13" s="837"/>
      <c r="C13" s="840"/>
      <c r="D13" s="843"/>
      <c r="E13" s="843"/>
      <c r="F13" s="843"/>
      <c r="G13" s="23" t="s">
        <v>13</v>
      </c>
      <c r="H13" s="671">
        <f>+H9+H11</f>
        <v>100</v>
      </c>
      <c r="I13" s="671">
        <f aca="true" t="shared" si="2" ref="I13:J13">+I9+I11</f>
        <v>20</v>
      </c>
      <c r="J13" s="671">
        <f t="shared" si="2"/>
        <v>20</v>
      </c>
      <c r="K13" s="671">
        <v>20</v>
      </c>
      <c r="L13" s="1410">
        <v>0.2</v>
      </c>
      <c r="M13" s="1411">
        <v>0.5</v>
      </c>
      <c r="N13" s="1411">
        <v>0.5</v>
      </c>
      <c r="O13" s="1411">
        <v>0.5</v>
      </c>
      <c r="P13" s="1411">
        <v>0.5</v>
      </c>
      <c r="Q13" s="1411">
        <v>0.5</v>
      </c>
      <c r="R13" s="1411">
        <v>0.42</v>
      </c>
      <c r="S13" s="1411">
        <f>+S9</f>
        <v>70</v>
      </c>
      <c r="T13" s="1411">
        <v>70</v>
      </c>
      <c r="U13" s="1411">
        <v>70</v>
      </c>
      <c r="V13" s="1411">
        <v>70</v>
      </c>
      <c r="W13" s="1411">
        <f aca="true" t="shared" si="3" ref="W13">+W11+W9</f>
        <v>0</v>
      </c>
      <c r="X13" s="1411">
        <f t="shared" si="1"/>
        <v>67</v>
      </c>
      <c r="Y13" s="1411">
        <v>0.95</v>
      </c>
      <c r="Z13" s="1411">
        <f aca="true" t="shared" si="4" ref="Z13:AA13">+Z12+Z9</f>
        <v>0</v>
      </c>
      <c r="AA13" s="1411">
        <f t="shared" si="4"/>
        <v>0</v>
      </c>
      <c r="AB13" s="1411">
        <f>+AB12+AB9</f>
        <v>0</v>
      </c>
      <c r="AC13" s="1411">
        <f aca="true" t="shared" si="5" ref="AC13:AD13">+AC12+AC9</f>
        <v>0</v>
      </c>
      <c r="AD13" s="1411">
        <f t="shared" si="5"/>
        <v>0</v>
      </c>
      <c r="AE13" s="1411">
        <v>1</v>
      </c>
      <c r="AF13" s="1411">
        <f aca="true" t="shared" si="6" ref="AF13">+AF12+AF9</f>
        <v>0</v>
      </c>
      <c r="AG13" s="1411">
        <f aca="true" t="shared" si="7" ref="AG13">+AG12+AG9</f>
        <v>0</v>
      </c>
      <c r="AH13" s="1411">
        <f>+AH12+AH9</f>
        <v>0</v>
      </c>
      <c r="AI13" s="1411">
        <f aca="true" t="shared" si="8" ref="AI13">+AI12+AI9</f>
        <v>0</v>
      </c>
      <c r="AJ13" s="1412">
        <f aca="true" t="shared" si="9" ref="AJ13">+AJ12+AJ9</f>
        <v>0</v>
      </c>
      <c r="AK13" s="1413">
        <f>+AK11+AK9</f>
        <v>45</v>
      </c>
      <c r="AL13" s="1411">
        <v>65</v>
      </c>
      <c r="AM13" s="1411">
        <f>+AM11+AM9</f>
        <v>67</v>
      </c>
      <c r="AN13" s="1414">
        <f aca="true" t="shared" si="10" ref="AN13">+AN12+AN9</f>
        <v>0</v>
      </c>
      <c r="AO13" s="1406">
        <f>AM13/V13</f>
        <v>0.9571428571428572</v>
      </c>
      <c r="AP13" s="1406">
        <f>AM13/H13</f>
        <v>0.67</v>
      </c>
      <c r="AQ13" s="859"/>
      <c r="AR13" s="817"/>
      <c r="AS13" s="817"/>
      <c r="AT13" s="825"/>
      <c r="AU13" s="831"/>
      <c r="AW13" s="45"/>
      <c r="AX13"/>
    </row>
    <row r="14" spans="1:50" s="449" customFormat="1" ht="31.5" customHeight="1" thickBot="1">
      <c r="A14" s="893"/>
      <c r="B14" s="838"/>
      <c r="C14" s="846"/>
      <c r="D14" s="848"/>
      <c r="E14" s="848"/>
      <c r="F14" s="848"/>
      <c r="G14" s="452" t="s">
        <v>14</v>
      </c>
      <c r="H14" s="657">
        <f>H10+H12</f>
        <v>692580687</v>
      </c>
      <c r="I14" s="658">
        <f>I10+I12</f>
        <v>181587528</v>
      </c>
      <c r="J14" s="658">
        <f>J10+J12</f>
        <v>181587528</v>
      </c>
      <c r="K14" s="658">
        <v>181587528</v>
      </c>
      <c r="L14" s="658">
        <f aca="true" t="shared" si="11" ref="L14">L10+L12</f>
        <v>163460185</v>
      </c>
      <c r="M14" s="657">
        <v>241006591</v>
      </c>
      <c r="N14" s="657">
        <v>241006591</v>
      </c>
      <c r="O14" s="657">
        <v>241006591</v>
      </c>
      <c r="P14" s="657">
        <v>217906591</v>
      </c>
      <c r="Q14" s="657">
        <v>250993202</v>
      </c>
      <c r="R14" s="657">
        <v>250993202</v>
      </c>
      <c r="S14" s="657">
        <f>+S10+S12</f>
        <v>139824000</v>
      </c>
      <c r="T14" s="657">
        <v>139824000</v>
      </c>
      <c r="U14" s="657">
        <v>139824000</v>
      </c>
      <c r="V14" s="657">
        <f>V10+V12</f>
        <v>146356500</v>
      </c>
      <c r="W14" s="657">
        <f aca="true" t="shared" si="12" ref="W14">W10+W12</f>
        <v>0</v>
      </c>
      <c r="X14" s="657">
        <f t="shared" si="1"/>
        <v>115402300</v>
      </c>
      <c r="Y14" s="657">
        <v>92846201.805</v>
      </c>
      <c r="Z14" s="657">
        <f aca="true" t="shared" si="13" ref="Z14:AA14">Z10+Z12</f>
        <v>0</v>
      </c>
      <c r="AA14" s="657">
        <f t="shared" si="13"/>
        <v>0</v>
      </c>
      <c r="AB14" s="657">
        <f>AB10+AB12</f>
        <v>0</v>
      </c>
      <c r="AC14" s="657">
        <f aca="true" t="shared" si="14" ref="AC14:AD14">AC10+AC12</f>
        <v>0</v>
      </c>
      <c r="AD14" s="657">
        <f t="shared" si="14"/>
        <v>0</v>
      </c>
      <c r="AE14" s="657">
        <f aca="true" t="shared" si="15" ref="AE14:AG14">AE10+AE12</f>
        <v>48744000</v>
      </c>
      <c r="AF14" s="657">
        <f t="shared" si="15"/>
        <v>0</v>
      </c>
      <c r="AG14" s="657">
        <f t="shared" si="15"/>
        <v>0</v>
      </c>
      <c r="AH14" s="657">
        <f>AH10+AH12</f>
        <v>0</v>
      </c>
      <c r="AI14" s="657">
        <f aca="true" t="shared" si="16" ref="AI14:AK14">AI10+AI12</f>
        <v>0</v>
      </c>
      <c r="AJ14" s="659">
        <f t="shared" si="16"/>
        <v>0</v>
      </c>
      <c r="AK14" s="660">
        <f t="shared" si="16"/>
        <v>14036000</v>
      </c>
      <c r="AL14" s="657">
        <v>45312300</v>
      </c>
      <c r="AM14" s="657">
        <f>AM10+AM12</f>
        <v>115402300</v>
      </c>
      <c r="AN14" s="661">
        <f aca="true" t="shared" si="17" ref="AN14">AN10+AN12</f>
        <v>0</v>
      </c>
      <c r="AO14" s="1406">
        <f t="shared" si="0"/>
        <v>0.7885013648180983</v>
      </c>
      <c r="AP14" s="1415">
        <f>AM14/H14</f>
        <v>0.16662650600304713</v>
      </c>
      <c r="AQ14" s="860"/>
      <c r="AR14" s="834"/>
      <c r="AS14" s="834"/>
      <c r="AT14" s="826"/>
      <c r="AU14" s="832"/>
      <c r="AW14" s="450"/>
      <c r="AX14" s="451"/>
    </row>
    <row r="15" spans="1:50" s="5" customFormat="1" ht="31.5" customHeight="1" thickBot="1">
      <c r="A15" s="893"/>
      <c r="B15" s="836">
        <v>2</v>
      </c>
      <c r="C15" s="845" t="s">
        <v>80</v>
      </c>
      <c r="D15" s="847" t="s">
        <v>75</v>
      </c>
      <c r="E15" s="847">
        <v>535</v>
      </c>
      <c r="F15" s="847">
        <v>180</v>
      </c>
      <c r="G15" s="22" t="s">
        <v>9</v>
      </c>
      <c r="H15" s="664">
        <v>25</v>
      </c>
      <c r="I15" s="664">
        <v>0</v>
      </c>
      <c r="J15" s="664">
        <v>0</v>
      </c>
      <c r="K15" s="664">
        <v>0</v>
      </c>
      <c r="L15" s="664">
        <v>0</v>
      </c>
      <c r="M15" s="664">
        <v>10</v>
      </c>
      <c r="N15" s="664">
        <v>10</v>
      </c>
      <c r="O15" s="664">
        <v>10</v>
      </c>
      <c r="P15" s="664">
        <v>0</v>
      </c>
      <c r="Q15" s="664">
        <v>0</v>
      </c>
      <c r="R15" s="664">
        <v>0</v>
      </c>
      <c r="S15" s="664">
        <v>10</v>
      </c>
      <c r="T15" s="664">
        <v>10</v>
      </c>
      <c r="U15" s="664">
        <v>10</v>
      </c>
      <c r="V15" s="662">
        <v>10</v>
      </c>
      <c r="W15" s="663"/>
      <c r="X15" s="664">
        <f t="shared" si="1"/>
        <v>0</v>
      </c>
      <c r="Y15" s="1401">
        <v>7.5</v>
      </c>
      <c r="Z15" s="663"/>
      <c r="AA15" s="664"/>
      <c r="AB15" s="664"/>
      <c r="AC15" s="664"/>
      <c r="AD15" s="664"/>
      <c r="AE15" s="1401">
        <v>7.5</v>
      </c>
      <c r="AF15" s="664"/>
      <c r="AG15" s="664"/>
      <c r="AH15" s="664"/>
      <c r="AI15" s="664"/>
      <c r="AJ15" s="665"/>
      <c r="AK15" s="666">
        <v>0</v>
      </c>
      <c r="AL15" s="664">
        <v>0</v>
      </c>
      <c r="AM15" s="664">
        <v>0</v>
      </c>
      <c r="AN15" s="667"/>
      <c r="AO15" s="1406">
        <f t="shared" si="0"/>
        <v>0</v>
      </c>
      <c r="AP15" s="1406">
        <f aca="true" t="shared" si="18" ref="AP15:AP16">(L15+R15+AM15+Y15+AE15)/H15</f>
        <v>0.6</v>
      </c>
      <c r="AQ15" s="918" t="s">
        <v>341</v>
      </c>
      <c r="AR15" s="833" t="s">
        <v>369</v>
      </c>
      <c r="AS15" s="833" t="s">
        <v>370</v>
      </c>
      <c r="AT15" s="833" t="s">
        <v>289</v>
      </c>
      <c r="AU15" s="821" t="s">
        <v>342</v>
      </c>
      <c r="AW15" s="41"/>
      <c r="AX15"/>
    </row>
    <row r="16" spans="1:49" s="449" customFormat="1" ht="31.5" customHeight="1" thickBot="1">
      <c r="A16" s="893"/>
      <c r="B16" s="837"/>
      <c r="C16" s="840"/>
      <c r="D16" s="843"/>
      <c r="E16" s="843"/>
      <c r="F16" s="843"/>
      <c r="G16" s="448" t="s">
        <v>10</v>
      </c>
      <c r="H16" s="646">
        <f>+L16+R16+S16+Y16+AE16</f>
        <v>1279301543</v>
      </c>
      <c r="I16" s="647">
        <v>0</v>
      </c>
      <c r="J16" s="647">
        <v>0</v>
      </c>
      <c r="K16" s="647">
        <v>0</v>
      </c>
      <c r="L16" s="647">
        <v>0</v>
      </c>
      <c r="M16" s="646">
        <v>1080000000</v>
      </c>
      <c r="N16" s="646">
        <v>1080000000</v>
      </c>
      <c r="O16" s="646">
        <v>1080000000</v>
      </c>
      <c r="P16" s="646">
        <v>80000000</v>
      </c>
      <c r="Q16" s="646">
        <v>80000000</v>
      </c>
      <c r="R16" s="646">
        <v>79301543</v>
      </c>
      <c r="S16" s="646">
        <v>1000000000</v>
      </c>
      <c r="T16" s="646">
        <v>1000000000</v>
      </c>
      <c r="U16" s="646">
        <v>1000000000</v>
      </c>
      <c r="V16" s="646">
        <v>1000000000</v>
      </c>
      <c r="W16" s="646"/>
      <c r="X16" s="646">
        <f t="shared" si="1"/>
        <v>0</v>
      </c>
      <c r="Y16" s="646">
        <v>100000000</v>
      </c>
      <c r="Z16" s="646"/>
      <c r="AA16" s="646"/>
      <c r="AB16" s="646"/>
      <c r="AC16" s="646"/>
      <c r="AD16" s="646"/>
      <c r="AE16" s="646">
        <v>100000000</v>
      </c>
      <c r="AF16" s="646"/>
      <c r="AG16" s="646"/>
      <c r="AH16" s="646"/>
      <c r="AI16" s="646"/>
      <c r="AJ16" s="648"/>
      <c r="AK16" s="649">
        <v>0</v>
      </c>
      <c r="AL16" s="646">
        <v>0</v>
      </c>
      <c r="AM16" s="646">
        <v>0</v>
      </c>
      <c r="AN16" s="650"/>
      <c r="AO16" s="1406">
        <f t="shared" si="0"/>
        <v>0</v>
      </c>
      <c r="AP16" s="1406">
        <f t="shared" si="18"/>
        <v>0.21832346293042812</v>
      </c>
      <c r="AQ16" s="919"/>
      <c r="AR16" s="817"/>
      <c r="AS16" s="817"/>
      <c r="AT16" s="817"/>
      <c r="AU16" s="822"/>
      <c r="AW16" s="453"/>
    </row>
    <row r="17" spans="1:49" s="5" customFormat="1" ht="31.5" customHeight="1" thickBot="1">
      <c r="A17" s="893"/>
      <c r="B17" s="837"/>
      <c r="C17" s="840"/>
      <c r="D17" s="843"/>
      <c r="E17" s="843"/>
      <c r="F17" s="843"/>
      <c r="G17" s="23" t="s">
        <v>11</v>
      </c>
      <c r="H17" s="651"/>
      <c r="I17" s="651"/>
      <c r="J17" s="651"/>
      <c r="K17" s="651"/>
      <c r="L17" s="651"/>
      <c r="M17" s="651"/>
      <c r="N17" s="651"/>
      <c r="O17" s="651"/>
      <c r="P17" s="651"/>
      <c r="Q17" s="651"/>
      <c r="R17" s="651"/>
      <c r="S17" s="651"/>
      <c r="T17" s="651"/>
      <c r="U17" s="651"/>
      <c r="V17" s="651"/>
      <c r="W17" s="651"/>
      <c r="X17" s="651"/>
      <c r="Y17" s="651"/>
      <c r="Z17" s="651"/>
      <c r="AA17" s="651"/>
      <c r="AB17" s="651"/>
      <c r="AC17" s="651"/>
      <c r="AD17" s="651"/>
      <c r="AE17" s="651"/>
      <c r="AF17" s="651"/>
      <c r="AG17" s="651"/>
      <c r="AH17" s="651"/>
      <c r="AI17" s="651"/>
      <c r="AJ17" s="653"/>
      <c r="AK17" s="654"/>
      <c r="AL17" s="651"/>
      <c r="AM17" s="651"/>
      <c r="AN17" s="655"/>
      <c r="AO17" s="1406"/>
      <c r="AP17" s="1406"/>
      <c r="AQ17" s="919"/>
      <c r="AR17" s="817"/>
      <c r="AS17" s="817"/>
      <c r="AT17" s="817"/>
      <c r="AU17" s="822"/>
      <c r="AW17" s="42"/>
    </row>
    <row r="18" spans="1:49" s="449" customFormat="1" ht="31.5" customHeight="1" thickBot="1">
      <c r="A18" s="893"/>
      <c r="B18" s="837"/>
      <c r="C18" s="840"/>
      <c r="D18" s="843"/>
      <c r="E18" s="843"/>
      <c r="F18" s="843"/>
      <c r="G18" s="448" t="s">
        <v>12</v>
      </c>
      <c r="H18" s="668">
        <f>R18+AM18</f>
        <v>70899362</v>
      </c>
      <c r="I18" s="668"/>
      <c r="J18" s="668"/>
      <c r="K18" s="668"/>
      <c r="L18" s="668"/>
      <c r="M18" s="668"/>
      <c r="N18" s="668"/>
      <c r="O18" s="668"/>
      <c r="P18" s="668"/>
      <c r="Q18" s="668"/>
      <c r="R18" s="668">
        <v>0</v>
      </c>
      <c r="S18" s="646">
        <v>79301543</v>
      </c>
      <c r="T18" s="668">
        <v>79301543</v>
      </c>
      <c r="U18" s="668">
        <v>70899362</v>
      </c>
      <c r="V18" s="668">
        <v>70899362</v>
      </c>
      <c r="W18" s="668"/>
      <c r="X18" s="668">
        <f t="shared" si="1"/>
        <v>70899362</v>
      </c>
      <c r="Y18" s="668">
        <v>0</v>
      </c>
      <c r="Z18" s="668"/>
      <c r="AA18" s="668"/>
      <c r="AB18" s="668"/>
      <c r="AC18" s="668"/>
      <c r="AD18" s="668"/>
      <c r="AE18" s="668">
        <v>0</v>
      </c>
      <c r="AF18" s="668"/>
      <c r="AG18" s="668"/>
      <c r="AH18" s="668"/>
      <c r="AI18" s="668"/>
      <c r="AJ18" s="669"/>
      <c r="AK18" s="656">
        <v>70899362</v>
      </c>
      <c r="AL18" s="668">
        <v>70899362</v>
      </c>
      <c r="AM18" s="668">
        <v>70899362</v>
      </c>
      <c r="AN18" s="670"/>
      <c r="AO18" s="1406">
        <f t="shared" si="0"/>
        <v>1</v>
      </c>
      <c r="AP18" s="1406"/>
      <c r="AQ18" s="919"/>
      <c r="AR18" s="817"/>
      <c r="AS18" s="817"/>
      <c r="AT18" s="817"/>
      <c r="AU18" s="822"/>
      <c r="AW18" s="453"/>
    </row>
    <row r="19" spans="1:49" s="5" customFormat="1" ht="31.5" customHeight="1" thickBot="1">
      <c r="A19" s="893"/>
      <c r="B19" s="837"/>
      <c r="C19" s="840"/>
      <c r="D19" s="843"/>
      <c r="E19" s="843"/>
      <c r="F19" s="843"/>
      <c r="G19" s="23" t="s">
        <v>13</v>
      </c>
      <c r="H19" s="675">
        <f>+H15+H17</f>
        <v>25</v>
      </c>
      <c r="I19" s="671">
        <f aca="true" t="shared" si="19" ref="I19:J19">+I15</f>
        <v>0</v>
      </c>
      <c r="J19" s="671">
        <f t="shared" si="19"/>
        <v>0</v>
      </c>
      <c r="K19" s="671">
        <v>10</v>
      </c>
      <c r="L19" s="671">
        <v>0</v>
      </c>
      <c r="M19" s="671">
        <v>10</v>
      </c>
      <c r="N19" s="671">
        <v>10</v>
      </c>
      <c r="O19" s="671">
        <v>10</v>
      </c>
      <c r="P19" s="671">
        <v>0</v>
      </c>
      <c r="Q19" s="671">
        <v>0</v>
      </c>
      <c r="R19" s="671">
        <v>0</v>
      </c>
      <c r="S19" s="671">
        <f>+S15</f>
        <v>10</v>
      </c>
      <c r="T19" s="671">
        <v>10</v>
      </c>
      <c r="U19" s="671">
        <v>10</v>
      </c>
      <c r="V19" s="671">
        <v>10</v>
      </c>
      <c r="W19" s="671">
        <f aca="true" t="shared" si="20" ref="W19">+W17+W15</f>
        <v>0</v>
      </c>
      <c r="X19" s="671">
        <f t="shared" si="1"/>
        <v>0</v>
      </c>
      <c r="Y19" s="671">
        <f>+Y17+Y15</f>
        <v>7.5</v>
      </c>
      <c r="Z19" s="671">
        <f aca="true" t="shared" si="21" ref="Z19:AD19">+Z18+Z15</f>
        <v>0</v>
      </c>
      <c r="AA19" s="671">
        <f t="shared" si="21"/>
        <v>0</v>
      </c>
      <c r="AB19" s="671">
        <f t="shared" si="21"/>
        <v>0</v>
      </c>
      <c r="AC19" s="671">
        <f t="shared" si="21"/>
        <v>0</v>
      </c>
      <c r="AD19" s="671">
        <f t="shared" si="21"/>
        <v>0</v>
      </c>
      <c r="AE19" s="671">
        <f>+AE17+AE15</f>
        <v>7.5</v>
      </c>
      <c r="AF19" s="671">
        <f aca="true" t="shared" si="22" ref="AF19">+AF18+AF15</f>
        <v>0</v>
      </c>
      <c r="AG19" s="671">
        <f aca="true" t="shared" si="23" ref="AG19">+AG18+AG15</f>
        <v>0</v>
      </c>
      <c r="AH19" s="671">
        <f aca="true" t="shared" si="24" ref="AH19">+AH18+AH15</f>
        <v>0</v>
      </c>
      <c r="AI19" s="671">
        <f aca="true" t="shared" si="25" ref="AI19">+AI18+AI15</f>
        <v>0</v>
      </c>
      <c r="AJ19" s="672">
        <f aca="true" t="shared" si="26" ref="AJ19">+AJ18+AJ15</f>
        <v>0</v>
      </c>
      <c r="AK19" s="656">
        <f>+AK17+AK15</f>
        <v>0</v>
      </c>
      <c r="AL19" s="671">
        <v>0</v>
      </c>
      <c r="AM19" s="671">
        <f>+AM17+AM15</f>
        <v>0</v>
      </c>
      <c r="AN19" s="673">
        <f aca="true" t="shared" si="27" ref="AN19">+AN18+AN15</f>
        <v>0</v>
      </c>
      <c r="AO19" s="1406">
        <f t="shared" si="0"/>
        <v>0</v>
      </c>
      <c r="AP19" s="1406">
        <f>(L19+R19+AM19+Y19+AE19)/H19</f>
        <v>0.6</v>
      </c>
      <c r="AQ19" s="919"/>
      <c r="AR19" s="817"/>
      <c r="AS19" s="817"/>
      <c r="AT19" s="817"/>
      <c r="AU19" s="822"/>
      <c r="AW19" s="42"/>
    </row>
    <row r="20" spans="1:49" s="449" customFormat="1" ht="31.5" customHeight="1" thickBot="1">
      <c r="A20" s="893"/>
      <c r="B20" s="838"/>
      <c r="C20" s="846"/>
      <c r="D20" s="848"/>
      <c r="E20" s="848"/>
      <c r="F20" s="848"/>
      <c r="G20" s="452" t="s">
        <v>14</v>
      </c>
      <c r="H20" s="657">
        <f>H16+H18</f>
        <v>1350200905</v>
      </c>
      <c r="I20" s="647">
        <f aca="true" t="shared" si="28" ref="I20:J20">+I18+I16</f>
        <v>0</v>
      </c>
      <c r="J20" s="647">
        <f t="shared" si="28"/>
        <v>0</v>
      </c>
      <c r="K20" s="647">
        <v>1080000000</v>
      </c>
      <c r="L20" s="647">
        <v>1080000000</v>
      </c>
      <c r="M20" s="646">
        <v>1080000000</v>
      </c>
      <c r="N20" s="646">
        <v>1080000000</v>
      </c>
      <c r="O20" s="646">
        <v>1080000000</v>
      </c>
      <c r="P20" s="646">
        <v>80000000</v>
      </c>
      <c r="Q20" s="646">
        <v>80000000</v>
      </c>
      <c r="R20" s="646">
        <v>79301543</v>
      </c>
      <c r="S20" s="646">
        <f>+S18+S16</f>
        <v>1079301543</v>
      </c>
      <c r="T20" s="646">
        <v>1079301543</v>
      </c>
      <c r="U20" s="646">
        <v>1079301543</v>
      </c>
      <c r="V20" s="646">
        <f>V16+V18</f>
        <v>1070899362</v>
      </c>
      <c r="W20" s="646">
        <f aca="true" t="shared" si="29" ref="W20">W16+W18</f>
        <v>0</v>
      </c>
      <c r="X20" s="646">
        <f t="shared" si="1"/>
        <v>70899362</v>
      </c>
      <c r="Y20" s="646">
        <f>Y16+Y18</f>
        <v>100000000</v>
      </c>
      <c r="Z20" s="646">
        <f aca="true" t="shared" si="30" ref="Z20:AD20">Z16+Z18</f>
        <v>0</v>
      </c>
      <c r="AA20" s="646">
        <f t="shared" si="30"/>
        <v>0</v>
      </c>
      <c r="AB20" s="646">
        <f t="shared" si="30"/>
        <v>0</v>
      </c>
      <c r="AC20" s="646">
        <f t="shared" si="30"/>
        <v>0</v>
      </c>
      <c r="AD20" s="646">
        <f t="shared" si="30"/>
        <v>0</v>
      </c>
      <c r="AE20" s="646">
        <f>+AE18+AE16</f>
        <v>100000000</v>
      </c>
      <c r="AF20" s="646">
        <f aca="true" t="shared" si="31" ref="AF20:AJ20">AF16+AF18</f>
        <v>0</v>
      </c>
      <c r="AG20" s="646">
        <f t="shared" si="31"/>
        <v>0</v>
      </c>
      <c r="AH20" s="646">
        <f t="shared" si="31"/>
        <v>0</v>
      </c>
      <c r="AI20" s="646">
        <f t="shared" si="31"/>
        <v>0</v>
      </c>
      <c r="AJ20" s="648">
        <f t="shared" si="31"/>
        <v>0</v>
      </c>
      <c r="AK20" s="649">
        <f aca="true" t="shared" si="32" ref="AK20:AN20">AK16+AK18</f>
        <v>70899362</v>
      </c>
      <c r="AL20" s="657">
        <v>70899362</v>
      </c>
      <c r="AM20" s="646">
        <f t="shared" si="32"/>
        <v>70899362</v>
      </c>
      <c r="AN20" s="650">
        <f t="shared" si="32"/>
        <v>0</v>
      </c>
      <c r="AO20" s="1406">
        <f>AM20/V20</f>
        <v>0.06620543863952737</v>
      </c>
      <c r="AP20" s="1406"/>
      <c r="AQ20" s="920"/>
      <c r="AR20" s="834"/>
      <c r="AS20" s="834"/>
      <c r="AT20" s="834"/>
      <c r="AU20" s="823"/>
      <c r="AW20" s="453"/>
    </row>
    <row r="21" spans="1:49" s="5" customFormat="1" ht="31.5" customHeight="1" thickBot="1">
      <c r="A21" s="893"/>
      <c r="B21" s="836">
        <v>3</v>
      </c>
      <c r="C21" s="845" t="s">
        <v>81</v>
      </c>
      <c r="D21" s="847" t="s">
        <v>75</v>
      </c>
      <c r="E21" s="847">
        <v>535</v>
      </c>
      <c r="F21" s="847">
        <v>180</v>
      </c>
      <c r="G21" s="22" t="s">
        <v>9</v>
      </c>
      <c r="H21" s="664">
        <f>0.16+1.2+1.64+1</f>
        <v>4</v>
      </c>
      <c r="I21" s="1416">
        <v>0.16</v>
      </c>
      <c r="J21" s="1416">
        <v>0.16</v>
      </c>
      <c r="K21" s="1416">
        <v>0.16</v>
      </c>
      <c r="L21" s="1416">
        <v>0.16</v>
      </c>
      <c r="M21" s="664">
        <v>1.2</v>
      </c>
      <c r="N21" s="664">
        <v>1.2</v>
      </c>
      <c r="O21" s="664">
        <v>1.2</v>
      </c>
      <c r="P21" s="664">
        <v>1.2</v>
      </c>
      <c r="Q21" s="664">
        <v>1.2</v>
      </c>
      <c r="R21" s="664">
        <v>0</v>
      </c>
      <c r="S21" s="664">
        <v>1.64</v>
      </c>
      <c r="T21" s="664">
        <v>1.64</v>
      </c>
      <c r="U21" s="664">
        <v>1.64</v>
      </c>
      <c r="V21" s="664">
        <v>1.64</v>
      </c>
      <c r="W21" s="664"/>
      <c r="X21" s="664">
        <f t="shared" si="1"/>
        <v>0</v>
      </c>
      <c r="Y21" s="664">
        <v>0.86</v>
      </c>
      <c r="Z21" s="1417"/>
      <c r="AA21" s="1417"/>
      <c r="AB21" s="664"/>
      <c r="AC21" s="664"/>
      <c r="AD21" s="664"/>
      <c r="AE21" s="664">
        <v>0.14</v>
      </c>
      <c r="AF21" s="664"/>
      <c r="AG21" s="664"/>
      <c r="AH21" s="664"/>
      <c r="AI21" s="664"/>
      <c r="AJ21" s="665"/>
      <c r="AK21" s="666">
        <v>0</v>
      </c>
      <c r="AL21" s="664">
        <v>0</v>
      </c>
      <c r="AM21" s="664">
        <v>0</v>
      </c>
      <c r="AN21" s="667"/>
      <c r="AO21" s="1406">
        <f aca="true" t="shared" si="33" ref="AO21:AO22">AM21/V21</f>
        <v>0</v>
      </c>
      <c r="AP21" s="1406">
        <f aca="true" t="shared" si="34" ref="AP21:AP22">(L21+R21+AM21+Y21+AE21)/H21</f>
        <v>0.29000000000000004</v>
      </c>
      <c r="AQ21" s="921" t="s">
        <v>365</v>
      </c>
      <c r="AR21" s="835" t="s">
        <v>332</v>
      </c>
      <c r="AS21" s="835" t="s">
        <v>333</v>
      </c>
      <c r="AT21" s="835" t="s">
        <v>272</v>
      </c>
      <c r="AU21" s="827" t="s">
        <v>338</v>
      </c>
      <c r="AV21" s="47"/>
      <c r="AW21" s="43"/>
    </row>
    <row r="22" spans="1:49" s="449" customFormat="1" ht="31.5" customHeight="1" thickBot="1">
      <c r="A22" s="893"/>
      <c r="B22" s="837"/>
      <c r="C22" s="840"/>
      <c r="D22" s="843"/>
      <c r="E22" s="843"/>
      <c r="F22" s="843"/>
      <c r="G22" s="448" t="s">
        <v>10</v>
      </c>
      <c r="H22" s="646">
        <f>+L22+R22+S22+Y22+AE22</f>
        <v>9139705697</v>
      </c>
      <c r="I22" s="647">
        <v>211877645</v>
      </c>
      <c r="J22" s="647">
        <v>211877645</v>
      </c>
      <c r="K22" s="647">
        <v>107547645</v>
      </c>
      <c r="L22" s="647">
        <v>65502409</v>
      </c>
      <c r="M22" s="646">
        <v>3979227588</v>
      </c>
      <c r="N22" s="646">
        <v>3979227588</v>
      </c>
      <c r="O22" s="646">
        <v>3979227588</v>
      </c>
      <c r="P22" s="646">
        <v>3845387588</v>
      </c>
      <c r="Q22" s="646">
        <v>3845387588</v>
      </c>
      <c r="R22" s="646">
        <v>3812245288</v>
      </c>
      <c r="S22" s="646">
        <v>3027021000</v>
      </c>
      <c r="T22" s="646">
        <v>3027021000</v>
      </c>
      <c r="U22" s="646">
        <v>2942453515</v>
      </c>
      <c r="V22" s="674">
        <v>2826802238</v>
      </c>
      <c r="W22" s="646"/>
      <c r="X22" s="646">
        <f t="shared" si="1"/>
        <v>190746000</v>
      </c>
      <c r="Y22" s="646">
        <v>1561358000</v>
      </c>
      <c r="Z22" s="646"/>
      <c r="AA22" s="646"/>
      <c r="AB22" s="646"/>
      <c r="AC22" s="646"/>
      <c r="AD22" s="646"/>
      <c r="AE22" s="646">
        <v>673579000</v>
      </c>
      <c r="AF22" s="646"/>
      <c r="AG22" s="646"/>
      <c r="AH22" s="646"/>
      <c r="AI22" s="646"/>
      <c r="AJ22" s="648"/>
      <c r="AK22" s="656">
        <v>138776000</v>
      </c>
      <c r="AL22" s="646">
        <v>163776000</v>
      </c>
      <c r="AM22" s="646">
        <v>190746000</v>
      </c>
      <c r="AN22" s="650"/>
      <c r="AO22" s="1406">
        <f t="shared" si="33"/>
        <v>0.06747765989281065</v>
      </c>
      <c r="AP22" s="1406">
        <f t="shared" si="34"/>
        <v>0.6896754562971351</v>
      </c>
      <c r="AQ22" s="859"/>
      <c r="AR22" s="825"/>
      <c r="AS22" s="825"/>
      <c r="AT22" s="825"/>
      <c r="AU22" s="828"/>
      <c r="AW22" s="453"/>
    </row>
    <row r="23" spans="1:49" s="5" customFormat="1" ht="31.5" customHeight="1" thickBot="1">
      <c r="A23" s="893"/>
      <c r="B23" s="837"/>
      <c r="C23" s="840"/>
      <c r="D23" s="843"/>
      <c r="E23" s="843"/>
      <c r="F23" s="843"/>
      <c r="G23" s="23" t="s">
        <v>11</v>
      </c>
      <c r="H23" s="651"/>
      <c r="I23" s="651"/>
      <c r="J23" s="651"/>
      <c r="K23" s="651"/>
      <c r="L23" s="651"/>
      <c r="M23" s="651"/>
      <c r="N23" s="651"/>
      <c r="O23" s="651"/>
      <c r="P23" s="651"/>
      <c r="Q23" s="651"/>
      <c r="R23" s="651">
        <v>0</v>
      </c>
      <c r="S23" s="651">
        <v>1.2</v>
      </c>
      <c r="T23" s="651">
        <v>1.2</v>
      </c>
      <c r="U23" s="651">
        <v>1.2</v>
      </c>
      <c r="V23" s="651">
        <v>1.2</v>
      </c>
      <c r="W23" s="651"/>
      <c r="X23" s="651">
        <f t="shared" si="1"/>
        <v>0</v>
      </c>
      <c r="Y23" s="651"/>
      <c r="Z23" s="651"/>
      <c r="AA23" s="651"/>
      <c r="AB23" s="651"/>
      <c r="AC23" s="651"/>
      <c r="AD23" s="651"/>
      <c r="AE23" s="651"/>
      <c r="AF23" s="651"/>
      <c r="AG23" s="651"/>
      <c r="AH23" s="651"/>
      <c r="AI23" s="651"/>
      <c r="AJ23" s="653"/>
      <c r="AK23" s="654">
        <v>0</v>
      </c>
      <c r="AL23" s="651">
        <v>0</v>
      </c>
      <c r="AM23" s="651">
        <v>0</v>
      </c>
      <c r="AN23" s="655"/>
      <c r="AO23" s="1406"/>
      <c r="AP23" s="1406"/>
      <c r="AQ23" s="859"/>
      <c r="AR23" s="825"/>
      <c r="AS23" s="825"/>
      <c r="AT23" s="825"/>
      <c r="AU23" s="828"/>
      <c r="AW23" s="42"/>
    </row>
    <row r="24" spans="1:49" s="449" customFormat="1" ht="31.5" customHeight="1" thickBot="1">
      <c r="A24" s="893"/>
      <c r="B24" s="837"/>
      <c r="C24" s="840"/>
      <c r="D24" s="843"/>
      <c r="E24" s="843"/>
      <c r="F24" s="843"/>
      <c r="G24" s="448" t="s">
        <v>12</v>
      </c>
      <c r="H24" s="668">
        <f>R24+AM24</f>
        <v>2886003344</v>
      </c>
      <c r="I24" s="668"/>
      <c r="J24" s="668"/>
      <c r="K24" s="668"/>
      <c r="L24" s="668"/>
      <c r="M24" s="668">
        <v>65502409</v>
      </c>
      <c r="N24" s="668">
        <v>65502409</v>
      </c>
      <c r="O24" s="668">
        <v>65502409</v>
      </c>
      <c r="P24" s="668">
        <v>65502409</v>
      </c>
      <c r="Q24" s="668">
        <v>65502409</v>
      </c>
      <c r="R24" s="668">
        <v>65502409</v>
      </c>
      <c r="S24" s="668">
        <v>3655716488</v>
      </c>
      <c r="T24" s="668">
        <v>3655716488</v>
      </c>
      <c r="U24" s="668">
        <v>3655716488</v>
      </c>
      <c r="V24" s="668">
        <v>3655716488</v>
      </c>
      <c r="W24" s="668"/>
      <c r="X24" s="668">
        <f t="shared" si="1"/>
        <v>2820500935</v>
      </c>
      <c r="Y24" s="668"/>
      <c r="Z24" s="668"/>
      <c r="AA24" s="668"/>
      <c r="AB24" s="668"/>
      <c r="AC24" s="668"/>
      <c r="AD24" s="668"/>
      <c r="AE24" s="668"/>
      <c r="AF24" s="668"/>
      <c r="AG24" s="668"/>
      <c r="AH24" s="668"/>
      <c r="AI24" s="668"/>
      <c r="AJ24" s="669"/>
      <c r="AK24" s="656">
        <v>8644000</v>
      </c>
      <c r="AL24" s="668">
        <v>2817475535</v>
      </c>
      <c r="AM24" s="668">
        <v>2820500935</v>
      </c>
      <c r="AN24" s="670"/>
      <c r="AO24" s="1406">
        <f aca="true" t="shared" si="35" ref="AO24:AO25">AM24/V24</f>
        <v>0.7715316393539761</v>
      </c>
      <c r="AP24" s="1406"/>
      <c r="AQ24" s="859"/>
      <c r="AR24" s="825"/>
      <c r="AS24" s="825"/>
      <c r="AT24" s="825"/>
      <c r="AU24" s="828"/>
      <c r="AW24" s="453"/>
    </row>
    <row r="25" spans="1:49" s="5" customFormat="1" ht="31.5" customHeight="1" thickBot="1">
      <c r="A25" s="893"/>
      <c r="B25" s="837"/>
      <c r="C25" s="840"/>
      <c r="D25" s="843"/>
      <c r="E25" s="843"/>
      <c r="F25" s="843"/>
      <c r="G25" s="23" t="s">
        <v>13</v>
      </c>
      <c r="H25" s="675">
        <f>+H21+H23</f>
        <v>4</v>
      </c>
      <c r="I25" s="671">
        <f aca="true" t="shared" si="36" ref="I25:J25">+I21+I23</f>
        <v>0.16</v>
      </c>
      <c r="J25" s="671">
        <f t="shared" si="36"/>
        <v>0.16</v>
      </c>
      <c r="K25" s="671">
        <v>0.16</v>
      </c>
      <c r="L25" s="671">
        <f aca="true" t="shared" si="37" ref="L25:W25">+L21+L23</f>
        <v>0.16</v>
      </c>
      <c r="M25" s="675">
        <v>1.2</v>
      </c>
      <c r="N25" s="675">
        <v>1.2</v>
      </c>
      <c r="O25" s="675">
        <v>1.2</v>
      </c>
      <c r="P25" s="675">
        <v>1.2</v>
      </c>
      <c r="Q25" s="675">
        <v>1.2</v>
      </c>
      <c r="R25" s="675">
        <v>0</v>
      </c>
      <c r="S25" s="675">
        <f>+S23+S21</f>
        <v>2.84</v>
      </c>
      <c r="T25" s="675">
        <v>2.84</v>
      </c>
      <c r="U25" s="675">
        <v>2.84</v>
      </c>
      <c r="V25" s="675">
        <v>2.84</v>
      </c>
      <c r="W25" s="675">
        <f t="shared" si="37"/>
        <v>0</v>
      </c>
      <c r="X25" s="675">
        <f t="shared" si="1"/>
        <v>0</v>
      </c>
      <c r="Y25" s="675">
        <v>0.86</v>
      </c>
      <c r="Z25" s="1418">
        <f aca="true" t="shared" si="38" ref="Z25:AD25">+Z24+Z21</f>
        <v>0</v>
      </c>
      <c r="AA25" s="1418">
        <f t="shared" si="38"/>
        <v>0</v>
      </c>
      <c r="AB25" s="675">
        <f t="shared" si="38"/>
        <v>0</v>
      </c>
      <c r="AC25" s="675">
        <f t="shared" si="38"/>
        <v>0</v>
      </c>
      <c r="AD25" s="675">
        <f t="shared" si="38"/>
        <v>0</v>
      </c>
      <c r="AE25" s="675">
        <f>+AE21+AE23</f>
        <v>0.14</v>
      </c>
      <c r="AF25" s="675">
        <f aca="true" t="shared" si="39" ref="AF25">+AF24+AF21</f>
        <v>0</v>
      </c>
      <c r="AG25" s="675">
        <f aca="true" t="shared" si="40" ref="AG25">+AG24+AG21</f>
        <v>0</v>
      </c>
      <c r="AH25" s="675">
        <f aca="true" t="shared" si="41" ref="AH25">+AH24+AH21</f>
        <v>0</v>
      </c>
      <c r="AI25" s="675">
        <f aca="true" t="shared" si="42" ref="AI25">+AI24+AI21</f>
        <v>0</v>
      </c>
      <c r="AJ25" s="676">
        <f aca="true" t="shared" si="43" ref="AJ25">+AJ24+AJ21</f>
        <v>0</v>
      </c>
      <c r="AK25" s="677">
        <f>+AK21+AK23</f>
        <v>0</v>
      </c>
      <c r="AL25" s="675">
        <v>0</v>
      </c>
      <c r="AM25" s="675">
        <f>+AM23+AM21</f>
        <v>0</v>
      </c>
      <c r="AN25" s="678">
        <f aca="true" t="shared" si="44" ref="AN25">+AN24+AN21</f>
        <v>0</v>
      </c>
      <c r="AO25" s="1406">
        <f t="shared" si="35"/>
        <v>0</v>
      </c>
      <c r="AP25" s="1406">
        <f>(L25+R25+AM25+Y25+AE25)/H25</f>
        <v>0.29000000000000004</v>
      </c>
      <c r="AQ25" s="859"/>
      <c r="AR25" s="825"/>
      <c r="AS25" s="825"/>
      <c r="AT25" s="825"/>
      <c r="AU25" s="828"/>
      <c r="AW25" s="42"/>
    </row>
    <row r="26" spans="1:49" s="449" customFormat="1" ht="31.5" customHeight="1" thickBot="1">
      <c r="A26" s="893"/>
      <c r="B26" s="838"/>
      <c r="C26" s="846"/>
      <c r="D26" s="848"/>
      <c r="E26" s="848"/>
      <c r="F26" s="848"/>
      <c r="G26" s="452" t="s">
        <v>14</v>
      </c>
      <c r="H26" s="657">
        <f>H22+H24</f>
        <v>12025709041</v>
      </c>
      <c r="I26" s="647">
        <f>+I22</f>
        <v>211877645</v>
      </c>
      <c r="J26" s="647">
        <f>+J22</f>
        <v>211877645</v>
      </c>
      <c r="K26" s="647">
        <v>107547645</v>
      </c>
      <c r="L26" s="647">
        <f aca="true" t="shared" si="45" ref="L26:W26">+L22</f>
        <v>65502409</v>
      </c>
      <c r="M26" s="646">
        <v>4044729997</v>
      </c>
      <c r="N26" s="646">
        <v>4044729997</v>
      </c>
      <c r="O26" s="646">
        <v>4044729997</v>
      </c>
      <c r="P26" s="646">
        <v>3910889997</v>
      </c>
      <c r="Q26" s="646">
        <v>3845387588</v>
      </c>
      <c r="R26" s="646">
        <v>3877747697</v>
      </c>
      <c r="S26" s="646">
        <f>+S24+S22</f>
        <v>6682737488</v>
      </c>
      <c r="T26" s="646">
        <v>6682737488</v>
      </c>
      <c r="U26" s="646">
        <v>6682737488</v>
      </c>
      <c r="V26" s="646">
        <f>V22+V24</f>
        <v>6482518726</v>
      </c>
      <c r="W26" s="646">
        <f t="shared" si="45"/>
        <v>0</v>
      </c>
      <c r="X26" s="646">
        <f t="shared" si="1"/>
        <v>3011246935</v>
      </c>
      <c r="Y26" s="646">
        <v>1561358544.1781003</v>
      </c>
      <c r="Z26" s="646">
        <f aca="true" t="shared" si="46" ref="Z26:AD26">Z22+Z24</f>
        <v>0</v>
      </c>
      <c r="AA26" s="646">
        <f t="shared" si="46"/>
        <v>0</v>
      </c>
      <c r="AB26" s="646">
        <f t="shared" si="46"/>
        <v>0</v>
      </c>
      <c r="AC26" s="646">
        <f t="shared" si="46"/>
        <v>0</v>
      </c>
      <c r="AD26" s="646">
        <f t="shared" si="46"/>
        <v>0</v>
      </c>
      <c r="AE26" s="646">
        <f aca="true" t="shared" si="47" ref="AE26">+AE22</f>
        <v>673579000</v>
      </c>
      <c r="AF26" s="646">
        <f aca="true" t="shared" si="48" ref="AF26:AJ26">AF22+AF24</f>
        <v>0</v>
      </c>
      <c r="AG26" s="646">
        <f t="shared" si="48"/>
        <v>0</v>
      </c>
      <c r="AH26" s="646">
        <f t="shared" si="48"/>
        <v>0</v>
      </c>
      <c r="AI26" s="646">
        <f t="shared" si="48"/>
        <v>0</v>
      </c>
      <c r="AJ26" s="648">
        <f t="shared" si="48"/>
        <v>0</v>
      </c>
      <c r="AK26" s="649">
        <f>+AK24+AK22</f>
        <v>147420000</v>
      </c>
      <c r="AL26" s="657">
        <v>2981251535</v>
      </c>
      <c r="AM26" s="646">
        <f aca="true" t="shared" si="49" ref="AM26:AN26">AM22+AM24</f>
        <v>3011246935</v>
      </c>
      <c r="AN26" s="650">
        <f t="shared" si="49"/>
        <v>0</v>
      </c>
      <c r="AO26" s="1406">
        <f>AM26/V26</f>
        <v>0.4645180464998166</v>
      </c>
      <c r="AP26" s="1406"/>
      <c r="AQ26" s="860"/>
      <c r="AR26" s="826"/>
      <c r="AS26" s="826"/>
      <c r="AT26" s="826"/>
      <c r="AU26" s="829"/>
      <c r="AW26" s="453"/>
    </row>
    <row r="27" spans="1:49" s="5" customFormat="1" ht="31.5" customHeight="1">
      <c r="A27" s="894"/>
      <c r="B27" s="836">
        <v>4</v>
      </c>
      <c r="C27" s="845" t="s">
        <v>82</v>
      </c>
      <c r="D27" s="847" t="s">
        <v>96</v>
      </c>
      <c r="E27" s="847">
        <v>535</v>
      </c>
      <c r="F27" s="847">
        <v>180</v>
      </c>
      <c r="G27" s="22" t="s">
        <v>9</v>
      </c>
      <c r="H27" s="664">
        <v>5</v>
      </c>
      <c r="I27" s="664">
        <v>0</v>
      </c>
      <c r="J27" s="664">
        <v>0</v>
      </c>
      <c r="K27" s="664">
        <v>0</v>
      </c>
      <c r="L27" s="664">
        <v>0</v>
      </c>
      <c r="M27" s="664">
        <v>1</v>
      </c>
      <c r="N27" s="664">
        <v>1</v>
      </c>
      <c r="O27" s="664">
        <v>1</v>
      </c>
      <c r="P27" s="664">
        <v>1</v>
      </c>
      <c r="Q27" s="664">
        <v>1</v>
      </c>
      <c r="R27" s="664">
        <v>0</v>
      </c>
      <c r="S27" s="664">
        <v>3</v>
      </c>
      <c r="T27" s="664">
        <v>3</v>
      </c>
      <c r="U27" s="664">
        <v>3</v>
      </c>
      <c r="V27" s="664">
        <v>3</v>
      </c>
      <c r="W27" s="664"/>
      <c r="X27" s="664">
        <f t="shared" si="1"/>
        <v>0</v>
      </c>
      <c r="Y27" s="664">
        <v>5</v>
      </c>
      <c r="Z27" s="664"/>
      <c r="AA27" s="664"/>
      <c r="AB27" s="664"/>
      <c r="AC27" s="664"/>
      <c r="AD27" s="664"/>
      <c r="AE27" s="664">
        <v>0</v>
      </c>
      <c r="AF27" s="664"/>
      <c r="AG27" s="679"/>
      <c r="AH27" s="664"/>
      <c r="AI27" s="664"/>
      <c r="AJ27" s="665"/>
      <c r="AK27" s="666">
        <v>0</v>
      </c>
      <c r="AL27" s="679">
        <v>0</v>
      </c>
      <c r="AM27" s="664">
        <v>0</v>
      </c>
      <c r="AN27" s="667"/>
      <c r="AO27" s="1406">
        <f aca="true" t="shared" si="50" ref="AO27:AO28">AM27/V27</f>
        <v>0</v>
      </c>
      <c r="AP27" s="1407">
        <f>AM27/H27</f>
        <v>0</v>
      </c>
      <c r="AQ27" s="897" t="s">
        <v>366</v>
      </c>
      <c r="AR27" s="835" t="s">
        <v>332</v>
      </c>
      <c r="AS27" s="835" t="s">
        <v>333</v>
      </c>
      <c r="AT27" s="824" t="s">
        <v>272</v>
      </c>
      <c r="AU27" s="827" t="s">
        <v>339</v>
      </c>
      <c r="AW27" s="42"/>
    </row>
    <row r="28" spans="1:49" s="449" customFormat="1" ht="31.5" customHeight="1">
      <c r="A28" s="894"/>
      <c r="B28" s="837"/>
      <c r="C28" s="840"/>
      <c r="D28" s="843"/>
      <c r="E28" s="843"/>
      <c r="F28" s="843"/>
      <c r="G28" s="448" t="s">
        <v>10</v>
      </c>
      <c r="H28" s="646">
        <f>+L28+R28+S28+Y28+AE28</f>
        <v>322460000</v>
      </c>
      <c r="I28" s="647">
        <v>0</v>
      </c>
      <c r="J28" s="647">
        <v>0</v>
      </c>
      <c r="K28" s="647">
        <v>0</v>
      </c>
      <c r="L28" s="647">
        <v>0</v>
      </c>
      <c r="M28" s="646">
        <v>97000000</v>
      </c>
      <c r="N28" s="646">
        <v>97000000</v>
      </c>
      <c r="O28" s="646">
        <v>97000000</v>
      </c>
      <c r="P28" s="646">
        <v>90000000</v>
      </c>
      <c r="Q28" s="646">
        <v>90000000</v>
      </c>
      <c r="R28" s="646">
        <v>90000000</v>
      </c>
      <c r="S28" s="646">
        <v>126560000</v>
      </c>
      <c r="T28" s="646">
        <v>126560000</v>
      </c>
      <c r="U28" s="646">
        <v>184661985</v>
      </c>
      <c r="V28" s="646">
        <v>184661985</v>
      </c>
      <c r="W28" s="646"/>
      <c r="X28" s="646">
        <f t="shared" si="1"/>
        <v>0</v>
      </c>
      <c r="Y28" s="646">
        <v>105900000</v>
      </c>
      <c r="Z28" s="646"/>
      <c r="AA28" s="646"/>
      <c r="AB28" s="646"/>
      <c r="AC28" s="646"/>
      <c r="AD28" s="646"/>
      <c r="AE28" s="646">
        <v>0</v>
      </c>
      <c r="AF28" s="646"/>
      <c r="AG28" s="680"/>
      <c r="AH28" s="646"/>
      <c r="AI28" s="646"/>
      <c r="AJ28" s="648"/>
      <c r="AK28" s="649">
        <v>0</v>
      </c>
      <c r="AL28" s="680">
        <v>0</v>
      </c>
      <c r="AM28" s="646">
        <v>0</v>
      </c>
      <c r="AN28" s="650"/>
      <c r="AO28" s="1408">
        <f t="shared" si="50"/>
        <v>0</v>
      </c>
      <c r="AP28" s="1409">
        <f>(L28+R28+AM28+Y28+AE28)/H28</f>
        <v>0.6075172114370775</v>
      </c>
      <c r="AQ28" s="898"/>
      <c r="AR28" s="825"/>
      <c r="AS28" s="825"/>
      <c r="AT28" s="825"/>
      <c r="AU28" s="828"/>
      <c r="AW28" s="453"/>
    </row>
    <row r="29" spans="1:49" s="5" customFormat="1" ht="31.5" customHeight="1">
      <c r="A29" s="894"/>
      <c r="B29" s="837"/>
      <c r="C29" s="840"/>
      <c r="D29" s="843"/>
      <c r="E29" s="843"/>
      <c r="F29" s="843"/>
      <c r="G29" s="23" t="s">
        <v>11</v>
      </c>
      <c r="H29" s="651"/>
      <c r="I29" s="651"/>
      <c r="J29" s="651"/>
      <c r="K29" s="651"/>
      <c r="L29" s="651"/>
      <c r="M29" s="651"/>
      <c r="N29" s="651"/>
      <c r="O29" s="651"/>
      <c r="P29" s="651"/>
      <c r="Q29" s="651"/>
      <c r="R29" s="651">
        <v>0</v>
      </c>
      <c r="S29" s="651">
        <v>0</v>
      </c>
      <c r="T29" s="651">
        <v>0</v>
      </c>
      <c r="U29" s="651">
        <v>0</v>
      </c>
      <c r="V29" s="651">
        <v>0</v>
      </c>
      <c r="W29" s="651"/>
      <c r="X29" s="651">
        <f t="shared" si="1"/>
        <v>0</v>
      </c>
      <c r="Y29" s="651"/>
      <c r="Z29" s="651"/>
      <c r="AA29" s="651"/>
      <c r="AB29" s="651"/>
      <c r="AC29" s="651"/>
      <c r="AD29" s="651"/>
      <c r="AE29" s="651"/>
      <c r="AF29" s="651"/>
      <c r="AG29" s="681"/>
      <c r="AH29" s="651"/>
      <c r="AI29" s="651"/>
      <c r="AJ29" s="653"/>
      <c r="AK29" s="654">
        <v>0</v>
      </c>
      <c r="AL29" s="681">
        <v>0</v>
      </c>
      <c r="AM29" s="651">
        <v>0</v>
      </c>
      <c r="AN29" s="655"/>
      <c r="AO29" s="1408"/>
      <c r="AP29" s="1409"/>
      <c r="AQ29" s="898"/>
      <c r="AR29" s="825"/>
      <c r="AS29" s="825"/>
      <c r="AT29" s="825"/>
      <c r="AU29" s="828"/>
      <c r="AW29" s="42"/>
    </row>
    <row r="30" spans="1:49" s="449" customFormat="1" ht="31.5" customHeight="1" thickBot="1">
      <c r="A30" s="894"/>
      <c r="B30" s="837"/>
      <c r="C30" s="840"/>
      <c r="D30" s="843"/>
      <c r="E30" s="843"/>
      <c r="F30" s="843"/>
      <c r="G30" s="448" t="s">
        <v>12</v>
      </c>
      <c r="H30" s="668">
        <f>AM30</f>
        <v>90000000</v>
      </c>
      <c r="I30" s="668"/>
      <c r="J30" s="668"/>
      <c r="K30" s="668"/>
      <c r="L30" s="668"/>
      <c r="M30" s="668"/>
      <c r="N30" s="668"/>
      <c r="O30" s="668"/>
      <c r="P30" s="668"/>
      <c r="Q30" s="668"/>
      <c r="R30" s="668">
        <v>0</v>
      </c>
      <c r="S30" s="668">
        <v>90000000</v>
      </c>
      <c r="T30" s="668">
        <v>90000000</v>
      </c>
      <c r="U30" s="668">
        <v>90000000</v>
      </c>
      <c r="V30" s="668">
        <v>90000000</v>
      </c>
      <c r="W30" s="668"/>
      <c r="X30" s="668">
        <f t="shared" si="1"/>
        <v>90000000</v>
      </c>
      <c r="Y30" s="668"/>
      <c r="Z30" s="668"/>
      <c r="AA30" s="668"/>
      <c r="AB30" s="668"/>
      <c r="AC30" s="668"/>
      <c r="AD30" s="668"/>
      <c r="AE30" s="668"/>
      <c r="AF30" s="668"/>
      <c r="AG30" s="682"/>
      <c r="AH30" s="668"/>
      <c r="AI30" s="668"/>
      <c r="AJ30" s="669"/>
      <c r="AK30" s="683">
        <v>0</v>
      </c>
      <c r="AL30" s="682">
        <v>90000000</v>
      </c>
      <c r="AM30" s="668">
        <v>90000000</v>
      </c>
      <c r="AN30" s="670"/>
      <c r="AO30" s="1408">
        <f aca="true" t="shared" si="51" ref="AO30">AM30/V30</f>
        <v>1</v>
      </c>
      <c r="AP30" s="1409"/>
      <c r="AQ30" s="898"/>
      <c r="AR30" s="825"/>
      <c r="AS30" s="825"/>
      <c r="AT30" s="825"/>
      <c r="AU30" s="828"/>
      <c r="AW30" s="453"/>
    </row>
    <row r="31" spans="1:49" s="5" customFormat="1" ht="31.5" customHeight="1" thickBot="1">
      <c r="A31" s="894"/>
      <c r="B31" s="837"/>
      <c r="C31" s="840"/>
      <c r="D31" s="843"/>
      <c r="E31" s="843"/>
      <c r="F31" s="843"/>
      <c r="G31" s="23" t="s">
        <v>13</v>
      </c>
      <c r="H31" s="675">
        <v>5</v>
      </c>
      <c r="I31" s="675">
        <f>+I27</f>
        <v>0</v>
      </c>
      <c r="J31" s="675">
        <f aca="true" t="shared" si="52" ref="J31:L31">+J27</f>
        <v>0</v>
      </c>
      <c r="K31" s="675">
        <f t="shared" si="52"/>
        <v>0</v>
      </c>
      <c r="L31" s="675">
        <f t="shared" si="52"/>
        <v>0</v>
      </c>
      <c r="M31" s="675">
        <v>1</v>
      </c>
      <c r="N31" s="675">
        <v>1</v>
      </c>
      <c r="O31" s="675">
        <v>1</v>
      </c>
      <c r="P31" s="675">
        <v>1</v>
      </c>
      <c r="Q31" s="675">
        <v>1</v>
      </c>
      <c r="R31" s="675">
        <v>0</v>
      </c>
      <c r="S31" s="675">
        <f>+S29+S27</f>
        <v>3</v>
      </c>
      <c r="T31" s="675">
        <v>3</v>
      </c>
      <c r="U31" s="675">
        <v>3</v>
      </c>
      <c r="V31" s="675">
        <v>3</v>
      </c>
      <c r="W31" s="675">
        <f aca="true" t="shared" si="53" ref="W31">+W29+W27</f>
        <v>0</v>
      </c>
      <c r="X31" s="675">
        <f t="shared" si="1"/>
        <v>0</v>
      </c>
      <c r="Y31" s="675">
        <v>5</v>
      </c>
      <c r="Z31" s="675">
        <f aca="true" t="shared" si="54" ref="Z31:AD31">+Z30+Z27</f>
        <v>0</v>
      </c>
      <c r="AA31" s="675">
        <f t="shared" si="54"/>
        <v>0</v>
      </c>
      <c r="AB31" s="675">
        <f t="shared" si="54"/>
        <v>0</v>
      </c>
      <c r="AC31" s="675">
        <f t="shared" si="54"/>
        <v>0</v>
      </c>
      <c r="AD31" s="675">
        <f t="shared" si="54"/>
        <v>0</v>
      </c>
      <c r="AE31" s="675"/>
      <c r="AF31" s="675">
        <f aca="true" t="shared" si="55" ref="AF31">+AF30+AF27</f>
        <v>0</v>
      </c>
      <c r="AG31" s="684">
        <f aca="true" t="shared" si="56" ref="AG31">+AG30+AG27</f>
        <v>0</v>
      </c>
      <c r="AH31" s="671">
        <f aca="true" t="shared" si="57" ref="AH31">+AH30+AH27</f>
        <v>0</v>
      </c>
      <c r="AI31" s="671">
        <f aca="true" t="shared" si="58" ref="AI31">+AI30+AI27</f>
        <v>0</v>
      </c>
      <c r="AJ31" s="672">
        <f aca="true" t="shared" si="59" ref="AJ31">+AJ30+AJ27</f>
        <v>0</v>
      </c>
      <c r="AK31" s="677">
        <f aca="true" t="shared" si="60" ref="AK31">+AK29+AK27</f>
        <v>0</v>
      </c>
      <c r="AL31" s="684">
        <v>0</v>
      </c>
      <c r="AM31" s="671">
        <f>+AM27+AM29</f>
        <v>0</v>
      </c>
      <c r="AN31" s="673">
        <f aca="true" t="shared" si="61" ref="AN31">+AN30+AN27</f>
        <v>0</v>
      </c>
      <c r="AO31" s="1406">
        <f>AM31/V31</f>
        <v>0</v>
      </c>
      <c r="AP31" s="1406">
        <f>AM31/H31</f>
        <v>0</v>
      </c>
      <c r="AQ31" s="898"/>
      <c r="AR31" s="825"/>
      <c r="AS31" s="825"/>
      <c r="AT31" s="825"/>
      <c r="AU31" s="828"/>
      <c r="AW31" s="42"/>
    </row>
    <row r="32" spans="1:49" s="449" customFormat="1" ht="31.5" customHeight="1" thickBot="1">
      <c r="A32" s="894"/>
      <c r="B32" s="838"/>
      <c r="C32" s="846"/>
      <c r="D32" s="848"/>
      <c r="E32" s="848"/>
      <c r="F32" s="848"/>
      <c r="G32" s="452" t="s">
        <v>14</v>
      </c>
      <c r="H32" s="657">
        <f>H28+H30</f>
        <v>412460000</v>
      </c>
      <c r="I32" s="647">
        <f>+I30+I28</f>
        <v>0</v>
      </c>
      <c r="J32" s="647">
        <f aca="true" t="shared" si="62" ref="J32:L32">+J30+J28</f>
        <v>0</v>
      </c>
      <c r="K32" s="647">
        <f t="shared" si="62"/>
        <v>0</v>
      </c>
      <c r="L32" s="647">
        <f t="shared" si="62"/>
        <v>0</v>
      </c>
      <c r="M32" s="646">
        <v>97000000</v>
      </c>
      <c r="N32" s="646">
        <v>97000000</v>
      </c>
      <c r="O32" s="646">
        <v>97000000</v>
      </c>
      <c r="P32" s="646">
        <v>90000000</v>
      </c>
      <c r="Q32" s="646">
        <v>90000000</v>
      </c>
      <c r="R32" s="646">
        <v>90000000</v>
      </c>
      <c r="S32" s="646">
        <f>+S30+S28</f>
        <v>216560000</v>
      </c>
      <c r="T32" s="646">
        <v>216560000</v>
      </c>
      <c r="U32" s="657">
        <f>+U30+U28</f>
        <v>274661985</v>
      </c>
      <c r="V32" s="646">
        <v>274661985</v>
      </c>
      <c r="W32" s="646">
        <f aca="true" t="shared" si="63" ref="W32">W28+W30</f>
        <v>0</v>
      </c>
      <c r="X32" s="646">
        <f t="shared" si="1"/>
        <v>90000000</v>
      </c>
      <c r="Y32" s="646">
        <f>+Y28+Y30</f>
        <v>105900000</v>
      </c>
      <c r="Z32" s="646">
        <f aca="true" t="shared" si="64" ref="Z32:AD32">Z28+Z30</f>
        <v>0</v>
      </c>
      <c r="AA32" s="646">
        <f t="shared" si="64"/>
        <v>0</v>
      </c>
      <c r="AB32" s="646">
        <f t="shared" si="64"/>
        <v>0</v>
      </c>
      <c r="AC32" s="646">
        <f t="shared" si="64"/>
        <v>0</v>
      </c>
      <c r="AD32" s="646">
        <f t="shared" si="64"/>
        <v>0</v>
      </c>
      <c r="AE32" s="657">
        <f>AE28+AE30</f>
        <v>0</v>
      </c>
      <c r="AF32" s="657">
        <f aca="true" t="shared" si="65" ref="AF32:AK32">AF28+AF30</f>
        <v>0</v>
      </c>
      <c r="AG32" s="680">
        <f t="shared" si="65"/>
        <v>0</v>
      </c>
      <c r="AH32" s="646">
        <f t="shared" si="65"/>
        <v>0</v>
      </c>
      <c r="AI32" s="646">
        <f t="shared" si="65"/>
        <v>0</v>
      </c>
      <c r="AJ32" s="648">
        <f t="shared" si="65"/>
        <v>0</v>
      </c>
      <c r="AK32" s="660">
        <f t="shared" si="65"/>
        <v>0</v>
      </c>
      <c r="AL32" s="657">
        <v>90000000</v>
      </c>
      <c r="AM32" s="646">
        <f aca="true" t="shared" si="66" ref="AM32:AN32">AM28+AM30</f>
        <v>90000000</v>
      </c>
      <c r="AN32" s="650">
        <f t="shared" si="66"/>
        <v>0</v>
      </c>
      <c r="AO32" s="1406">
        <f aca="true" t="shared" si="67" ref="AO32:AO34">AM32/V32</f>
        <v>0.32767548810950303</v>
      </c>
      <c r="AP32" s="1415">
        <f>AM32/H32</f>
        <v>0.21820297725840082</v>
      </c>
      <c r="AQ32" s="899"/>
      <c r="AR32" s="826"/>
      <c r="AS32" s="826"/>
      <c r="AT32" s="826"/>
      <c r="AU32" s="829"/>
      <c r="AW32" s="453"/>
    </row>
    <row r="33" spans="1:49" s="5" customFormat="1" ht="31.5" customHeight="1" thickBot="1">
      <c r="A33" s="902" t="s">
        <v>83</v>
      </c>
      <c r="B33" s="836">
        <v>5</v>
      </c>
      <c r="C33" s="845" t="s">
        <v>84</v>
      </c>
      <c r="D33" s="847" t="s">
        <v>75</v>
      </c>
      <c r="E33" s="847">
        <v>535</v>
      </c>
      <c r="F33" s="847">
        <v>180</v>
      </c>
      <c r="G33" s="22" t="s">
        <v>9</v>
      </c>
      <c r="H33" s="664">
        <v>10</v>
      </c>
      <c r="I33" s="1416">
        <v>1</v>
      </c>
      <c r="J33" s="1416">
        <v>1</v>
      </c>
      <c r="K33" s="1416">
        <v>1</v>
      </c>
      <c r="L33" s="1416">
        <v>0.5</v>
      </c>
      <c r="M33" s="664">
        <v>2</v>
      </c>
      <c r="N33" s="664">
        <v>2</v>
      </c>
      <c r="O33" s="664">
        <v>2</v>
      </c>
      <c r="P33" s="664">
        <v>2</v>
      </c>
      <c r="Q33" s="664">
        <v>2</v>
      </c>
      <c r="R33" s="664">
        <v>2</v>
      </c>
      <c r="S33" s="664">
        <v>1</v>
      </c>
      <c r="T33" s="664">
        <v>1</v>
      </c>
      <c r="U33" s="664">
        <v>1</v>
      </c>
      <c r="V33" s="664">
        <v>1</v>
      </c>
      <c r="W33" s="664"/>
      <c r="X33" s="664">
        <f t="shared" si="1"/>
        <v>1</v>
      </c>
      <c r="Y33" s="664">
        <v>1</v>
      </c>
      <c r="Z33" s="1417"/>
      <c r="AA33" s="1417"/>
      <c r="AB33" s="664"/>
      <c r="AC33" s="664"/>
      <c r="AD33" s="664"/>
      <c r="AE33" s="664">
        <v>5</v>
      </c>
      <c r="AF33" s="664"/>
      <c r="AG33" s="664"/>
      <c r="AH33" s="664"/>
      <c r="AI33" s="664"/>
      <c r="AJ33" s="665"/>
      <c r="AK33" s="666">
        <v>0</v>
      </c>
      <c r="AL33" s="664">
        <v>1</v>
      </c>
      <c r="AM33" s="664">
        <v>1</v>
      </c>
      <c r="AN33" s="667"/>
      <c r="AO33" s="1406">
        <f t="shared" si="67"/>
        <v>1</v>
      </c>
      <c r="AP33" s="1406">
        <f aca="true" t="shared" si="68" ref="AP33:AP34">(L33+R33+AM33+Y33+AE33)/H33</f>
        <v>0.95</v>
      </c>
      <c r="AQ33" s="861" t="s">
        <v>372</v>
      </c>
      <c r="AR33" s="833" t="s">
        <v>330</v>
      </c>
      <c r="AS33" s="864" t="s">
        <v>331</v>
      </c>
      <c r="AT33" s="864" t="s">
        <v>271</v>
      </c>
      <c r="AU33" s="821" t="s">
        <v>344</v>
      </c>
      <c r="AW33" s="42"/>
    </row>
    <row r="34" spans="1:49" s="449" customFormat="1" ht="42.75" customHeight="1" thickBot="1">
      <c r="A34" s="903"/>
      <c r="B34" s="837"/>
      <c r="C34" s="840"/>
      <c r="D34" s="843"/>
      <c r="E34" s="843"/>
      <c r="F34" s="843"/>
      <c r="G34" s="448" t="s">
        <v>10</v>
      </c>
      <c r="H34" s="646">
        <f>+L34+R34+S34+Y34+AE34</f>
        <v>1242522374</v>
      </c>
      <c r="I34" s="647">
        <v>97471587</v>
      </c>
      <c r="J34" s="647">
        <v>97471587</v>
      </c>
      <c r="K34" s="647">
        <v>48971587</v>
      </c>
      <c r="L34" s="647">
        <v>25436478</v>
      </c>
      <c r="M34" s="646">
        <v>449112690</v>
      </c>
      <c r="N34" s="646">
        <v>449112690</v>
      </c>
      <c r="O34" s="646">
        <v>449112690</v>
      </c>
      <c r="P34" s="646">
        <v>581166481</v>
      </c>
      <c r="Q34" s="646">
        <v>581166481</v>
      </c>
      <c r="R34" s="646">
        <v>406254896</v>
      </c>
      <c r="S34" s="646">
        <v>254125000</v>
      </c>
      <c r="T34" s="646">
        <v>254125000</v>
      </c>
      <c r="U34" s="646">
        <v>298166500</v>
      </c>
      <c r="V34" s="646">
        <v>298166500</v>
      </c>
      <c r="W34" s="646"/>
      <c r="X34" s="646">
        <f t="shared" si="1"/>
        <v>192021000</v>
      </c>
      <c r="Y34" s="646">
        <v>383925000</v>
      </c>
      <c r="Z34" s="646"/>
      <c r="AA34" s="646"/>
      <c r="AB34" s="646"/>
      <c r="AC34" s="646"/>
      <c r="AD34" s="646"/>
      <c r="AE34" s="646">
        <v>172781000</v>
      </c>
      <c r="AF34" s="646"/>
      <c r="AG34" s="646"/>
      <c r="AH34" s="646"/>
      <c r="AI34" s="646"/>
      <c r="AJ34" s="648"/>
      <c r="AK34" s="649">
        <v>70031000</v>
      </c>
      <c r="AL34" s="646">
        <v>120031000</v>
      </c>
      <c r="AM34" s="646">
        <v>192021000</v>
      </c>
      <c r="AN34" s="650"/>
      <c r="AO34" s="1406">
        <f t="shared" si="67"/>
        <v>0.6440059496958914</v>
      </c>
      <c r="AP34" s="1406">
        <f t="shared" si="68"/>
        <v>0.9500178014500686</v>
      </c>
      <c r="AQ34" s="862"/>
      <c r="AR34" s="817"/>
      <c r="AS34" s="865"/>
      <c r="AT34" s="865"/>
      <c r="AU34" s="822"/>
      <c r="AW34" s="453"/>
    </row>
    <row r="35" spans="1:49" s="5" customFormat="1" ht="42.75" customHeight="1" thickBot="1">
      <c r="A35" s="903"/>
      <c r="B35" s="837"/>
      <c r="C35" s="840"/>
      <c r="D35" s="843"/>
      <c r="E35" s="843"/>
      <c r="F35" s="843"/>
      <c r="G35" s="23" t="s">
        <v>11</v>
      </c>
      <c r="H35" s="651"/>
      <c r="I35" s="651"/>
      <c r="J35" s="651"/>
      <c r="K35" s="651"/>
      <c r="L35" s="651"/>
      <c r="M35" s="651">
        <v>0.5</v>
      </c>
      <c r="N35" s="651">
        <v>0.5</v>
      </c>
      <c r="O35" s="651">
        <v>0.5</v>
      </c>
      <c r="P35" s="651">
        <v>0.5</v>
      </c>
      <c r="Q35" s="651">
        <v>0.5</v>
      </c>
      <c r="R35" s="651">
        <v>0.5</v>
      </c>
      <c r="S35" s="651">
        <v>0</v>
      </c>
      <c r="T35" s="651">
        <v>0</v>
      </c>
      <c r="U35" s="651">
        <v>0</v>
      </c>
      <c r="V35" s="651">
        <v>0</v>
      </c>
      <c r="W35" s="651"/>
      <c r="X35" s="651">
        <f t="shared" si="1"/>
        <v>0</v>
      </c>
      <c r="Y35" s="651"/>
      <c r="Z35" s="651"/>
      <c r="AA35" s="651"/>
      <c r="AB35" s="651"/>
      <c r="AC35" s="651"/>
      <c r="AD35" s="651"/>
      <c r="AE35" s="651"/>
      <c r="AF35" s="651"/>
      <c r="AG35" s="651"/>
      <c r="AH35" s="651"/>
      <c r="AI35" s="651"/>
      <c r="AJ35" s="653"/>
      <c r="AK35" s="654">
        <v>0</v>
      </c>
      <c r="AL35" s="651">
        <v>0</v>
      </c>
      <c r="AM35" s="651">
        <v>0</v>
      </c>
      <c r="AN35" s="655"/>
      <c r="AO35" s="1406"/>
      <c r="AP35" s="1406"/>
      <c r="AQ35" s="862"/>
      <c r="AR35" s="817"/>
      <c r="AS35" s="865"/>
      <c r="AT35" s="865"/>
      <c r="AU35" s="822"/>
      <c r="AW35" s="42"/>
    </row>
    <row r="36" spans="1:49" s="449" customFormat="1" ht="42.75" customHeight="1" thickBot="1">
      <c r="A36" s="903"/>
      <c r="B36" s="837"/>
      <c r="C36" s="840"/>
      <c r="D36" s="843"/>
      <c r="E36" s="843"/>
      <c r="F36" s="843"/>
      <c r="G36" s="448" t="s">
        <v>12</v>
      </c>
      <c r="H36" s="646">
        <f>R36+AM36</f>
        <v>153955978</v>
      </c>
      <c r="I36" s="647"/>
      <c r="J36" s="647"/>
      <c r="K36" s="647"/>
      <c r="L36" s="647"/>
      <c r="M36" s="646">
        <v>15008539</v>
      </c>
      <c r="N36" s="646">
        <v>15008539</v>
      </c>
      <c r="O36" s="646">
        <v>15008539</v>
      </c>
      <c r="P36" s="646">
        <v>15008539</v>
      </c>
      <c r="Q36" s="646">
        <v>15008539</v>
      </c>
      <c r="R36" s="646">
        <v>15008539</v>
      </c>
      <c r="S36" s="646">
        <v>190281230</v>
      </c>
      <c r="T36" s="646">
        <v>190281230</v>
      </c>
      <c r="U36" s="646">
        <v>190281230</v>
      </c>
      <c r="V36" s="646">
        <v>190281230</v>
      </c>
      <c r="W36" s="646"/>
      <c r="X36" s="646">
        <f t="shared" si="1"/>
        <v>138947439</v>
      </c>
      <c r="Y36" s="646"/>
      <c r="Z36" s="646"/>
      <c r="AA36" s="646"/>
      <c r="AB36" s="646"/>
      <c r="AC36" s="646"/>
      <c r="AD36" s="646"/>
      <c r="AE36" s="646"/>
      <c r="AF36" s="646"/>
      <c r="AG36" s="646"/>
      <c r="AH36" s="646"/>
      <c r="AI36" s="646"/>
      <c r="AJ36" s="648"/>
      <c r="AK36" s="683">
        <v>25932000</v>
      </c>
      <c r="AL36" s="646">
        <v>117484530</v>
      </c>
      <c r="AM36" s="646">
        <v>138947439</v>
      </c>
      <c r="AN36" s="650"/>
      <c r="AO36" s="1406">
        <f aca="true" t="shared" si="69" ref="AO36:AO37">AM36/V36</f>
        <v>0.730221467456354</v>
      </c>
      <c r="AP36" s="1406"/>
      <c r="AQ36" s="862"/>
      <c r="AR36" s="817"/>
      <c r="AS36" s="865"/>
      <c r="AT36" s="865"/>
      <c r="AU36" s="822"/>
      <c r="AW36" s="453"/>
    </row>
    <row r="37" spans="1:49" s="5" customFormat="1" ht="54" customHeight="1" thickBot="1">
      <c r="A37" s="903"/>
      <c r="B37" s="837"/>
      <c r="C37" s="840"/>
      <c r="D37" s="843"/>
      <c r="E37" s="843"/>
      <c r="F37" s="843"/>
      <c r="G37" s="23" t="s">
        <v>13</v>
      </c>
      <c r="H37" s="675">
        <v>10</v>
      </c>
      <c r="I37" s="671">
        <v>1</v>
      </c>
      <c r="J37" s="671">
        <v>1</v>
      </c>
      <c r="K37" s="671">
        <v>1</v>
      </c>
      <c r="L37" s="671">
        <f>+L33</f>
        <v>0.5</v>
      </c>
      <c r="M37" s="675">
        <v>2.5</v>
      </c>
      <c r="N37" s="675">
        <v>2.5</v>
      </c>
      <c r="O37" s="675">
        <v>2.5</v>
      </c>
      <c r="P37" s="675">
        <v>2.5</v>
      </c>
      <c r="Q37" s="675">
        <v>2.5</v>
      </c>
      <c r="R37" s="675">
        <v>2.5</v>
      </c>
      <c r="S37" s="675">
        <f>+S35+S33</f>
        <v>1</v>
      </c>
      <c r="T37" s="675">
        <v>1</v>
      </c>
      <c r="U37" s="675">
        <v>1</v>
      </c>
      <c r="V37" s="675">
        <v>1</v>
      </c>
      <c r="W37" s="675">
        <f aca="true" t="shared" si="70" ref="W37">+W35+W33</f>
        <v>0</v>
      </c>
      <c r="X37" s="675">
        <f>+AM37</f>
        <v>1</v>
      </c>
      <c r="Y37" s="675">
        <v>1</v>
      </c>
      <c r="Z37" s="1418">
        <f aca="true" t="shared" si="71" ref="Z37:AD37">+Z36+Z33</f>
        <v>0</v>
      </c>
      <c r="AA37" s="1418">
        <f t="shared" si="71"/>
        <v>0</v>
      </c>
      <c r="AB37" s="675">
        <f t="shared" si="71"/>
        <v>0</v>
      </c>
      <c r="AC37" s="675">
        <f t="shared" si="71"/>
        <v>0</v>
      </c>
      <c r="AD37" s="675">
        <f t="shared" si="71"/>
        <v>0</v>
      </c>
      <c r="AE37" s="675">
        <v>5</v>
      </c>
      <c r="AF37" s="675">
        <f aca="true" t="shared" si="72" ref="AF37">+AF36+AF33</f>
        <v>0</v>
      </c>
      <c r="AG37" s="675">
        <f aca="true" t="shared" si="73" ref="AG37">+AG36+AG33</f>
        <v>0</v>
      </c>
      <c r="AH37" s="675">
        <f aca="true" t="shared" si="74" ref="AH37">+AH36+AH33</f>
        <v>0</v>
      </c>
      <c r="AI37" s="675">
        <f aca="true" t="shared" si="75" ref="AI37">+AI36+AI33</f>
        <v>0</v>
      </c>
      <c r="AJ37" s="676">
        <f aca="true" t="shared" si="76" ref="AJ37">+AJ36+AJ33</f>
        <v>0</v>
      </c>
      <c r="AK37" s="683">
        <f>+AK35+AK33</f>
        <v>0</v>
      </c>
      <c r="AL37" s="675">
        <v>1</v>
      </c>
      <c r="AM37" s="675">
        <f>+AM35+AM33</f>
        <v>1</v>
      </c>
      <c r="AN37" s="678">
        <f aca="true" t="shared" si="77" ref="AN37">+AN36+AN33</f>
        <v>0</v>
      </c>
      <c r="AO37" s="1406">
        <f t="shared" si="69"/>
        <v>1</v>
      </c>
      <c r="AP37" s="1406">
        <f>(L37+R37+AM37+Y37+AE37)/H37</f>
        <v>1</v>
      </c>
      <c r="AQ37" s="862"/>
      <c r="AR37" s="817"/>
      <c r="AS37" s="865"/>
      <c r="AT37" s="865"/>
      <c r="AU37" s="822"/>
      <c r="AW37" s="42"/>
    </row>
    <row r="38" spans="1:49" s="449" customFormat="1" ht="68.25" customHeight="1" thickBot="1">
      <c r="A38" s="904"/>
      <c r="B38" s="838"/>
      <c r="C38" s="846"/>
      <c r="D38" s="848"/>
      <c r="E38" s="848"/>
      <c r="F38" s="848"/>
      <c r="G38" s="452" t="s">
        <v>14</v>
      </c>
      <c r="H38" s="657">
        <f>H34+H36</f>
        <v>1396478352</v>
      </c>
      <c r="I38" s="647">
        <f aca="true" t="shared" si="78" ref="I38:J38">I34+I36</f>
        <v>97471587</v>
      </c>
      <c r="J38" s="647">
        <f t="shared" si="78"/>
        <v>97471587</v>
      </c>
      <c r="K38" s="647">
        <v>48971587</v>
      </c>
      <c r="L38" s="647">
        <f aca="true" t="shared" si="79" ref="L38">L34+L36</f>
        <v>25436478</v>
      </c>
      <c r="M38" s="646">
        <v>464121229</v>
      </c>
      <c r="N38" s="646">
        <v>464121229</v>
      </c>
      <c r="O38" s="646">
        <v>464121229</v>
      </c>
      <c r="P38" s="646">
        <v>596175020</v>
      </c>
      <c r="Q38" s="646">
        <v>596175020</v>
      </c>
      <c r="R38" s="646">
        <v>421263435</v>
      </c>
      <c r="S38" s="646">
        <f>+S36+S34</f>
        <v>444406230</v>
      </c>
      <c r="T38" s="646">
        <v>444406230</v>
      </c>
      <c r="U38" s="646">
        <v>444406230</v>
      </c>
      <c r="V38" s="646">
        <f>V34+V36</f>
        <v>488447730</v>
      </c>
      <c r="W38" s="646">
        <f aca="true" t="shared" si="80" ref="W38">W34+W36</f>
        <v>0</v>
      </c>
      <c r="X38" s="646">
        <f t="shared" si="1"/>
        <v>330968439</v>
      </c>
      <c r="Y38" s="646">
        <v>383725881.272</v>
      </c>
      <c r="Z38" s="646">
        <f aca="true" t="shared" si="81" ref="Z38:AD38">Z34+Z36</f>
        <v>0</v>
      </c>
      <c r="AA38" s="646">
        <f t="shared" si="81"/>
        <v>0</v>
      </c>
      <c r="AB38" s="646">
        <f t="shared" si="81"/>
        <v>0</v>
      </c>
      <c r="AC38" s="646">
        <f t="shared" si="81"/>
        <v>0</v>
      </c>
      <c r="AD38" s="646">
        <f t="shared" si="81"/>
        <v>0</v>
      </c>
      <c r="AE38" s="646">
        <f aca="true" t="shared" si="82" ref="AE38:AJ38">AE34+AE36</f>
        <v>172781000</v>
      </c>
      <c r="AF38" s="646">
        <f t="shared" si="82"/>
        <v>0</v>
      </c>
      <c r="AG38" s="646">
        <f t="shared" si="82"/>
        <v>0</v>
      </c>
      <c r="AH38" s="646">
        <f t="shared" si="82"/>
        <v>0</v>
      </c>
      <c r="AI38" s="646">
        <f t="shared" si="82"/>
        <v>0</v>
      </c>
      <c r="AJ38" s="648">
        <f t="shared" si="82"/>
        <v>0</v>
      </c>
      <c r="AK38" s="649">
        <f>AK34+AK36</f>
        <v>95963000</v>
      </c>
      <c r="AL38" s="657">
        <v>237515530</v>
      </c>
      <c r="AM38" s="646">
        <f aca="true" t="shared" si="83" ref="AM38:AN38">AM34+AM36</f>
        <v>330968439</v>
      </c>
      <c r="AN38" s="650">
        <f t="shared" si="83"/>
        <v>0</v>
      </c>
      <c r="AO38" s="1406">
        <f>AM38/V38</f>
        <v>0.6775923372599152</v>
      </c>
      <c r="AP38" s="1406"/>
      <c r="AQ38" s="863"/>
      <c r="AR38" s="834"/>
      <c r="AS38" s="866"/>
      <c r="AT38" s="866"/>
      <c r="AU38" s="823"/>
      <c r="AW38" s="453"/>
    </row>
    <row r="39" spans="1:49" s="5" customFormat="1" ht="31.5" customHeight="1" thickBot="1">
      <c r="A39" s="905" t="s">
        <v>85</v>
      </c>
      <c r="B39" s="836">
        <v>6</v>
      </c>
      <c r="C39" s="845" t="s">
        <v>86</v>
      </c>
      <c r="D39" s="847" t="s">
        <v>75</v>
      </c>
      <c r="E39" s="847">
        <v>535</v>
      </c>
      <c r="F39" s="847">
        <v>180</v>
      </c>
      <c r="G39" s="22" t="s">
        <v>9</v>
      </c>
      <c r="H39" s="664">
        <v>80</v>
      </c>
      <c r="I39" s="1416">
        <v>1</v>
      </c>
      <c r="J39" s="1416">
        <v>1</v>
      </c>
      <c r="K39" s="1416">
        <v>1</v>
      </c>
      <c r="L39" s="1416">
        <v>0.6</v>
      </c>
      <c r="M39" s="664">
        <v>9</v>
      </c>
      <c r="N39" s="664">
        <v>9</v>
      </c>
      <c r="O39" s="664">
        <v>9</v>
      </c>
      <c r="P39" s="664">
        <v>9</v>
      </c>
      <c r="Q39" s="664">
        <v>9</v>
      </c>
      <c r="R39" s="664">
        <v>0</v>
      </c>
      <c r="S39" s="664">
        <v>40</v>
      </c>
      <c r="T39" s="664">
        <v>40</v>
      </c>
      <c r="U39" s="664">
        <v>40</v>
      </c>
      <c r="V39" s="664">
        <v>40</v>
      </c>
      <c r="W39" s="664"/>
      <c r="X39" s="664">
        <f t="shared" si="1"/>
        <v>0</v>
      </c>
      <c r="Y39" s="664">
        <v>20</v>
      </c>
      <c r="Z39" s="1417"/>
      <c r="AA39" s="1417"/>
      <c r="AB39" s="664"/>
      <c r="AC39" s="664"/>
      <c r="AD39" s="664"/>
      <c r="AE39" s="664">
        <v>10</v>
      </c>
      <c r="AF39" s="664"/>
      <c r="AG39" s="664"/>
      <c r="AH39" s="664"/>
      <c r="AI39" s="664"/>
      <c r="AJ39" s="665"/>
      <c r="AK39" s="666">
        <v>0</v>
      </c>
      <c r="AL39" s="664">
        <v>0</v>
      </c>
      <c r="AM39" s="664">
        <v>0</v>
      </c>
      <c r="AN39" s="667"/>
      <c r="AO39" s="1406">
        <f aca="true" t="shared" si="84" ref="AO39:AO40">AM39/V39</f>
        <v>0</v>
      </c>
      <c r="AP39" s="1406">
        <f aca="true" t="shared" si="85" ref="AP39:AP40">(L39+R39+AM39+Y39+AE39)/H39</f>
        <v>0.3825</v>
      </c>
      <c r="AQ39" s="858" t="s">
        <v>356</v>
      </c>
      <c r="AR39" s="835" t="s">
        <v>332</v>
      </c>
      <c r="AS39" s="835" t="s">
        <v>340</v>
      </c>
      <c r="AT39" s="824" t="s">
        <v>273</v>
      </c>
      <c r="AU39" s="827" t="s">
        <v>339</v>
      </c>
      <c r="AW39" s="42"/>
    </row>
    <row r="40" spans="1:49" s="449" customFormat="1" ht="31.5" customHeight="1" thickBot="1">
      <c r="A40" s="906"/>
      <c r="B40" s="837"/>
      <c r="C40" s="840"/>
      <c r="D40" s="843"/>
      <c r="E40" s="843"/>
      <c r="F40" s="843"/>
      <c r="G40" s="448" t="s">
        <v>10</v>
      </c>
      <c r="H40" s="646">
        <f>+L40+R40+S40+Y40+AE40</f>
        <v>4992431807</v>
      </c>
      <c r="I40" s="647">
        <v>176451330</v>
      </c>
      <c r="J40" s="647">
        <v>176451330</v>
      </c>
      <c r="K40" s="647">
        <v>136451330</v>
      </c>
      <c r="L40" s="647">
        <v>117519395</v>
      </c>
      <c r="M40" s="646">
        <v>1194445933</v>
      </c>
      <c r="N40" s="646">
        <v>1194445933</v>
      </c>
      <c r="O40" s="646">
        <v>1194445933</v>
      </c>
      <c r="P40" s="646">
        <v>1180445933</v>
      </c>
      <c r="Q40" s="646">
        <v>1083458667</v>
      </c>
      <c r="R40" s="646">
        <v>942912412</v>
      </c>
      <c r="S40" s="646">
        <v>1912006000</v>
      </c>
      <c r="T40" s="646">
        <v>1912006000</v>
      </c>
      <c r="U40" s="646">
        <v>1925388000</v>
      </c>
      <c r="V40" s="646">
        <v>2041039277</v>
      </c>
      <c r="W40" s="646"/>
      <c r="X40" s="646">
        <f t="shared" si="1"/>
        <v>212437000</v>
      </c>
      <c r="Y40" s="646">
        <v>1239277000</v>
      </c>
      <c r="Z40" s="646"/>
      <c r="AA40" s="646"/>
      <c r="AB40" s="646"/>
      <c r="AC40" s="646"/>
      <c r="AD40" s="646"/>
      <c r="AE40" s="646">
        <v>780717000</v>
      </c>
      <c r="AF40" s="646"/>
      <c r="AG40" s="646"/>
      <c r="AH40" s="646"/>
      <c r="AI40" s="646"/>
      <c r="AJ40" s="648"/>
      <c r="AK40" s="683">
        <v>124946000</v>
      </c>
      <c r="AL40" s="647">
        <v>124946000</v>
      </c>
      <c r="AM40" s="646">
        <v>212437000</v>
      </c>
      <c r="AN40" s="650"/>
      <c r="AO40" s="1406">
        <f t="shared" si="84"/>
        <v>0.10408275940296861</v>
      </c>
      <c r="AP40" s="1406">
        <f t="shared" si="85"/>
        <v>0.6595709133939504</v>
      </c>
      <c r="AQ40" s="859"/>
      <c r="AR40" s="825"/>
      <c r="AS40" s="825"/>
      <c r="AT40" s="825"/>
      <c r="AU40" s="828"/>
      <c r="AW40" s="453"/>
    </row>
    <row r="41" spans="1:49" s="5" customFormat="1" ht="31.5" customHeight="1" thickBot="1">
      <c r="A41" s="906"/>
      <c r="B41" s="837"/>
      <c r="C41" s="840"/>
      <c r="D41" s="843"/>
      <c r="E41" s="843"/>
      <c r="F41" s="843"/>
      <c r="G41" s="23" t="s">
        <v>11</v>
      </c>
      <c r="H41" s="651"/>
      <c r="I41" s="651"/>
      <c r="J41" s="651"/>
      <c r="K41" s="651"/>
      <c r="L41" s="651"/>
      <c r="M41" s="651">
        <v>0.4</v>
      </c>
      <c r="N41" s="651">
        <v>0.4</v>
      </c>
      <c r="O41" s="651">
        <v>0.4</v>
      </c>
      <c r="P41" s="651">
        <v>0.4</v>
      </c>
      <c r="Q41" s="651">
        <v>0.4</v>
      </c>
      <c r="R41" s="651">
        <v>0</v>
      </c>
      <c r="S41" s="651">
        <v>9.4</v>
      </c>
      <c r="T41" s="651">
        <v>9.4</v>
      </c>
      <c r="U41" s="651">
        <v>9.4</v>
      </c>
      <c r="V41" s="651">
        <v>9.4</v>
      </c>
      <c r="W41" s="651"/>
      <c r="X41" s="651">
        <f t="shared" si="1"/>
        <v>0</v>
      </c>
      <c r="Y41" s="651"/>
      <c r="Z41" s="651"/>
      <c r="AA41" s="651"/>
      <c r="AB41" s="651"/>
      <c r="AC41" s="651"/>
      <c r="AD41" s="651"/>
      <c r="AE41" s="651"/>
      <c r="AF41" s="651"/>
      <c r="AG41" s="651"/>
      <c r="AH41" s="651"/>
      <c r="AI41" s="651"/>
      <c r="AJ41" s="653"/>
      <c r="AK41" s="654">
        <v>0</v>
      </c>
      <c r="AL41" s="651">
        <v>0</v>
      </c>
      <c r="AM41" s="651">
        <v>0</v>
      </c>
      <c r="AN41" s="655"/>
      <c r="AO41" s="1406"/>
      <c r="AP41" s="1406"/>
      <c r="AQ41" s="859"/>
      <c r="AR41" s="825"/>
      <c r="AS41" s="825"/>
      <c r="AT41" s="825"/>
      <c r="AU41" s="828"/>
      <c r="AW41" s="42"/>
    </row>
    <row r="42" spans="1:49" s="449" customFormat="1" ht="31.5" customHeight="1" thickBot="1">
      <c r="A42" s="906"/>
      <c r="B42" s="837"/>
      <c r="C42" s="840"/>
      <c r="D42" s="843"/>
      <c r="E42" s="843"/>
      <c r="F42" s="843"/>
      <c r="G42" s="448" t="s">
        <v>12</v>
      </c>
      <c r="H42" s="646">
        <f>R42+AM42</f>
        <v>683633058</v>
      </c>
      <c r="I42" s="647"/>
      <c r="J42" s="647"/>
      <c r="K42" s="647"/>
      <c r="L42" s="647"/>
      <c r="M42" s="646">
        <v>69871194</v>
      </c>
      <c r="N42" s="646">
        <v>69871194</v>
      </c>
      <c r="O42" s="646">
        <v>69871193</v>
      </c>
      <c r="P42" s="646">
        <v>69871193</v>
      </c>
      <c r="Q42" s="646">
        <v>69871193</v>
      </c>
      <c r="R42" s="646">
        <v>69871193</v>
      </c>
      <c r="S42" s="646">
        <v>827947812</v>
      </c>
      <c r="T42" s="646">
        <v>827947812</v>
      </c>
      <c r="U42" s="646">
        <v>827947812</v>
      </c>
      <c r="V42" s="646">
        <v>827947812</v>
      </c>
      <c r="W42" s="646"/>
      <c r="X42" s="646">
        <f t="shared" si="1"/>
        <v>613761865</v>
      </c>
      <c r="Y42" s="646"/>
      <c r="Z42" s="646"/>
      <c r="AA42" s="646"/>
      <c r="AB42" s="646"/>
      <c r="AC42" s="646"/>
      <c r="AD42" s="646"/>
      <c r="AE42" s="646"/>
      <c r="AF42" s="646"/>
      <c r="AG42" s="646"/>
      <c r="AH42" s="646"/>
      <c r="AI42" s="646"/>
      <c r="AJ42" s="648"/>
      <c r="AK42" s="683">
        <v>20217000</v>
      </c>
      <c r="AL42" s="646">
        <v>608219865</v>
      </c>
      <c r="AM42" s="646">
        <v>613761865</v>
      </c>
      <c r="AN42" s="650"/>
      <c r="AO42" s="1406">
        <f aca="true" t="shared" si="86" ref="AO42:AO43">AM42/V42</f>
        <v>0.7413050147658341</v>
      </c>
      <c r="AP42" s="1406"/>
      <c r="AQ42" s="859"/>
      <c r="AR42" s="825"/>
      <c r="AS42" s="825"/>
      <c r="AT42" s="825"/>
      <c r="AU42" s="828"/>
      <c r="AW42" s="453"/>
    </row>
    <row r="43" spans="1:49" s="5" customFormat="1" ht="31.5" customHeight="1" thickBot="1">
      <c r="A43" s="906"/>
      <c r="B43" s="837"/>
      <c r="C43" s="840"/>
      <c r="D43" s="843"/>
      <c r="E43" s="843"/>
      <c r="F43" s="843"/>
      <c r="G43" s="23" t="s">
        <v>13</v>
      </c>
      <c r="H43" s="675">
        <f>+H39+H41</f>
        <v>80</v>
      </c>
      <c r="I43" s="671">
        <f aca="true" t="shared" si="87" ref="I43:J43">+I39+I41</f>
        <v>1</v>
      </c>
      <c r="J43" s="671">
        <f t="shared" si="87"/>
        <v>1</v>
      </c>
      <c r="K43" s="671">
        <v>1</v>
      </c>
      <c r="L43" s="671">
        <f aca="true" t="shared" si="88" ref="L43">+L39+L41</f>
        <v>0.6</v>
      </c>
      <c r="M43" s="675">
        <v>9.4</v>
      </c>
      <c r="N43" s="675">
        <v>9.4</v>
      </c>
      <c r="O43" s="675">
        <v>9.4</v>
      </c>
      <c r="P43" s="675">
        <v>9.4</v>
      </c>
      <c r="Q43" s="675">
        <v>9.4</v>
      </c>
      <c r="R43" s="675">
        <v>0</v>
      </c>
      <c r="S43" s="675">
        <f>+S41+S39</f>
        <v>49.4</v>
      </c>
      <c r="T43" s="675">
        <v>49.4</v>
      </c>
      <c r="U43" s="675">
        <v>49.4</v>
      </c>
      <c r="V43" s="675">
        <v>49.4</v>
      </c>
      <c r="W43" s="675">
        <f aca="true" t="shared" si="89" ref="W43">+W41+W39</f>
        <v>0</v>
      </c>
      <c r="X43" s="675">
        <f t="shared" si="1"/>
        <v>0</v>
      </c>
      <c r="Y43" s="675">
        <v>20</v>
      </c>
      <c r="Z43" s="1418">
        <f aca="true" t="shared" si="90" ref="Z43:AD43">+Z42+Z39</f>
        <v>0</v>
      </c>
      <c r="AA43" s="1418">
        <f t="shared" si="90"/>
        <v>0</v>
      </c>
      <c r="AB43" s="675">
        <f t="shared" si="90"/>
        <v>0</v>
      </c>
      <c r="AC43" s="675">
        <f t="shared" si="90"/>
        <v>0</v>
      </c>
      <c r="AD43" s="675">
        <f t="shared" si="90"/>
        <v>0</v>
      </c>
      <c r="AE43" s="675">
        <f aca="true" t="shared" si="91" ref="AE43">+AE39+AE41</f>
        <v>10</v>
      </c>
      <c r="AF43" s="675">
        <f aca="true" t="shared" si="92" ref="AF43">+AF42+AF39</f>
        <v>0</v>
      </c>
      <c r="AG43" s="675">
        <f aca="true" t="shared" si="93" ref="AG43">+AG42+AG39</f>
        <v>0</v>
      </c>
      <c r="AH43" s="675">
        <f aca="true" t="shared" si="94" ref="AH43">+AH42+AH39</f>
        <v>0</v>
      </c>
      <c r="AI43" s="675">
        <f aca="true" t="shared" si="95" ref="AI43">+AI42+AI39</f>
        <v>0</v>
      </c>
      <c r="AJ43" s="676">
        <f aca="true" t="shared" si="96" ref="AJ43">+AJ42+AJ39</f>
        <v>0</v>
      </c>
      <c r="AK43" s="677">
        <f>+AK41+AK39</f>
        <v>0</v>
      </c>
      <c r="AL43" s="675">
        <v>0</v>
      </c>
      <c r="AM43" s="675">
        <f>+AM41+AM39</f>
        <v>0</v>
      </c>
      <c r="AN43" s="678">
        <f aca="true" t="shared" si="97" ref="AN43">+AN42+AN39</f>
        <v>0</v>
      </c>
      <c r="AO43" s="1406">
        <f t="shared" si="86"/>
        <v>0</v>
      </c>
      <c r="AP43" s="1406">
        <f>(L43+R43+AM43+Y43+AE43)/H43</f>
        <v>0.3825</v>
      </c>
      <c r="AQ43" s="859"/>
      <c r="AR43" s="825"/>
      <c r="AS43" s="825"/>
      <c r="AT43" s="825"/>
      <c r="AU43" s="828"/>
      <c r="AW43" s="42"/>
    </row>
    <row r="44" spans="1:49" s="449" customFormat="1" ht="31.5" customHeight="1" thickBot="1">
      <c r="A44" s="906"/>
      <c r="B44" s="838"/>
      <c r="C44" s="846"/>
      <c r="D44" s="848"/>
      <c r="E44" s="848"/>
      <c r="F44" s="848"/>
      <c r="G44" s="452" t="s">
        <v>14</v>
      </c>
      <c r="H44" s="657">
        <f>H40+H42</f>
        <v>5676064865</v>
      </c>
      <c r="I44" s="647">
        <f>I40+I42</f>
        <v>176451330</v>
      </c>
      <c r="J44" s="647">
        <f>J40+J42</f>
        <v>176451330</v>
      </c>
      <c r="K44" s="647">
        <v>136451330</v>
      </c>
      <c r="L44" s="647">
        <f aca="true" t="shared" si="98" ref="L44">L40+L42</f>
        <v>117519395</v>
      </c>
      <c r="M44" s="646">
        <v>1264317127</v>
      </c>
      <c r="N44" s="646">
        <v>1264317127</v>
      </c>
      <c r="O44" s="646">
        <v>1264317126</v>
      </c>
      <c r="P44" s="646">
        <v>1250317126</v>
      </c>
      <c r="Q44" s="646">
        <v>1153329860</v>
      </c>
      <c r="R44" s="646">
        <v>1012783605</v>
      </c>
      <c r="S44" s="646">
        <f>+S42+S40</f>
        <v>2739953812</v>
      </c>
      <c r="T44" s="646">
        <v>2739953812</v>
      </c>
      <c r="U44" s="646">
        <v>2739953812</v>
      </c>
      <c r="V44" s="646">
        <f>V40+V42</f>
        <v>2868987089</v>
      </c>
      <c r="W44" s="646">
        <f aca="true" t="shared" si="99" ref="W44">W40+W42</f>
        <v>0</v>
      </c>
      <c r="X44" s="646">
        <f t="shared" si="1"/>
        <v>826198865</v>
      </c>
      <c r="Y44" s="646">
        <v>1239177220.44215</v>
      </c>
      <c r="Z44" s="646">
        <f aca="true" t="shared" si="100" ref="Z44:AD44">Z40+Z42</f>
        <v>0</v>
      </c>
      <c r="AA44" s="646">
        <f t="shared" si="100"/>
        <v>0</v>
      </c>
      <c r="AB44" s="646">
        <f t="shared" si="100"/>
        <v>0</v>
      </c>
      <c r="AC44" s="646">
        <f t="shared" si="100"/>
        <v>0</v>
      </c>
      <c r="AD44" s="646">
        <f t="shared" si="100"/>
        <v>0</v>
      </c>
      <c r="AE44" s="646">
        <f aca="true" t="shared" si="101" ref="AE44:AJ44">AE40+AE42</f>
        <v>780717000</v>
      </c>
      <c r="AF44" s="646">
        <f t="shared" si="101"/>
        <v>0</v>
      </c>
      <c r="AG44" s="646">
        <f t="shared" si="101"/>
        <v>0</v>
      </c>
      <c r="AH44" s="646">
        <f t="shared" si="101"/>
        <v>0</v>
      </c>
      <c r="AI44" s="646">
        <f t="shared" si="101"/>
        <v>0</v>
      </c>
      <c r="AJ44" s="648">
        <f t="shared" si="101"/>
        <v>0</v>
      </c>
      <c r="AK44" s="649">
        <f aca="true" t="shared" si="102" ref="AK44:AN44">AK40+AK42</f>
        <v>145163000</v>
      </c>
      <c r="AL44" s="657">
        <v>733165865</v>
      </c>
      <c r="AM44" s="646">
        <f t="shared" si="102"/>
        <v>826198865</v>
      </c>
      <c r="AN44" s="650">
        <f t="shared" si="102"/>
        <v>0</v>
      </c>
      <c r="AO44" s="1406">
        <f>AM44/V44</f>
        <v>0.28797580448086846</v>
      </c>
      <c r="AP44" s="1406"/>
      <c r="AQ44" s="860"/>
      <c r="AR44" s="826"/>
      <c r="AS44" s="826"/>
      <c r="AT44" s="826"/>
      <c r="AU44" s="829"/>
      <c r="AW44" s="453"/>
    </row>
    <row r="45" spans="1:49" s="5" customFormat="1" ht="31.5" customHeight="1" thickBot="1">
      <c r="A45" s="906"/>
      <c r="B45" s="836">
        <v>7</v>
      </c>
      <c r="C45" s="845" t="s">
        <v>91</v>
      </c>
      <c r="D45" s="847" t="s">
        <v>75</v>
      </c>
      <c r="E45" s="847">
        <v>535</v>
      </c>
      <c r="F45" s="847">
        <v>180</v>
      </c>
      <c r="G45" s="22" t="s">
        <v>9</v>
      </c>
      <c r="H45" s="664">
        <v>80</v>
      </c>
      <c r="I45" s="1416">
        <v>30</v>
      </c>
      <c r="J45" s="1416">
        <v>30</v>
      </c>
      <c r="K45" s="1416">
        <v>30</v>
      </c>
      <c r="L45" s="1416">
        <v>1</v>
      </c>
      <c r="M45" s="664">
        <v>20</v>
      </c>
      <c r="N45" s="664">
        <v>20</v>
      </c>
      <c r="O45" s="664">
        <v>20</v>
      </c>
      <c r="P45" s="664">
        <v>30</v>
      </c>
      <c r="Q45" s="664">
        <f>30</f>
        <v>30</v>
      </c>
      <c r="R45" s="664">
        <f>17.13</f>
        <v>17.13</v>
      </c>
      <c r="S45" s="664">
        <v>8</v>
      </c>
      <c r="T45" s="664">
        <v>8</v>
      </c>
      <c r="U45" s="664">
        <v>8</v>
      </c>
      <c r="V45" s="664">
        <v>8</v>
      </c>
      <c r="W45" s="664"/>
      <c r="X45" s="664">
        <f t="shared" si="1"/>
        <v>0</v>
      </c>
      <c r="Y45" s="664">
        <v>2.2</v>
      </c>
      <c r="Z45" s="664"/>
      <c r="AA45" s="664"/>
      <c r="AB45" s="664"/>
      <c r="AC45" s="664"/>
      <c r="AD45" s="664"/>
      <c r="AE45" s="664">
        <v>0.05</v>
      </c>
      <c r="AF45" s="664"/>
      <c r="AG45" s="664"/>
      <c r="AH45" s="664"/>
      <c r="AI45" s="664"/>
      <c r="AJ45" s="665"/>
      <c r="AK45" s="666">
        <v>0</v>
      </c>
      <c r="AL45" s="664">
        <v>0</v>
      </c>
      <c r="AM45" s="664">
        <v>0</v>
      </c>
      <c r="AN45" s="667"/>
      <c r="AO45" s="1406">
        <f aca="true" t="shared" si="103" ref="AO45:AO46">AM45/V45</f>
        <v>0</v>
      </c>
      <c r="AP45" s="1406">
        <f aca="true" t="shared" si="104" ref="AP45:AP46">(L45+R45+AM45+Y45+AE45)/H45</f>
        <v>0.25475</v>
      </c>
      <c r="AQ45" s="849" t="s">
        <v>334</v>
      </c>
      <c r="AR45" s="833" t="s">
        <v>268</v>
      </c>
      <c r="AS45" s="833" t="s">
        <v>268</v>
      </c>
      <c r="AT45" s="852" t="s">
        <v>335</v>
      </c>
      <c r="AU45" s="818" t="s">
        <v>316</v>
      </c>
      <c r="AW45" s="42"/>
    </row>
    <row r="46" spans="1:49" s="449" customFormat="1" ht="31.5" customHeight="1" thickBot="1">
      <c r="A46" s="906"/>
      <c r="B46" s="837"/>
      <c r="C46" s="840"/>
      <c r="D46" s="843"/>
      <c r="E46" s="843"/>
      <c r="F46" s="843"/>
      <c r="G46" s="448" t="s">
        <v>10</v>
      </c>
      <c r="H46" s="646">
        <f>+L46+R46+S46+Y46+AE46</f>
        <v>6619103928.666666</v>
      </c>
      <c r="I46" s="647">
        <v>526558414</v>
      </c>
      <c r="J46" s="647">
        <v>526558414</v>
      </c>
      <c r="K46" s="647">
        <v>509388414</v>
      </c>
      <c r="L46" s="647">
        <v>438170282</v>
      </c>
      <c r="M46" s="646">
        <v>1705086345</v>
      </c>
      <c r="N46" s="646">
        <v>1705086345</v>
      </c>
      <c r="O46" s="646">
        <v>1705086345</v>
      </c>
      <c r="P46" s="646">
        <v>1705086345</v>
      </c>
      <c r="Q46" s="646">
        <v>1722248000</v>
      </c>
      <c r="R46" s="646">
        <v>1719388646.6666665</v>
      </c>
      <c r="S46" s="646">
        <v>837143000</v>
      </c>
      <c r="T46" s="646">
        <v>837143000</v>
      </c>
      <c r="U46" s="646">
        <v>792939500</v>
      </c>
      <c r="V46" s="646">
        <v>792939500</v>
      </c>
      <c r="W46" s="646"/>
      <c r="X46" s="646">
        <f t="shared" si="1"/>
        <v>146105440</v>
      </c>
      <c r="Y46" s="646">
        <v>2414362000</v>
      </c>
      <c r="Z46" s="646"/>
      <c r="AA46" s="646"/>
      <c r="AB46" s="646"/>
      <c r="AC46" s="646"/>
      <c r="AD46" s="646"/>
      <c r="AE46" s="646">
        <v>1210040000</v>
      </c>
      <c r="AF46" s="646"/>
      <c r="AG46" s="646"/>
      <c r="AH46" s="646"/>
      <c r="AI46" s="646"/>
      <c r="AJ46" s="648"/>
      <c r="AK46" s="649">
        <v>30516000</v>
      </c>
      <c r="AL46" s="646">
        <v>95245440</v>
      </c>
      <c r="AM46" s="646">
        <v>146105440</v>
      </c>
      <c r="AN46" s="650"/>
      <c r="AO46" s="1406">
        <f t="shared" si="103"/>
        <v>0.1842579919401165</v>
      </c>
      <c r="AP46" s="1406">
        <f t="shared" si="104"/>
        <v>0.8955995301709667</v>
      </c>
      <c r="AQ46" s="850"/>
      <c r="AR46" s="817"/>
      <c r="AS46" s="817"/>
      <c r="AT46" s="853"/>
      <c r="AU46" s="819"/>
      <c r="AW46" s="453"/>
    </row>
    <row r="47" spans="1:49" s="5" customFormat="1" ht="31.5" customHeight="1" thickBot="1">
      <c r="A47" s="906"/>
      <c r="B47" s="837"/>
      <c r="C47" s="840"/>
      <c r="D47" s="843"/>
      <c r="E47" s="843"/>
      <c r="F47" s="843"/>
      <c r="G47" s="23" t="s">
        <v>11</v>
      </c>
      <c r="H47" s="651"/>
      <c r="I47" s="651"/>
      <c r="J47" s="651"/>
      <c r="K47" s="651"/>
      <c r="L47" s="651"/>
      <c r="M47" s="651">
        <v>29</v>
      </c>
      <c r="N47" s="651">
        <v>29</v>
      </c>
      <c r="O47" s="651">
        <v>29</v>
      </c>
      <c r="P47" s="651">
        <v>29</v>
      </c>
      <c r="Q47" s="651">
        <v>29</v>
      </c>
      <c r="R47" s="651">
        <v>43.62</v>
      </c>
      <c r="S47" s="651">
        <v>0</v>
      </c>
      <c r="T47" s="651">
        <v>8</v>
      </c>
      <c r="U47" s="651">
        <v>8</v>
      </c>
      <c r="V47" s="651">
        <v>8</v>
      </c>
      <c r="W47" s="651"/>
      <c r="X47" s="685">
        <f t="shared" si="1"/>
        <v>7.11</v>
      </c>
      <c r="Y47" s="651"/>
      <c r="Z47" s="651"/>
      <c r="AA47" s="651"/>
      <c r="AB47" s="651"/>
      <c r="AC47" s="651"/>
      <c r="AD47" s="651"/>
      <c r="AE47" s="651"/>
      <c r="AF47" s="651"/>
      <c r="AG47" s="651"/>
      <c r="AH47" s="651"/>
      <c r="AI47" s="651"/>
      <c r="AJ47" s="653"/>
      <c r="AK47" s="654">
        <v>0</v>
      </c>
      <c r="AL47" s="685">
        <v>1.54</v>
      </c>
      <c r="AM47" s="651">
        <v>7.11</v>
      </c>
      <c r="AN47" s="655"/>
      <c r="AO47" s="1406">
        <f>AM47/V47</f>
        <v>0.88875</v>
      </c>
      <c r="AP47" s="1406"/>
      <c r="AQ47" s="850"/>
      <c r="AR47" s="817"/>
      <c r="AS47" s="817"/>
      <c r="AT47" s="853"/>
      <c r="AU47" s="819"/>
      <c r="AW47" s="42"/>
    </row>
    <row r="48" spans="1:49" s="449" customFormat="1" ht="31.5" customHeight="1" thickBot="1">
      <c r="A48" s="906"/>
      <c r="B48" s="837"/>
      <c r="C48" s="840"/>
      <c r="D48" s="843"/>
      <c r="E48" s="843"/>
      <c r="F48" s="843"/>
      <c r="G48" s="448" t="s">
        <v>12</v>
      </c>
      <c r="H48" s="646">
        <f>R48+AM48</f>
        <v>1026180433</v>
      </c>
      <c r="I48" s="647"/>
      <c r="J48" s="647"/>
      <c r="K48" s="647"/>
      <c r="L48" s="647"/>
      <c r="M48" s="646">
        <v>431339501</v>
      </c>
      <c r="N48" s="646">
        <v>431339501</v>
      </c>
      <c r="O48" s="646">
        <v>431339501</v>
      </c>
      <c r="P48" s="646">
        <v>431339501</v>
      </c>
      <c r="Q48" s="646">
        <v>431339501</v>
      </c>
      <c r="R48" s="646">
        <v>431339501</v>
      </c>
      <c r="S48" s="646">
        <v>853553076</v>
      </c>
      <c r="T48" s="646">
        <v>853553076</v>
      </c>
      <c r="U48" s="646">
        <v>853553076</v>
      </c>
      <c r="V48" s="646">
        <v>853553076</v>
      </c>
      <c r="W48" s="646"/>
      <c r="X48" s="646">
        <f t="shared" si="1"/>
        <v>594840932</v>
      </c>
      <c r="Y48" s="646"/>
      <c r="Z48" s="646"/>
      <c r="AA48" s="646"/>
      <c r="AB48" s="646"/>
      <c r="AC48" s="646"/>
      <c r="AD48" s="646"/>
      <c r="AE48" s="646"/>
      <c r="AF48" s="646"/>
      <c r="AG48" s="646"/>
      <c r="AH48" s="646"/>
      <c r="AI48" s="646"/>
      <c r="AJ48" s="648"/>
      <c r="AK48" s="683">
        <v>180814187</v>
      </c>
      <c r="AL48" s="646">
        <v>312316064</v>
      </c>
      <c r="AM48" s="646">
        <v>594840932</v>
      </c>
      <c r="AN48" s="650"/>
      <c r="AO48" s="1406">
        <f aca="true" t="shared" si="105" ref="AO48:AO49">AM48/V48</f>
        <v>0.6968997578775055</v>
      </c>
      <c r="AP48" s="1406"/>
      <c r="AQ48" s="850"/>
      <c r="AR48" s="817"/>
      <c r="AS48" s="817"/>
      <c r="AT48" s="853"/>
      <c r="AU48" s="819"/>
      <c r="AW48" s="453"/>
    </row>
    <row r="49" spans="1:49" s="5" customFormat="1" ht="31.5" customHeight="1" thickBot="1">
      <c r="A49" s="906"/>
      <c r="B49" s="837"/>
      <c r="C49" s="840"/>
      <c r="D49" s="843"/>
      <c r="E49" s="843"/>
      <c r="F49" s="843"/>
      <c r="G49" s="23" t="s">
        <v>13</v>
      </c>
      <c r="H49" s="1419">
        <f>+H45+H47</f>
        <v>80</v>
      </c>
      <c r="I49" s="1420">
        <f aca="true" t="shared" si="106" ref="I49:J49">+I45+I47</f>
        <v>30</v>
      </c>
      <c r="J49" s="1420">
        <f t="shared" si="106"/>
        <v>30</v>
      </c>
      <c r="K49" s="1420">
        <v>30</v>
      </c>
      <c r="L49" s="1420">
        <f aca="true" t="shared" si="107" ref="L49">+L45+L47</f>
        <v>1</v>
      </c>
      <c r="M49" s="1419">
        <v>49</v>
      </c>
      <c r="N49" s="1419">
        <v>49</v>
      </c>
      <c r="O49" s="1419">
        <v>49</v>
      </c>
      <c r="P49" s="1419">
        <v>59</v>
      </c>
      <c r="Q49" s="1419">
        <f>+Q47+Q45</f>
        <v>59</v>
      </c>
      <c r="R49" s="1419">
        <f>+R47+R45</f>
        <v>60.75</v>
      </c>
      <c r="S49" s="1419">
        <f>S45</f>
        <v>8</v>
      </c>
      <c r="T49" s="1419">
        <v>16</v>
      </c>
      <c r="U49" s="1419">
        <v>16</v>
      </c>
      <c r="V49" s="1419">
        <v>16</v>
      </c>
      <c r="W49" s="1419">
        <f aca="true" t="shared" si="108" ref="W49">+W47+W45</f>
        <v>0</v>
      </c>
      <c r="X49" s="1419">
        <f t="shared" si="1"/>
        <v>7.11</v>
      </c>
      <c r="Y49" s="1419">
        <f>+Y45</f>
        <v>2.2</v>
      </c>
      <c r="Z49" s="1419">
        <f aca="true" t="shared" si="109" ref="Z49:AD49">+Z48+Z45</f>
        <v>0</v>
      </c>
      <c r="AA49" s="1419">
        <f t="shared" si="109"/>
        <v>0</v>
      </c>
      <c r="AB49" s="1419">
        <f t="shared" si="109"/>
        <v>0</v>
      </c>
      <c r="AC49" s="1419">
        <f t="shared" si="109"/>
        <v>0</v>
      </c>
      <c r="AD49" s="1419">
        <f t="shared" si="109"/>
        <v>0</v>
      </c>
      <c r="AE49" s="1419">
        <f>+AE45+AE47</f>
        <v>0.05</v>
      </c>
      <c r="AF49" s="1419">
        <f aca="true" t="shared" si="110" ref="AF49">+AF48+AF45</f>
        <v>0</v>
      </c>
      <c r="AG49" s="1419">
        <f aca="true" t="shared" si="111" ref="AG49">+AG48+AG45</f>
        <v>0</v>
      </c>
      <c r="AH49" s="1419">
        <f aca="true" t="shared" si="112" ref="AH49">+AH48+AH45</f>
        <v>0</v>
      </c>
      <c r="AI49" s="1419">
        <f aca="true" t="shared" si="113" ref="AI49">+AI48+AI45</f>
        <v>0</v>
      </c>
      <c r="AJ49" s="1421">
        <f aca="true" t="shared" si="114" ref="AJ49">+AJ48+AJ45</f>
        <v>0</v>
      </c>
      <c r="AK49" s="1422">
        <f>+AK47+AK45</f>
        <v>0</v>
      </c>
      <c r="AL49" s="1419">
        <v>0</v>
      </c>
      <c r="AM49" s="1419">
        <f>+AM47+AM45</f>
        <v>7.11</v>
      </c>
      <c r="AN49" s="1423">
        <f aca="true" t="shared" si="115" ref="AN49">+AN48+AN45</f>
        <v>0</v>
      </c>
      <c r="AO49" s="1406">
        <f t="shared" si="105"/>
        <v>0.444375</v>
      </c>
      <c r="AP49" s="1406">
        <f>(L49+R49+AM49+Y49+AE49)/H49</f>
        <v>0.888875</v>
      </c>
      <c r="AQ49" s="850"/>
      <c r="AR49" s="817"/>
      <c r="AS49" s="817"/>
      <c r="AT49" s="853"/>
      <c r="AU49" s="819"/>
      <c r="AW49" s="42"/>
    </row>
    <row r="50" spans="1:49" s="449" customFormat="1" ht="31.5" customHeight="1" thickBot="1">
      <c r="A50" s="906"/>
      <c r="B50" s="838"/>
      <c r="C50" s="846"/>
      <c r="D50" s="848"/>
      <c r="E50" s="848"/>
      <c r="F50" s="848"/>
      <c r="G50" s="452" t="s">
        <v>14</v>
      </c>
      <c r="H50" s="657">
        <f>H46+H48</f>
        <v>7645284361.666666</v>
      </c>
      <c r="I50" s="658">
        <f aca="true" t="shared" si="116" ref="I50:J50">I46+I48</f>
        <v>526558414</v>
      </c>
      <c r="J50" s="658">
        <f t="shared" si="116"/>
        <v>526558414</v>
      </c>
      <c r="K50" s="658">
        <v>509388414</v>
      </c>
      <c r="L50" s="658">
        <f aca="true" t="shared" si="117" ref="L50">L46+L48</f>
        <v>438170282</v>
      </c>
      <c r="M50" s="657">
        <v>2136425846</v>
      </c>
      <c r="N50" s="657">
        <v>2136425846</v>
      </c>
      <c r="O50" s="657">
        <v>2136425846</v>
      </c>
      <c r="P50" s="657">
        <v>2136425846</v>
      </c>
      <c r="Q50" s="657">
        <v>2153587501</v>
      </c>
      <c r="R50" s="657">
        <v>2150728147.66667</v>
      </c>
      <c r="S50" s="657">
        <f>+S48+S46</f>
        <v>1690696076</v>
      </c>
      <c r="T50" s="657">
        <v>1690696076</v>
      </c>
      <c r="U50" s="657">
        <v>1690696076</v>
      </c>
      <c r="V50" s="657">
        <f>V46+V48</f>
        <v>1646492576</v>
      </c>
      <c r="W50" s="657">
        <f aca="true" t="shared" si="118" ref="W50">W46+W48</f>
        <v>0</v>
      </c>
      <c r="X50" s="657">
        <f t="shared" si="1"/>
        <v>740946372</v>
      </c>
      <c r="Y50" s="657">
        <v>2414362940.636</v>
      </c>
      <c r="Z50" s="657">
        <f aca="true" t="shared" si="119" ref="Z50:AD50">Z46+Z48</f>
        <v>0</v>
      </c>
      <c r="AA50" s="657">
        <f t="shared" si="119"/>
        <v>0</v>
      </c>
      <c r="AB50" s="657">
        <f t="shared" si="119"/>
        <v>0</v>
      </c>
      <c r="AC50" s="657">
        <f t="shared" si="119"/>
        <v>0</v>
      </c>
      <c r="AD50" s="657">
        <f t="shared" si="119"/>
        <v>0</v>
      </c>
      <c r="AE50" s="657">
        <f aca="true" t="shared" si="120" ref="AE50:AJ50">AE46+AE48</f>
        <v>1210040000</v>
      </c>
      <c r="AF50" s="657">
        <f t="shared" si="120"/>
        <v>0</v>
      </c>
      <c r="AG50" s="657">
        <f t="shared" si="120"/>
        <v>0</v>
      </c>
      <c r="AH50" s="657">
        <f t="shared" si="120"/>
        <v>0</v>
      </c>
      <c r="AI50" s="657">
        <f t="shared" si="120"/>
        <v>0</v>
      </c>
      <c r="AJ50" s="659">
        <f t="shared" si="120"/>
        <v>0</v>
      </c>
      <c r="AK50" s="660">
        <f>+AK48+AK46</f>
        <v>211330187</v>
      </c>
      <c r="AL50" s="657">
        <v>407561504</v>
      </c>
      <c r="AM50" s="657">
        <f aca="true" t="shared" si="121" ref="AM50:AN50">AM46+AM48</f>
        <v>740946372</v>
      </c>
      <c r="AN50" s="661">
        <f t="shared" si="121"/>
        <v>0</v>
      </c>
      <c r="AO50" s="1406">
        <f>AM50/V50</f>
        <v>0.45001500936011507</v>
      </c>
      <c r="AP50" s="1406"/>
      <c r="AQ50" s="851"/>
      <c r="AR50" s="834"/>
      <c r="AS50" s="834"/>
      <c r="AT50" s="854"/>
      <c r="AU50" s="820"/>
      <c r="AW50" s="453"/>
    </row>
    <row r="51" spans="1:49" s="5" customFormat="1" ht="31.5" customHeight="1" thickBot="1">
      <c r="A51" s="906"/>
      <c r="B51" s="836">
        <v>8</v>
      </c>
      <c r="C51" s="839" t="s">
        <v>87</v>
      </c>
      <c r="D51" s="842" t="s">
        <v>75</v>
      </c>
      <c r="E51" s="842">
        <v>535</v>
      </c>
      <c r="F51" s="842">
        <v>180</v>
      </c>
      <c r="G51" s="25" t="s">
        <v>9</v>
      </c>
      <c r="H51" s="1419">
        <f>2+8+15+10+5</f>
        <v>40</v>
      </c>
      <c r="I51" s="1420">
        <v>2</v>
      </c>
      <c r="J51" s="1420">
        <v>2</v>
      </c>
      <c r="K51" s="1420">
        <v>2</v>
      </c>
      <c r="L51" s="1420">
        <v>2</v>
      </c>
      <c r="M51" s="1419">
        <v>8</v>
      </c>
      <c r="N51" s="1419">
        <v>8</v>
      </c>
      <c r="O51" s="1419">
        <v>8</v>
      </c>
      <c r="P51" s="1419">
        <v>8</v>
      </c>
      <c r="Q51" s="1419">
        <v>8</v>
      </c>
      <c r="R51" s="1419">
        <v>0</v>
      </c>
      <c r="S51" s="1419">
        <v>15</v>
      </c>
      <c r="T51" s="1419">
        <v>15</v>
      </c>
      <c r="U51" s="1419">
        <v>15</v>
      </c>
      <c r="V51" s="1419">
        <v>15</v>
      </c>
      <c r="W51" s="1419"/>
      <c r="X51" s="1419">
        <f t="shared" si="1"/>
        <v>0</v>
      </c>
      <c r="Y51" s="1419">
        <v>10</v>
      </c>
      <c r="Z51" s="1419"/>
      <c r="AA51" s="1419"/>
      <c r="AB51" s="1419"/>
      <c r="AC51" s="1419"/>
      <c r="AD51" s="1419"/>
      <c r="AE51" s="1419">
        <v>5</v>
      </c>
      <c r="AF51" s="1419"/>
      <c r="AG51" s="1419"/>
      <c r="AH51" s="1419"/>
      <c r="AI51" s="1419"/>
      <c r="AJ51" s="1421"/>
      <c r="AK51" s="1422">
        <v>0</v>
      </c>
      <c r="AL51" s="1419">
        <v>0</v>
      </c>
      <c r="AM51" s="1419">
        <v>0</v>
      </c>
      <c r="AN51" s="1423"/>
      <c r="AO51" s="1406">
        <f aca="true" t="shared" si="122" ref="AO51:AO52">AM51/V51</f>
        <v>0</v>
      </c>
      <c r="AP51" s="1406">
        <f aca="true" t="shared" si="123" ref="AP51:AP52">(L51+R51+AM51+Y51+AE51)/H51</f>
        <v>0.425</v>
      </c>
      <c r="AQ51" s="855" t="s">
        <v>373</v>
      </c>
      <c r="AR51" s="833" t="s">
        <v>349</v>
      </c>
      <c r="AS51" s="833" t="s">
        <v>350</v>
      </c>
      <c r="AT51" s="817" t="s">
        <v>274</v>
      </c>
      <c r="AU51" s="818" t="s">
        <v>351</v>
      </c>
      <c r="AW51" s="42"/>
    </row>
    <row r="52" spans="1:49" s="449" customFormat="1" ht="31.5" customHeight="1" thickBot="1">
      <c r="A52" s="906"/>
      <c r="B52" s="837"/>
      <c r="C52" s="840"/>
      <c r="D52" s="843"/>
      <c r="E52" s="843"/>
      <c r="F52" s="843"/>
      <c r="G52" s="448" t="s">
        <v>10</v>
      </c>
      <c r="H52" s="646">
        <f>+L52+R52+S52+Y52+AE52</f>
        <v>762919503</v>
      </c>
      <c r="I52" s="647">
        <v>67600549</v>
      </c>
      <c r="J52" s="647">
        <v>67600549</v>
      </c>
      <c r="K52" s="647">
        <v>67600549</v>
      </c>
      <c r="L52" s="647">
        <v>57654260</v>
      </c>
      <c r="M52" s="646">
        <v>180131055</v>
      </c>
      <c r="N52" s="646">
        <v>180131055</v>
      </c>
      <c r="O52" s="646">
        <v>180131055</v>
      </c>
      <c r="P52" s="646">
        <v>143137264</v>
      </c>
      <c r="Q52" s="646">
        <v>189876264</v>
      </c>
      <c r="R52" s="646">
        <v>185776243</v>
      </c>
      <c r="S52" s="646">
        <v>220809000</v>
      </c>
      <c r="T52" s="646">
        <v>220809000</v>
      </c>
      <c r="U52" s="646">
        <v>227522000</v>
      </c>
      <c r="V52" s="646">
        <v>227522000</v>
      </c>
      <c r="W52" s="646"/>
      <c r="X52" s="646">
        <f t="shared" si="1"/>
        <v>129605500</v>
      </c>
      <c r="Y52" s="646">
        <v>206512000</v>
      </c>
      <c r="Z52" s="646"/>
      <c r="AA52" s="646"/>
      <c r="AB52" s="646"/>
      <c r="AC52" s="646"/>
      <c r="AD52" s="646"/>
      <c r="AE52" s="646">
        <v>92168000</v>
      </c>
      <c r="AF52" s="646"/>
      <c r="AG52" s="646"/>
      <c r="AH52" s="646"/>
      <c r="AI52" s="646"/>
      <c r="AJ52" s="648"/>
      <c r="AK52" s="649">
        <v>43673500</v>
      </c>
      <c r="AL52" s="646">
        <v>68673500</v>
      </c>
      <c r="AM52" s="646">
        <v>129605500</v>
      </c>
      <c r="AN52" s="650"/>
      <c r="AO52" s="1406">
        <f t="shared" si="122"/>
        <v>0.5696394194847092</v>
      </c>
      <c r="AP52" s="1406">
        <f t="shared" si="123"/>
        <v>0.8804546224845952</v>
      </c>
      <c r="AQ52" s="856"/>
      <c r="AR52" s="817"/>
      <c r="AS52" s="817"/>
      <c r="AT52" s="817"/>
      <c r="AU52" s="819"/>
      <c r="AW52" s="453"/>
    </row>
    <row r="53" spans="1:49" s="5" customFormat="1" ht="31.5" customHeight="1" thickBot="1">
      <c r="A53" s="906"/>
      <c r="B53" s="837"/>
      <c r="C53" s="840"/>
      <c r="D53" s="843"/>
      <c r="E53" s="843"/>
      <c r="F53" s="843"/>
      <c r="G53" s="23" t="s">
        <v>11</v>
      </c>
      <c r="H53" s="651"/>
      <c r="I53" s="651"/>
      <c r="J53" s="651"/>
      <c r="K53" s="651"/>
      <c r="L53" s="651"/>
      <c r="M53" s="651"/>
      <c r="N53" s="651"/>
      <c r="O53" s="651"/>
      <c r="P53" s="651"/>
      <c r="Q53" s="651"/>
      <c r="R53" s="651">
        <v>0</v>
      </c>
      <c r="S53" s="651">
        <v>8</v>
      </c>
      <c r="T53" s="651">
        <v>8</v>
      </c>
      <c r="U53" s="651">
        <v>8</v>
      </c>
      <c r="V53" s="651">
        <v>8</v>
      </c>
      <c r="W53" s="651"/>
      <c r="X53" s="651">
        <f t="shared" si="1"/>
        <v>8</v>
      </c>
      <c r="Y53" s="651"/>
      <c r="Z53" s="651"/>
      <c r="AA53" s="651"/>
      <c r="AB53" s="651"/>
      <c r="AC53" s="651"/>
      <c r="AD53" s="651"/>
      <c r="AE53" s="651"/>
      <c r="AF53" s="651"/>
      <c r="AG53" s="651"/>
      <c r="AH53" s="651"/>
      <c r="AI53" s="651"/>
      <c r="AJ53" s="653"/>
      <c r="AK53" s="654">
        <v>7</v>
      </c>
      <c r="AL53" s="685">
        <v>8</v>
      </c>
      <c r="AM53" s="651">
        <v>8</v>
      </c>
      <c r="AN53" s="655"/>
      <c r="AO53" s="1406">
        <f>AM53/V53</f>
        <v>1</v>
      </c>
      <c r="AP53" s="1406"/>
      <c r="AQ53" s="856"/>
      <c r="AR53" s="817"/>
      <c r="AS53" s="817"/>
      <c r="AT53" s="817"/>
      <c r="AU53" s="819"/>
      <c r="AW53" s="42"/>
    </row>
    <row r="54" spans="1:49" s="449" customFormat="1" ht="31.5" customHeight="1" thickBot="1">
      <c r="A54" s="906"/>
      <c r="B54" s="837"/>
      <c r="C54" s="840"/>
      <c r="D54" s="843"/>
      <c r="E54" s="843"/>
      <c r="F54" s="843"/>
      <c r="G54" s="448" t="s">
        <v>12</v>
      </c>
      <c r="H54" s="646">
        <f>R54+AM54</f>
        <v>123613283</v>
      </c>
      <c r="I54" s="647"/>
      <c r="J54" s="647"/>
      <c r="K54" s="647"/>
      <c r="L54" s="647"/>
      <c r="M54" s="646">
        <v>17781040</v>
      </c>
      <c r="N54" s="646">
        <v>17781040</v>
      </c>
      <c r="O54" s="646">
        <v>17781040</v>
      </c>
      <c r="P54" s="646">
        <v>17781040</v>
      </c>
      <c r="Q54" s="646">
        <v>17781040</v>
      </c>
      <c r="R54" s="646">
        <v>17781040</v>
      </c>
      <c r="S54" s="646">
        <v>108425443</v>
      </c>
      <c r="T54" s="646">
        <v>108425443</v>
      </c>
      <c r="U54" s="646">
        <v>108425443</v>
      </c>
      <c r="V54" s="646">
        <v>108425443</v>
      </c>
      <c r="W54" s="646"/>
      <c r="X54" s="646">
        <f t="shared" si="1"/>
        <v>105832243</v>
      </c>
      <c r="Y54" s="646"/>
      <c r="Z54" s="646"/>
      <c r="AA54" s="646"/>
      <c r="AB54" s="646"/>
      <c r="AC54" s="646"/>
      <c r="AD54" s="646"/>
      <c r="AE54" s="646"/>
      <c r="AF54" s="646"/>
      <c r="AG54" s="646"/>
      <c r="AH54" s="646"/>
      <c r="AI54" s="646"/>
      <c r="AJ54" s="648"/>
      <c r="AK54" s="683">
        <v>19560000</v>
      </c>
      <c r="AL54" s="646">
        <v>94459243</v>
      </c>
      <c r="AM54" s="646">
        <v>105832243</v>
      </c>
      <c r="AN54" s="650"/>
      <c r="AO54" s="1406">
        <f aca="true" t="shared" si="124" ref="AO54:AO55">AM54/V54</f>
        <v>0.9760831044056698</v>
      </c>
      <c r="AP54" s="1406"/>
      <c r="AQ54" s="856"/>
      <c r="AR54" s="817"/>
      <c r="AS54" s="817"/>
      <c r="AT54" s="817"/>
      <c r="AU54" s="819"/>
      <c r="AW54" s="453"/>
    </row>
    <row r="55" spans="1:49" s="5" customFormat="1" ht="31.5" customHeight="1" thickBot="1">
      <c r="A55" s="906"/>
      <c r="B55" s="837"/>
      <c r="C55" s="840"/>
      <c r="D55" s="843"/>
      <c r="E55" s="843"/>
      <c r="F55" s="843"/>
      <c r="G55" s="23" t="s">
        <v>13</v>
      </c>
      <c r="H55" s="675">
        <f>+H51+H53</f>
        <v>40</v>
      </c>
      <c r="I55" s="671">
        <f aca="true" t="shared" si="125" ref="I55:J55">+I51+I53</f>
        <v>2</v>
      </c>
      <c r="J55" s="671">
        <f t="shared" si="125"/>
        <v>2</v>
      </c>
      <c r="K55" s="671">
        <v>2</v>
      </c>
      <c r="L55" s="1424">
        <f aca="true" t="shared" si="126" ref="L55">+L51+L53</f>
        <v>2</v>
      </c>
      <c r="M55" s="1419">
        <v>8</v>
      </c>
      <c r="N55" s="1419">
        <v>8</v>
      </c>
      <c r="O55" s="1419">
        <v>8</v>
      </c>
      <c r="P55" s="1419">
        <v>8</v>
      </c>
      <c r="Q55" s="1419">
        <v>8</v>
      </c>
      <c r="R55" s="1419">
        <v>0</v>
      </c>
      <c r="S55" s="1419">
        <f>+S53+S51</f>
        <v>23</v>
      </c>
      <c r="T55" s="1419">
        <v>23</v>
      </c>
      <c r="U55" s="1419">
        <v>23</v>
      </c>
      <c r="V55" s="1419">
        <v>23</v>
      </c>
      <c r="W55" s="1419">
        <f aca="true" t="shared" si="127" ref="W55">+W53+W51</f>
        <v>0</v>
      </c>
      <c r="X55" s="1419">
        <f>+X53+X51</f>
        <v>8</v>
      </c>
      <c r="Y55" s="1419">
        <v>10</v>
      </c>
      <c r="Z55" s="1419">
        <f aca="true" t="shared" si="128" ref="Z55:AD55">+Z54+Z51</f>
        <v>0</v>
      </c>
      <c r="AA55" s="1419">
        <f t="shared" si="128"/>
        <v>0</v>
      </c>
      <c r="AB55" s="1419">
        <f t="shared" si="128"/>
        <v>0</v>
      </c>
      <c r="AC55" s="1419">
        <f t="shared" si="128"/>
        <v>0</v>
      </c>
      <c r="AD55" s="1419">
        <f t="shared" si="128"/>
        <v>0</v>
      </c>
      <c r="AE55" s="1419">
        <f aca="true" t="shared" si="129" ref="AE55">+AE51+AE53</f>
        <v>5</v>
      </c>
      <c r="AF55" s="1419">
        <f aca="true" t="shared" si="130" ref="AF55">+AF54+AF51</f>
        <v>0</v>
      </c>
      <c r="AG55" s="1419">
        <f aca="true" t="shared" si="131" ref="AG55">+AG54+AG51</f>
        <v>0</v>
      </c>
      <c r="AH55" s="1419">
        <f aca="true" t="shared" si="132" ref="AH55">+AH54+AH51</f>
        <v>0</v>
      </c>
      <c r="AI55" s="1419">
        <f aca="true" t="shared" si="133" ref="AI55">+AI54+AI51</f>
        <v>0</v>
      </c>
      <c r="AJ55" s="1421">
        <f aca="true" t="shared" si="134" ref="AJ55">+AJ54+AJ51</f>
        <v>0</v>
      </c>
      <c r="AK55" s="1422">
        <f>+AK53+AK51</f>
        <v>7</v>
      </c>
      <c r="AL55" s="1419">
        <v>8</v>
      </c>
      <c r="AM55" s="1419">
        <f>+AM53+AM51</f>
        <v>8</v>
      </c>
      <c r="AN55" s="1423">
        <f aca="true" t="shared" si="135" ref="AN55">+AN54+AN51</f>
        <v>0</v>
      </c>
      <c r="AO55" s="1406">
        <f t="shared" si="124"/>
        <v>0.34782608695652173</v>
      </c>
      <c r="AP55" s="1406">
        <f>(L55+R55+AM55+Y55+AE55)/H55</f>
        <v>0.625</v>
      </c>
      <c r="AQ55" s="856"/>
      <c r="AR55" s="817"/>
      <c r="AS55" s="817"/>
      <c r="AT55" s="817"/>
      <c r="AU55" s="819"/>
      <c r="AW55" s="42"/>
    </row>
    <row r="56" spans="1:49" s="449" customFormat="1" ht="31.5" customHeight="1" thickBot="1">
      <c r="A56" s="907"/>
      <c r="B56" s="838"/>
      <c r="C56" s="841"/>
      <c r="D56" s="844"/>
      <c r="E56" s="844"/>
      <c r="F56" s="844"/>
      <c r="G56" s="454" t="s">
        <v>14</v>
      </c>
      <c r="H56" s="686">
        <f>H52+H54</f>
        <v>886532786</v>
      </c>
      <c r="I56" s="687">
        <f>I52+I54</f>
        <v>67600549</v>
      </c>
      <c r="J56" s="687">
        <f>J52+J54</f>
        <v>67600549</v>
      </c>
      <c r="K56" s="687">
        <v>67600549</v>
      </c>
      <c r="L56" s="687">
        <f aca="true" t="shared" si="136" ref="L56">L52+L54</f>
        <v>57654260</v>
      </c>
      <c r="M56" s="686">
        <v>197912095</v>
      </c>
      <c r="N56" s="686">
        <v>197912095</v>
      </c>
      <c r="O56" s="686">
        <v>197912095</v>
      </c>
      <c r="P56" s="686">
        <v>160918304</v>
      </c>
      <c r="Q56" s="686">
        <v>207657304</v>
      </c>
      <c r="R56" s="686">
        <v>203557283</v>
      </c>
      <c r="S56" s="686">
        <f>+S54+S52</f>
        <v>329234443</v>
      </c>
      <c r="T56" s="686">
        <v>329234443</v>
      </c>
      <c r="U56" s="686">
        <v>329234443</v>
      </c>
      <c r="V56" s="686">
        <f>V52+V54</f>
        <v>335947443</v>
      </c>
      <c r="W56" s="686">
        <f aca="true" t="shared" si="137" ref="W56">W52+W54</f>
        <v>0</v>
      </c>
      <c r="X56" s="686">
        <f t="shared" si="1"/>
        <v>235437743</v>
      </c>
      <c r="Y56" s="686">
        <v>206512168.75700003</v>
      </c>
      <c r="Z56" s="686">
        <f aca="true" t="shared" si="138" ref="Z56:AD56">Z52+Z54</f>
        <v>0</v>
      </c>
      <c r="AA56" s="686">
        <f t="shared" si="138"/>
        <v>0</v>
      </c>
      <c r="AB56" s="686">
        <f t="shared" si="138"/>
        <v>0</v>
      </c>
      <c r="AC56" s="686">
        <f t="shared" si="138"/>
        <v>0</v>
      </c>
      <c r="AD56" s="686">
        <f t="shared" si="138"/>
        <v>0</v>
      </c>
      <c r="AE56" s="686">
        <f aca="true" t="shared" si="139" ref="AE56:AJ56">AE52+AE54</f>
        <v>92168000</v>
      </c>
      <c r="AF56" s="686">
        <f t="shared" si="139"/>
        <v>0</v>
      </c>
      <c r="AG56" s="686">
        <f t="shared" si="139"/>
        <v>0</v>
      </c>
      <c r="AH56" s="686">
        <f t="shared" si="139"/>
        <v>0</v>
      </c>
      <c r="AI56" s="686">
        <f t="shared" si="139"/>
        <v>0</v>
      </c>
      <c r="AJ56" s="688">
        <f t="shared" si="139"/>
        <v>0</v>
      </c>
      <c r="AK56" s="689">
        <f aca="true" t="shared" si="140" ref="AK56:AN56">AK52+AK54</f>
        <v>63233500</v>
      </c>
      <c r="AL56" s="657">
        <v>163132743</v>
      </c>
      <c r="AM56" s="686">
        <f t="shared" si="140"/>
        <v>235437743</v>
      </c>
      <c r="AN56" s="690">
        <f t="shared" si="140"/>
        <v>0</v>
      </c>
      <c r="AO56" s="1406">
        <f>AM56/V56</f>
        <v>0.7008171900269531</v>
      </c>
      <c r="AP56" s="1406"/>
      <c r="AQ56" s="857"/>
      <c r="AR56" s="834"/>
      <c r="AS56" s="834"/>
      <c r="AT56" s="817"/>
      <c r="AU56" s="820"/>
      <c r="AW56" s="453"/>
    </row>
    <row r="57" spans="1:47" ht="31.5" customHeight="1" thickBot="1">
      <c r="A57" s="909" t="s">
        <v>15</v>
      </c>
      <c r="B57" s="910"/>
      <c r="C57" s="910"/>
      <c r="D57" s="910"/>
      <c r="E57" s="910"/>
      <c r="F57" s="911"/>
      <c r="G57" s="22" t="s">
        <v>10</v>
      </c>
      <c r="H57" s="1425">
        <f>+H10+H16+H22+H28+H34+H40+H46+H52</f>
        <v>24875003037.666664</v>
      </c>
      <c r="I57" s="1426">
        <f>+I10+I16+I22+I28+I34+I40+I46+I52</f>
        <v>1261547053</v>
      </c>
      <c r="J57" s="1426">
        <f>+J10+J16+J22+J28+J34+J40+J46+J52</f>
        <v>1261547053</v>
      </c>
      <c r="K57" s="1426">
        <f aca="true" t="shared" si="141" ref="K57:AD57">+K10+K16+K22+K28+K34+K40+K46+K52</f>
        <v>1051547053</v>
      </c>
      <c r="L57" s="1426">
        <f t="shared" si="141"/>
        <v>867743009</v>
      </c>
      <c r="M57" s="1425">
        <v>8795300000</v>
      </c>
      <c r="N57" s="1425">
        <v>8795300000</v>
      </c>
      <c r="O57" s="1425">
        <v>8795300000</v>
      </c>
      <c r="P57" s="1425">
        <v>7712420000</v>
      </c>
      <c r="Q57" s="1425">
        <v>7712420000</v>
      </c>
      <c r="R57" s="1425">
        <f>+U57</f>
        <v>7468889000</v>
      </c>
      <c r="S57" s="1425">
        <f>+S10+S16+S22+S28+S34+S40+S46+S52</f>
        <v>7468889000</v>
      </c>
      <c r="T57" s="1425">
        <f>+T10+T16+T22+T28+T34+T40+T46+T52</f>
        <v>7468889000</v>
      </c>
      <c r="U57" s="1425">
        <f t="shared" si="141"/>
        <v>7468889000</v>
      </c>
      <c r="V57" s="1425">
        <f>+V10+V16+V22+V28+V34+V40+V46+V52</f>
        <v>7468889000</v>
      </c>
      <c r="W57" s="1425">
        <f t="shared" si="141"/>
        <v>0</v>
      </c>
      <c r="X57" s="1425">
        <f>+X10+X16+X22+X28+X34+X40+X46+X52</f>
        <v>941004940</v>
      </c>
      <c r="Y57" s="1425">
        <f aca="true" t="shared" si="142" ref="Y57:Z57">+Y10+Y16+Y22+Y28+Y34+Y40+Y46+Y52</f>
        <v>6104180000</v>
      </c>
      <c r="Z57" s="1425">
        <f t="shared" si="142"/>
        <v>0</v>
      </c>
      <c r="AA57" s="1425">
        <f t="shared" si="141"/>
        <v>0</v>
      </c>
      <c r="AB57" s="1425">
        <f t="shared" si="141"/>
        <v>0</v>
      </c>
      <c r="AC57" s="1425">
        <f t="shared" si="141"/>
        <v>0</v>
      </c>
      <c r="AD57" s="1425">
        <f t="shared" si="141"/>
        <v>0</v>
      </c>
      <c r="AE57" s="1425">
        <f aca="true" t="shared" si="143" ref="AE57:AJ57">+AE10+AE16+AE22+AE28+AE34+AE40+AE46+AE52</f>
        <v>3078029000</v>
      </c>
      <c r="AF57" s="1425">
        <f t="shared" si="143"/>
        <v>0</v>
      </c>
      <c r="AG57" s="1425">
        <f t="shared" si="143"/>
        <v>0</v>
      </c>
      <c r="AH57" s="1425">
        <f t="shared" si="143"/>
        <v>0</v>
      </c>
      <c r="AI57" s="1425">
        <f t="shared" si="143"/>
        <v>0</v>
      </c>
      <c r="AJ57" s="1427">
        <f t="shared" si="143"/>
        <v>0</v>
      </c>
      <c r="AK57" s="1428">
        <f>+AK10+AK16+AK22+AK28+AK34+AK40+AK46+AK52</f>
        <v>407942500</v>
      </c>
      <c r="AL57" s="1425">
        <f>+AL10+AL16+AL22+AL28+AL34+AL40+AL46+AL52</f>
        <v>572671940</v>
      </c>
      <c r="AM57" s="1425">
        <f>+AM10+AM16+AM22+AM28+AM34+AM40+AM46+AM52</f>
        <v>941004940</v>
      </c>
      <c r="AN57" s="444">
        <f aca="true" t="shared" si="144" ref="AN57">+AN10+AN16+AN22+AN28+AN34+AN40+AN46+AN52</f>
        <v>0</v>
      </c>
      <c r="AO57" s="637">
        <f>AM57/V57</f>
        <v>0.12598994843811442</v>
      </c>
      <c r="AP57" s="441"/>
      <c r="AQ57" s="390"/>
      <c r="AR57" s="390"/>
      <c r="AS57" s="390"/>
      <c r="AT57" s="390"/>
      <c r="AU57" s="391"/>
    </row>
    <row r="58" spans="1:47" ht="28.5" customHeight="1">
      <c r="A58" s="912"/>
      <c r="B58" s="913"/>
      <c r="C58" s="913"/>
      <c r="D58" s="913"/>
      <c r="E58" s="913"/>
      <c r="F58" s="914"/>
      <c r="G58" s="23" t="s">
        <v>12</v>
      </c>
      <c r="H58" s="1429">
        <f>H12+H18+H24+H30+H36+H42+H48+H54</f>
        <v>5210307960</v>
      </c>
      <c r="I58" s="1430">
        <v>0</v>
      </c>
      <c r="J58" s="1430">
        <v>0</v>
      </c>
      <c r="K58" s="1430">
        <v>0</v>
      </c>
      <c r="L58" s="1430">
        <v>0</v>
      </c>
      <c r="M58" s="1429">
        <v>730212885</v>
      </c>
      <c r="N58" s="1429">
        <v>730212885</v>
      </c>
      <c r="O58" s="1429">
        <v>730212884</v>
      </c>
      <c r="P58" s="1429">
        <v>730212884</v>
      </c>
      <c r="Q58" s="1429">
        <v>730212884</v>
      </c>
      <c r="R58" s="1429">
        <f>+U58</f>
        <v>5845422411</v>
      </c>
      <c r="S58" s="1429">
        <f>S12+S18+S24+S30+S36+S42+S48+S54</f>
        <v>5853824592</v>
      </c>
      <c r="T58" s="1429">
        <f>T12+T18+T24+T30+T36+T42+T48+T54</f>
        <v>5853824592</v>
      </c>
      <c r="U58" s="1429">
        <f>U12+U18+U24+U30+U36+U42+U48+U54</f>
        <v>5845422411</v>
      </c>
      <c r="V58" s="1429">
        <f>V12+V18+V24+V30+V36+V42+V48+V54</f>
        <v>5845422411</v>
      </c>
      <c r="W58" s="1429"/>
      <c r="X58" s="1429">
        <f>X12+X18+X24+X30+X36+X42+X48+X54</f>
        <v>4480095076</v>
      </c>
      <c r="Y58" s="1429"/>
      <c r="Z58" s="1429"/>
      <c r="AA58" s="1429"/>
      <c r="AB58" s="1429"/>
      <c r="AC58" s="1429"/>
      <c r="AD58" s="1429"/>
      <c r="AE58" s="1429"/>
      <c r="AF58" s="1429"/>
      <c r="AG58" s="1429"/>
      <c r="AH58" s="1429"/>
      <c r="AI58" s="1429"/>
      <c r="AJ58" s="1431"/>
      <c r="AK58" s="1432">
        <f>AK12+AK18+AK24+AK30+AK36+AK42+AK48+AK54</f>
        <v>340102549</v>
      </c>
      <c r="AL58" s="1429">
        <f>AL12+AL18+AL24+AL30+AL36+AL42+AL48+AL54</f>
        <v>4156166899</v>
      </c>
      <c r="AM58" s="1429">
        <f>AM12+AM18+AM24+AM30+AM36+AM42+AM48+AM54</f>
        <v>4480095076</v>
      </c>
      <c r="AN58" s="446"/>
      <c r="AO58" s="637">
        <f>AM58/V58</f>
        <v>0.7664279432687863</v>
      </c>
      <c r="AP58" s="442"/>
      <c r="AQ58" s="26"/>
      <c r="AR58" s="26"/>
      <c r="AS58" s="26"/>
      <c r="AT58" s="26"/>
      <c r="AU58" s="27"/>
    </row>
    <row r="59" spans="1:51" ht="35.25" customHeight="1" thickBot="1">
      <c r="A59" s="915"/>
      <c r="B59" s="916"/>
      <c r="C59" s="916"/>
      <c r="D59" s="916"/>
      <c r="E59" s="916"/>
      <c r="F59" s="917"/>
      <c r="G59" s="24" t="s">
        <v>15</v>
      </c>
      <c r="H59" s="1433">
        <f>H57+H58</f>
        <v>30085310997.666664</v>
      </c>
      <c r="I59" s="1434">
        <f>+I57</f>
        <v>1261547053</v>
      </c>
      <c r="J59" s="1434">
        <f>+J57</f>
        <v>1261547053</v>
      </c>
      <c r="K59" s="1434">
        <f>K57+K58</f>
        <v>1051547053</v>
      </c>
      <c r="L59" s="1434">
        <f aca="true" t="shared" si="145" ref="L59">L57+L58</f>
        <v>867743009</v>
      </c>
      <c r="M59" s="1433">
        <v>8795300000</v>
      </c>
      <c r="N59" s="1433">
        <v>8795300000</v>
      </c>
      <c r="O59" s="1433">
        <v>8795300000</v>
      </c>
      <c r="P59" s="1433">
        <v>7712420000</v>
      </c>
      <c r="Q59" s="1433">
        <v>7712420000</v>
      </c>
      <c r="R59" s="1433">
        <f>+R58+R57</f>
        <v>13314311411</v>
      </c>
      <c r="S59" s="1433">
        <f>+S58+S57</f>
        <v>13322713592</v>
      </c>
      <c r="T59" s="1433">
        <f>+T58+T57</f>
        <v>13322713592</v>
      </c>
      <c r="U59" s="1433">
        <f>+U58+U57</f>
        <v>13314311411</v>
      </c>
      <c r="V59" s="1433">
        <f>+V58+V57</f>
        <v>13314311411</v>
      </c>
      <c r="W59" s="1433">
        <f aca="true" t="shared" si="146" ref="W59:AD59">+W57</f>
        <v>0</v>
      </c>
      <c r="X59" s="1433">
        <f>+X58+X57</f>
        <v>5421100016</v>
      </c>
      <c r="Y59" s="1433">
        <f>+Y57</f>
        <v>6104180000</v>
      </c>
      <c r="Z59" s="1433">
        <f aca="true" t="shared" si="147" ref="Z59">+Z57</f>
        <v>0</v>
      </c>
      <c r="AA59" s="1433">
        <f t="shared" si="146"/>
        <v>0</v>
      </c>
      <c r="AB59" s="1433">
        <f t="shared" si="146"/>
        <v>0</v>
      </c>
      <c r="AC59" s="1433">
        <f t="shared" si="146"/>
        <v>0</v>
      </c>
      <c r="AD59" s="1433">
        <f t="shared" si="146"/>
        <v>0</v>
      </c>
      <c r="AE59" s="1433">
        <f>+AE57</f>
        <v>3078029000</v>
      </c>
      <c r="AF59" s="1433">
        <f aca="true" t="shared" si="148" ref="AF59:AJ59">+AF57</f>
        <v>0</v>
      </c>
      <c r="AG59" s="1433">
        <f t="shared" si="148"/>
        <v>0</v>
      </c>
      <c r="AH59" s="1433">
        <f t="shared" si="148"/>
        <v>0</v>
      </c>
      <c r="AI59" s="1433">
        <f t="shared" si="148"/>
        <v>0</v>
      </c>
      <c r="AJ59" s="1435">
        <f t="shared" si="148"/>
        <v>0</v>
      </c>
      <c r="AK59" s="1436">
        <f>+AK58+AK57</f>
        <v>748045049</v>
      </c>
      <c r="AL59" s="1433">
        <f>+AL57+AL58</f>
        <v>4728838839</v>
      </c>
      <c r="AM59" s="1433">
        <f>+AM57+AM58</f>
        <v>5421100016</v>
      </c>
      <c r="AN59" s="447">
        <f aca="true" t="shared" si="149" ref="AN59">+AN57</f>
        <v>0</v>
      </c>
      <c r="AO59" s="443"/>
      <c r="AP59" s="443"/>
      <c r="AQ59" s="28"/>
      <c r="AR59" s="28"/>
      <c r="AS59" s="28"/>
      <c r="AT59" s="28"/>
      <c r="AU59" s="29"/>
      <c r="AV59" s="6"/>
      <c r="AW59" s="44"/>
      <c r="AX59" s="6"/>
      <c r="AY59" s="6"/>
    </row>
    <row r="60" spans="1:47" ht="16.5" customHeight="1">
      <c r="A60" s="908" t="s">
        <v>213</v>
      </c>
      <c r="B60" s="908"/>
      <c r="C60" s="908"/>
      <c r="D60" s="908"/>
      <c r="E60" s="908"/>
      <c r="F60" s="908"/>
      <c r="G60" s="908"/>
      <c r="H60" s="908"/>
      <c r="I60" s="908"/>
      <c r="J60" s="908"/>
      <c r="K60" s="908"/>
      <c r="L60" s="908"/>
      <c r="M60" s="908"/>
      <c r="N60" s="908"/>
      <c r="O60" s="908"/>
      <c r="P60" s="908"/>
      <c r="Q60" s="908"/>
      <c r="R60" s="908"/>
      <c r="S60" s="908"/>
      <c r="T60" s="908"/>
      <c r="U60" s="908"/>
      <c r="V60" s="908"/>
      <c r="W60" s="908"/>
      <c r="X60" s="908"/>
      <c r="Y60" s="908"/>
      <c r="Z60" s="908"/>
      <c r="AA60" s="908"/>
      <c r="AB60" s="908"/>
      <c r="AC60" s="908"/>
      <c r="AD60" s="908"/>
      <c r="AE60" s="908"/>
      <c r="AF60" s="908"/>
      <c r="AG60" s="908"/>
      <c r="AH60" s="908"/>
      <c r="AI60" s="908"/>
      <c r="AJ60" s="908"/>
      <c r="AK60" s="908"/>
      <c r="AL60" s="908"/>
      <c r="AM60" s="908"/>
      <c r="AN60" s="908"/>
      <c r="AO60" s="908"/>
      <c r="AP60" s="908"/>
      <c r="AQ60" s="908"/>
      <c r="AR60" s="908"/>
      <c r="AS60" s="908"/>
      <c r="AT60" s="908"/>
      <c r="AU60" s="908"/>
    </row>
    <row r="61" spans="38:39" ht="15">
      <c r="AL61" s="564"/>
      <c r="AM61" s="614">
        <f>+'[3]Giros 2017 a 30092018'!$E$24-AM58</f>
        <v>0</v>
      </c>
    </row>
    <row r="63" spans="10:48" ht="15">
      <c r="J63" s="31"/>
      <c r="K63" s="31"/>
      <c r="L63" s="31"/>
      <c r="M63" s="31"/>
      <c r="N63" s="31"/>
      <c r="O63" s="31"/>
      <c r="P63" s="31"/>
      <c r="Q63" s="31"/>
      <c r="R63" s="31"/>
      <c r="S63" s="31"/>
      <c r="T63" s="31"/>
      <c r="U63" s="31"/>
      <c r="V63" s="31"/>
      <c r="W63" s="31"/>
      <c r="X63" s="31"/>
      <c r="Y63" s="31"/>
      <c r="Z63" s="31"/>
      <c r="AA63" s="31"/>
      <c r="AB63" s="31"/>
      <c r="AC63" s="31"/>
      <c r="AD63" s="31"/>
      <c r="AE63" s="31"/>
      <c r="AF63" s="31"/>
      <c r="AV63" s="33"/>
    </row>
    <row r="64" spans="10:48" ht="15">
      <c r="J64" s="34"/>
      <c r="K64" s="32"/>
      <c r="L64" s="32"/>
      <c r="M64" s="32"/>
      <c r="N64" s="32"/>
      <c r="O64" s="32"/>
      <c r="P64" s="32"/>
      <c r="Q64" s="32"/>
      <c r="R64" s="32"/>
      <c r="S64" s="32"/>
      <c r="T64" s="32"/>
      <c r="U64" s="32"/>
      <c r="V64" s="32"/>
      <c r="W64" s="32"/>
      <c r="X64" s="32"/>
      <c r="Y64" s="32"/>
      <c r="Z64" s="32"/>
      <c r="AA64" s="32"/>
      <c r="AB64" s="32"/>
      <c r="AC64" s="32"/>
      <c r="AD64" s="32"/>
      <c r="AE64" s="32"/>
      <c r="AF64" s="32"/>
      <c r="AV64" s="33"/>
    </row>
    <row r="65" spans="10:48" ht="15">
      <c r="J65" s="32"/>
      <c r="K65" s="32"/>
      <c r="L65" s="32"/>
      <c r="M65" s="32"/>
      <c r="N65" s="32"/>
      <c r="O65" s="32"/>
      <c r="P65" s="32"/>
      <c r="Q65" s="32"/>
      <c r="R65" s="32"/>
      <c r="S65" s="32"/>
      <c r="T65" s="32"/>
      <c r="U65" s="32"/>
      <c r="V65" s="32"/>
      <c r="W65" s="32"/>
      <c r="X65" s="32"/>
      <c r="Y65" s="32"/>
      <c r="Z65" s="32"/>
      <c r="AA65" s="32"/>
      <c r="AB65" s="32"/>
      <c r="AC65" s="32"/>
      <c r="AD65" s="32"/>
      <c r="AE65" s="32"/>
      <c r="AF65" s="32"/>
      <c r="AV65" s="33"/>
    </row>
    <row r="66" spans="10:48" ht="15">
      <c r="J66" s="31"/>
      <c r="K66" s="31"/>
      <c r="L66" s="31"/>
      <c r="M66" s="31"/>
      <c r="N66" s="31"/>
      <c r="O66" s="31"/>
      <c r="P66" s="31"/>
      <c r="Q66" s="31"/>
      <c r="R66" s="31"/>
      <c r="S66" s="31"/>
      <c r="T66" s="31"/>
      <c r="U66" s="31"/>
      <c r="V66" s="31"/>
      <c r="W66" s="31"/>
      <c r="X66" s="31"/>
      <c r="Y66" s="31"/>
      <c r="Z66" s="31"/>
      <c r="AA66" s="31"/>
      <c r="AB66" s="31"/>
      <c r="AC66" s="31"/>
      <c r="AD66" s="31"/>
      <c r="AE66" s="31"/>
      <c r="AF66" s="31"/>
      <c r="AV66" s="33"/>
    </row>
    <row r="67" spans="10:32" ht="15">
      <c r="J67" s="31"/>
      <c r="K67" s="31"/>
      <c r="L67" s="31"/>
      <c r="M67" s="31"/>
      <c r="N67" s="31"/>
      <c r="O67" s="31"/>
      <c r="P67" s="31"/>
      <c r="Q67" s="31"/>
      <c r="R67" s="31"/>
      <c r="S67" s="31"/>
      <c r="T67" s="31"/>
      <c r="U67" s="31"/>
      <c r="V67" s="31"/>
      <c r="W67" s="31"/>
      <c r="X67" s="31"/>
      <c r="Y67" s="31"/>
      <c r="Z67" s="31"/>
      <c r="AA67" s="31"/>
      <c r="AB67" s="31"/>
      <c r="AC67" s="31"/>
      <c r="AD67" s="31"/>
      <c r="AE67" s="31"/>
      <c r="AF67" s="31"/>
    </row>
    <row r="69" spans="10:48" ht="15">
      <c r="J69" s="46"/>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row>
    <row r="70" spans="10:48" ht="15">
      <c r="J70" s="46"/>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row>
    <row r="71" spans="10:48" ht="15">
      <c r="J71" s="46"/>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row>
    <row r="72" spans="10:48" ht="1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7"/>
      <c r="AL72" s="37"/>
      <c r="AM72" s="37"/>
      <c r="AN72" s="37"/>
      <c r="AO72" s="37"/>
      <c r="AP72" s="37"/>
      <c r="AQ72" s="36"/>
      <c r="AR72" s="36"/>
      <c r="AS72" s="36"/>
      <c r="AT72" s="36"/>
      <c r="AU72" s="36"/>
      <c r="AV72" s="36"/>
    </row>
    <row r="73" spans="10:48" ht="1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row>
  </sheetData>
  <mergeCells count="114">
    <mergeCell ref="A33:A38"/>
    <mergeCell ref="A39:A56"/>
    <mergeCell ref="A60:AU60"/>
    <mergeCell ref="AT15:AT20"/>
    <mergeCell ref="AU15:AU20"/>
    <mergeCell ref="A57:F59"/>
    <mergeCell ref="AS15:AS20"/>
    <mergeCell ref="D15:D20"/>
    <mergeCell ref="F15:F20"/>
    <mergeCell ref="B15:B20"/>
    <mergeCell ref="E15:E20"/>
    <mergeCell ref="AQ15:AQ20"/>
    <mergeCell ref="AR15:AR20"/>
    <mergeCell ref="F21:F26"/>
    <mergeCell ref="AQ21:AQ26"/>
    <mergeCell ref="AR21:AR26"/>
    <mergeCell ref="C15:C20"/>
    <mergeCell ref="B21:B26"/>
    <mergeCell ref="C21:C26"/>
    <mergeCell ref="D21:D26"/>
    <mergeCell ref="E21:E26"/>
    <mergeCell ref="AS21:AS26"/>
    <mergeCell ref="AT21:AT26"/>
    <mergeCell ref="E27:E32"/>
    <mergeCell ref="F9:F14"/>
    <mergeCell ref="C9:C14"/>
    <mergeCell ref="E6:E8"/>
    <mergeCell ref="A9:A32"/>
    <mergeCell ref="B9:B14"/>
    <mergeCell ref="D9:D14"/>
    <mergeCell ref="E9:E14"/>
    <mergeCell ref="AQ6:AQ8"/>
    <mergeCell ref="G6:G8"/>
    <mergeCell ref="H6:H8"/>
    <mergeCell ref="AP6:AP8"/>
    <mergeCell ref="B6:D7"/>
    <mergeCell ref="K6:AJ6"/>
    <mergeCell ref="B27:B32"/>
    <mergeCell ref="C27:C32"/>
    <mergeCell ref="D27:D32"/>
    <mergeCell ref="F27:F32"/>
    <mergeCell ref="AQ27:AQ32"/>
    <mergeCell ref="AQ9:AQ14"/>
    <mergeCell ref="I7:L7"/>
    <mergeCell ref="M7:R7"/>
    <mergeCell ref="S7:X7"/>
    <mergeCell ref="A1:E4"/>
    <mergeCell ref="AK7:AN7"/>
    <mergeCell ref="F3:P3"/>
    <mergeCell ref="F4:P4"/>
    <mergeCell ref="Q3:AU3"/>
    <mergeCell ref="Q4:AU4"/>
    <mergeCell ref="F1:AU1"/>
    <mergeCell ref="F2:AU2"/>
    <mergeCell ref="F6:F8"/>
    <mergeCell ref="AK6:AN6"/>
    <mergeCell ref="AO6:AO8"/>
    <mergeCell ref="AR6:AR8"/>
    <mergeCell ref="A6:A8"/>
    <mergeCell ref="AS6:AS8"/>
    <mergeCell ref="AT6:AT8"/>
    <mergeCell ref="AU6:AU8"/>
    <mergeCell ref="Y7:AD7"/>
    <mergeCell ref="AE7:AJ7"/>
    <mergeCell ref="I6:J6"/>
    <mergeCell ref="B33:B38"/>
    <mergeCell ref="C33:C38"/>
    <mergeCell ref="D33:D38"/>
    <mergeCell ref="E33:E38"/>
    <mergeCell ref="F33:F38"/>
    <mergeCell ref="AQ39:AQ44"/>
    <mergeCell ref="AR39:AR44"/>
    <mergeCell ref="AS39:AS44"/>
    <mergeCell ref="AT39:AT44"/>
    <mergeCell ref="AQ33:AQ38"/>
    <mergeCell ref="AR33:AR38"/>
    <mergeCell ref="AS33:AS38"/>
    <mergeCell ref="AT33:AT38"/>
    <mergeCell ref="B51:B56"/>
    <mergeCell ref="C51:C56"/>
    <mergeCell ref="D51:D56"/>
    <mergeCell ref="E51:E56"/>
    <mergeCell ref="F51:F56"/>
    <mergeCell ref="AU39:AU44"/>
    <mergeCell ref="B39:B44"/>
    <mergeCell ref="C39:C44"/>
    <mergeCell ref="D39:D44"/>
    <mergeCell ref="E39:E44"/>
    <mergeCell ref="F39:F44"/>
    <mergeCell ref="AQ45:AQ50"/>
    <mergeCell ref="AR45:AR50"/>
    <mergeCell ref="AS45:AS50"/>
    <mergeCell ref="AT45:AT50"/>
    <mergeCell ref="AU45:AU50"/>
    <mergeCell ref="B45:B50"/>
    <mergeCell ref="C45:C50"/>
    <mergeCell ref="D45:D50"/>
    <mergeCell ref="E45:E50"/>
    <mergeCell ref="F45:F50"/>
    <mergeCell ref="AQ51:AQ56"/>
    <mergeCell ref="AR51:AR56"/>
    <mergeCell ref="AS51:AS56"/>
    <mergeCell ref="AT51:AT56"/>
    <mergeCell ref="AU51:AU56"/>
    <mergeCell ref="AU33:AU38"/>
    <mergeCell ref="AT27:AT32"/>
    <mergeCell ref="AU27:AU32"/>
    <mergeCell ref="AU9:AU14"/>
    <mergeCell ref="AR9:AR14"/>
    <mergeCell ref="AS9:AS14"/>
    <mergeCell ref="AT9:AT14"/>
    <mergeCell ref="AU21:AU26"/>
    <mergeCell ref="AR27:AR32"/>
    <mergeCell ref="AS27:AS32"/>
  </mergeCells>
  <dataValidations count="1">
    <dataValidation type="list" allowBlank="1" showInputMessage="1" showErrorMessage="1" sqref="D15:D26 D33:D56">
      <formula1>'http://172.22.1.31/Documents and Settings/DIANA.OVIEDO/Escritorio/AJUSTES PROCEDIMIENTOS JUNIO 3/Procedimiento 02/Documents and Settings/Andre/My Documents/Downloads/Territorializacion/Formatos de Territorializacion a 31_12_2009/[285_V2.xls]GESTIÓN'!#REF!</formula1>
    </dataValidation>
  </dataValidations>
  <printOptions horizontalCentered="1" verticalCentered="1"/>
  <pageMargins left="0" right="0" top="0.7480314960629921" bottom="0" header="0.31496062992125984" footer="0"/>
  <pageSetup fitToHeight="0" horizontalDpi="600" verticalDpi="600" orientation="landscape" scale="22" r:id="rId5"/>
  <headerFooter>
    <oddFooter>&amp;C&amp;G</oddFooter>
  </headerFooter>
  <ignoredErrors>
    <ignoredError sqref="AK13 AK19 AK25:AK26 AK31 AK37 AK43 AK49:AK50 AK55 AK59 AE25:AE26 AE19:AE20 AE43 AE49 AE55" formula="1"/>
  </ignoredErrors>
  <drawing r:id="rId3"/>
  <legacyDrawing r:id="rId2"/>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147"/>
  <sheetViews>
    <sheetView zoomScale="89" zoomScaleNormal="89" workbookViewId="0" topLeftCell="A1">
      <selection activeCell="A8" sqref="A8:A35"/>
    </sheetView>
  </sheetViews>
  <sheetFormatPr defaultColWidth="11.421875" defaultRowHeight="15"/>
  <cols>
    <col min="1" max="1" width="11.421875" style="53" customWidth="1"/>
    <col min="2" max="2" width="18.8515625" style="53" customWidth="1"/>
    <col min="3" max="3" width="28.421875" style="69" customWidth="1"/>
    <col min="4" max="5" width="5.140625" style="53" customWidth="1"/>
    <col min="6" max="6" width="7.57421875" style="53" customWidth="1"/>
    <col min="7" max="7" width="10.7109375" style="53" customWidth="1"/>
    <col min="8" max="8" width="9.8515625" style="53" customWidth="1"/>
    <col min="9" max="9" width="9.57421875" style="55" customWidth="1"/>
    <col min="10" max="10" width="9.57421875" style="56" customWidth="1"/>
    <col min="11" max="11" width="8.140625" style="56" customWidth="1"/>
    <col min="12" max="12" width="9.7109375" style="55" customWidth="1"/>
    <col min="13" max="13" width="8.28125" style="56" customWidth="1"/>
    <col min="14" max="14" width="55.8515625" style="59" customWidth="1"/>
    <col min="15" max="16" width="20.140625" style="59" customWidth="1"/>
    <col min="17" max="52" width="11.421875" style="59" customWidth="1"/>
    <col min="53" max="16384" width="11.421875" style="53" customWidth="1"/>
  </cols>
  <sheetData>
    <row r="1" spans="1:14" s="49" customFormat="1" ht="33" customHeight="1">
      <c r="A1" s="961"/>
      <c r="B1" s="962"/>
      <c r="C1" s="967" t="s">
        <v>0</v>
      </c>
      <c r="D1" s="967"/>
      <c r="E1" s="967"/>
      <c r="F1" s="967"/>
      <c r="G1" s="967"/>
      <c r="H1" s="967"/>
      <c r="I1" s="967"/>
      <c r="J1" s="967"/>
      <c r="K1" s="967"/>
      <c r="L1" s="967"/>
      <c r="M1" s="967"/>
      <c r="N1" s="968"/>
    </row>
    <row r="2" spans="1:14" s="49" customFormat="1" ht="30" customHeight="1">
      <c r="A2" s="963"/>
      <c r="B2" s="964"/>
      <c r="C2" s="969" t="s">
        <v>71</v>
      </c>
      <c r="D2" s="969"/>
      <c r="E2" s="969"/>
      <c r="F2" s="969"/>
      <c r="G2" s="969"/>
      <c r="H2" s="969"/>
      <c r="I2" s="969"/>
      <c r="J2" s="969"/>
      <c r="K2" s="969"/>
      <c r="L2" s="969"/>
      <c r="M2" s="969"/>
      <c r="N2" s="970"/>
    </row>
    <row r="3" spans="1:14" s="49" customFormat="1" ht="27.75" customHeight="1">
      <c r="A3" s="963"/>
      <c r="B3" s="964"/>
      <c r="C3" s="50" t="s">
        <v>1</v>
      </c>
      <c r="D3" s="971" t="s">
        <v>90</v>
      </c>
      <c r="E3" s="971"/>
      <c r="F3" s="971"/>
      <c r="G3" s="971"/>
      <c r="H3" s="971"/>
      <c r="I3" s="971"/>
      <c r="J3" s="971"/>
      <c r="K3" s="971"/>
      <c r="L3" s="971"/>
      <c r="M3" s="971"/>
      <c r="N3" s="972"/>
    </row>
    <row r="4" spans="1:14" s="49" customFormat="1" ht="33" customHeight="1" thickBot="1">
      <c r="A4" s="965"/>
      <c r="B4" s="966"/>
      <c r="C4" s="51" t="s">
        <v>16</v>
      </c>
      <c r="D4" s="973" t="s">
        <v>89</v>
      </c>
      <c r="E4" s="973"/>
      <c r="F4" s="973"/>
      <c r="G4" s="973"/>
      <c r="H4" s="973"/>
      <c r="I4" s="973"/>
      <c r="J4" s="973"/>
      <c r="K4" s="973"/>
      <c r="L4" s="973"/>
      <c r="M4" s="973"/>
      <c r="N4" s="974"/>
    </row>
    <row r="5" spans="1:13" s="49" customFormat="1" ht="12.75" thickBot="1">
      <c r="A5" s="52"/>
      <c r="B5" s="53"/>
      <c r="C5" s="54"/>
      <c r="D5" s="53"/>
      <c r="E5" s="53"/>
      <c r="F5" s="53"/>
      <c r="G5" s="53"/>
      <c r="H5" s="53"/>
      <c r="I5" s="55"/>
      <c r="J5" s="56"/>
      <c r="K5" s="56"/>
      <c r="L5" s="55"/>
      <c r="M5" s="56"/>
    </row>
    <row r="6" spans="1:14" s="57" customFormat="1" ht="42.75" customHeight="1">
      <c r="A6" s="982" t="s">
        <v>26</v>
      </c>
      <c r="B6" s="981" t="s">
        <v>27</v>
      </c>
      <c r="C6" s="977" t="s">
        <v>28</v>
      </c>
      <c r="D6" s="979" t="s">
        <v>29</v>
      </c>
      <c r="E6" s="980"/>
      <c r="F6" s="981" t="s">
        <v>227</v>
      </c>
      <c r="G6" s="981"/>
      <c r="H6" s="981"/>
      <c r="I6" s="981"/>
      <c r="J6" s="981"/>
      <c r="K6" s="981"/>
      <c r="L6" s="981" t="s">
        <v>33</v>
      </c>
      <c r="M6" s="981"/>
      <c r="N6" s="975" t="s">
        <v>304</v>
      </c>
    </row>
    <row r="7" spans="1:14" s="57" customFormat="1" ht="44.25" customHeight="1" thickBot="1">
      <c r="A7" s="983"/>
      <c r="B7" s="984"/>
      <c r="C7" s="978"/>
      <c r="D7" s="82" t="s">
        <v>30</v>
      </c>
      <c r="E7" s="82" t="s">
        <v>31</v>
      </c>
      <c r="F7" s="82" t="s">
        <v>32</v>
      </c>
      <c r="G7" s="81" t="s">
        <v>17</v>
      </c>
      <c r="H7" s="81" t="s">
        <v>18</v>
      </c>
      <c r="I7" s="81" t="s">
        <v>19</v>
      </c>
      <c r="J7" s="81" t="s">
        <v>20</v>
      </c>
      <c r="K7" s="80" t="s">
        <v>21</v>
      </c>
      <c r="L7" s="434" t="s">
        <v>34</v>
      </c>
      <c r="M7" s="80" t="s">
        <v>35</v>
      </c>
      <c r="N7" s="976"/>
    </row>
    <row r="8" spans="1:14" s="59" customFormat="1" ht="43.5" customHeight="1">
      <c r="A8" s="993"/>
      <c r="B8" s="935" t="s">
        <v>79</v>
      </c>
      <c r="C8" s="925" t="s">
        <v>235</v>
      </c>
      <c r="D8" s="927"/>
      <c r="E8" s="929" t="s">
        <v>93</v>
      </c>
      <c r="F8" s="58" t="s">
        <v>22</v>
      </c>
      <c r="G8" s="744">
        <v>0</v>
      </c>
      <c r="H8" s="744">
        <v>1</v>
      </c>
      <c r="I8" s="744">
        <v>0</v>
      </c>
      <c r="J8" s="745">
        <v>0</v>
      </c>
      <c r="K8" s="426">
        <f aca="true" t="shared" si="0" ref="K8:K10">SUM(G8:J8)</f>
        <v>1</v>
      </c>
      <c r="L8" s="958">
        <f>SUM(M8:M11)</f>
        <v>0.11750000000000001</v>
      </c>
      <c r="M8" s="1013">
        <f>+K9*8%</f>
        <v>0.08</v>
      </c>
      <c r="N8" s="1045" t="s">
        <v>312</v>
      </c>
    </row>
    <row r="9" spans="1:14" s="59" customFormat="1" ht="43.5" customHeight="1" thickBot="1">
      <c r="A9" s="993"/>
      <c r="B9" s="936"/>
      <c r="C9" s="926"/>
      <c r="D9" s="928"/>
      <c r="E9" s="930"/>
      <c r="F9" s="60" t="s">
        <v>23</v>
      </c>
      <c r="G9" s="592">
        <v>0</v>
      </c>
      <c r="H9" s="746">
        <v>1</v>
      </c>
      <c r="I9" s="746">
        <v>0</v>
      </c>
      <c r="J9" s="747">
        <v>0</v>
      </c>
      <c r="K9" s="427">
        <f t="shared" si="0"/>
        <v>1</v>
      </c>
      <c r="L9" s="960"/>
      <c r="M9" s="1014"/>
      <c r="N9" s="1046"/>
    </row>
    <row r="10" spans="1:14" s="59" customFormat="1" ht="43.5" customHeight="1">
      <c r="A10" s="993"/>
      <c r="B10" s="936"/>
      <c r="C10" s="931" t="s">
        <v>236</v>
      </c>
      <c r="D10" s="933" t="s">
        <v>93</v>
      </c>
      <c r="E10" s="941"/>
      <c r="F10" s="400" t="s">
        <v>22</v>
      </c>
      <c r="G10" s="748">
        <v>0.15</v>
      </c>
      <c r="H10" s="748">
        <v>0.15</v>
      </c>
      <c r="I10" s="748">
        <v>0.7</v>
      </c>
      <c r="J10" s="749">
        <v>0</v>
      </c>
      <c r="K10" s="428">
        <f t="shared" si="0"/>
        <v>1</v>
      </c>
      <c r="L10" s="960"/>
      <c r="M10" s="998">
        <f>+K11*5%</f>
        <v>0.037500000000000006</v>
      </c>
      <c r="N10" s="1045" t="s">
        <v>343</v>
      </c>
    </row>
    <row r="11" spans="1:14" s="59" customFormat="1" ht="43.5" customHeight="1" thickBot="1">
      <c r="A11" s="993"/>
      <c r="B11" s="937"/>
      <c r="C11" s="932"/>
      <c r="D11" s="934"/>
      <c r="E11" s="995"/>
      <c r="F11" s="60" t="s">
        <v>23</v>
      </c>
      <c r="G11" s="592">
        <v>0.15</v>
      </c>
      <c r="H11" s="592">
        <v>0.3</v>
      </c>
      <c r="I11" s="592">
        <v>0.3</v>
      </c>
      <c r="J11" s="750"/>
      <c r="K11" s="427">
        <f>SUM(G11:J11)</f>
        <v>0.75</v>
      </c>
      <c r="L11" s="999"/>
      <c r="M11" s="999"/>
      <c r="N11" s="1046"/>
    </row>
    <row r="12" spans="1:14" s="59" customFormat="1" ht="43.5" customHeight="1">
      <c r="A12" s="993"/>
      <c r="B12" s="935" t="s">
        <v>100</v>
      </c>
      <c r="C12" s="938" t="s">
        <v>305</v>
      </c>
      <c r="D12" s="939"/>
      <c r="E12" s="940" t="s">
        <v>93</v>
      </c>
      <c r="F12" s="58" t="s">
        <v>22</v>
      </c>
      <c r="G12" s="744">
        <v>0.8</v>
      </c>
      <c r="H12" s="744">
        <v>0.2</v>
      </c>
      <c r="I12" s="744">
        <v>0</v>
      </c>
      <c r="J12" s="745">
        <v>0</v>
      </c>
      <c r="K12" s="426">
        <f>SUM(G12:J12)</f>
        <v>1</v>
      </c>
      <c r="L12" s="958">
        <f>SUM(M12:M19)</f>
        <v>0.055625</v>
      </c>
      <c r="M12" s="958">
        <f>+K13*5%</f>
        <v>0.05</v>
      </c>
      <c r="N12" s="1035" t="s">
        <v>312</v>
      </c>
    </row>
    <row r="13" spans="1:14" s="59" customFormat="1" ht="43.5" customHeight="1" thickBot="1">
      <c r="A13" s="993"/>
      <c r="B13" s="936"/>
      <c r="C13" s="931"/>
      <c r="D13" s="933"/>
      <c r="E13" s="941"/>
      <c r="F13" s="70" t="s">
        <v>23</v>
      </c>
      <c r="G13" s="751">
        <v>0.8</v>
      </c>
      <c r="H13" s="752">
        <v>0.2</v>
      </c>
      <c r="I13" s="752">
        <v>0</v>
      </c>
      <c r="J13" s="753">
        <v>0</v>
      </c>
      <c r="K13" s="429">
        <f>SUM(G13:J13)</f>
        <v>1</v>
      </c>
      <c r="L13" s="960"/>
      <c r="M13" s="959"/>
      <c r="N13" s="1036"/>
    </row>
    <row r="14" spans="1:14" s="59" customFormat="1" ht="43.5" customHeight="1">
      <c r="A14" s="993"/>
      <c r="B14" s="936"/>
      <c r="C14" s="943" t="s">
        <v>243</v>
      </c>
      <c r="D14" s="955" t="s">
        <v>93</v>
      </c>
      <c r="E14" s="1021"/>
      <c r="F14" s="58" t="s">
        <v>22</v>
      </c>
      <c r="G14" s="744">
        <v>0</v>
      </c>
      <c r="H14" s="744">
        <v>0</v>
      </c>
      <c r="I14" s="744">
        <v>0.8</v>
      </c>
      <c r="J14" s="745">
        <v>0.2</v>
      </c>
      <c r="K14" s="426">
        <f>G14+H14+I14+J14</f>
        <v>1</v>
      </c>
      <c r="L14" s="960"/>
      <c r="M14" s="998">
        <f>+K15*0.66%</f>
        <v>0.00462</v>
      </c>
      <c r="N14" s="1035" t="s">
        <v>314</v>
      </c>
    </row>
    <row r="15" spans="1:14" s="59" customFormat="1" ht="43.5" customHeight="1" thickBot="1">
      <c r="A15" s="993"/>
      <c r="B15" s="936"/>
      <c r="C15" s="926"/>
      <c r="D15" s="928"/>
      <c r="E15" s="930"/>
      <c r="F15" s="60" t="s">
        <v>23</v>
      </c>
      <c r="G15" s="592">
        <v>0</v>
      </c>
      <c r="H15" s="592">
        <v>0.6</v>
      </c>
      <c r="I15" s="592">
        <v>0.1</v>
      </c>
      <c r="J15" s="750"/>
      <c r="K15" s="429">
        <f>G15+H15+I15+J15</f>
        <v>0.7</v>
      </c>
      <c r="L15" s="960"/>
      <c r="M15" s="959"/>
      <c r="N15" s="1036"/>
    </row>
    <row r="16" spans="1:14" s="59" customFormat="1" ht="43.5" customHeight="1">
      <c r="A16" s="993"/>
      <c r="B16" s="936"/>
      <c r="C16" s="997" t="s">
        <v>278</v>
      </c>
      <c r="D16" s="942" t="s">
        <v>93</v>
      </c>
      <c r="E16" s="996"/>
      <c r="F16" s="58" t="s">
        <v>22</v>
      </c>
      <c r="G16" s="744">
        <v>0</v>
      </c>
      <c r="H16" s="744">
        <v>0</v>
      </c>
      <c r="I16" s="744">
        <v>0.15</v>
      </c>
      <c r="J16" s="745">
        <v>0.85</v>
      </c>
      <c r="K16" s="426">
        <f>G16+H16+I16+J16</f>
        <v>1</v>
      </c>
      <c r="L16" s="960"/>
      <c r="M16" s="945">
        <f>+K17*0.67%</f>
        <v>0.001005</v>
      </c>
      <c r="N16" s="1035" t="s">
        <v>315</v>
      </c>
    </row>
    <row r="17" spans="1:14" s="59" customFormat="1" ht="43.5" customHeight="1" thickBot="1">
      <c r="A17" s="993"/>
      <c r="B17" s="936"/>
      <c r="C17" s="926"/>
      <c r="D17" s="928"/>
      <c r="E17" s="930"/>
      <c r="F17" s="60" t="s">
        <v>23</v>
      </c>
      <c r="G17" s="592">
        <v>0</v>
      </c>
      <c r="H17" s="592">
        <v>0.15</v>
      </c>
      <c r="I17" s="592">
        <v>0</v>
      </c>
      <c r="J17" s="750"/>
      <c r="K17" s="427">
        <f aca="true" t="shared" si="1" ref="K17:K52">SUM(G17:J17)</f>
        <v>0.15</v>
      </c>
      <c r="L17" s="960"/>
      <c r="M17" s="991"/>
      <c r="N17" s="1036"/>
    </row>
    <row r="18" spans="1:14" s="59" customFormat="1" ht="43.5" customHeight="1">
      <c r="A18" s="993"/>
      <c r="B18" s="936"/>
      <c r="C18" s="931" t="s">
        <v>244</v>
      </c>
      <c r="D18" s="933" t="s">
        <v>93</v>
      </c>
      <c r="E18" s="941"/>
      <c r="F18" s="400" t="s">
        <v>22</v>
      </c>
      <c r="G18" s="748">
        <v>0</v>
      </c>
      <c r="H18" s="748">
        <v>0</v>
      </c>
      <c r="I18" s="748">
        <v>0</v>
      </c>
      <c r="J18" s="749">
        <v>1</v>
      </c>
      <c r="K18" s="428">
        <f t="shared" si="1"/>
        <v>1</v>
      </c>
      <c r="L18" s="960"/>
      <c r="M18" s="944">
        <f>+K19*0.67%</f>
        <v>0</v>
      </c>
      <c r="N18" s="1035" t="s">
        <v>313</v>
      </c>
    </row>
    <row r="19" spans="1:14" s="59" customFormat="1" ht="43.5" customHeight="1" thickBot="1">
      <c r="A19" s="993"/>
      <c r="B19" s="937"/>
      <c r="C19" s="932"/>
      <c r="D19" s="934"/>
      <c r="E19" s="995"/>
      <c r="F19" s="60" t="s">
        <v>23</v>
      </c>
      <c r="G19" s="592">
        <v>0</v>
      </c>
      <c r="H19" s="592">
        <v>0</v>
      </c>
      <c r="I19" s="592">
        <v>0</v>
      </c>
      <c r="J19" s="750"/>
      <c r="K19" s="427">
        <f t="shared" si="1"/>
        <v>0</v>
      </c>
      <c r="L19" s="999"/>
      <c r="M19" s="945"/>
      <c r="N19" s="1036"/>
    </row>
    <row r="20" spans="1:14" s="59" customFormat="1" ht="43.5" customHeight="1">
      <c r="A20" s="993"/>
      <c r="B20" s="935" t="s">
        <v>228</v>
      </c>
      <c r="C20" s="925" t="s">
        <v>245</v>
      </c>
      <c r="D20" s="939"/>
      <c r="E20" s="940" t="s">
        <v>93</v>
      </c>
      <c r="F20" s="58" t="s">
        <v>22</v>
      </c>
      <c r="G20" s="744">
        <v>0.7</v>
      </c>
      <c r="H20" s="744">
        <v>0.3</v>
      </c>
      <c r="I20" s="744">
        <v>0</v>
      </c>
      <c r="J20" s="745">
        <v>0</v>
      </c>
      <c r="K20" s="426">
        <f>G20+H20+I20+J20</f>
        <v>1</v>
      </c>
      <c r="L20" s="958">
        <f>SUM(M20:M27)</f>
        <v>0.042268900000000005</v>
      </c>
      <c r="M20" s="958">
        <f>+K21*3.12%</f>
        <v>0.024960000000000003</v>
      </c>
      <c r="N20" s="1035" t="s">
        <v>357</v>
      </c>
    </row>
    <row r="21" spans="1:14" s="59" customFormat="1" ht="43.5" customHeight="1" thickBot="1">
      <c r="A21" s="993"/>
      <c r="B21" s="936"/>
      <c r="C21" s="926"/>
      <c r="D21" s="933"/>
      <c r="E21" s="941"/>
      <c r="F21" s="60" t="s">
        <v>23</v>
      </c>
      <c r="G21" s="592">
        <v>0.75</v>
      </c>
      <c r="H21" s="592">
        <v>0</v>
      </c>
      <c r="I21" s="592">
        <v>0.05</v>
      </c>
      <c r="J21" s="750"/>
      <c r="K21" s="427">
        <f>G21+H21+I21+J21</f>
        <v>0.8</v>
      </c>
      <c r="L21" s="960"/>
      <c r="M21" s="959"/>
      <c r="N21" s="1036"/>
    </row>
    <row r="22" spans="1:14" s="59" customFormat="1" ht="43.5" customHeight="1">
      <c r="A22" s="993"/>
      <c r="B22" s="936"/>
      <c r="C22" s="943" t="s">
        <v>237</v>
      </c>
      <c r="D22" s="933"/>
      <c r="E22" s="933" t="s">
        <v>93</v>
      </c>
      <c r="F22" s="58" t="s">
        <v>22</v>
      </c>
      <c r="G22" s="744">
        <v>0</v>
      </c>
      <c r="H22" s="744">
        <v>0</v>
      </c>
      <c r="I22" s="744">
        <v>0.3</v>
      </c>
      <c r="J22" s="745">
        <v>0.7</v>
      </c>
      <c r="K22" s="426">
        <f>G22+H22+I22+J22</f>
        <v>1</v>
      </c>
      <c r="L22" s="960"/>
      <c r="M22" s="960">
        <f>+K23*3.12%</f>
        <v>0</v>
      </c>
      <c r="N22" s="1037" t="s">
        <v>306</v>
      </c>
    </row>
    <row r="23" spans="1:14" s="59" customFormat="1" ht="43.5" customHeight="1" thickBot="1">
      <c r="A23" s="993"/>
      <c r="B23" s="936"/>
      <c r="C23" s="926"/>
      <c r="D23" s="933"/>
      <c r="E23" s="933"/>
      <c r="F23" s="60" t="s">
        <v>23</v>
      </c>
      <c r="G23" s="592">
        <v>0</v>
      </c>
      <c r="H23" s="592">
        <v>0</v>
      </c>
      <c r="I23" s="592">
        <v>0</v>
      </c>
      <c r="J23" s="750"/>
      <c r="K23" s="427">
        <f aca="true" t="shared" si="2" ref="K23">SUM(G23:J23)</f>
        <v>0</v>
      </c>
      <c r="L23" s="960"/>
      <c r="M23" s="959"/>
      <c r="N23" s="1036"/>
    </row>
    <row r="24" spans="1:14" s="561" customFormat="1" ht="43.5" customHeight="1">
      <c r="A24" s="993"/>
      <c r="B24" s="936"/>
      <c r="C24" s="997" t="s">
        <v>238</v>
      </c>
      <c r="D24" s="942" t="s">
        <v>93</v>
      </c>
      <c r="E24" s="996"/>
      <c r="F24" s="58" t="s">
        <v>22</v>
      </c>
      <c r="G24" s="744">
        <v>0.05</v>
      </c>
      <c r="H24" s="744">
        <v>0.2</v>
      </c>
      <c r="I24" s="744">
        <v>0.7</v>
      </c>
      <c r="J24" s="745">
        <v>0.05</v>
      </c>
      <c r="K24" s="426">
        <f t="shared" si="1"/>
        <v>1</v>
      </c>
      <c r="L24" s="960"/>
      <c r="M24" s="945">
        <f>+K25*3.13%</f>
        <v>0.017308900000000002</v>
      </c>
      <c r="N24" s="1041" t="s">
        <v>358</v>
      </c>
    </row>
    <row r="25" spans="1:14" s="561" customFormat="1" ht="43.5" customHeight="1" thickBot="1">
      <c r="A25" s="993"/>
      <c r="B25" s="936"/>
      <c r="C25" s="926"/>
      <c r="D25" s="928"/>
      <c r="E25" s="930"/>
      <c r="F25" s="60" t="s">
        <v>23</v>
      </c>
      <c r="G25" s="592">
        <v>0.003</v>
      </c>
      <c r="H25" s="592">
        <v>0.5</v>
      </c>
      <c r="I25" s="592">
        <v>0.05</v>
      </c>
      <c r="J25" s="750"/>
      <c r="K25" s="427">
        <f t="shared" si="1"/>
        <v>0.553</v>
      </c>
      <c r="L25" s="960"/>
      <c r="M25" s="991"/>
      <c r="N25" s="1036"/>
    </row>
    <row r="26" spans="1:14" s="561" customFormat="1" ht="43.5" customHeight="1">
      <c r="A26" s="993"/>
      <c r="B26" s="936"/>
      <c r="C26" s="931" t="s">
        <v>239</v>
      </c>
      <c r="D26" s="933" t="s">
        <v>93</v>
      </c>
      <c r="E26" s="941"/>
      <c r="F26" s="58" t="s">
        <v>22</v>
      </c>
      <c r="G26" s="744">
        <v>0</v>
      </c>
      <c r="H26" s="744">
        <v>0</v>
      </c>
      <c r="I26" s="744">
        <v>0.2</v>
      </c>
      <c r="J26" s="745">
        <v>0.8</v>
      </c>
      <c r="K26" s="426">
        <f t="shared" si="1"/>
        <v>1</v>
      </c>
      <c r="L26" s="960"/>
      <c r="M26" s="944">
        <f>+K27*3.13%</f>
        <v>0</v>
      </c>
      <c r="N26" s="1041" t="s">
        <v>307</v>
      </c>
    </row>
    <row r="27" spans="1:14" s="561" customFormat="1" ht="43.5" customHeight="1" thickBot="1">
      <c r="A27" s="993"/>
      <c r="B27" s="937"/>
      <c r="C27" s="932"/>
      <c r="D27" s="934"/>
      <c r="E27" s="995"/>
      <c r="F27" s="60" t="s">
        <v>23</v>
      </c>
      <c r="G27" s="592">
        <v>0</v>
      </c>
      <c r="H27" s="592">
        <v>0</v>
      </c>
      <c r="I27" s="592">
        <v>0</v>
      </c>
      <c r="J27" s="750"/>
      <c r="K27" s="427">
        <f t="shared" si="1"/>
        <v>0</v>
      </c>
      <c r="L27" s="999"/>
      <c r="M27" s="946"/>
      <c r="N27" s="1050"/>
    </row>
    <row r="28" spans="1:14" s="561" customFormat="1" ht="43.5" customHeight="1">
      <c r="A28" s="993"/>
      <c r="B28" s="922" t="s">
        <v>82</v>
      </c>
      <c r="C28" s="925" t="s">
        <v>240</v>
      </c>
      <c r="D28" s="927"/>
      <c r="E28" s="929" t="s">
        <v>93</v>
      </c>
      <c r="F28" s="58" t="s">
        <v>22</v>
      </c>
      <c r="G28" s="744">
        <v>0.65</v>
      </c>
      <c r="H28" s="744">
        <v>0.35</v>
      </c>
      <c r="I28" s="744">
        <v>0</v>
      </c>
      <c r="J28" s="745">
        <v>0</v>
      </c>
      <c r="K28" s="426">
        <f aca="true" t="shared" si="3" ref="K28:K31">SUM(G28:J28)</f>
        <v>1</v>
      </c>
      <c r="L28" s="958">
        <f>SUM(M28:M35)</f>
        <v>0.01872</v>
      </c>
      <c r="M28" s="958">
        <f>+K29*3.12%</f>
        <v>0.01872</v>
      </c>
      <c r="N28" s="1035" t="s">
        <v>360</v>
      </c>
    </row>
    <row r="29" spans="1:14" s="561" customFormat="1" ht="43.5" customHeight="1" thickBot="1">
      <c r="A29" s="993"/>
      <c r="B29" s="923"/>
      <c r="C29" s="926"/>
      <c r="D29" s="928"/>
      <c r="E29" s="930"/>
      <c r="F29" s="60" t="s">
        <v>23</v>
      </c>
      <c r="G29" s="592">
        <v>0.5</v>
      </c>
      <c r="H29" s="592">
        <v>0.1</v>
      </c>
      <c r="I29" s="592">
        <v>0</v>
      </c>
      <c r="J29" s="750"/>
      <c r="K29" s="427">
        <f t="shared" si="3"/>
        <v>0.6</v>
      </c>
      <c r="L29" s="960"/>
      <c r="M29" s="959"/>
      <c r="N29" s="1036"/>
    </row>
    <row r="30" spans="1:14" s="561" customFormat="1" ht="43.5" customHeight="1">
      <c r="A30" s="993"/>
      <c r="B30" s="923"/>
      <c r="C30" s="931" t="s">
        <v>241</v>
      </c>
      <c r="D30" s="933"/>
      <c r="E30" s="941" t="s">
        <v>93</v>
      </c>
      <c r="F30" s="58" t="s">
        <v>22</v>
      </c>
      <c r="G30" s="744">
        <v>0</v>
      </c>
      <c r="H30" s="744">
        <v>0</v>
      </c>
      <c r="I30" s="744">
        <v>0.5</v>
      </c>
      <c r="J30" s="745">
        <v>0.5</v>
      </c>
      <c r="K30" s="426">
        <f t="shared" si="3"/>
        <v>1</v>
      </c>
      <c r="L30" s="960"/>
      <c r="M30" s="960">
        <f>+K31*3.12%</f>
        <v>0</v>
      </c>
      <c r="N30" s="1037" t="s">
        <v>308</v>
      </c>
    </row>
    <row r="31" spans="1:14" s="561" customFormat="1" ht="43.5" customHeight="1" thickBot="1">
      <c r="A31" s="993"/>
      <c r="B31" s="923"/>
      <c r="C31" s="932"/>
      <c r="D31" s="934"/>
      <c r="E31" s="995"/>
      <c r="F31" s="60" t="s">
        <v>23</v>
      </c>
      <c r="G31" s="592">
        <v>0</v>
      </c>
      <c r="H31" s="592">
        <v>0</v>
      </c>
      <c r="I31" s="592">
        <v>0</v>
      </c>
      <c r="J31" s="750"/>
      <c r="K31" s="427">
        <f t="shared" si="3"/>
        <v>0</v>
      </c>
      <c r="L31" s="960"/>
      <c r="M31" s="959"/>
      <c r="N31" s="1036"/>
    </row>
    <row r="32" spans="1:14" s="561" customFormat="1" ht="43.5" customHeight="1">
      <c r="A32" s="993"/>
      <c r="B32" s="923"/>
      <c r="C32" s="925" t="s">
        <v>242</v>
      </c>
      <c r="D32" s="927" t="s">
        <v>93</v>
      </c>
      <c r="E32" s="929"/>
      <c r="F32" s="58" t="s">
        <v>22</v>
      </c>
      <c r="G32" s="744">
        <v>0.07</v>
      </c>
      <c r="H32" s="744">
        <v>0.7</v>
      </c>
      <c r="I32" s="744">
        <v>0.23</v>
      </c>
      <c r="J32" s="745">
        <v>0</v>
      </c>
      <c r="K32" s="426">
        <f t="shared" si="1"/>
        <v>1</v>
      </c>
      <c r="L32" s="960"/>
      <c r="M32" s="945">
        <f>+K33*3.13%</f>
        <v>0</v>
      </c>
      <c r="N32" s="1036" t="s">
        <v>361</v>
      </c>
    </row>
    <row r="33" spans="1:14" s="561" customFormat="1" ht="43.5" customHeight="1" thickBot="1">
      <c r="A33" s="993"/>
      <c r="B33" s="923"/>
      <c r="C33" s="926"/>
      <c r="D33" s="928"/>
      <c r="E33" s="930"/>
      <c r="F33" s="60" t="s">
        <v>23</v>
      </c>
      <c r="G33" s="592">
        <v>0</v>
      </c>
      <c r="H33" s="592">
        <v>0</v>
      </c>
      <c r="I33" s="592">
        <v>0</v>
      </c>
      <c r="J33" s="750"/>
      <c r="K33" s="427">
        <f t="shared" si="1"/>
        <v>0</v>
      </c>
      <c r="L33" s="960"/>
      <c r="M33" s="991"/>
      <c r="N33" s="1045"/>
    </row>
    <row r="34" spans="1:14" s="561" customFormat="1" ht="43.5" customHeight="1">
      <c r="A34" s="993"/>
      <c r="B34" s="923"/>
      <c r="C34" s="931" t="s">
        <v>246</v>
      </c>
      <c r="D34" s="933" t="s">
        <v>93</v>
      </c>
      <c r="E34" s="941"/>
      <c r="F34" s="58" t="s">
        <v>22</v>
      </c>
      <c r="G34" s="744">
        <v>0</v>
      </c>
      <c r="H34" s="744">
        <v>0</v>
      </c>
      <c r="I34" s="744">
        <v>0.5</v>
      </c>
      <c r="J34" s="745">
        <v>0.5</v>
      </c>
      <c r="K34" s="426">
        <f t="shared" si="1"/>
        <v>1</v>
      </c>
      <c r="L34" s="960"/>
      <c r="M34" s="944">
        <f>+K35*3.13%</f>
        <v>0</v>
      </c>
      <c r="N34" s="1041" t="s">
        <v>309</v>
      </c>
    </row>
    <row r="35" spans="1:14" s="561" customFormat="1" ht="43.5" customHeight="1" thickBot="1">
      <c r="A35" s="994"/>
      <c r="B35" s="924"/>
      <c r="C35" s="932"/>
      <c r="D35" s="934"/>
      <c r="E35" s="995"/>
      <c r="F35" s="60" t="s">
        <v>23</v>
      </c>
      <c r="G35" s="592">
        <v>0</v>
      </c>
      <c r="H35" s="592">
        <v>0</v>
      </c>
      <c r="I35" s="592">
        <v>0</v>
      </c>
      <c r="J35" s="750"/>
      <c r="K35" s="427">
        <f t="shared" si="1"/>
        <v>0</v>
      </c>
      <c r="L35" s="999"/>
      <c r="M35" s="946"/>
      <c r="N35" s="1050"/>
    </row>
    <row r="36" spans="1:14" s="59" customFormat="1" ht="43.5" customHeight="1">
      <c r="A36" s="922" t="s">
        <v>83</v>
      </c>
      <c r="B36" s="985" t="s">
        <v>84</v>
      </c>
      <c r="C36" s="1027" t="s">
        <v>247</v>
      </c>
      <c r="D36" s="927" t="s">
        <v>93</v>
      </c>
      <c r="E36" s="929"/>
      <c r="F36" s="58" t="s">
        <v>22</v>
      </c>
      <c r="G36" s="744">
        <v>0.05</v>
      </c>
      <c r="H36" s="744">
        <v>0.1</v>
      </c>
      <c r="I36" s="744">
        <v>0.45</v>
      </c>
      <c r="J36" s="745">
        <v>0.4</v>
      </c>
      <c r="K36" s="426">
        <f t="shared" si="1"/>
        <v>1</v>
      </c>
      <c r="L36" s="1042">
        <f>SUM(M36:M43)</f>
        <v>0.04685</v>
      </c>
      <c r="M36" s="992">
        <f>+K37*4.35%</f>
        <v>0.010875</v>
      </c>
      <c r="N36" s="1037" t="s">
        <v>345</v>
      </c>
    </row>
    <row r="37" spans="1:14" s="59" customFormat="1" ht="43.5" customHeight="1" thickBot="1">
      <c r="A37" s="923"/>
      <c r="B37" s="986"/>
      <c r="C37" s="1028"/>
      <c r="D37" s="928"/>
      <c r="E37" s="930"/>
      <c r="F37" s="60" t="s">
        <v>23</v>
      </c>
      <c r="G37" s="592">
        <v>0.05</v>
      </c>
      <c r="H37" s="592">
        <v>0.1</v>
      </c>
      <c r="I37" s="592">
        <v>0.1</v>
      </c>
      <c r="J37" s="750"/>
      <c r="K37" s="427">
        <f t="shared" si="1"/>
        <v>0.25</v>
      </c>
      <c r="L37" s="1043"/>
      <c r="M37" s="988"/>
      <c r="N37" s="1036"/>
    </row>
    <row r="38" spans="1:14" s="59" customFormat="1" ht="43.5" customHeight="1">
      <c r="A38" s="923"/>
      <c r="B38" s="986"/>
      <c r="C38" s="1027" t="s">
        <v>248</v>
      </c>
      <c r="D38" s="928" t="s">
        <v>93</v>
      </c>
      <c r="E38" s="930"/>
      <c r="F38" s="58" t="s">
        <v>22</v>
      </c>
      <c r="G38" s="744">
        <v>0</v>
      </c>
      <c r="H38" s="744">
        <v>0</v>
      </c>
      <c r="I38" s="744">
        <v>0.5</v>
      </c>
      <c r="J38" s="745">
        <v>0.5</v>
      </c>
      <c r="K38" s="426">
        <f t="shared" si="1"/>
        <v>1</v>
      </c>
      <c r="L38" s="1043"/>
      <c r="M38" s="988">
        <f>+K39*4.35%</f>
        <v>0.0065249999999999996</v>
      </c>
      <c r="N38" s="1037" t="s">
        <v>346</v>
      </c>
    </row>
    <row r="39" spans="1:14" s="59" customFormat="1" ht="43.5" customHeight="1" thickBot="1">
      <c r="A39" s="923"/>
      <c r="B39" s="986"/>
      <c r="C39" s="1028"/>
      <c r="D39" s="933"/>
      <c r="E39" s="941"/>
      <c r="F39" s="60" t="s">
        <v>23</v>
      </c>
      <c r="G39" s="592">
        <v>0</v>
      </c>
      <c r="H39" s="592">
        <v>0</v>
      </c>
      <c r="I39" s="592">
        <v>0.15</v>
      </c>
      <c r="J39" s="750"/>
      <c r="K39" s="427">
        <f t="shared" si="1"/>
        <v>0.15</v>
      </c>
      <c r="L39" s="1043"/>
      <c r="M39" s="989"/>
      <c r="N39" s="1036"/>
    </row>
    <row r="40" spans="1:14" s="59" customFormat="1" ht="43.5" customHeight="1">
      <c r="A40" s="923"/>
      <c r="B40" s="986"/>
      <c r="C40" s="1030" t="s">
        <v>249</v>
      </c>
      <c r="D40" s="955"/>
      <c r="E40" s="1021" t="s">
        <v>93</v>
      </c>
      <c r="F40" s="58" t="s">
        <v>22</v>
      </c>
      <c r="G40" s="744">
        <v>0.5</v>
      </c>
      <c r="H40" s="744">
        <v>0.5</v>
      </c>
      <c r="I40" s="744">
        <v>0</v>
      </c>
      <c r="J40" s="745">
        <v>0</v>
      </c>
      <c r="K40" s="426">
        <f t="shared" si="1"/>
        <v>1</v>
      </c>
      <c r="L40" s="1043"/>
      <c r="M40" s="1022">
        <f>+K41*1.9%</f>
        <v>0.019</v>
      </c>
      <c r="N40" s="1037" t="s">
        <v>347</v>
      </c>
    </row>
    <row r="41" spans="1:14" s="59" customFormat="1" ht="43.5" customHeight="1" thickBot="1">
      <c r="A41" s="923"/>
      <c r="B41" s="986"/>
      <c r="C41" s="1027"/>
      <c r="D41" s="928"/>
      <c r="E41" s="930"/>
      <c r="F41" s="432" t="s">
        <v>23</v>
      </c>
      <c r="G41" s="592">
        <v>0.5</v>
      </c>
      <c r="H41" s="754">
        <v>0.5</v>
      </c>
      <c r="I41" s="754">
        <v>0</v>
      </c>
      <c r="J41" s="755"/>
      <c r="K41" s="430">
        <f t="shared" si="1"/>
        <v>1</v>
      </c>
      <c r="L41" s="1043"/>
      <c r="M41" s="1023"/>
      <c r="N41" s="1036"/>
    </row>
    <row r="42" spans="1:14" s="59" customFormat="1" ht="43.5" customHeight="1">
      <c r="A42" s="923"/>
      <c r="B42" s="986"/>
      <c r="C42" s="1028" t="s">
        <v>250</v>
      </c>
      <c r="D42" s="933"/>
      <c r="E42" s="941" t="s">
        <v>93</v>
      </c>
      <c r="F42" s="58" t="s">
        <v>22</v>
      </c>
      <c r="G42" s="744">
        <v>0.4</v>
      </c>
      <c r="H42" s="744">
        <v>0.3</v>
      </c>
      <c r="I42" s="744">
        <v>0.3</v>
      </c>
      <c r="J42" s="745">
        <v>0</v>
      </c>
      <c r="K42" s="426">
        <f t="shared" si="1"/>
        <v>1</v>
      </c>
      <c r="L42" s="1043"/>
      <c r="M42" s="989">
        <f>+K43*1.9%</f>
        <v>0.010450000000000001</v>
      </c>
      <c r="N42" s="1036" t="s">
        <v>348</v>
      </c>
    </row>
    <row r="43" spans="1:14" s="59" customFormat="1" ht="73.5" customHeight="1" thickBot="1">
      <c r="A43" s="924"/>
      <c r="B43" s="987"/>
      <c r="C43" s="1029"/>
      <c r="D43" s="934"/>
      <c r="E43" s="995"/>
      <c r="F43" s="60" t="s">
        <v>23</v>
      </c>
      <c r="G43" s="592">
        <v>0.4</v>
      </c>
      <c r="H43" s="592">
        <v>0.1</v>
      </c>
      <c r="I43" s="592">
        <v>0.05</v>
      </c>
      <c r="J43" s="750"/>
      <c r="K43" s="427">
        <f t="shared" si="1"/>
        <v>0.55</v>
      </c>
      <c r="L43" s="1044"/>
      <c r="M43" s="990"/>
      <c r="N43" s="1045"/>
    </row>
    <row r="44" spans="1:14" s="59" customFormat="1" ht="43.5" customHeight="1">
      <c r="A44" s="398"/>
      <c r="B44" s="947" t="s">
        <v>86</v>
      </c>
      <c r="C44" s="925" t="s">
        <v>251</v>
      </c>
      <c r="D44" s="927"/>
      <c r="E44" s="929" t="s">
        <v>93</v>
      </c>
      <c r="F44" s="58" t="s">
        <v>22</v>
      </c>
      <c r="G44" s="744">
        <v>0.62</v>
      </c>
      <c r="H44" s="744">
        <v>0.38</v>
      </c>
      <c r="I44" s="744">
        <v>0</v>
      </c>
      <c r="J44" s="756">
        <v>0</v>
      </c>
      <c r="K44" s="426">
        <f aca="true" t="shared" si="4" ref="K44:K47">SUM(G44:J44)</f>
        <v>1</v>
      </c>
      <c r="L44" s="958">
        <f>SUM(M44:M51)</f>
        <v>0.012510000000000004</v>
      </c>
      <c r="M44" s="958">
        <f>+K45*3.12%</f>
        <v>0.0031200000000000004</v>
      </c>
      <c r="N44" s="1037" t="s">
        <v>359</v>
      </c>
    </row>
    <row r="45" spans="1:14" s="59" customFormat="1" ht="43.5" customHeight="1" thickBot="1">
      <c r="A45" s="398"/>
      <c r="B45" s="948"/>
      <c r="C45" s="926"/>
      <c r="D45" s="928"/>
      <c r="E45" s="930"/>
      <c r="F45" s="60" t="s">
        <v>23</v>
      </c>
      <c r="G45" s="592">
        <v>0</v>
      </c>
      <c r="H45" s="592">
        <v>0.1</v>
      </c>
      <c r="I45" s="592">
        <v>0</v>
      </c>
      <c r="J45" s="757"/>
      <c r="K45" s="427">
        <f t="shared" si="4"/>
        <v>0.1</v>
      </c>
      <c r="L45" s="960"/>
      <c r="M45" s="959"/>
      <c r="N45" s="1038"/>
    </row>
    <row r="46" spans="1:14" s="59" customFormat="1" ht="43.5" customHeight="1">
      <c r="A46" s="398"/>
      <c r="B46" s="948"/>
      <c r="C46" s="931" t="s">
        <v>252</v>
      </c>
      <c r="D46" s="933"/>
      <c r="E46" s="933" t="s">
        <v>93</v>
      </c>
      <c r="F46" s="58" t="s">
        <v>22</v>
      </c>
      <c r="G46" s="744">
        <v>0</v>
      </c>
      <c r="H46" s="744">
        <v>0</v>
      </c>
      <c r="I46" s="744">
        <v>0.4</v>
      </c>
      <c r="J46" s="756">
        <v>0.6</v>
      </c>
      <c r="K46" s="426">
        <f t="shared" si="4"/>
        <v>1</v>
      </c>
      <c r="L46" s="960"/>
      <c r="M46" s="960">
        <f>+K47*3.12%</f>
        <v>0</v>
      </c>
      <c r="N46" s="1037" t="s">
        <v>286</v>
      </c>
    </row>
    <row r="47" spans="1:14" s="59" customFormat="1" ht="43.5" customHeight="1" thickBot="1">
      <c r="A47" s="398"/>
      <c r="B47" s="948"/>
      <c r="C47" s="931"/>
      <c r="D47" s="933"/>
      <c r="E47" s="933"/>
      <c r="F47" s="60" t="s">
        <v>23</v>
      </c>
      <c r="G47" s="592">
        <v>0</v>
      </c>
      <c r="H47" s="592">
        <v>0</v>
      </c>
      <c r="I47" s="592">
        <v>0</v>
      </c>
      <c r="J47" s="757"/>
      <c r="K47" s="427">
        <f t="shared" si="4"/>
        <v>0</v>
      </c>
      <c r="L47" s="960"/>
      <c r="M47" s="959"/>
      <c r="N47" s="1038"/>
    </row>
    <row r="48" spans="1:14" s="562" customFormat="1" ht="43.5" customHeight="1">
      <c r="A48" s="993" t="s">
        <v>88</v>
      </c>
      <c r="B48" s="948"/>
      <c r="C48" s="931" t="s">
        <v>253</v>
      </c>
      <c r="D48" s="955" t="s">
        <v>93</v>
      </c>
      <c r="E48" s="1021"/>
      <c r="F48" s="58" t="s">
        <v>22</v>
      </c>
      <c r="G48" s="744">
        <v>0.2</v>
      </c>
      <c r="H48" s="744">
        <v>0.6</v>
      </c>
      <c r="I48" s="744">
        <v>0.2</v>
      </c>
      <c r="J48" s="756">
        <v>0</v>
      </c>
      <c r="K48" s="426">
        <f t="shared" si="1"/>
        <v>1</v>
      </c>
      <c r="L48" s="960"/>
      <c r="M48" s="945">
        <f>+K49*3.13%</f>
        <v>0.009390000000000003</v>
      </c>
      <c r="N48" s="1041" t="s">
        <v>362</v>
      </c>
    </row>
    <row r="49" spans="1:14" s="562" customFormat="1" ht="43.5" customHeight="1" thickBot="1">
      <c r="A49" s="993"/>
      <c r="B49" s="948"/>
      <c r="C49" s="931"/>
      <c r="D49" s="928"/>
      <c r="E49" s="930"/>
      <c r="F49" s="432" t="s">
        <v>23</v>
      </c>
      <c r="G49" s="592">
        <v>0.2</v>
      </c>
      <c r="H49" s="754">
        <v>0.1</v>
      </c>
      <c r="I49" s="754">
        <v>0</v>
      </c>
      <c r="J49" s="758"/>
      <c r="K49" s="430">
        <f t="shared" si="1"/>
        <v>0.30000000000000004</v>
      </c>
      <c r="L49" s="960"/>
      <c r="M49" s="991"/>
      <c r="N49" s="1038"/>
    </row>
    <row r="50" spans="1:14" s="562" customFormat="1" ht="43.5" customHeight="1">
      <c r="A50" s="993"/>
      <c r="B50" s="948"/>
      <c r="C50" s="931" t="s">
        <v>254</v>
      </c>
      <c r="D50" s="933" t="s">
        <v>93</v>
      </c>
      <c r="E50" s="941"/>
      <c r="F50" s="58" t="s">
        <v>22</v>
      </c>
      <c r="G50" s="744">
        <v>0</v>
      </c>
      <c r="H50" s="744">
        <v>0</v>
      </c>
      <c r="I50" s="744">
        <v>0.15</v>
      </c>
      <c r="J50" s="756">
        <v>0.85</v>
      </c>
      <c r="K50" s="426">
        <f t="shared" si="1"/>
        <v>1</v>
      </c>
      <c r="L50" s="960"/>
      <c r="M50" s="944">
        <f>+K51*3.13%</f>
        <v>0</v>
      </c>
      <c r="N50" s="1041" t="s">
        <v>286</v>
      </c>
    </row>
    <row r="51" spans="1:14" s="562" customFormat="1" ht="43.5" customHeight="1" thickBot="1">
      <c r="A51" s="993"/>
      <c r="B51" s="949"/>
      <c r="C51" s="932"/>
      <c r="D51" s="934"/>
      <c r="E51" s="995"/>
      <c r="F51" s="60" t="s">
        <v>23</v>
      </c>
      <c r="G51" s="592">
        <v>0</v>
      </c>
      <c r="H51" s="592">
        <v>0</v>
      </c>
      <c r="I51" s="592">
        <v>0</v>
      </c>
      <c r="J51" s="757"/>
      <c r="K51" s="427">
        <f t="shared" si="1"/>
        <v>0</v>
      </c>
      <c r="L51" s="999"/>
      <c r="M51" s="946"/>
      <c r="N51" s="1038"/>
    </row>
    <row r="52" spans="1:14" s="62" customFormat="1" ht="46.5" customHeight="1">
      <c r="A52" s="993"/>
      <c r="B52" s="1011" t="s">
        <v>92</v>
      </c>
      <c r="C52" s="938" t="s">
        <v>255</v>
      </c>
      <c r="D52" s="939"/>
      <c r="E52" s="939" t="s">
        <v>93</v>
      </c>
      <c r="F52" s="58" t="s">
        <v>22</v>
      </c>
      <c r="G52" s="744">
        <v>0.125</v>
      </c>
      <c r="H52" s="744">
        <v>0.375</v>
      </c>
      <c r="I52" s="744">
        <v>0.25</v>
      </c>
      <c r="J52" s="745">
        <v>0.25</v>
      </c>
      <c r="K52" s="426">
        <f t="shared" si="1"/>
        <v>1</v>
      </c>
      <c r="L52" s="1013">
        <f>SUM(M52:M63)</f>
        <v>0.11826</v>
      </c>
      <c r="M52" s="1019">
        <f>+K53*2.92%</f>
        <v>0.023360000000000002</v>
      </c>
      <c r="N52" s="1049" t="s">
        <v>336</v>
      </c>
    </row>
    <row r="53" spans="1:14" s="62" customFormat="1" ht="46.5" customHeight="1" thickBot="1">
      <c r="A53" s="993"/>
      <c r="B53" s="1012"/>
      <c r="C53" s="931"/>
      <c r="D53" s="933"/>
      <c r="E53" s="933"/>
      <c r="F53" s="399" t="s">
        <v>23</v>
      </c>
      <c r="G53" s="592">
        <v>0.125</v>
      </c>
      <c r="H53" s="592">
        <v>0.375</v>
      </c>
      <c r="I53" s="592">
        <v>0.3</v>
      </c>
      <c r="J53" s="750"/>
      <c r="K53" s="427">
        <f>SUM(G53:J53)</f>
        <v>0.8</v>
      </c>
      <c r="L53" s="1014"/>
      <c r="M53" s="1031"/>
      <c r="N53" s="1047"/>
    </row>
    <row r="54" spans="1:14" s="62" customFormat="1" ht="43.5" customHeight="1">
      <c r="A54" s="993"/>
      <c r="B54" s="1012"/>
      <c r="C54" s="1003" t="s">
        <v>256</v>
      </c>
      <c r="D54" s="928"/>
      <c r="E54" s="930" t="s">
        <v>93</v>
      </c>
      <c r="F54" s="58" t="s">
        <v>22</v>
      </c>
      <c r="G54" s="748">
        <v>0.3</v>
      </c>
      <c r="H54" s="744">
        <v>0.7</v>
      </c>
      <c r="I54" s="744">
        <v>0</v>
      </c>
      <c r="J54" s="745">
        <v>0</v>
      </c>
      <c r="K54" s="426">
        <f>SUM(G54:J54)</f>
        <v>1</v>
      </c>
      <c r="L54" s="1014"/>
      <c r="M54" s="1017">
        <f>+K55*2.92%</f>
        <v>0.0292</v>
      </c>
      <c r="N54" s="1039" t="s">
        <v>310</v>
      </c>
    </row>
    <row r="55" spans="1:14" s="62" customFormat="1" ht="43.5" customHeight="1" thickBot="1">
      <c r="A55" s="993"/>
      <c r="B55" s="1012"/>
      <c r="C55" s="951"/>
      <c r="D55" s="934"/>
      <c r="E55" s="995"/>
      <c r="F55" s="399" t="s">
        <v>23</v>
      </c>
      <c r="G55" s="592">
        <v>0.5</v>
      </c>
      <c r="H55" s="592">
        <v>0.5</v>
      </c>
      <c r="I55" s="592">
        <v>0</v>
      </c>
      <c r="J55" s="750"/>
      <c r="K55" s="427">
        <f>SUM(G55:J55)</f>
        <v>1</v>
      </c>
      <c r="L55" s="1014"/>
      <c r="M55" s="1018"/>
      <c r="N55" s="1040"/>
    </row>
    <row r="56" spans="1:14" s="62" customFormat="1" ht="43.5" customHeight="1">
      <c r="A56" s="993"/>
      <c r="B56" s="1012"/>
      <c r="C56" s="1007" t="s">
        <v>257</v>
      </c>
      <c r="D56" s="955"/>
      <c r="E56" s="1008" t="s">
        <v>93</v>
      </c>
      <c r="F56" s="58" t="s">
        <v>22</v>
      </c>
      <c r="G56" s="748">
        <v>0.1</v>
      </c>
      <c r="H56" s="744">
        <v>0.6</v>
      </c>
      <c r="I56" s="744">
        <v>0.3</v>
      </c>
      <c r="J56" s="745">
        <v>0</v>
      </c>
      <c r="K56" s="426">
        <f>G56+H56+I56+J56</f>
        <v>1</v>
      </c>
      <c r="L56" s="1014"/>
      <c r="M56" s="1017">
        <f>+K57*2.92%</f>
        <v>0.0146</v>
      </c>
      <c r="N56" s="1039" t="s">
        <v>317</v>
      </c>
    </row>
    <row r="57" spans="1:14" s="62" customFormat="1" ht="43.5" customHeight="1" thickBot="1">
      <c r="A57" s="993"/>
      <c r="B57" s="1012"/>
      <c r="C57" s="1003"/>
      <c r="D57" s="928"/>
      <c r="E57" s="1009"/>
      <c r="F57" s="60" t="s">
        <v>23</v>
      </c>
      <c r="G57" s="592">
        <v>0.2</v>
      </c>
      <c r="H57" s="592">
        <v>0.2</v>
      </c>
      <c r="I57" s="592">
        <v>0.1</v>
      </c>
      <c r="J57" s="750"/>
      <c r="K57" s="427">
        <f>G57+H57+I57+J57</f>
        <v>0.5</v>
      </c>
      <c r="L57" s="1014"/>
      <c r="M57" s="1018"/>
      <c r="N57" s="1040"/>
    </row>
    <row r="58" spans="1:14" s="62" customFormat="1" ht="43.5" customHeight="1">
      <c r="A58" s="993"/>
      <c r="B58" s="1012"/>
      <c r="C58" s="952" t="s">
        <v>258</v>
      </c>
      <c r="D58" s="955"/>
      <c r="E58" s="955" t="s">
        <v>93</v>
      </c>
      <c r="F58" s="401" t="s">
        <v>22</v>
      </c>
      <c r="G58" s="748">
        <v>0.7</v>
      </c>
      <c r="H58" s="744">
        <v>0.3</v>
      </c>
      <c r="I58" s="744">
        <v>0</v>
      </c>
      <c r="J58" s="745">
        <v>0</v>
      </c>
      <c r="K58" s="426">
        <f>G58+H58+I58+J58</f>
        <v>1</v>
      </c>
      <c r="L58" s="1014"/>
      <c r="M58" s="1019">
        <f>+K59*2.92%</f>
        <v>0.0292</v>
      </c>
      <c r="N58" s="1039" t="s">
        <v>318</v>
      </c>
    </row>
    <row r="59" spans="1:14" s="62" customFormat="1" ht="43.5" customHeight="1" thickBot="1">
      <c r="A59" s="993"/>
      <c r="B59" s="1012"/>
      <c r="C59" s="951"/>
      <c r="D59" s="928"/>
      <c r="E59" s="928"/>
      <c r="F59" s="402" t="s">
        <v>23</v>
      </c>
      <c r="G59" s="754">
        <v>0.9</v>
      </c>
      <c r="H59" s="754">
        <v>0.1</v>
      </c>
      <c r="I59" s="754">
        <v>0</v>
      </c>
      <c r="J59" s="755"/>
      <c r="K59" s="427">
        <f>SUM(G59:J59)</f>
        <v>1</v>
      </c>
      <c r="L59" s="1014"/>
      <c r="M59" s="1020"/>
      <c r="N59" s="1040"/>
    </row>
    <row r="60" spans="1:14" s="62" customFormat="1" ht="43.5" customHeight="1">
      <c r="A60" s="993"/>
      <c r="B60" s="1012"/>
      <c r="C60" s="938" t="s">
        <v>259</v>
      </c>
      <c r="D60" s="928" t="s">
        <v>93</v>
      </c>
      <c r="E60" s="954"/>
      <c r="F60" s="400" t="s">
        <v>22</v>
      </c>
      <c r="G60" s="748">
        <v>0</v>
      </c>
      <c r="H60" s="748">
        <v>0</v>
      </c>
      <c r="I60" s="748">
        <v>0</v>
      </c>
      <c r="J60" s="749">
        <v>1</v>
      </c>
      <c r="K60" s="426">
        <f>SUM(G60:J60)</f>
        <v>1</v>
      </c>
      <c r="L60" s="1014"/>
      <c r="M60" s="989">
        <f>+K61*2.92%</f>
        <v>0</v>
      </c>
      <c r="N60" s="1047" t="s">
        <v>319</v>
      </c>
    </row>
    <row r="61" spans="1:14" s="62" customFormat="1" ht="43.5" customHeight="1" thickBot="1">
      <c r="A61" s="993"/>
      <c r="B61" s="1012"/>
      <c r="C61" s="931"/>
      <c r="D61" s="933"/>
      <c r="E61" s="1006"/>
      <c r="F61" s="61" t="s">
        <v>23</v>
      </c>
      <c r="G61" s="592">
        <v>0</v>
      </c>
      <c r="H61" s="759">
        <v>0</v>
      </c>
      <c r="I61" s="759">
        <v>0</v>
      </c>
      <c r="J61" s="760"/>
      <c r="K61" s="427">
        <f>SUM(G61:J61)</f>
        <v>0</v>
      </c>
      <c r="L61" s="1014"/>
      <c r="M61" s="989"/>
      <c r="N61" s="1047"/>
    </row>
    <row r="62" spans="1:14" s="59" customFormat="1" ht="43.5" customHeight="1">
      <c r="A62" s="993"/>
      <c r="B62" s="1012"/>
      <c r="C62" s="938" t="s">
        <v>260</v>
      </c>
      <c r="D62" s="955" t="s">
        <v>93</v>
      </c>
      <c r="E62" s="1004"/>
      <c r="F62" s="58" t="s">
        <v>22</v>
      </c>
      <c r="G62" s="748">
        <v>0.25</v>
      </c>
      <c r="H62" s="744">
        <v>0.25</v>
      </c>
      <c r="I62" s="744">
        <v>0.25</v>
      </c>
      <c r="J62" s="745">
        <v>0.25</v>
      </c>
      <c r="K62" s="426">
        <f>G62+H62+I62+J62</f>
        <v>1</v>
      </c>
      <c r="L62" s="1014"/>
      <c r="M62" s="989">
        <f>+K63*2.92%</f>
        <v>0.0219</v>
      </c>
      <c r="N62" s="1047" t="s">
        <v>337</v>
      </c>
    </row>
    <row r="63" spans="1:14" s="59" customFormat="1" ht="43.5" customHeight="1" thickBot="1">
      <c r="A63" s="993"/>
      <c r="B63" s="1012"/>
      <c r="C63" s="931"/>
      <c r="D63" s="928"/>
      <c r="E63" s="1005"/>
      <c r="F63" s="61" t="s">
        <v>23</v>
      </c>
      <c r="G63" s="759">
        <v>0.25</v>
      </c>
      <c r="H63" s="759">
        <v>0.25</v>
      </c>
      <c r="I63" s="759">
        <v>0.25</v>
      </c>
      <c r="J63" s="760"/>
      <c r="K63" s="427">
        <f>G63+H63+I63+J63</f>
        <v>0.75</v>
      </c>
      <c r="L63" s="1014"/>
      <c r="M63" s="989"/>
      <c r="N63" s="1048"/>
    </row>
    <row r="64" spans="1:14" s="59" customFormat="1" ht="43.5" customHeight="1">
      <c r="A64" s="993"/>
      <c r="B64" s="947" t="s">
        <v>87</v>
      </c>
      <c r="C64" s="950" t="s">
        <v>261</v>
      </c>
      <c r="D64" s="927"/>
      <c r="E64" s="953" t="s">
        <v>93</v>
      </c>
      <c r="F64" s="58" t="s">
        <v>22</v>
      </c>
      <c r="G64" s="744">
        <v>0.8</v>
      </c>
      <c r="H64" s="744">
        <v>0.1</v>
      </c>
      <c r="I64" s="744">
        <v>0.1</v>
      </c>
      <c r="J64" s="745">
        <v>0</v>
      </c>
      <c r="K64" s="426">
        <f>G64+H64+I64+J64</f>
        <v>1</v>
      </c>
      <c r="L64" s="958">
        <f>SUM(M64:M73)</f>
        <v>0.06765</v>
      </c>
      <c r="M64" s="1026">
        <f>+K65*1.87%</f>
        <v>0.0187</v>
      </c>
      <c r="N64" s="1041" t="s">
        <v>352</v>
      </c>
    </row>
    <row r="65" spans="1:14" s="59" customFormat="1" ht="43.5" customHeight="1" thickBot="1">
      <c r="A65" s="993"/>
      <c r="B65" s="948"/>
      <c r="C65" s="951"/>
      <c r="D65" s="928"/>
      <c r="E65" s="954"/>
      <c r="F65" s="60" t="s">
        <v>23</v>
      </c>
      <c r="G65" s="592">
        <v>0.8</v>
      </c>
      <c r="H65" s="592">
        <v>0.2</v>
      </c>
      <c r="I65" s="592">
        <v>0</v>
      </c>
      <c r="J65" s="750"/>
      <c r="K65" s="427">
        <f>G65+H65+I65+J65</f>
        <v>1</v>
      </c>
      <c r="L65" s="960"/>
      <c r="M65" s="1023"/>
      <c r="N65" s="1036"/>
    </row>
    <row r="66" spans="1:14" s="59" customFormat="1" ht="43.5" customHeight="1">
      <c r="A66" s="993"/>
      <c r="B66" s="948"/>
      <c r="C66" s="952" t="s">
        <v>262</v>
      </c>
      <c r="D66" s="955"/>
      <c r="E66" s="956" t="s">
        <v>93</v>
      </c>
      <c r="F66" s="58" t="s">
        <v>22</v>
      </c>
      <c r="G66" s="744">
        <v>1</v>
      </c>
      <c r="H66" s="744">
        <v>0</v>
      </c>
      <c r="I66" s="744">
        <v>0</v>
      </c>
      <c r="J66" s="745">
        <v>0</v>
      </c>
      <c r="K66" s="426">
        <f>G66+H66+I66+J66</f>
        <v>1</v>
      </c>
      <c r="L66" s="960"/>
      <c r="M66" s="1024">
        <f>+K67*1.87%</f>
        <v>0.01683</v>
      </c>
      <c r="N66" s="1037" t="s">
        <v>311</v>
      </c>
    </row>
    <row r="67" spans="1:14" s="59" customFormat="1" ht="43.5" customHeight="1" thickBot="1">
      <c r="A67" s="993"/>
      <c r="B67" s="948"/>
      <c r="C67" s="951"/>
      <c r="D67" s="928"/>
      <c r="E67" s="954"/>
      <c r="F67" s="60" t="s">
        <v>23</v>
      </c>
      <c r="G67" s="592">
        <v>0.5</v>
      </c>
      <c r="H67" s="592">
        <v>0.3</v>
      </c>
      <c r="I67" s="592">
        <v>0.1</v>
      </c>
      <c r="J67" s="750"/>
      <c r="K67" s="427">
        <f>(G67+H67+I67+J67)</f>
        <v>0.9</v>
      </c>
      <c r="L67" s="960"/>
      <c r="M67" s="1025"/>
      <c r="N67" s="1036"/>
    </row>
    <row r="68" spans="1:14" s="59" customFormat="1" ht="43.5" customHeight="1">
      <c r="A68" s="993"/>
      <c r="B68" s="948"/>
      <c r="C68" s="1003" t="s">
        <v>263</v>
      </c>
      <c r="D68" s="955" t="s">
        <v>93</v>
      </c>
      <c r="E68" s="431"/>
      <c r="F68" s="58" t="s">
        <v>22</v>
      </c>
      <c r="G68" s="744">
        <v>1</v>
      </c>
      <c r="H68" s="744">
        <v>0</v>
      </c>
      <c r="I68" s="744">
        <v>0</v>
      </c>
      <c r="J68" s="745">
        <v>0</v>
      </c>
      <c r="K68" s="426">
        <f>SUM(G68:J68)</f>
        <v>1</v>
      </c>
      <c r="L68" s="960"/>
      <c r="M68" s="992">
        <f>+K69*2.92%</f>
        <v>0.027739999999999997</v>
      </c>
      <c r="N68" s="1032" t="s">
        <v>353</v>
      </c>
    </row>
    <row r="69" spans="1:14" s="59" customFormat="1" ht="43.5" customHeight="1" thickBot="1">
      <c r="A69" s="993"/>
      <c r="B69" s="948"/>
      <c r="C69" s="951"/>
      <c r="D69" s="942"/>
      <c r="E69" s="433"/>
      <c r="F69" s="432" t="s">
        <v>23</v>
      </c>
      <c r="G69" s="754">
        <v>0.7</v>
      </c>
      <c r="H69" s="754">
        <v>0.2</v>
      </c>
      <c r="I69" s="754">
        <v>0.05</v>
      </c>
      <c r="J69" s="755"/>
      <c r="K69" s="430">
        <f>SUM(G69:J69)</f>
        <v>0.95</v>
      </c>
      <c r="L69" s="960"/>
      <c r="M69" s="988"/>
      <c r="N69" s="1033"/>
    </row>
    <row r="70" spans="1:49" s="49" customFormat="1" ht="43.5" customHeight="1">
      <c r="A70" s="993"/>
      <c r="B70" s="948"/>
      <c r="C70" s="1002" t="s">
        <v>264</v>
      </c>
      <c r="D70" s="955" t="s">
        <v>93</v>
      </c>
      <c r="E70" s="955"/>
      <c r="F70" s="58" t="s">
        <v>22</v>
      </c>
      <c r="G70" s="744">
        <v>0</v>
      </c>
      <c r="H70" s="744">
        <v>1</v>
      </c>
      <c r="I70" s="744">
        <v>0</v>
      </c>
      <c r="J70" s="745">
        <v>0</v>
      </c>
      <c r="K70" s="426">
        <f>SUM(G70:J70)</f>
        <v>1</v>
      </c>
      <c r="L70" s="960"/>
      <c r="M70" s="1015">
        <f>+K71*2.92%</f>
        <v>0.00438</v>
      </c>
      <c r="N70" s="1032" t="s">
        <v>354</v>
      </c>
      <c r="O70" s="59"/>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row>
    <row r="71" spans="1:49" s="49" customFormat="1" ht="43.5" customHeight="1" thickBot="1">
      <c r="A71" s="993"/>
      <c r="B71" s="948"/>
      <c r="C71" s="1003"/>
      <c r="D71" s="942"/>
      <c r="E71" s="942"/>
      <c r="F71" s="432" t="s">
        <v>23</v>
      </c>
      <c r="G71" s="754">
        <v>0</v>
      </c>
      <c r="H71" s="754">
        <v>0</v>
      </c>
      <c r="I71" s="754">
        <v>0.15</v>
      </c>
      <c r="J71" s="755"/>
      <c r="K71" s="430">
        <f>SUM(G71:J71)</f>
        <v>0.15</v>
      </c>
      <c r="L71" s="960"/>
      <c r="M71" s="988"/>
      <c r="N71" s="1033"/>
      <c r="O71" s="59"/>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row>
    <row r="72" spans="1:49" s="49" customFormat="1" ht="43.5" customHeight="1">
      <c r="A72" s="993"/>
      <c r="B72" s="948"/>
      <c r="C72" s="1002" t="s">
        <v>265</v>
      </c>
      <c r="D72" s="955" t="s">
        <v>93</v>
      </c>
      <c r="E72" s="955"/>
      <c r="F72" s="58" t="s">
        <v>22</v>
      </c>
      <c r="G72" s="744">
        <v>0</v>
      </c>
      <c r="H72" s="744">
        <v>0</v>
      </c>
      <c r="I72" s="744">
        <v>0.8</v>
      </c>
      <c r="J72" s="745">
        <v>0.2</v>
      </c>
      <c r="K72" s="426">
        <f>SUM(G72:J72)</f>
        <v>1</v>
      </c>
      <c r="L72" s="960"/>
      <c r="M72" s="1015">
        <f>+K73*2.92%</f>
        <v>0</v>
      </c>
      <c r="N72" s="1032" t="s">
        <v>292</v>
      </c>
      <c r="O72" s="59"/>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row>
    <row r="73" spans="1:49" s="49" customFormat="1" ht="43.5" customHeight="1" thickBot="1">
      <c r="A73" s="993"/>
      <c r="B73" s="949"/>
      <c r="C73" s="1010"/>
      <c r="D73" s="957"/>
      <c r="E73" s="957"/>
      <c r="F73" s="60" t="s">
        <v>23</v>
      </c>
      <c r="G73" s="592">
        <v>0</v>
      </c>
      <c r="H73" s="592">
        <v>0</v>
      </c>
      <c r="I73" s="592">
        <v>0</v>
      </c>
      <c r="J73" s="750"/>
      <c r="K73" s="427">
        <f>SUM(I73:J73)</f>
        <v>0</v>
      </c>
      <c r="L73" s="999"/>
      <c r="M73" s="1016"/>
      <c r="N73" s="1034"/>
      <c r="O73" s="59"/>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row>
    <row r="74" spans="1:14" ht="18.75" customHeight="1" thickBot="1">
      <c r="A74" s="1000" t="s">
        <v>24</v>
      </c>
      <c r="B74" s="1001"/>
      <c r="C74" s="1001"/>
      <c r="D74" s="1001"/>
      <c r="E74" s="1001"/>
      <c r="F74" s="1001"/>
      <c r="G74" s="1001"/>
      <c r="H74" s="1001"/>
      <c r="I74" s="1001"/>
      <c r="J74" s="1001"/>
      <c r="K74" s="1001"/>
      <c r="L74" s="761">
        <f>SUM(L8:L73)</f>
        <v>0.4793839</v>
      </c>
      <c r="M74" s="761">
        <f>SUM(M8:M73)</f>
        <v>0.47938390000000003</v>
      </c>
      <c r="N74" s="762"/>
    </row>
    <row r="75" spans="1:14" ht="30.75" customHeight="1">
      <c r="A75" s="63"/>
      <c r="B75" s="63"/>
      <c r="C75" s="64"/>
      <c r="D75" s="63"/>
      <c r="E75" s="63"/>
      <c r="F75" s="63"/>
      <c r="G75" s="79"/>
      <c r="H75" s="63"/>
      <c r="I75" s="63"/>
      <c r="J75" s="63"/>
      <c r="K75" s="63"/>
      <c r="L75" s="65"/>
      <c r="M75" s="65"/>
      <c r="N75" s="66" t="s">
        <v>213</v>
      </c>
    </row>
    <row r="76" spans="1:13" ht="29.25" customHeight="1">
      <c r="A76" s="59"/>
      <c r="B76" s="59"/>
      <c r="C76" s="62"/>
      <c r="D76" s="59"/>
      <c r="E76" s="59"/>
      <c r="F76" s="59"/>
      <c r="G76" s="59"/>
      <c r="H76" s="59"/>
      <c r="I76" s="67"/>
      <c r="J76" s="68"/>
      <c r="K76" s="68"/>
      <c r="L76" s="67"/>
      <c r="M76" s="68"/>
    </row>
    <row r="77" spans="1:13" ht="15">
      <c r="A77" s="59"/>
      <c r="B77" s="59"/>
      <c r="C77" s="62"/>
      <c r="D77" s="59"/>
      <c r="E77" s="59"/>
      <c r="F77" s="59"/>
      <c r="G77" s="59"/>
      <c r="H77" s="59"/>
      <c r="I77" s="67"/>
      <c r="J77" s="68"/>
      <c r="K77" s="68"/>
      <c r="L77" s="67"/>
      <c r="M77" s="68"/>
    </row>
    <row r="78" spans="1:14" ht="15" hidden="1">
      <c r="A78" s="59"/>
      <c r="B78" s="59"/>
      <c r="C78" s="62"/>
      <c r="D78" s="59"/>
      <c r="E78" s="59"/>
      <c r="F78" s="59"/>
      <c r="G78" s="544" t="s">
        <v>290</v>
      </c>
      <c r="H78" s="463"/>
      <c r="I78" s="67"/>
      <c r="J78" s="462"/>
      <c r="K78" s="544" t="s">
        <v>291</v>
      </c>
      <c r="L78" s="463"/>
      <c r="M78" s="464"/>
      <c r="N78" s="395"/>
    </row>
    <row r="79" spans="1:14" ht="15" hidden="1">
      <c r="A79" s="59"/>
      <c r="B79" s="59"/>
      <c r="C79" s="62"/>
      <c r="D79" s="59"/>
      <c r="E79" s="59"/>
      <c r="F79" s="59"/>
      <c r="G79" s="546" t="s">
        <v>275</v>
      </c>
      <c r="H79" s="547">
        <v>25</v>
      </c>
      <c r="I79" s="67"/>
      <c r="J79" s="545"/>
      <c r="K79" s="546" t="s">
        <v>275</v>
      </c>
      <c r="L79" s="547">
        <v>25</v>
      </c>
      <c r="M79" s="548"/>
      <c r="N79" s="395"/>
    </row>
    <row r="80" spans="1:14" ht="15" hidden="1">
      <c r="A80" s="59"/>
      <c r="B80" s="59"/>
      <c r="C80" s="62"/>
      <c r="D80" s="59"/>
      <c r="E80" s="59"/>
      <c r="F80" s="59"/>
      <c r="G80" s="546" t="s">
        <v>276</v>
      </c>
      <c r="H80" s="547">
        <v>9.11</v>
      </c>
      <c r="I80" s="67"/>
      <c r="J80" s="545"/>
      <c r="K80" s="546" t="s">
        <v>276</v>
      </c>
      <c r="L80" s="547">
        <v>9.11</v>
      </c>
      <c r="M80" s="548"/>
      <c r="N80" s="395"/>
    </row>
    <row r="81" spans="1:14" ht="15" hidden="1">
      <c r="A81" s="59"/>
      <c r="B81" s="59"/>
      <c r="C81" s="62"/>
      <c r="D81" s="59"/>
      <c r="E81" s="59"/>
      <c r="F81" s="59"/>
      <c r="G81" s="546" t="s">
        <v>277</v>
      </c>
      <c r="H81" s="547">
        <f>+H79-H80</f>
        <v>15.89</v>
      </c>
      <c r="I81" s="67"/>
      <c r="J81" s="545"/>
      <c r="K81" s="546" t="s">
        <v>277</v>
      </c>
      <c r="L81" s="547">
        <f>+L79-L80</f>
        <v>15.89</v>
      </c>
      <c r="M81" s="549"/>
      <c r="N81" s="395"/>
    </row>
    <row r="82" spans="1:14" ht="15" hidden="1">
      <c r="A82" s="59"/>
      <c r="B82" s="59"/>
      <c r="C82" s="62"/>
      <c r="D82" s="59"/>
      <c r="E82" s="59"/>
      <c r="F82" s="59"/>
      <c r="G82" s="546"/>
      <c r="H82" s="550"/>
      <c r="I82" s="67"/>
      <c r="J82" s="545"/>
      <c r="K82" s="546"/>
      <c r="L82" s="550"/>
      <c r="M82" s="549"/>
      <c r="N82" s="395"/>
    </row>
    <row r="83" spans="1:14" ht="15" hidden="1">
      <c r="A83" s="59"/>
      <c r="B83" s="59"/>
      <c r="C83" s="62"/>
      <c r="D83" s="59"/>
      <c r="E83" s="59"/>
      <c r="F83" s="59"/>
      <c r="G83" s="551">
        <v>1</v>
      </c>
      <c r="H83" s="551">
        <v>0.1589</v>
      </c>
      <c r="I83" s="67"/>
      <c r="J83" s="545"/>
      <c r="K83" s="551">
        <v>1</v>
      </c>
      <c r="L83" s="551">
        <v>0.1589</v>
      </c>
      <c r="M83" s="549"/>
      <c r="N83" s="395"/>
    </row>
    <row r="84" spans="1:14" ht="15" hidden="1">
      <c r="A84" s="59"/>
      <c r="B84" s="59"/>
      <c r="C84" s="62"/>
      <c r="D84" s="59"/>
      <c r="E84" s="59"/>
      <c r="F84" s="59"/>
      <c r="G84" s="551">
        <v>0.215</v>
      </c>
      <c r="H84" s="551">
        <f>+G84*H83/G83</f>
        <v>0.0341635</v>
      </c>
      <c r="I84" s="67"/>
      <c r="J84" s="545"/>
      <c r="K84" s="551">
        <v>0.479</v>
      </c>
      <c r="L84" s="551">
        <f>+K84*L83/K83</f>
        <v>0.0761131</v>
      </c>
      <c r="M84" s="549"/>
      <c r="N84" s="395"/>
    </row>
    <row r="85" spans="1:14" ht="15" hidden="1">
      <c r="A85" s="59"/>
      <c r="B85" s="59"/>
      <c r="C85" s="62"/>
      <c r="D85" s="59"/>
      <c r="E85" s="59"/>
      <c r="F85" s="59"/>
      <c r="G85" s="552"/>
      <c r="H85" s="552"/>
      <c r="I85" s="67"/>
      <c r="J85" s="545"/>
      <c r="K85" s="552"/>
      <c r="L85" s="552"/>
      <c r="M85" s="549"/>
      <c r="N85" s="395"/>
    </row>
    <row r="86" spans="1:14" ht="15" hidden="1">
      <c r="A86" s="59"/>
      <c r="B86" s="59"/>
      <c r="C86" s="62"/>
      <c r="D86" s="59"/>
      <c r="E86" s="59"/>
      <c r="F86" s="59"/>
      <c r="G86" s="553"/>
      <c r="H86" s="553"/>
      <c r="I86" s="67"/>
      <c r="J86" s="545"/>
      <c r="K86" s="553"/>
      <c r="L86" s="553"/>
      <c r="M86" s="549"/>
      <c r="N86" s="395"/>
    </row>
    <row r="87" spans="1:14" ht="15" hidden="1">
      <c r="A87" s="59"/>
      <c r="B87" s="59"/>
      <c r="C87" s="62"/>
      <c r="D87" s="59"/>
      <c r="E87" s="59"/>
      <c r="F87" s="59"/>
      <c r="G87" s="551">
        <v>1</v>
      </c>
      <c r="H87" s="551">
        <v>0.1589</v>
      </c>
      <c r="I87" s="67"/>
      <c r="J87" s="545"/>
      <c r="K87" s="551">
        <v>1</v>
      </c>
      <c r="L87" s="551">
        <v>0.1589</v>
      </c>
      <c r="M87" s="549"/>
      <c r="N87" s="395"/>
    </row>
    <row r="88" spans="1:14" ht="15" hidden="1">
      <c r="A88" s="59"/>
      <c r="B88" s="59"/>
      <c r="C88" s="62"/>
      <c r="D88" s="59"/>
      <c r="E88" s="59"/>
      <c r="F88" s="59"/>
      <c r="G88" s="551">
        <v>1</v>
      </c>
      <c r="H88" s="551">
        <f>+G88*H87/G87</f>
        <v>0.1589</v>
      </c>
      <c r="I88" s="67"/>
      <c r="J88" s="545"/>
      <c r="K88" s="551">
        <v>1</v>
      </c>
      <c r="L88" s="551">
        <f>+K88*L87/K87</f>
        <v>0.1589</v>
      </c>
      <c r="M88" s="549"/>
      <c r="N88" s="395"/>
    </row>
    <row r="89" spans="1:14" ht="15">
      <c r="A89" s="59"/>
      <c r="B89" s="59"/>
      <c r="C89" s="62"/>
      <c r="D89" s="59"/>
      <c r="E89" s="59"/>
      <c r="F89" s="59"/>
      <c r="G89" s="59"/>
      <c r="H89" s="59"/>
      <c r="I89" s="67"/>
      <c r="J89" s="545"/>
      <c r="K89" s="548"/>
      <c r="L89" s="548"/>
      <c r="M89" s="549"/>
      <c r="N89" s="395"/>
    </row>
    <row r="90" spans="1:14" ht="15">
      <c r="A90" s="59"/>
      <c r="B90" s="59"/>
      <c r="C90" s="62"/>
      <c r="D90" s="59"/>
      <c r="E90" s="59"/>
      <c r="F90" s="59"/>
      <c r="G90" s="59"/>
      <c r="H90" s="59"/>
      <c r="I90" s="67"/>
      <c r="J90" s="462"/>
      <c r="K90" s="463"/>
      <c r="L90" s="463"/>
      <c r="M90" s="464"/>
      <c r="N90" s="395"/>
    </row>
    <row r="91" spans="1:14" ht="15">
      <c r="A91" s="59"/>
      <c r="B91" s="59"/>
      <c r="C91" s="62"/>
      <c r="D91" s="59"/>
      <c r="E91" s="59"/>
      <c r="F91" s="59"/>
      <c r="G91" s="59"/>
      <c r="H91" s="59"/>
      <c r="I91" s="67"/>
      <c r="J91" s="68"/>
      <c r="K91" s="395"/>
      <c r="L91" s="395"/>
      <c r="M91" s="456"/>
      <c r="N91" s="395"/>
    </row>
    <row r="92" spans="1:14" ht="15">
      <c r="A92" s="59"/>
      <c r="B92" s="59"/>
      <c r="C92" s="62"/>
      <c r="D92" s="59"/>
      <c r="E92" s="59"/>
      <c r="F92" s="59"/>
      <c r="G92" s="59"/>
      <c r="H92" s="59"/>
      <c r="I92" s="67"/>
      <c r="J92" s="68"/>
      <c r="K92" s="395"/>
      <c r="L92" s="395"/>
      <c r="M92" s="456"/>
      <c r="N92" s="395"/>
    </row>
    <row r="93" spans="1:14" ht="15">
      <c r="A93" s="59"/>
      <c r="B93" s="59"/>
      <c r="C93" s="62"/>
      <c r="D93" s="59"/>
      <c r="E93" s="59"/>
      <c r="F93" s="59"/>
      <c r="G93" s="59"/>
      <c r="H93" s="59"/>
      <c r="I93" s="67"/>
      <c r="J93" s="68"/>
      <c r="K93" s="395"/>
      <c r="L93" s="395"/>
      <c r="M93" s="456"/>
      <c r="N93" s="395"/>
    </row>
    <row r="94" spans="1:14" ht="15">
      <c r="A94" s="59"/>
      <c r="B94" s="59"/>
      <c r="C94" s="62"/>
      <c r="D94" s="59"/>
      <c r="E94" s="59"/>
      <c r="F94" s="59"/>
      <c r="G94" s="59"/>
      <c r="H94" s="59"/>
      <c r="I94" s="67"/>
      <c r="J94" s="68"/>
      <c r="K94" s="395"/>
      <c r="L94" s="395"/>
      <c r="M94" s="456"/>
      <c r="N94" s="395"/>
    </row>
    <row r="95" spans="1:14" ht="15">
      <c r="A95" s="59"/>
      <c r="B95" s="59"/>
      <c r="C95" s="62"/>
      <c r="D95" s="59"/>
      <c r="E95" s="59"/>
      <c r="F95" s="59"/>
      <c r="G95" s="59"/>
      <c r="H95" s="59"/>
      <c r="I95" s="67"/>
      <c r="J95" s="68"/>
      <c r="K95" s="395"/>
      <c r="L95" s="395"/>
      <c r="M95" s="456"/>
      <c r="N95" s="395"/>
    </row>
    <row r="96" spans="1:14" ht="15">
      <c r="A96" s="59"/>
      <c r="B96" s="59"/>
      <c r="C96" s="62"/>
      <c r="D96" s="59"/>
      <c r="E96" s="59"/>
      <c r="F96" s="59"/>
      <c r="G96" s="59"/>
      <c r="H96" s="59"/>
      <c r="I96" s="67"/>
      <c r="J96" s="68"/>
      <c r="K96" s="395"/>
      <c r="L96" s="395"/>
      <c r="M96" s="456"/>
      <c r="N96" s="395"/>
    </row>
    <row r="97" spans="1:14" ht="15">
      <c r="A97" s="59"/>
      <c r="B97" s="59"/>
      <c r="C97" s="62"/>
      <c r="D97" s="59"/>
      <c r="E97" s="59"/>
      <c r="F97" s="59"/>
      <c r="G97" s="59"/>
      <c r="H97" s="59"/>
      <c r="I97" s="67"/>
      <c r="J97" s="68"/>
      <c r="K97" s="395"/>
      <c r="L97" s="395"/>
      <c r="M97" s="456"/>
      <c r="N97" s="395"/>
    </row>
    <row r="98" spans="1:14" ht="15">
      <c r="A98" s="59"/>
      <c r="B98" s="59"/>
      <c r="C98" s="62"/>
      <c r="D98" s="59"/>
      <c r="E98" s="59"/>
      <c r="F98" s="59"/>
      <c r="G98" s="59"/>
      <c r="H98" s="59"/>
      <c r="I98" s="67"/>
      <c r="J98" s="68"/>
      <c r="K98" s="395"/>
      <c r="L98" s="395"/>
      <c r="M98" s="456"/>
      <c r="N98" s="395"/>
    </row>
    <row r="99" spans="1:13" ht="15">
      <c r="A99" s="59"/>
      <c r="B99" s="59"/>
      <c r="C99" s="62"/>
      <c r="D99" s="59"/>
      <c r="E99" s="59"/>
      <c r="F99" s="59"/>
      <c r="G99" s="59"/>
      <c r="H99" s="59"/>
      <c r="I99" s="67"/>
      <c r="J99" s="68"/>
      <c r="K99" s="395"/>
      <c r="L99" s="395"/>
      <c r="M99" s="68"/>
    </row>
    <row r="100" spans="1:13" ht="15">
      <c r="A100" s="59"/>
      <c r="B100" s="59"/>
      <c r="C100" s="62"/>
      <c r="D100" s="59"/>
      <c r="E100" s="59"/>
      <c r="F100" s="59"/>
      <c r="G100" s="59"/>
      <c r="H100" s="59"/>
      <c r="I100" s="67"/>
      <c r="J100" s="68"/>
      <c r="K100" s="395"/>
      <c r="L100" s="395"/>
      <c r="M100" s="68"/>
    </row>
    <row r="101" spans="1:13" ht="15">
      <c r="A101" s="59"/>
      <c r="B101" s="59"/>
      <c r="C101" s="62"/>
      <c r="D101" s="59"/>
      <c r="E101" s="59"/>
      <c r="F101" s="59"/>
      <c r="G101" s="59"/>
      <c r="H101" s="59"/>
      <c r="I101" s="67"/>
      <c r="J101" s="68"/>
      <c r="K101" s="395"/>
      <c r="L101" s="395"/>
      <c r="M101" s="68"/>
    </row>
    <row r="102" spans="1:13" ht="15">
      <c r="A102" s="59"/>
      <c r="B102" s="59"/>
      <c r="C102" s="62"/>
      <c r="D102" s="59"/>
      <c r="E102" s="59"/>
      <c r="F102" s="59"/>
      <c r="G102" s="59"/>
      <c r="H102" s="59"/>
      <c r="I102" s="67"/>
      <c r="J102" s="68"/>
      <c r="K102" s="395"/>
      <c r="L102" s="395"/>
      <c r="M102" s="68"/>
    </row>
    <row r="103" spans="1:13" ht="15">
      <c r="A103" s="59"/>
      <c r="B103" s="59"/>
      <c r="C103" s="62"/>
      <c r="D103" s="59"/>
      <c r="E103" s="59"/>
      <c r="F103" s="59"/>
      <c r="G103" s="59"/>
      <c r="H103" s="59"/>
      <c r="I103" s="67"/>
      <c r="J103" s="68"/>
      <c r="K103" s="395"/>
      <c r="L103" s="395"/>
      <c r="M103" s="68"/>
    </row>
    <row r="104" spans="1:13" ht="15">
      <c r="A104" s="59"/>
      <c r="B104" s="59"/>
      <c r="C104" s="62"/>
      <c r="D104" s="59"/>
      <c r="E104" s="59"/>
      <c r="F104" s="59"/>
      <c r="G104" s="59"/>
      <c r="H104" s="59"/>
      <c r="I104" s="67"/>
      <c r="J104" s="68"/>
      <c r="K104" s="395"/>
      <c r="L104" s="395"/>
      <c r="M104" s="68"/>
    </row>
    <row r="105" spans="1:13" ht="15">
      <c r="A105" s="59"/>
      <c r="B105" s="59"/>
      <c r="C105" s="62"/>
      <c r="D105" s="59"/>
      <c r="E105" s="59"/>
      <c r="F105" s="59"/>
      <c r="G105" s="59"/>
      <c r="H105" s="59"/>
      <c r="I105" s="67"/>
      <c r="J105" s="68"/>
      <c r="K105" s="395"/>
      <c r="L105" s="395"/>
      <c r="M105" s="68"/>
    </row>
    <row r="106" spans="1:13" ht="15">
      <c r="A106" s="59"/>
      <c r="B106" s="59"/>
      <c r="C106" s="62"/>
      <c r="D106" s="59"/>
      <c r="E106" s="59"/>
      <c r="F106" s="59"/>
      <c r="G106" s="59"/>
      <c r="H106" s="59"/>
      <c r="I106" s="67"/>
      <c r="J106" s="68"/>
      <c r="K106" s="395"/>
      <c r="L106" s="395"/>
      <c r="M106" s="68"/>
    </row>
    <row r="107" spans="1:13" ht="15">
      <c r="A107" s="59"/>
      <c r="B107" s="59"/>
      <c r="C107" s="62"/>
      <c r="D107" s="59"/>
      <c r="E107" s="59"/>
      <c r="F107" s="59"/>
      <c r="G107" s="59"/>
      <c r="H107" s="59"/>
      <c r="I107" s="67"/>
      <c r="J107" s="68"/>
      <c r="K107" s="68"/>
      <c r="L107" s="67"/>
      <c r="M107" s="68"/>
    </row>
    <row r="108" spans="1:13" ht="15">
      <c r="A108" s="59"/>
      <c r="B108" s="59"/>
      <c r="C108" s="62"/>
      <c r="D108" s="59"/>
      <c r="E108" s="59"/>
      <c r="F108" s="59"/>
      <c r="G108" s="59"/>
      <c r="H108" s="59"/>
      <c r="I108" s="67"/>
      <c r="J108" s="68"/>
      <c r="K108" s="68"/>
      <c r="L108" s="67"/>
      <c r="M108" s="68"/>
    </row>
    <row r="109" spans="1:13" ht="15">
      <c r="A109" s="59"/>
      <c r="B109" s="59"/>
      <c r="C109" s="62"/>
      <c r="D109" s="59"/>
      <c r="E109" s="59"/>
      <c r="F109" s="59"/>
      <c r="G109" s="59"/>
      <c r="H109" s="59"/>
      <c r="I109" s="67"/>
      <c r="J109" s="68"/>
      <c r="K109" s="68"/>
      <c r="L109" s="67"/>
      <c r="M109" s="68"/>
    </row>
    <row r="110" spans="1:13" ht="15">
      <c r="A110" s="59"/>
      <c r="B110" s="59"/>
      <c r="C110" s="62"/>
      <c r="D110" s="59"/>
      <c r="E110" s="59"/>
      <c r="F110" s="59"/>
      <c r="G110" s="59"/>
      <c r="H110" s="59"/>
      <c r="I110" s="67"/>
      <c r="J110" s="68"/>
      <c r="K110" s="68"/>
      <c r="L110" s="67"/>
      <c r="M110" s="68"/>
    </row>
    <row r="111" spans="1:13" ht="15">
      <c r="A111" s="59"/>
      <c r="B111" s="59"/>
      <c r="C111" s="62"/>
      <c r="D111" s="59"/>
      <c r="E111" s="59"/>
      <c r="F111" s="59"/>
      <c r="G111" s="59"/>
      <c r="H111" s="59"/>
      <c r="I111" s="67"/>
      <c r="J111" s="68"/>
      <c r="K111" s="68"/>
      <c r="L111" s="67"/>
      <c r="M111" s="68"/>
    </row>
    <row r="112" spans="1:13" ht="15">
      <c r="A112" s="59"/>
      <c r="B112" s="59"/>
      <c r="C112" s="62"/>
      <c r="D112" s="59"/>
      <c r="E112" s="59"/>
      <c r="F112" s="59"/>
      <c r="G112" s="59"/>
      <c r="H112" s="59"/>
      <c r="I112" s="67"/>
      <c r="J112" s="68"/>
      <c r="K112" s="68"/>
      <c r="L112" s="67"/>
      <c r="M112" s="68"/>
    </row>
    <row r="113" spans="1:13" ht="15">
      <c r="A113" s="59"/>
      <c r="B113" s="59"/>
      <c r="C113" s="62"/>
      <c r="D113" s="59"/>
      <c r="E113" s="59"/>
      <c r="F113" s="59"/>
      <c r="G113" s="59"/>
      <c r="H113" s="59"/>
      <c r="I113" s="67"/>
      <c r="J113" s="68"/>
      <c r="K113" s="68"/>
      <c r="L113" s="67"/>
      <c r="M113" s="68"/>
    </row>
    <row r="114" spans="1:13" ht="15">
      <c r="A114" s="59"/>
      <c r="B114" s="59"/>
      <c r="C114" s="62"/>
      <c r="D114" s="59"/>
      <c r="E114" s="59"/>
      <c r="F114" s="59"/>
      <c r="G114" s="59"/>
      <c r="H114" s="59"/>
      <c r="I114" s="67"/>
      <c r="J114" s="68"/>
      <c r="K114" s="68"/>
      <c r="L114" s="67"/>
      <c r="M114" s="68"/>
    </row>
    <row r="115" spans="1:13" ht="15">
      <c r="A115" s="59"/>
      <c r="B115" s="59"/>
      <c r="C115" s="62"/>
      <c r="D115" s="59"/>
      <c r="E115" s="59"/>
      <c r="F115" s="59"/>
      <c r="G115" s="59"/>
      <c r="H115" s="59"/>
      <c r="I115" s="67"/>
      <c r="J115" s="68"/>
      <c r="K115" s="68"/>
      <c r="L115" s="67"/>
      <c r="M115" s="68"/>
    </row>
    <row r="116" spans="1:13" ht="15">
      <c r="A116" s="59"/>
      <c r="B116" s="59"/>
      <c r="C116" s="62"/>
      <c r="D116" s="59"/>
      <c r="E116" s="59"/>
      <c r="F116" s="59"/>
      <c r="G116" s="59"/>
      <c r="H116" s="59"/>
      <c r="I116" s="67"/>
      <c r="J116" s="68"/>
      <c r="K116" s="68"/>
      <c r="L116" s="67"/>
      <c r="M116" s="68"/>
    </row>
    <row r="117" spans="1:13" ht="15">
      <c r="A117" s="59"/>
      <c r="B117" s="59"/>
      <c r="C117" s="62"/>
      <c r="D117" s="59"/>
      <c r="E117" s="59"/>
      <c r="F117" s="59"/>
      <c r="G117" s="59"/>
      <c r="H117" s="59"/>
      <c r="I117" s="67"/>
      <c r="J117" s="68"/>
      <c r="K117" s="68"/>
      <c r="L117" s="67"/>
      <c r="M117" s="68"/>
    </row>
    <row r="118" spans="1:13" ht="15">
      <c r="A118" s="59"/>
      <c r="B118" s="59"/>
      <c r="C118" s="62"/>
      <c r="D118" s="59"/>
      <c r="E118" s="59"/>
      <c r="F118" s="59"/>
      <c r="G118" s="59"/>
      <c r="H118" s="59"/>
      <c r="I118" s="67"/>
      <c r="J118" s="68"/>
      <c r="K118" s="68"/>
      <c r="L118" s="67"/>
      <c r="M118" s="68"/>
    </row>
    <row r="119" spans="1:13" ht="15">
      <c r="A119" s="59"/>
      <c r="B119" s="59"/>
      <c r="C119" s="62"/>
      <c r="D119" s="59"/>
      <c r="E119" s="59"/>
      <c r="F119" s="59"/>
      <c r="G119" s="59"/>
      <c r="H119" s="59"/>
      <c r="I119" s="67"/>
      <c r="J119" s="68"/>
      <c r="K119" s="68"/>
      <c r="L119" s="67"/>
      <c r="M119" s="68"/>
    </row>
    <row r="120" spans="1:13" ht="15">
      <c r="A120" s="59"/>
      <c r="B120" s="59"/>
      <c r="C120" s="62"/>
      <c r="D120" s="59"/>
      <c r="E120" s="59"/>
      <c r="F120" s="59"/>
      <c r="G120" s="59"/>
      <c r="H120" s="59"/>
      <c r="I120" s="67"/>
      <c r="J120" s="68"/>
      <c r="K120" s="68"/>
      <c r="L120" s="67"/>
      <c r="M120" s="68"/>
    </row>
    <row r="121" spans="1:13" ht="15">
      <c r="A121" s="59"/>
      <c r="B121" s="59"/>
      <c r="C121" s="62"/>
      <c r="D121" s="59"/>
      <c r="E121" s="59"/>
      <c r="F121" s="59"/>
      <c r="G121" s="59"/>
      <c r="H121" s="59"/>
      <c r="I121" s="67"/>
      <c r="J121" s="68"/>
      <c r="K121" s="68"/>
      <c r="L121" s="67"/>
      <c r="M121" s="68"/>
    </row>
    <row r="122" spans="1:13" ht="15">
      <c r="A122" s="59"/>
      <c r="B122" s="59"/>
      <c r="C122" s="62"/>
      <c r="D122" s="59"/>
      <c r="E122" s="59"/>
      <c r="F122" s="59"/>
      <c r="G122" s="59"/>
      <c r="H122" s="59"/>
      <c r="I122" s="67"/>
      <c r="J122" s="68"/>
      <c r="K122" s="68"/>
      <c r="L122" s="67"/>
      <c r="M122" s="68"/>
    </row>
    <row r="123" spans="1:13" ht="15">
      <c r="A123" s="59"/>
      <c r="B123" s="59"/>
      <c r="C123" s="62"/>
      <c r="D123" s="59"/>
      <c r="E123" s="59"/>
      <c r="F123" s="59"/>
      <c r="G123" s="59"/>
      <c r="H123" s="59"/>
      <c r="I123" s="67"/>
      <c r="J123" s="68"/>
      <c r="K123" s="68"/>
      <c r="L123" s="67"/>
      <c r="M123" s="68"/>
    </row>
    <row r="124" spans="1:13" ht="15">
      <c r="A124" s="59"/>
      <c r="B124" s="59"/>
      <c r="C124" s="62"/>
      <c r="D124" s="59"/>
      <c r="E124" s="59"/>
      <c r="F124" s="59"/>
      <c r="G124" s="59"/>
      <c r="H124" s="59"/>
      <c r="I124" s="67"/>
      <c r="J124" s="68"/>
      <c r="K124" s="68"/>
      <c r="L124" s="67"/>
      <c r="M124" s="68"/>
    </row>
    <row r="125" spans="1:13" ht="15">
      <c r="A125" s="59"/>
      <c r="B125" s="59"/>
      <c r="C125" s="62"/>
      <c r="D125" s="59"/>
      <c r="E125" s="59"/>
      <c r="F125" s="59"/>
      <c r="G125" s="59"/>
      <c r="H125" s="59"/>
      <c r="I125" s="67"/>
      <c r="J125" s="68"/>
      <c r="K125" s="68"/>
      <c r="L125" s="67"/>
      <c r="M125" s="68"/>
    </row>
    <row r="126" spans="1:13" ht="15">
      <c r="A126" s="59"/>
      <c r="B126" s="59"/>
      <c r="C126" s="62"/>
      <c r="D126" s="59"/>
      <c r="E126" s="59"/>
      <c r="F126" s="59"/>
      <c r="G126" s="59"/>
      <c r="H126" s="59"/>
      <c r="I126" s="67"/>
      <c r="J126" s="68"/>
      <c r="K126" s="68"/>
      <c r="L126" s="67"/>
      <c r="M126" s="68"/>
    </row>
    <row r="127" spans="1:13" ht="15">
      <c r="A127" s="59"/>
      <c r="B127" s="59"/>
      <c r="C127" s="62"/>
      <c r="D127" s="59"/>
      <c r="E127" s="59"/>
      <c r="F127" s="59"/>
      <c r="G127" s="59"/>
      <c r="H127" s="59"/>
      <c r="I127" s="67"/>
      <c r="J127" s="68"/>
      <c r="K127" s="68"/>
      <c r="L127" s="67"/>
      <c r="M127" s="68"/>
    </row>
    <row r="128" spans="1:13" ht="15">
      <c r="A128" s="59"/>
      <c r="B128" s="59"/>
      <c r="C128" s="62"/>
      <c r="D128" s="59"/>
      <c r="E128" s="59"/>
      <c r="F128" s="59"/>
      <c r="G128" s="59"/>
      <c r="H128" s="59"/>
      <c r="I128" s="67"/>
      <c r="J128" s="68"/>
      <c r="K128" s="68"/>
      <c r="L128" s="67"/>
      <c r="M128" s="68"/>
    </row>
    <row r="129" spans="1:13" ht="15">
      <c r="A129" s="59"/>
      <c r="B129" s="59"/>
      <c r="C129" s="62"/>
      <c r="D129" s="59"/>
      <c r="E129" s="59"/>
      <c r="F129" s="59"/>
      <c r="G129" s="59"/>
      <c r="H129" s="59"/>
      <c r="I129" s="67"/>
      <c r="J129" s="68"/>
      <c r="K129" s="68"/>
      <c r="L129" s="67"/>
      <c r="M129" s="68"/>
    </row>
    <row r="130" spans="1:13" ht="15">
      <c r="A130" s="59"/>
      <c r="B130" s="59"/>
      <c r="C130" s="62"/>
      <c r="D130" s="59"/>
      <c r="E130" s="59"/>
      <c r="F130" s="59"/>
      <c r="G130" s="59"/>
      <c r="H130" s="59"/>
      <c r="I130" s="67"/>
      <c r="J130" s="68"/>
      <c r="K130" s="68"/>
      <c r="L130" s="67"/>
      <c r="M130" s="68"/>
    </row>
    <row r="131" spans="1:13" ht="15">
      <c r="A131" s="59"/>
      <c r="B131" s="59"/>
      <c r="C131" s="62"/>
      <c r="D131" s="59"/>
      <c r="E131" s="59"/>
      <c r="F131" s="59"/>
      <c r="G131" s="59"/>
      <c r="H131" s="59"/>
      <c r="I131" s="67"/>
      <c r="J131" s="68"/>
      <c r="K131" s="68"/>
      <c r="L131" s="67"/>
      <c r="M131" s="68"/>
    </row>
    <row r="132" spans="1:13" ht="15">
      <c r="A132" s="59"/>
      <c r="B132" s="59"/>
      <c r="C132" s="62"/>
      <c r="D132" s="59"/>
      <c r="E132" s="59"/>
      <c r="F132" s="59"/>
      <c r="G132" s="59"/>
      <c r="H132" s="59"/>
      <c r="I132" s="67"/>
      <c r="J132" s="68"/>
      <c r="K132" s="68"/>
      <c r="L132" s="67"/>
      <c r="M132" s="68"/>
    </row>
    <row r="133" spans="1:13" ht="15">
      <c r="A133" s="59"/>
      <c r="B133" s="59"/>
      <c r="C133" s="62"/>
      <c r="D133" s="59"/>
      <c r="E133" s="59"/>
      <c r="F133" s="59"/>
      <c r="G133" s="59"/>
      <c r="H133" s="59"/>
      <c r="I133" s="67"/>
      <c r="J133" s="68"/>
      <c r="K133" s="68"/>
      <c r="L133" s="67"/>
      <c r="M133" s="68"/>
    </row>
    <row r="134" spans="1:13" ht="15">
      <c r="A134" s="59"/>
      <c r="B134" s="59"/>
      <c r="C134" s="62"/>
      <c r="D134" s="59"/>
      <c r="E134" s="59"/>
      <c r="F134" s="59"/>
      <c r="G134" s="59"/>
      <c r="H134" s="59"/>
      <c r="I134" s="67"/>
      <c r="J134" s="68"/>
      <c r="K134" s="68"/>
      <c r="L134" s="67"/>
      <c r="M134" s="68"/>
    </row>
    <row r="135" spans="1:13" ht="15">
      <c r="A135" s="59"/>
      <c r="B135" s="59"/>
      <c r="C135" s="62"/>
      <c r="D135" s="59"/>
      <c r="E135" s="59"/>
      <c r="F135" s="59"/>
      <c r="G135" s="59"/>
      <c r="H135" s="59"/>
      <c r="I135" s="67"/>
      <c r="J135" s="68"/>
      <c r="K135" s="68"/>
      <c r="L135" s="67"/>
      <c r="M135" s="68"/>
    </row>
    <row r="136" spans="1:13" ht="15">
      <c r="A136" s="59"/>
      <c r="B136" s="59"/>
      <c r="C136" s="62"/>
      <c r="D136" s="59"/>
      <c r="E136" s="59"/>
      <c r="F136" s="59"/>
      <c r="G136" s="59"/>
      <c r="H136" s="59"/>
      <c r="I136" s="67"/>
      <c r="J136" s="68"/>
      <c r="K136" s="68"/>
      <c r="L136" s="67"/>
      <c r="M136" s="68"/>
    </row>
    <row r="137" spans="1:13" ht="15">
      <c r="A137" s="59"/>
      <c r="B137" s="59"/>
      <c r="C137" s="62"/>
      <c r="D137" s="59"/>
      <c r="E137" s="59"/>
      <c r="F137" s="59"/>
      <c r="G137" s="59"/>
      <c r="H137" s="59"/>
      <c r="I137" s="67"/>
      <c r="J137" s="68"/>
      <c r="K137" s="68"/>
      <c r="L137" s="67"/>
      <c r="M137" s="68"/>
    </row>
    <row r="138" spans="1:13" ht="15">
      <c r="A138" s="59"/>
      <c r="B138" s="59"/>
      <c r="C138" s="62"/>
      <c r="D138" s="59"/>
      <c r="E138" s="59"/>
      <c r="F138" s="59"/>
      <c r="G138" s="59"/>
      <c r="H138" s="59"/>
      <c r="I138" s="67"/>
      <c r="J138" s="68"/>
      <c r="K138" s="68"/>
      <c r="L138" s="67"/>
      <c r="M138" s="68"/>
    </row>
    <row r="139" spans="1:13" ht="15">
      <c r="A139" s="59"/>
      <c r="B139" s="59"/>
      <c r="C139" s="62"/>
      <c r="D139" s="59"/>
      <c r="E139" s="59"/>
      <c r="F139" s="59"/>
      <c r="G139" s="59"/>
      <c r="H139" s="59"/>
      <c r="I139" s="67"/>
      <c r="J139" s="68"/>
      <c r="K139" s="68"/>
      <c r="L139" s="67"/>
      <c r="M139" s="68"/>
    </row>
    <row r="140" spans="1:13" ht="15">
      <c r="A140" s="59"/>
      <c r="B140" s="59"/>
      <c r="C140" s="62"/>
      <c r="D140" s="59"/>
      <c r="E140" s="59"/>
      <c r="F140" s="59"/>
      <c r="G140" s="59"/>
      <c r="H140" s="59"/>
      <c r="I140" s="67"/>
      <c r="J140" s="68"/>
      <c r="K140" s="68"/>
      <c r="L140" s="67"/>
      <c r="M140" s="68"/>
    </row>
    <row r="141" spans="1:13" ht="15">
      <c r="A141" s="59"/>
      <c r="B141" s="59"/>
      <c r="C141" s="62"/>
      <c r="D141" s="59"/>
      <c r="E141" s="59"/>
      <c r="F141" s="59"/>
      <c r="G141" s="59"/>
      <c r="H141" s="59"/>
      <c r="I141" s="67"/>
      <c r="J141" s="68"/>
      <c r="K141" s="68"/>
      <c r="L141" s="67"/>
      <c r="M141" s="68"/>
    </row>
    <row r="142" spans="1:13" ht="15">
      <c r="A142" s="59"/>
      <c r="B142" s="59"/>
      <c r="C142" s="62"/>
      <c r="D142" s="59"/>
      <c r="E142" s="59"/>
      <c r="F142" s="59"/>
      <c r="G142" s="59"/>
      <c r="H142" s="59"/>
      <c r="I142" s="67"/>
      <c r="J142" s="68"/>
      <c r="K142" s="68"/>
      <c r="L142" s="67"/>
      <c r="M142" s="68"/>
    </row>
    <row r="143" spans="1:13" ht="15">
      <c r="A143" s="59"/>
      <c r="B143" s="59"/>
      <c r="C143" s="62"/>
      <c r="D143" s="59"/>
      <c r="E143" s="59"/>
      <c r="F143" s="59"/>
      <c r="G143" s="59"/>
      <c r="H143" s="59"/>
      <c r="I143" s="67"/>
      <c r="J143" s="68"/>
      <c r="K143" s="68"/>
      <c r="L143" s="67"/>
      <c r="M143" s="68"/>
    </row>
    <row r="144" spans="3:8" ht="15">
      <c r="C144" s="62"/>
      <c r="D144" s="59"/>
      <c r="E144" s="59"/>
      <c r="F144" s="59"/>
      <c r="G144" s="59"/>
      <c r="H144" s="59"/>
    </row>
    <row r="145" spans="3:8" ht="15">
      <c r="C145" s="62"/>
      <c r="D145" s="59"/>
      <c r="E145" s="59"/>
      <c r="F145" s="59"/>
      <c r="G145" s="59"/>
      <c r="H145" s="59"/>
    </row>
    <row r="146" spans="3:8" ht="15">
      <c r="C146" s="62"/>
      <c r="D146" s="59"/>
      <c r="E146" s="59"/>
      <c r="F146" s="59"/>
      <c r="G146" s="59"/>
      <c r="H146" s="59"/>
    </row>
    <row r="147" spans="3:8" ht="15">
      <c r="C147" s="62"/>
      <c r="D147" s="59"/>
      <c r="E147" s="59"/>
      <c r="F147" s="59"/>
      <c r="G147" s="59"/>
      <c r="H147" s="59"/>
    </row>
  </sheetData>
  <mergeCells count="196">
    <mergeCell ref="N8:N9"/>
    <mergeCell ref="N10:N11"/>
    <mergeCell ref="N18:N19"/>
    <mergeCell ref="N40:N41"/>
    <mergeCell ref="N62:N63"/>
    <mergeCell ref="N52:N53"/>
    <mergeCell ref="N60:N61"/>
    <mergeCell ref="N36:N37"/>
    <mergeCell ref="N42:N43"/>
    <mergeCell ref="N38:N39"/>
    <mergeCell ref="N16:N17"/>
    <mergeCell ref="N26:N27"/>
    <mergeCell ref="N24:N25"/>
    <mergeCell ref="N34:N35"/>
    <mergeCell ref="N32:N33"/>
    <mergeCell ref="N50:N51"/>
    <mergeCell ref="N48:N49"/>
    <mergeCell ref="N58:N59"/>
    <mergeCell ref="N12:N13"/>
    <mergeCell ref="N14:N15"/>
    <mergeCell ref="N20:N21"/>
    <mergeCell ref="N22:N23"/>
    <mergeCell ref="M62:M63"/>
    <mergeCell ref="M52:M53"/>
    <mergeCell ref="M60:M61"/>
    <mergeCell ref="M50:M51"/>
    <mergeCell ref="N68:N69"/>
    <mergeCell ref="N70:N71"/>
    <mergeCell ref="N72:N73"/>
    <mergeCell ref="L28:L35"/>
    <mergeCell ref="M20:M21"/>
    <mergeCell ref="M22:M23"/>
    <mergeCell ref="M28:M29"/>
    <mergeCell ref="M30:M31"/>
    <mergeCell ref="N28:N29"/>
    <mergeCell ref="N30:N31"/>
    <mergeCell ref="L44:L51"/>
    <mergeCell ref="M56:M57"/>
    <mergeCell ref="N44:N45"/>
    <mergeCell ref="N46:N47"/>
    <mergeCell ref="N54:N55"/>
    <mergeCell ref="N56:N57"/>
    <mergeCell ref="M48:M49"/>
    <mergeCell ref="N64:N65"/>
    <mergeCell ref="N66:N67"/>
    <mergeCell ref="L36:L43"/>
    <mergeCell ref="L52:L63"/>
    <mergeCell ref="C48:C49"/>
    <mergeCell ref="E48:E49"/>
    <mergeCell ref="C50:C51"/>
    <mergeCell ref="E42:E43"/>
    <mergeCell ref="D38:D39"/>
    <mergeCell ref="C36:C37"/>
    <mergeCell ref="D36:D37"/>
    <mergeCell ref="E36:E37"/>
    <mergeCell ref="C42:C43"/>
    <mergeCell ref="C38:C39"/>
    <mergeCell ref="D54:D55"/>
    <mergeCell ref="C58:C59"/>
    <mergeCell ref="D58:D59"/>
    <mergeCell ref="C40:C41"/>
    <mergeCell ref="D40:D41"/>
    <mergeCell ref="D44:D45"/>
    <mergeCell ref="E44:E45"/>
    <mergeCell ref="C46:C47"/>
    <mergeCell ref="D46:D47"/>
    <mergeCell ref="E46:E47"/>
    <mergeCell ref="E38:E39"/>
    <mergeCell ref="L8:L11"/>
    <mergeCell ref="M8:M9"/>
    <mergeCell ref="M72:M73"/>
    <mergeCell ref="M68:M69"/>
    <mergeCell ref="M70:M71"/>
    <mergeCell ref="E54:E55"/>
    <mergeCell ref="E58:E59"/>
    <mergeCell ref="M54:M55"/>
    <mergeCell ref="M58:M59"/>
    <mergeCell ref="E40:E41"/>
    <mergeCell ref="M40:M41"/>
    <mergeCell ref="L64:L73"/>
    <mergeCell ref="M66:M67"/>
    <mergeCell ref="M64:M65"/>
    <mergeCell ref="E16:E17"/>
    <mergeCell ref="M16:M17"/>
    <mergeCell ref="L20:L27"/>
    <mergeCell ref="E30:E31"/>
    <mergeCell ref="E14:E15"/>
    <mergeCell ref="E34:E35"/>
    <mergeCell ref="M24:M25"/>
    <mergeCell ref="L12:L19"/>
    <mergeCell ref="M14:M15"/>
    <mergeCell ref="M12:M13"/>
    <mergeCell ref="A74:K74"/>
    <mergeCell ref="C70:C71"/>
    <mergeCell ref="E50:E51"/>
    <mergeCell ref="A48:A73"/>
    <mergeCell ref="C62:C63"/>
    <mergeCell ref="D48:D49"/>
    <mergeCell ref="D50:D51"/>
    <mergeCell ref="D62:D63"/>
    <mergeCell ref="E62:E63"/>
    <mergeCell ref="D60:D61"/>
    <mergeCell ref="E60:E61"/>
    <mergeCell ref="C56:C57"/>
    <mergeCell ref="D56:D57"/>
    <mergeCell ref="E56:E57"/>
    <mergeCell ref="E52:E53"/>
    <mergeCell ref="C60:C61"/>
    <mergeCell ref="C68:C69"/>
    <mergeCell ref="C72:C73"/>
    <mergeCell ref="B52:B63"/>
    <mergeCell ref="C52:C53"/>
    <mergeCell ref="D52:D53"/>
    <mergeCell ref="C54:C55"/>
    <mergeCell ref="B44:B51"/>
    <mergeCell ref="C44:C45"/>
    <mergeCell ref="A36:A43"/>
    <mergeCell ref="B36:B43"/>
    <mergeCell ref="D42:D43"/>
    <mergeCell ref="M38:M39"/>
    <mergeCell ref="M42:M43"/>
    <mergeCell ref="M32:M33"/>
    <mergeCell ref="M34:M35"/>
    <mergeCell ref="M36:M37"/>
    <mergeCell ref="L6:M6"/>
    <mergeCell ref="A8:A35"/>
    <mergeCell ref="C32:C33"/>
    <mergeCell ref="D32:D33"/>
    <mergeCell ref="E32:E33"/>
    <mergeCell ref="D18:D19"/>
    <mergeCell ref="E18:E19"/>
    <mergeCell ref="C26:C27"/>
    <mergeCell ref="E24:E25"/>
    <mergeCell ref="C24:C25"/>
    <mergeCell ref="E26:E27"/>
    <mergeCell ref="C10:C11"/>
    <mergeCell ref="C18:C19"/>
    <mergeCell ref="E10:E11"/>
    <mergeCell ref="M10:M11"/>
    <mergeCell ref="C16:C17"/>
    <mergeCell ref="A1:B4"/>
    <mergeCell ref="C1:N1"/>
    <mergeCell ref="C2:N2"/>
    <mergeCell ref="D3:N3"/>
    <mergeCell ref="D4:N4"/>
    <mergeCell ref="N6:N7"/>
    <mergeCell ref="C6:C7"/>
    <mergeCell ref="D6:E6"/>
    <mergeCell ref="F6:K6"/>
    <mergeCell ref="A6:A7"/>
    <mergeCell ref="B6:B7"/>
    <mergeCell ref="C8:C9"/>
    <mergeCell ref="D26:D27"/>
    <mergeCell ref="D8:D9"/>
    <mergeCell ref="D10:D11"/>
    <mergeCell ref="E8:E9"/>
    <mergeCell ref="M18:M19"/>
    <mergeCell ref="M26:M27"/>
    <mergeCell ref="B64:B73"/>
    <mergeCell ref="C64:C65"/>
    <mergeCell ref="C66:C67"/>
    <mergeCell ref="D64:D65"/>
    <mergeCell ref="E64:E65"/>
    <mergeCell ref="D66:D67"/>
    <mergeCell ref="E66:E67"/>
    <mergeCell ref="D70:D71"/>
    <mergeCell ref="D72:D73"/>
    <mergeCell ref="D68:D69"/>
    <mergeCell ref="E70:E71"/>
    <mergeCell ref="E72:E73"/>
    <mergeCell ref="M44:M45"/>
    <mergeCell ref="M46:M47"/>
    <mergeCell ref="B8:B11"/>
    <mergeCell ref="C14:C15"/>
    <mergeCell ref="D14:D15"/>
    <mergeCell ref="B28:B35"/>
    <mergeCell ref="C28:C29"/>
    <mergeCell ref="D28:D29"/>
    <mergeCell ref="E28:E29"/>
    <mergeCell ref="C30:C31"/>
    <mergeCell ref="D30:D31"/>
    <mergeCell ref="B12:B19"/>
    <mergeCell ref="C12:C13"/>
    <mergeCell ref="D12:D13"/>
    <mergeCell ref="E12:E13"/>
    <mergeCell ref="D16:D17"/>
    <mergeCell ref="B20:B27"/>
    <mergeCell ref="C20:C21"/>
    <mergeCell ref="C22:C23"/>
    <mergeCell ref="D20:D21"/>
    <mergeCell ref="E20:E21"/>
    <mergeCell ref="D22:D23"/>
    <mergeCell ref="E22:E23"/>
    <mergeCell ref="C34:C35"/>
    <mergeCell ref="D34:D35"/>
    <mergeCell ref="D24:D25"/>
  </mergeCells>
  <printOptions horizontalCentered="1" verticalCentered="1"/>
  <pageMargins left="0" right="0" top="0.5511811023622047" bottom="0" header="0.31496062992125984" footer="0"/>
  <pageSetup fitToHeight="0" horizontalDpi="600" verticalDpi="600" orientation="landscape" scale="44" r:id="rId2"/>
  <headerFooter>
    <oddFooter>&amp;C&amp;G</oddFooter>
  </headerFooter>
  <rowBreaks count="1" manualBreakCount="1">
    <brk id="31" min="1" max="16383" man="1"/>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7643-2E29-4094-8F11-579F4D1D3B7C}">
  <dimension ref="A1:BU134"/>
  <sheetViews>
    <sheetView tabSelected="1" zoomScale="71" zoomScaleNormal="71" workbookViewId="0" topLeftCell="A1">
      <selection activeCell="J17" sqref="J17"/>
    </sheetView>
  </sheetViews>
  <sheetFormatPr defaultColWidth="11.421875" defaultRowHeight="15"/>
  <cols>
    <col min="1" max="1" width="5.28125" style="88" customWidth="1"/>
    <col min="2" max="2" width="12.421875" style="88" customWidth="1"/>
    <col min="3" max="3" width="19.421875" style="88" customWidth="1"/>
    <col min="4" max="4" width="16.00390625" style="88" customWidth="1"/>
    <col min="5" max="5" width="18.421875" style="347" customWidth="1"/>
    <col min="6" max="6" width="20.00390625" style="347" customWidth="1"/>
    <col min="7" max="7" width="18.8515625" style="347" customWidth="1"/>
    <col min="8" max="8" width="20.8515625" style="347" customWidth="1"/>
    <col min="9" max="9" width="23.00390625" style="347" customWidth="1"/>
    <col min="10" max="10" width="20.421875" style="347" customWidth="1"/>
    <col min="11" max="11" width="18.8515625" style="348" customWidth="1"/>
    <col min="12" max="12" width="21.00390625" style="347" customWidth="1"/>
    <col min="13" max="13" width="15.140625" style="347" bestFit="1" customWidth="1"/>
    <col min="14" max="14" width="19.00390625" style="88" customWidth="1"/>
    <col min="15" max="15" width="20.140625" style="88" customWidth="1"/>
    <col min="16" max="16" width="19.28125" style="88" hidden="1" customWidth="1"/>
    <col min="17" max="17" width="27.57421875" style="88" hidden="1" customWidth="1"/>
    <col min="18" max="18" width="22.8515625" style="88" hidden="1" customWidth="1"/>
    <col min="19" max="22" width="16.7109375" style="88" customWidth="1"/>
    <col min="23" max="23" width="16.421875" style="88" customWidth="1"/>
    <col min="24" max="24" width="14.8515625" style="335" customWidth="1"/>
    <col min="25" max="25" width="11.00390625" style="347" customWidth="1"/>
    <col min="26" max="26" width="14.140625" style="85" customWidth="1"/>
    <col min="27" max="29" width="11.421875" style="86" customWidth="1"/>
    <col min="30" max="73" width="11.421875" style="87" customWidth="1"/>
    <col min="74" max="16384" width="11.421875" style="88" customWidth="1"/>
  </cols>
  <sheetData>
    <row r="1" spans="1:25" ht="23.25" customHeight="1">
      <c r="A1" s="1217"/>
      <c r="B1" s="1218"/>
      <c r="C1" s="1218"/>
      <c r="D1" s="1219"/>
      <c r="E1" s="1223" t="s">
        <v>0</v>
      </c>
      <c r="F1" s="1224"/>
      <c r="G1" s="1224"/>
      <c r="H1" s="1224"/>
      <c r="I1" s="1224"/>
      <c r="J1" s="1224"/>
      <c r="K1" s="1224"/>
      <c r="L1" s="1224"/>
      <c r="M1" s="1224"/>
      <c r="N1" s="1224"/>
      <c r="O1" s="1224"/>
      <c r="P1" s="1224"/>
      <c r="Q1" s="1224"/>
      <c r="R1" s="1224"/>
      <c r="S1" s="1224"/>
      <c r="T1" s="1224"/>
      <c r="U1" s="1224"/>
      <c r="V1" s="1224"/>
      <c r="W1" s="1224"/>
      <c r="X1" s="1224"/>
      <c r="Y1" s="1225"/>
    </row>
    <row r="2" spans="1:25" ht="21" customHeight="1">
      <c r="A2" s="1220"/>
      <c r="B2" s="1221"/>
      <c r="C2" s="1221"/>
      <c r="D2" s="1222"/>
      <c r="E2" s="1226" t="s">
        <v>101</v>
      </c>
      <c r="F2" s="1227"/>
      <c r="G2" s="1227"/>
      <c r="H2" s="1227"/>
      <c r="I2" s="1227"/>
      <c r="J2" s="1227"/>
      <c r="K2" s="1227"/>
      <c r="L2" s="1227"/>
      <c r="M2" s="1227"/>
      <c r="N2" s="1227"/>
      <c r="O2" s="1227"/>
      <c r="P2" s="1227"/>
      <c r="Q2" s="1227"/>
      <c r="R2" s="1227"/>
      <c r="S2" s="1227"/>
      <c r="T2" s="1227"/>
      <c r="U2" s="1227"/>
      <c r="V2" s="1227"/>
      <c r="W2" s="1227"/>
      <c r="X2" s="1227"/>
      <c r="Y2" s="1228"/>
    </row>
    <row r="3" spans="1:25" ht="22.5" customHeight="1">
      <c r="A3" s="1220"/>
      <c r="B3" s="1221"/>
      <c r="C3" s="1221"/>
      <c r="D3" s="1222"/>
      <c r="E3" s="1229" t="s">
        <v>102</v>
      </c>
      <c r="F3" s="1230"/>
      <c r="G3" s="1229" t="s">
        <v>89</v>
      </c>
      <c r="H3" s="1231"/>
      <c r="I3" s="1231"/>
      <c r="J3" s="1231"/>
      <c r="K3" s="1231"/>
      <c r="L3" s="1231"/>
      <c r="M3" s="1231"/>
      <c r="N3" s="1231"/>
      <c r="O3" s="1231"/>
      <c r="P3" s="1231"/>
      <c r="Q3" s="1231"/>
      <c r="R3" s="1231"/>
      <c r="S3" s="1231"/>
      <c r="T3" s="1231"/>
      <c r="U3" s="1231"/>
      <c r="V3" s="1231"/>
      <c r="W3" s="1231"/>
      <c r="X3" s="1231"/>
      <c r="Y3" s="1232"/>
    </row>
    <row r="4" spans="1:25" ht="13.5" thickBot="1">
      <c r="A4" s="1220"/>
      <c r="B4" s="1221"/>
      <c r="C4" s="1221"/>
      <c r="D4" s="1222"/>
      <c r="E4" s="1233" t="s">
        <v>103</v>
      </c>
      <c r="F4" s="1234"/>
      <c r="G4" s="1235">
        <v>43101</v>
      </c>
      <c r="H4" s="1236"/>
      <c r="I4" s="1236"/>
      <c r="J4" s="1236"/>
      <c r="K4" s="1236"/>
      <c r="L4" s="1236"/>
      <c r="M4" s="1236"/>
      <c r="N4" s="1236"/>
      <c r="O4" s="1236"/>
      <c r="P4" s="1236"/>
      <c r="Q4" s="1236"/>
      <c r="R4" s="1236"/>
      <c r="S4" s="1236"/>
      <c r="T4" s="1236"/>
      <c r="U4" s="1236"/>
      <c r="V4" s="1236"/>
      <c r="W4" s="1236"/>
      <c r="X4" s="1236"/>
      <c r="Y4" s="1237"/>
    </row>
    <row r="5" spans="1:73" s="93" customFormat="1" ht="29.25" customHeight="1">
      <c r="A5" s="1212" t="s">
        <v>105</v>
      </c>
      <c r="B5" s="1212" t="s">
        <v>106</v>
      </c>
      <c r="C5" s="1212" t="s">
        <v>107</v>
      </c>
      <c r="D5" s="1057" t="s">
        <v>108</v>
      </c>
      <c r="E5" s="1208" t="s">
        <v>109</v>
      </c>
      <c r="F5" s="1208" t="s">
        <v>110</v>
      </c>
      <c r="G5" s="1208"/>
      <c r="H5" s="1208"/>
      <c r="I5" s="1208"/>
      <c r="J5" s="1208" t="s">
        <v>111</v>
      </c>
      <c r="K5" s="1208"/>
      <c r="L5" s="1208"/>
      <c r="M5" s="1208"/>
      <c r="N5" s="1209" t="s">
        <v>112</v>
      </c>
      <c r="O5" s="1210"/>
      <c r="P5" s="1210"/>
      <c r="Q5" s="1210"/>
      <c r="R5" s="1210"/>
      <c r="S5" s="1209" t="s">
        <v>113</v>
      </c>
      <c r="T5" s="1210"/>
      <c r="U5" s="1210"/>
      <c r="V5" s="1210"/>
      <c r="W5" s="1210"/>
      <c r="X5" s="1210"/>
      <c r="Y5" s="1211"/>
      <c r="Z5" s="90"/>
      <c r="AA5" s="91"/>
      <c r="AB5" s="91"/>
      <c r="AC5" s="91"/>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row>
    <row r="6" spans="1:73" s="93" customFormat="1" ht="27" customHeight="1" thickBot="1">
      <c r="A6" s="1213" t="s">
        <v>114</v>
      </c>
      <c r="B6" s="1213"/>
      <c r="C6" s="1214"/>
      <c r="D6" s="1215"/>
      <c r="E6" s="1216"/>
      <c r="F6" s="624" t="s">
        <v>115</v>
      </c>
      <c r="G6" s="624" t="s">
        <v>116</v>
      </c>
      <c r="H6" s="624" t="s">
        <v>117</v>
      </c>
      <c r="I6" s="624" t="s">
        <v>118</v>
      </c>
      <c r="J6" s="624" t="s">
        <v>119</v>
      </c>
      <c r="K6" s="624" t="s">
        <v>121</v>
      </c>
      <c r="L6" s="624" t="s">
        <v>122</v>
      </c>
      <c r="M6" s="624" t="s">
        <v>123</v>
      </c>
      <c r="N6" s="96" t="s">
        <v>124</v>
      </c>
      <c r="O6" s="97" t="s">
        <v>125</v>
      </c>
      <c r="P6" s="97" t="s">
        <v>126</v>
      </c>
      <c r="Q6" s="97" t="s">
        <v>127</v>
      </c>
      <c r="R6" s="97" t="s">
        <v>128</v>
      </c>
      <c r="S6" s="98" t="s">
        <v>129</v>
      </c>
      <c r="T6" s="98" t="s">
        <v>130</v>
      </c>
      <c r="U6" s="437" t="s">
        <v>226</v>
      </c>
      <c r="V6" s="437" t="s">
        <v>131</v>
      </c>
      <c r="W6" s="437" t="s">
        <v>132</v>
      </c>
      <c r="X6" s="437" t="s">
        <v>133</v>
      </c>
      <c r="Y6" s="436" t="s">
        <v>134</v>
      </c>
      <c r="Z6" s="103"/>
      <c r="AA6" s="91"/>
      <c r="AB6" s="91"/>
      <c r="AC6" s="91"/>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row>
    <row r="7" spans="1:26" ht="20.1" customHeight="1">
      <c r="A7" s="1072">
        <v>1</v>
      </c>
      <c r="B7" s="1072" t="s">
        <v>79</v>
      </c>
      <c r="C7" s="1074" t="s">
        <v>225</v>
      </c>
      <c r="D7" s="412" t="s">
        <v>136</v>
      </c>
      <c r="E7" s="105">
        <v>25</v>
      </c>
      <c r="F7" s="105">
        <v>40</v>
      </c>
      <c r="G7" s="105">
        <v>40</v>
      </c>
      <c r="H7" s="105">
        <v>40</v>
      </c>
      <c r="I7" s="105"/>
      <c r="J7" s="458">
        <v>0.22</v>
      </c>
      <c r="K7" s="566">
        <v>0.325</v>
      </c>
      <c r="L7" s="691">
        <v>0.335</v>
      </c>
      <c r="M7" s="366"/>
      <c r="N7" s="1160" t="s">
        <v>137</v>
      </c>
      <c r="O7" s="1160" t="s">
        <v>138</v>
      </c>
      <c r="P7" s="1183" t="s">
        <v>139</v>
      </c>
      <c r="Q7" s="1160" t="s">
        <v>140</v>
      </c>
      <c r="R7" s="1183" t="s">
        <v>141</v>
      </c>
      <c r="S7" s="1196" t="s">
        <v>234</v>
      </c>
      <c r="T7" s="1196" t="s">
        <v>234</v>
      </c>
      <c r="U7" s="1196" t="s">
        <v>234</v>
      </c>
      <c r="V7" s="1196" t="s">
        <v>234</v>
      </c>
      <c r="W7" s="1196" t="s">
        <v>234</v>
      </c>
      <c r="X7" s="1196" t="s">
        <v>234</v>
      </c>
      <c r="Y7" s="1204">
        <v>195797</v>
      </c>
      <c r="Z7" s="101"/>
    </row>
    <row r="8" spans="1:26" ht="20.1" customHeight="1">
      <c r="A8" s="1073"/>
      <c r="B8" s="1073"/>
      <c r="C8" s="1181"/>
      <c r="D8" s="413" t="s">
        <v>145</v>
      </c>
      <c r="E8" s="112">
        <f>+E24/4</f>
        <v>22806250</v>
      </c>
      <c r="F8" s="113">
        <v>52128571.4285714</v>
      </c>
      <c r="G8" s="112">
        <v>48878750</v>
      </c>
      <c r="H8" s="371">
        <v>48878750</v>
      </c>
      <c r="I8" s="112"/>
      <c r="J8" s="112">
        <v>0</v>
      </c>
      <c r="K8" s="476">
        <v>0</v>
      </c>
      <c r="L8" s="692">
        <f>+L24/2</f>
        <v>35045000</v>
      </c>
      <c r="M8" s="113"/>
      <c r="N8" s="1161"/>
      <c r="O8" s="1161"/>
      <c r="P8" s="1184"/>
      <c r="Q8" s="1161"/>
      <c r="R8" s="1184"/>
      <c r="S8" s="1197"/>
      <c r="T8" s="1197"/>
      <c r="U8" s="1197"/>
      <c r="V8" s="1197"/>
      <c r="W8" s="1197"/>
      <c r="X8" s="1197"/>
      <c r="Y8" s="1205"/>
      <c r="Z8" s="101"/>
    </row>
    <row r="9" spans="1:26" ht="20.1" customHeight="1">
      <c r="A9" s="1073"/>
      <c r="B9" s="1073"/>
      <c r="C9" s="1181"/>
      <c r="D9" s="413" t="s">
        <v>146</v>
      </c>
      <c r="E9" s="383">
        <v>0</v>
      </c>
      <c r="F9" s="383">
        <v>0</v>
      </c>
      <c r="G9" s="383">
        <v>0</v>
      </c>
      <c r="H9" s="382">
        <v>0</v>
      </c>
      <c r="I9" s="118"/>
      <c r="J9" s="459">
        <v>0</v>
      </c>
      <c r="K9" s="477">
        <v>0</v>
      </c>
      <c r="L9" s="693"/>
      <c r="M9" s="362"/>
      <c r="N9" s="1161"/>
      <c r="O9" s="1161"/>
      <c r="P9" s="1184"/>
      <c r="Q9" s="1161"/>
      <c r="R9" s="1184"/>
      <c r="S9" s="1197"/>
      <c r="T9" s="1197"/>
      <c r="U9" s="1197"/>
      <c r="V9" s="1197"/>
      <c r="W9" s="1197"/>
      <c r="X9" s="1197"/>
      <c r="Y9" s="1205"/>
      <c r="Z9" s="101"/>
    </row>
    <row r="10" spans="1:26" ht="20.1" customHeight="1" thickBot="1">
      <c r="A10" s="1073"/>
      <c r="B10" s="1073"/>
      <c r="C10" s="1181"/>
      <c r="D10" s="416" t="s">
        <v>147</v>
      </c>
      <c r="E10" s="495">
        <f>+E26/4</f>
        <v>12149750</v>
      </c>
      <c r="F10" s="495">
        <v>24299500</v>
      </c>
      <c r="G10" s="495">
        <v>24299500</v>
      </c>
      <c r="H10" s="694">
        <v>24299500</v>
      </c>
      <c r="I10" s="417"/>
      <c r="J10" s="496">
        <v>7018000</v>
      </c>
      <c r="K10" s="497">
        <f>+K26/2</f>
        <v>22656150</v>
      </c>
      <c r="L10" s="695">
        <v>22656150</v>
      </c>
      <c r="M10" s="465"/>
      <c r="N10" s="1161"/>
      <c r="O10" s="1161"/>
      <c r="P10" s="1184"/>
      <c r="Q10" s="1161"/>
      <c r="R10" s="1184"/>
      <c r="S10" s="1197"/>
      <c r="T10" s="1197"/>
      <c r="U10" s="1197"/>
      <c r="V10" s="1197"/>
      <c r="W10" s="1197"/>
      <c r="X10" s="1197"/>
      <c r="Y10" s="1205"/>
      <c r="Z10" s="101"/>
    </row>
    <row r="11" spans="1:73" s="328" customFormat="1" ht="20.1" customHeight="1">
      <c r="A11" s="1073"/>
      <c r="B11" s="1073"/>
      <c r="C11" s="1074" t="s">
        <v>279</v>
      </c>
      <c r="D11" s="412" t="s">
        <v>136</v>
      </c>
      <c r="E11" s="105">
        <v>15</v>
      </c>
      <c r="F11" s="105">
        <v>0</v>
      </c>
      <c r="G11" s="105">
        <v>0</v>
      </c>
      <c r="H11" s="105">
        <v>0</v>
      </c>
      <c r="I11" s="105"/>
      <c r="J11" s="458">
        <v>0</v>
      </c>
      <c r="K11" s="475">
        <v>0</v>
      </c>
      <c r="L11" s="696">
        <v>0</v>
      </c>
      <c r="M11" s="110"/>
      <c r="N11" s="1160" t="s">
        <v>148</v>
      </c>
      <c r="O11" s="1160" t="s">
        <v>149</v>
      </c>
      <c r="P11" s="1183" t="s">
        <v>150</v>
      </c>
      <c r="Q11" s="1160" t="s">
        <v>140</v>
      </c>
      <c r="R11" s="1183" t="s">
        <v>141</v>
      </c>
      <c r="S11" s="1196" t="s">
        <v>234</v>
      </c>
      <c r="T11" s="1196" t="s">
        <v>234</v>
      </c>
      <c r="U11" s="1196" t="s">
        <v>234</v>
      </c>
      <c r="V11" s="1196" t="s">
        <v>234</v>
      </c>
      <c r="W11" s="1196" t="s">
        <v>234</v>
      </c>
      <c r="X11" s="1196" t="s">
        <v>234</v>
      </c>
      <c r="Y11" s="1204">
        <v>22243</v>
      </c>
      <c r="Z11" s="315"/>
      <c r="AA11" s="317"/>
      <c r="AB11" s="317"/>
      <c r="AC11" s="317"/>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8"/>
      <c r="BE11" s="318"/>
      <c r="BF11" s="318"/>
      <c r="BG11" s="318"/>
      <c r="BH11" s="318"/>
      <c r="BI11" s="318"/>
      <c r="BJ11" s="318"/>
      <c r="BK11" s="318"/>
      <c r="BL11" s="318"/>
      <c r="BM11" s="318"/>
      <c r="BN11" s="318"/>
      <c r="BO11" s="318"/>
      <c r="BP11" s="318"/>
      <c r="BQ11" s="318"/>
      <c r="BR11" s="318"/>
      <c r="BS11" s="318"/>
      <c r="BT11" s="318"/>
      <c r="BU11" s="318"/>
    </row>
    <row r="12" spans="1:73" s="328" customFormat="1" ht="20.1" customHeight="1">
      <c r="A12" s="1073"/>
      <c r="B12" s="1073"/>
      <c r="C12" s="1181"/>
      <c r="D12" s="413" t="s">
        <v>145</v>
      </c>
      <c r="E12" s="112">
        <f>+E8</f>
        <v>22806250</v>
      </c>
      <c r="F12" s="112">
        <v>0</v>
      </c>
      <c r="G12" s="112">
        <v>0</v>
      </c>
      <c r="H12" s="371">
        <v>0</v>
      </c>
      <c r="I12" s="112"/>
      <c r="J12" s="112">
        <v>0</v>
      </c>
      <c r="K12" s="476">
        <v>0</v>
      </c>
      <c r="L12" s="692">
        <v>0</v>
      </c>
      <c r="M12" s="112"/>
      <c r="N12" s="1161"/>
      <c r="O12" s="1161"/>
      <c r="P12" s="1184"/>
      <c r="Q12" s="1161"/>
      <c r="R12" s="1184"/>
      <c r="S12" s="1197"/>
      <c r="T12" s="1197"/>
      <c r="U12" s="1197"/>
      <c r="V12" s="1197"/>
      <c r="W12" s="1197"/>
      <c r="X12" s="1197"/>
      <c r="Y12" s="1205"/>
      <c r="Z12" s="315"/>
      <c r="AA12" s="317"/>
      <c r="AB12" s="317"/>
      <c r="AC12" s="317"/>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318"/>
      <c r="BN12" s="318"/>
      <c r="BO12" s="318"/>
      <c r="BP12" s="318"/>
      <c r="BQ12" s="318"/>
      <c r="BR12" s="318"/>
      <c r="BS12" s="318"/>
      <c r="BT12" s="318"/>
      <c r="BU12" s="318"/>
    </row>
    <row r="13" spans="1:73" s="328" customFormat="1" ht="20.1" customHeight="1">
      <c r="A13" s="1073"/>
      <c r="B13" s="1073"/>
      <c r="C13" s="1181"/>
      <c r="D13" s="413" t="s">
        <v>146</v>
      </c>
      <c r="E13" s="383">
        <v>0</v>
      </c>
      <c r="F13" s="383">
        <v>0</v>
      </c>
      <c r="G13" s="383">
        <v>0</v>
      </c>
      <c r="H13" s="382">
        <v>0</v>
      </c>
      <c r="I13" s="118"/>
      <c r="J13" s="459">
        <v>0</v>
      </c>
      <c r="K13" s="477">
        <v>0</v>
      </c>
      <c r="L13" s="693">
        <v>0</v>
      </c>
      <c r="M13" s="122"/>
      <c r="N13" s="1161"/>
      <c r="O13" s="1161"/>
      <c r="P13" s="1184"/>
      <c r="Q13" s="1161"/>
      <c r="R13" s="1184"/>
      <c r="S13" s="1197"/>
      <c r="T13" s="1197"/>
      <c r="U13" s="1197"/>
      <c r="V13" s="1197"/>
      <c r="W13" s="1197"/>
      <c r="X13" s="1197"/>
      <c r="Y13" s="1205"/>
      <c r="Z13" s="315"/>
      <c r="AA13" s="317"/>
      <c r="AB13" s="317"/>
      <c r="AC13" s="317"/>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row>
    <row r="14" spans="1:73" s="328" customFormat="1" ht="20.1" customHeight="1" thickBot="1">
      <c r="A14" s="1073"/>
      <c r="B14" s="1073"/>
      <c r="C14" s="1181"/>
      <c r="D14" s="416" t="s">
        <v>147</v>
      </c>
      <c r="E14" s="495">
        <f>+E10</f>
        <v>12149750</v>
      </c>
      <c r="F14" s="495">
        <v>0</v>
      </c>
      <c r="G14" s="495">
        <v>0</v>
      </c>
      <c r="H14" s="417">
        <v>0</v>
      </c>
      <c r="I14" s="417"/>
      <c r="J14" s="496">
        <v>0</v>
      </c>
      <c r="K14" s="497">
        <v>0</v>
      </c>
      <c r="L14" s="695">
        <v>0</v>
      </c>
      <c r="M14" s="632"/>
      <c r="N14" s="1161"/>
      <c r="O14" s="1161"/>
      <c r="P14" s="1184"/>
      <c r="Q14" s="1161"/>
      <c r="R14" s="1184"/>
      <c r="S14" s="1197"/>
      <c r="T14" s="1197"/>
      <c r="U14" s="1197"/>
      <c r="V14" s="1197"/>
      <c r="W14" s="1197"/>
      <c r="X14" s="1197"/>
      <c r="Y14" s="1205"/>
      <c r="Z14" s="315"/>
      <c r="AA14" s="317"/>
      <c r="AB14" s="317"/>
      <c r="AC14" s="317"/>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c r="BN14" s="318"/>
      <c r="BO14" s="318"/>
      <c r="BP14" s="318"/>
      <c r="BQ14" s="318"/>
      <c r="BR14" s="318"/>
      <c r="BS14" s="318"/>
      <c r="BT14" s="318"/>
      <c r="BU14" s="318"/>
    </row>
    <row r="15" spans="1:73" s="328" customFormat="1" ht="20.1" customHeight="1">
      <c r="A15" s="1073"/>
      <c r="B15" s="1073"/>
      <c r="C15" s="1074" t="s">
        <v>280</v>
      </c>
      <c r="D15" s="412" t="s">
        <v>136</v>
      </c>
      <c r="E15" s="105">
        <v>15</v>
      </c>
      <c r="F15" s="105">
        <v>0</v>
      </c>
      <c r="G15" s="105">
        <v>0</v>
      </c>
      <c r="H15" s="105">
        <v>0</v>
      </c>
      <c r="I15" s="105"/>
      <c r="J15" s="458">
        <v>0</v>
      </c>
      <c r="K15" s="475">
        <v>0</v>
      </c>
      <c r="L15" s="696">
        <v>0</v>
      </c>
      <c r="M15" s="110"/>
      <c r="N15" s="1160" t="s">
        <v>151</v>
      </c>
      <c r="O15" s="1160" t="s">
        <v>152</v>
      </c>
      <c r="P15" s="1183" t="s">
        <v>153</v>
      </c>
      <c r="Q15" s="1160" t="s">
        <v>140</v>
      </c>
      <c r="R15" s="1183" t="s">
        <v>141</v>
      </c>
      <c r="S15" s="1196" t="s">
        <v>234</v>
      </c>
      <c r="T15" s="1196" t="s">
        <v>234</v>
      </c>
      <c r="U15" s="1196" t="s">
        <v>234</v>
      </c>
      <c r="V15" s="1196" t="s">
        <v>234</v>
      </c>
      <c r="W15" s="1196" t="s">
        <v>234</v>
      </c>
      <c r="X15" s="1196" t="s">
        <v>234</v>
      </c>
      <c r="Y15" s="1204">
        <v>190309</v>
      </c>
      <c r="Z15" s="315"/>
      <c r="AA15" s="317"/>
      <c r="AB15" s="317"/>
      <c r="AC15" s="317"/>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c r="BN15" s="318"/>
      <c r="BO15" s="318"/>
      <c r="BP15" s="318"/>
      <c r="BQ15" s="318"/>
      <c r="BR15" s="318"/>
      <c r="BS15" s="318"/>
      <c r="BT15" s="318"/>
      <c r="BU15" s="318"/>
    </row>
    <row r="16" spans="1:73" s="328" customFormat="1" ht="20.1" customHeight="1">
      <c r="A16" s="1073"/>
      <c r="B16" s="1073"/>
      <c r="C16" s="1181"/>
      <c r="D16" s="413" t="s">
        <v>145</v>
      </c>
      <c r="E16" s="112">
        <f>+E12</f>
        <v>22806250</v>
      </c>
      <c r="F16" s="112">
        <v>39096428.5714286</v>
      </c>
      <c r="G16" s="112">
        <v>0</v>
      </c>
      <c r="H16" s="371">
        <v>0</v>
      </c>
      <c r="I16" s="112"/>
      <c r="J16" s="112">
        <v>0</v>
      </c>
      <c r="K16" s="476">
        <v>0</v>
      </c>
      <c r="L16" s="692">
        <v>0</v>
      </c>
      <c r="M16" s="112"/>
      <c r="N16" s="1161"/>
      <c r="O16" s="1161"/>
      <c r="P16" s="1184"/>
      <c r="Q16" s="1161"/>
      <c r="R16" s="1184"/>
      <c r="S16" s="1197"/>
      <c r="T16" s="1197"/>
      <c r="U16" s="1197"/>
      <c r="V16" s="1197"/>
      <c r="W16" s="1197"/>
      <c r="X16" s="1197"/>
      <c r="Y16" s="1205"/>
      <c r="Z16" s="315"/>
      <c r="AA16" s="317"/>
      <c r="AB16" s="317"/>
      <c r="AC16" s="317"/>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8"/>
      <c r="AZ16" s="318"/>
      <c r="BA16" s="318"/>
      <c r="BB16" s="318"/>
      <c r="BC16" s="318"/>
      <c r="BD16" s="318"/>
      <c r="BE16" s="318"/>
      <c r="BF16" s="318"/>
      <c r="BG16" s="318"/>
      <c r="BH16" s="318"/>
      <c r="BI16" s="318"/>
      <c r="BJ16" s="318"/>
      <c r="BK16" s="318"/>
      <c r="BL16" s="318"/>
      <c r="BM16" s="318"/>
      <c r="BN16" s="318"/>
      <c r="BO16" s="318"/>
      <c r="BP16" s="318"/>
      <c r="BQ16" s="318"/>
      <c r="BR16" s="318"/>
      <c r="BS16" s="318"/>
      <c r="BT16" s="318"/>
      <c r="BU16" s="318"/>
    </row>
    <row r="17" spans="1:73" s="328" customFormat="1" ht="20.1" customHeight="1">
      <c r="A17" s="1073"/>
      <c r="B17" s="1073"/>
      <c r="C17" s="1181"/>
      <c r="D17" s="413" t="s">
        <v>146</v>
      </c>
      <c r="E17" s="383">
        <v>0</v>
      </c>
      <c r="F17" s="383">
        <v>0</v>
      </c>
      <c r="G17" s="383">
        <v>0</v>
      </c>
      <c r="H17" s="382">
        <v>0</v>
      </c>
      <c r="I17" s="118"/>
      <c r="J17" s="459">
        <v>0</v>
      </c>
      <c r="K17" s="477">
        <v>0</v>
      </c>
      <c r="L17" s="693">
        <v>0</v>
      </c>
      <c r="M17" s="122"/>
      <c r="N17" s="1161"/>
      <c r="O17" s="1161"/>
      <c r="P17" s="1184"/>
      <c r="Q17" s="1161"/>
      <c r="R17" s="1184"/>
      <c r="S17" s="1197"/>
      <c r="T17" s="1197"/>
      <c r="U17" s="1197"/>
      <c r="V17" s="1197"/>
      <c r="W17" s="1197"/>
      <c r="X17" s="1197"/>
      <c r="Y17" s="1205"/>
      <c r="Z17" s="315"/>
      <c r="AA17" s="317"/>
      <c r="AB17" s="317"/>
      <c r="AC17" s="317"/>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c r="BC17" s="318"/>
      <c r="BD17" s="318"/>
      <c r="BE17" s="318"/>
      <c r="BF17" s="318"/>
      <c r="BG17" s="318"/>
      <c r="BH17" s="318"/>
      <c r="BI17" s="318"/>
      <c r="BJ17" s="318"/>
      <c r="BK17" s="318"/>
      <c r="BL17" s="318"/>
      <c r="BM17" s="318"/>
      <c r="BN17" s="318"/>
      <c r="BO17" s="318"/>
      <c r="BP17" s="318"/>
      <c r="BQ17" s="318"/>
      <c r="BR17" s="318"/>
      <c r="BS17" s="318"/>
      <c r="BT17" s="318"/>
      <c r="BU17" s="318"/>
    </row>
    <row r="18" spans="1:73" s="328" customFormat="1" ht="20.1" customHeight="1" thickBot="1">
      <c r="A18" s="1073"/>
      <c r="B18" s="1073"/>
      <c r="C18" s="1181"/>
      <c r="D18" s="416" t="s">
        <v>147</v>
      </c>
      <c r="E18" s="495">
        <f>+E14</f>
        <v>12149750</v>
      </c>
      <c r="F18" s="495">
        <v>24299500</v>
      </c>
      <c r="G18" s="495">
        <v>0</v>
      </c>
      <c r="H18" s="417">
        <v>0</v>
      </c>
      <c r="I18" s="417"/>
      <c r="J18" s="496">
        <v>0</v>
      </c>
      <c r="K18" s="497">
        <v>0</v>
      </c>
      <c r="L18" s="695">
        <v>0</v>
      </c>
      <c r="M18" s="632"/>
      <c r="N18" s="1161"/>
      <c r="O18" s="1161"/>
      <c r="P18" s="1184"/>
      <c r="Q18" s="1161"/>
      <c r="R18" s="1184"/>
      <c r="S18" s="1197"/>
      <c r="T18" s="1197"/>
      <c r="U18" s="1197"/>
      <c r="V18" s="1197"/>
      <c r="W18" s="1197"/>
      <c r="X18" s="1197"/>
      <c r="Y18" s="1205"/>
      <c r="Z18" s="315"/>
      <c r="AA18" s="317"/>
      <c r="AB18" s="317"/>
      <c r="AC18" s="317"/>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row>
    <row r="19" spans="1:26" ht="20.1" customHeight="1">
      <c r="A19" s="1073"/>
      <c r="B19" s="1073"/>
      <c r="C19" s="1074" t="s">
        <v>281</v>
      </c>
      <c r="D19" s="412" t="s">
        <v>136</v>
      </c>
      <c r="E19" s="107">
        <v>15</v>
      </c>
      <c r="F19" s="107">
        <v>30</v>
      </c>
      <c r="G19" s="107">
        <v>30</v>
      </c>
      <c r="H19" s="123">
        <v>30</v>
      </c>
      <c r="I19" s="105"/>
      <c r="J19" s="458">
        <v>0.23</v>
      </c>
      <c r="K19" s="566">
        <v>0.325</v>
      </c>
      <c r="L19" s="697">
        <v>0.335</v>
      </c>
      <c r="M19" s="388"/>
      <c r="N19" s="1160" t="s">
        <v>154</v>
      </c>
      <c r="O19" s="1160" t="s">
        <v>155</v>
      </c>
      <c r="P19" s="1160" t="s">
        <v>156</v>
      </c>
      <c r="Q19" s="1160" t="s">
        <v>140</v>
      </c>
      <c r="R19" s="1183" t="s">
        <v>141</v>
      </c>
      <c r="S19" s="1196" t="s">
        <v>234</v>
      </c>
      <c r="T19" s="1196" t="s">
        <v>234</v>
      </c>
      <c r="U19" s="1196" t="s">
        <v>234</v>
      </c>
      <c r="V19" s="1196" t="s">
        <v>234</v>
      </c>
      <c r="W19" s="1196" t="s">
        <v>234</v>
      </c>
      <c r="X19" s="1196" t="s">
        <v>234</v>
      </c>
      <c r="Y19" s="1198">
        <v>30939</v>
      </c>
      <c r="Z19" s="101"/>
    </row>
    <row r="20" spans="1:26" ht="20.1" customHeight="1">
      <c r="A20" s="1073"/>
      <c r="B20" s="1073"/>
      <c r="C20" s="1181"/>
      <c r="D20" s="413" t="s">
        <v>145</v>
      </c>
      <c r="E20" s="112">
        <f>+E16</f>
        <v>22806250</v>
      </c>
      <c r="F20" s="112">
        <v>0</v>
      </c>
      <c r="G20" s="112">
        <v>48878750</v>
      </c>
      <c r="H20" s="112">
        <v>48878750</v>
      </c>
      <c r="I20" s="112"/>
      <c r="J20" s="112">
        <v>0</v>
      </c>
      <c r="K20" s="476">
        <v>0</v>
      </c>
      <c r="L20" s="692">
        <f>+L8</f>
        <v>35045000</v>
      </c>
      <c r="M20" s="387"/>
      <c r="N20" s="1161"/>
      <c r="O20" s="1161"/>
      <c r="P20" s="1161"/>
      <c r="Q20" s="1161"/>
      <c r="R20" s="1184"/>
      <c r="S20" s="1197"/>
      <c r="T20" s="1197"/>
      <c r="U20" s="1197"/>
      <c r="V20" s="1197"/>
      <c r="W20" s="1197"/>
      <c r="X20" s="1197"/>
      <c r="Y20" s="1199"/>
      <c r="Z20" s="101"/>
    </row>
    <row r="21" spans="1:26" ht="20.1" customHeight="1">
      <c r="A21" s="1073"/>
      <c r="B21" s="1073"/>
      <c r="C21" s="1181"/>
      <c r="D21" s="413" t="s">
        <v>146</v>
      </c>
      <c r="E21" s="382">
        <v>0</v>
      </c>
      <c r="F21" s="382">
        <v>0</v>
      </c>
      <c r="G21" s="382">
        <v>0</v>
      </c>
      <c r="H21" s="382">
        <v>0</v>
      </c>
      <c r="I21" s="118"/>
      <c r="J21" s="459">
        <v>0</v>
      </c>
      <c r="K21" s="477">
        <v>0</v>
      </c>
      <c r="L21" s="477">
        <v>0</v>
      </c>
      <c r="M21" s="362"/>
      <c r="N21" s="1161"/>
      <c r="O21" s="1161"/>
      <c r="P21" s="1161"/>
      <c r="Q21" s="1161"/>
      <c r="R21" s="1184"/>
      <c r="S21" s="1197"/>
      <c r="T21" s="1197"/>
      <c r="U21" s="1197"/>
      <c r="V21" s="1197"/>
      <c r="W21" s="1197"/>
      <c r="X21" s="1197"/>
      <c r="Y21" s="1199"/>
      <c r="Z21" s="101"/>
    </row>
    <row r="22" spans="1:26" ht="20.1" customHeight="1" thickBot="1">
      <c r="A22" s="1073"/>
      <c r="B22" s="1073"/>
      <c r="C22" s="1181"/>
      <c r="D22" s="498" t="s">
        <v>147</v>
      </c>
      <c r="E22" s="636">
        <f>+E18</f>
        <v>12149750</v>
      </c>
      <c r="F22" s="636">
        <v>0</v>
      </c>
      <c r="G22" s="636">
        <v>24299500</v>
      </c>
      <c r="H22" s="635">
        <v>24299500</v>
      </c>
      <c r="I22" s="636"/>
      <c r="J22" s="466">
        <v>7018000</v>
      </c>
      <c r="K22" s="499">
        <f>+K10</f>
        <v>22656150</v>
      </c>
      <c r="L22" s="499">
        <v>22656150</v>
      </c>
      <c r="M22" s="465"/>
      <c r="N22" s="1161"/>
      <c r="O22" s="1161"/>
      <c r="P22" s="1161"/>
      <c r="Q22" s="1161"/>
      <c r="R22" s="1184"/>
      <c r="S22" s="1197"/>
      <c r="T22" s="1197"/>
      <c r="U22" s="1197"/>
      <c r="V22" s="1197"/>
      <c r="W22" s="1197"/>
      <c r="X22" s="1197"/>
      <c r="Y22" s="1199"/>
      <c r="Z22" s="101"/>
    </row>
    <row r="23" spans="1:26" ht="20.1" customHeight="1">
      <c r="A23" s="1073"/>
      <c r="B23" s="1073"/>
      <c r="C23" s="1086" t="s">
        <v>21</v>
      </c>
      <c r="D23" s="412" t="s">
        <v>136</v>
      </c>
      <c r="E23" s="380">
        <f>+'[4]INVERSIÓN'!S9</f>
        <v>70</v>
      </c>
      <c r="F23" s="380">
        <v>70</v>
      </c>
      <c r="G23" s="380">
        <v>70</v>
      </c>
      <c r="H23" s="565">
        <f>+'[4]INVERSIÓN'!V9</f>
        <v>70</v>
      </c>
      <c r="I23" s="380"/>
      <c r="J23" s="380">
        <v>45</v>
      </c>
      <c r="K23" s="593">
        <f>+'[4]INVERSIÓN'!AL9</f>
        <v>65</v>
      </c>
      <c r="L23" s="593">
        <f>+'[4]INVERSIÓN'!AM9</f>
        <v>67</v>
      </c>
      <c r="M23" s="698"/>
      <c r="N23" s="1202"/>
      <c r="O23" s="1202"/>
      <c r="P23" s="1202"/>
      <c r="Q23" s="1202"/>
      <c r="R23" s="1203"/>
      <c r="S23" s="1195"/>
      <c r="T23" s="1195"/>
      <c r="U23" s="1195"/>
      <c r="V23" s="1195"/>
      <c r="W23" s="1195"/>
      <c r="X23" s="1195"/>
      <c r="Y23" s="1194"/>
      <c r="Z23" s="101"/>
    </row>
    <row r="24" spans="1:26" ht="20.1" customHeight="1">
      <c r="A24" s="1073"/>
      <c r="B24" s="1073"/>
      <c r="C24" s="1087"/>
      <c r="D24" s="413" t="s">
        <v>145</v>
      </c>
      <c r="E24" s="379">
        <f>+'[4]INVERSIÓN'!S10</f>
        <v>91225000</v>
      </c>
      <c r="F24" s="379">
        <v>91225000</v>
      </c>
      <c r="G24" s="379">
        <v>97757500</v>
      </c>
      <c r="H24" s="385">
        <f>+'[4]INVERSIÓN'!V10</f>
        <v>97757500</v>
      </c>
      <c r="I24" s="378"/>
      <c r="J24" s="386">
        <v>0</v>
      </c>
      <c r="K24" s="594">
        <f>+'[4]INVERSIÓN'!AL10</f>
        <v>0</v>
      </c>
      <c r="L24" s="599">
        <f>+'[4]INVERSIÓN'!AM10</f>
        <v>70090000</v>
      </c>
      <c r="M24" s="597"/>
      <c r="N24" s="1080"/>
      <c r="O24" s="1080"/>
      <c r="P24" s="1080"/>
      <c r="Q24" s="1080"/>
      <c r="R24" s="1187"/>
      <c r="S24" s="1186"/>
      <c r="T24" s="1186"/>
      <c r="U24" s="1186"/>
      <c r="V24" s="1186"/>
      <c r="W24" s="1186"/>
      <c r="X24" s="1186"/>
      <c r="Y24" s="1070"/>
      <c r="Z24" s="101"/>
    </row>
    <row r="25" spans="1:26" ht="20.1" customHeight="1">
      <c r="A25" s="1073"/>
      <c r="B25" s="1073"/>
      <c r="C25" s="1087"/>
      <c r="D25" s="413" t="s">
        <v>146</v>
      </c>
      <c r="E25" s="378">
        <f>+'[4]INVERSIÓN'!S11</f>
        <v>0</v>
      </c>
      <c r="F25" s="378">
        <v>0</v>
      </c>
      <c r="G25" s="378">
        <v>0</v>
      </c>
      <c r="H25" s="385">
        <f>+'[4]INVERSIÓN'!V11</f>
        <v>0</v>
      </c>
      <c r="I25" s="378"/>
      <c r="J25" s="384">
        <v>0</v>
      </c>
      <c r="K25" s="595">
        <f>+'[4]INVERSIÓN'!AL11</f>
        <v>0</v>
      </c>
      <c r="L25" s="600">
        <f>+'[4]INVERSIÓN'!AM11</f>
        <v>0</v>
      </c>
      <c r="M25" s="598"/>
      <c r="N25" s="1080"/>
      <c r="O25" s="1080"/>
      <c r="P25" s="1080"/>
      <c r="Q25" s="1080"/>
      <c r="R25" s="1187"/>
      <c r="S25" s="1186"/>
      <c r="T25" s="1186"/>
      <c r="U25" s="1186"/>
      <c r="V25" s="1186"/>
      <c r="W25" s="1186"/>
      <c r="X25" s="1186"/>
      <c r="Y25" s="1070"/>
      <c r="Z25" s="101"/>
    </row>
    <row r="26" spans="1:26" ht="20.1" customHeight="1" thickBot="1">
      <c r="A26" s="1073"/>
      <c r="B26" s="1073"/>
      <c r="C26" s="1088"/>
      <c r="D26" s="416" t="s">
        <v>147</v>
      </c>
      <c r="E26" s="501">
        <f>+'[4]INVERSIÓN'!S12</f>
        <v>48599000</v>
      </c>
      <c r="F26" s="501">
        <v>48599000</v>
      </c>
      <c r="G26" s="501">
        <v>48599000</v>
      </c>
      <c r="H26" s="502">
        <f>+'[4]INVERSIÓN'!V12</f>
        <v>48599000</v>
      </c>
      <c r="I26" s="503"/>
      <c r="J26" s="504">
        <v>14036000</v>
      </c>
      <c r="K26" s="596">
        <f>+'[4]INVERSIÓN'!AL12</f>
        <v>45312300</v>
      </c>
      <c r="L26" s="601">
        <f>+'[4]INVERSIÓN'!AM12</f>
        <v>45312300</v>
      </c>
      <c r="M26" s="699"/>
      <c r="N26" s="1081"/>
      <c r="O26" s="1081"/>
      <c r="P26" s="1081"/>
      <c r="Q26" s="1081"/>
      <c r="R26" s="1207"/>
      <c r="S26" s="1206"/>
      <c r="T26" s="1206"/>
      <c r="U26" s="1206"/>
      <c r="V26" s="1206"/>
      <c r="W26" s="1206"/>
      <c r="X26" s="1206"/>
      <c r="Y26" s="1071"/>
      <c r="Z26" s="101"/>
    </row>
    <row r="27" spans="1:26" ht="20.1" customHeight="1">
      <c r="A27" s="1072">
        <v>2</v>
      </c>
      <c r="B27" s="1072" t="s">
        <v>80</v>
      </c>
      <c r="C27" s="1181" t="s">
        <v>282</v>
      </c>
      <c r="D27" s="412" t="s">
        <v>136</v>
      </c>
      <c r="E27" s="123">
        <f>+E43/4</f>
        <v>2.5</v>
      </c>
      <c r="F27" s="123">
        <v>7.5</v>
      </c>
      <c r="G27" s="123">
        <v>7.5</v>
      </c>
      <c r="H27" s="156">
        <v>7.5</v>
      </c>
      <c r="I27" s="156"/>
      <c r="J27" s="204">
        <v>0</v>
      </c>
      <c r="K27" s="505">
        <v>0</v>
      </c>
      <c r="L27" s="505">
        <v>0</v>
      </c>
      <c r="M27" s="110"/>
      <c r="N27" s="1160" t="s">
        <v>137</v>
      </c>
      <c r="O27" s="1160" t="s">
        <v>138</v>
      </c>
      <c r="P27" s="1183" t="s">
        <v>139</v>
      </c>
      <c r="Q27" s="1160" t="s">
        <v>140</v>
      </c>
      <c r="R27" s="1183" t="s">
        <v>141</v>
      </c>
      <c r="S27" s="1196" t="s">
        <v>234</v>
      </c>
      <c r="T27" s="1196" t="s">
        <v>234</v>
      </c>
      <c r="U27" s="1196" t="s">
        <v>234</v>
      </c>
      <c r="V27" s="1196" t="s">
        <v>234</v>
      </c>
      <c r="W27" s="1196" t="s">
        <v>234</v>
      </c>
      <c r="X27" s="1196" t="s">
        <v>234</v>
      </c>
      <c r="Y27" s="1204">
        <v>195797</v>
      </c>
      <c r="Z27" s="101"/>
    </row>
    <row r="28" spans="1:26" ht="20.1" customHeight="1">
      <c r="A28" s="1073"/>
      <c r="B28" s="1073"/>
      <c r="C28" s="1181"/>
      <c r="D28" s="413" t="s">
        <v>145</v>
      </c>
      <c r="E28" s="369">
        <f>+E44/4</f>
        <v>250000000</v>
      </c>
      <c r="F28" s="370">
        <v>750000000</v>
      </c>
      <c r="G28" s="369">
        <v>750000000</v>
      </c>
      <c r="H28" s="365">
        <v>750000000</v>
      </c>
      <c r="I28" s="365"/>
      <c r="J28" s="369">
        <v>0</v>
      </c>
      <c r="K28" s="479">
        <v>0</v>
      </c>
      <c r="L28" s="479">
        <v>0</v>
      </c>
      <c r="M28" s="364"/>
      <c r="N28" s="1161"/>
      <c r="O28" s="1161"/>
      <c r="P28" s="1184"/>
      <c r="Q28" s="1161"/>
      <c r="R28" s="1184"/>
      <c r="S28" s="1197"/>
      <c r="T28" s="1197"/>
      <c r="U28" s="1197"/>
      <c r="V28" s="1197"/>
      <c r="W28" s="1197"/>
      <c r="X28" s="1197"/>
      <c r="Y28" s="1205"/>
      <c r="Z28" s="101"/>
    </row>
    <row r="29" spans="1:26" ht="20.1" customHeight="1">
      <c r="A29" s="1073"/>
      <c r="B29" s="1073"/>
      <c r="C29" s="1181"/>
      <c r="D29" s="413" t="s">
        <v>146</v>
      </c>
      <c r="E29" s="383"/>
      <c r="F29" s="383"/>
      <c r="G29" s="383"/>
      <c r="H29" s="381"/>
      <c r="I29" s="381"/>
      <c r="J29" s="209"/>
      <c r="K29" s="478">
        <v>0</v>
      </c>
      <c r="L29" s="478">
        <v>0</v>
      </c>
      <c r="M29" s="122"/>
      <c r="N29" s="1161"/>
      <c r="O29" s="1161"/>
      <c r="P29" s="1184"/>
      <c r="Q29" s="1161"/>
      <c r="R29" s="1184"/>
      <c r="S29" s="1197"/>
      <c r="T29" s="1197"/>
      <c r="U29" s="1197"/>
      <c r="V29" s="1197"/>
      <c r="W29" s="1197"/>
      <c r="X29" s="1197"/>
      <c r="Y29" s="1205"/>
      <c r="Z29" s="101"/>
    </row>
    <row r="30" spans="1:26" ht="36" customHeight="1" thickBot="1">
      <c r="A30" s="1073"/>
      <c r="B30" s="1073"/>
      <c r="C30" s="1181"/>
      <c r="D30" s="416" t="s">
        <v>147</v>
      </c>
      <c r="E30" s="417">
        <f>+E46/4</f>
        <v>19825385.75</v>
      </c>
      <c r="F30" s="417">
        <v>70899362</v>
      </c>
      <c r="G30" s="417">
        <v>53174521.5</v>
      </c>
      <c r="H30" s="603">
        <v>53174521.5</v>
      </c>
      <c r="I30" s="506"/>
      <c r="J30" s="417">
        <v>70899362</v>
      </c>
      <c r="K30" s="567">
        <f>70899362/2</f>
        <v>35449681</v>
      </c>
      <c r="L30" s="567">
        <f>70899362/2</f>
        <v>35449681</v>
      </c>
      <c r="M30" s="632"/>
      <c r="N30" s="1161"/>
      <c r="O30" s="1161"/>
      <c r="P30" s="1184"/>
      <c r="Q30" s="1161"/>
      <c r="R30" s="1184"/>
      <c r="S30" s="1197"/>
      <c r="T30" s="1197"/>
      <c r="U30" s="1197"/>
      <c r="V30" s="1197"/>
      <c r="W30" s="1197"/>
      <c r="X30" s="1197"/>
      <c r="Y30" s="1205"/>
      <c r="Z30" s="101"/>
    </row>
    <row r="31" spans="1:73" s="328" customFormat="1" ht="20.1" customHeight="1">
      <c r="A31" s="1073"/>
      <c r="B31" s="1073"/>
      <c r="C31" s="1074" t="s">
        <v>283</v>
      </c>
      <c r="D31" s="412" t="s">
        <v>136</v>
      </c>
      <c r="E31" s="174">
        <f>+E27</f>
        <v>2.5</v>
      </c>
      <c r="F31" s="174">
        <v>0</v>
      </c>
      <c r="G31" s="174">
        <v>0</v>
      </c>
      <c r="H31" s="123">
        <v>0</v>
      </c>
      <c r="I31" s="123"/>
      <c r="J31" s="204">
        <v>0</v>
      </c>
      <c r="K31" s="505">
        <v>0</v>
      </c>
      <c r="L31" s="505">
        <v>0</v>
      </c>
      <c r="M31" s="110"/>
      <c r="N31" s="1160" t="s">
        <v>148</v>
      </c>
      <c r="O31" s="1160" t="s">
        <v>149</v>
      </c>
      <c r="P31" s="1160" t="s">
        <v>150</v>
      </c>
      <c r="Q31" s="1160" t="s">
        <v>140</v>
      </c>
      <c r="R31" s="1183" t="s">
        <v>141</v>
      </c>
      <c r="S31" s="1196" t="s">
        <v>234</v>
      </c>
      <c r="T31" s="1196" t="s">
        <v>234</v>
      </c>
      <c r="U31" s="1196" t="s">
        <v>234</v>
      </c>
      <c r="V31" s="1196" t="s">
        <v>234</v>
      </c>
      <c r="W31" s="1196" t="s">
        <v>234</v>
      </c>
      <c r="X31" s="1196" t="s">
        <v>234</v>
      </c>
      <c r="Y31" s="1204">
        <v>22243</v>
      </c>
      <c r="Z31" s="315"/>
      <c r="AA31" s="317"/>
      <c r="AB31" s="317"/>
      <c r="AC31" s="317"/>
      <c r="AD31" s="318"/>
      <c r="AE31" s="318"/>
      <c r="AF31" s="318"/>
      <c r="AG31" s="318"/>
      <c r="AH31" s="318"/>
      <c r="AI31" s="318"/>
      <c r="AJ31" s="318"/>
      <c r="AK31" s="318"/>
      <c r="AL31" s="318"/>
      <c r="AM31" s="318"/>
      <c r="AN31" s="318"/>
      <c r="AO31" s="318"/>
      <c r="AP31" s="318"/>
      <c r="AQ31" s="318"/>
      <c r="AR31" s="318"/>
      <c r="AS31" s="318"/>
      <c r="AT31" s="318"/>
      <c r="AU31" s="318"/>
      <c r="AV31" s="318"/>
      <c r="AW31" s="318"/>
      <c r="AX31" s="318"/>
      <c r="AY31" s="318"/>
      <c r="AZ31" s="318"/>
      <c r="BA31" s="318"/>
      <c r="BB31" s="318"/>
      <c r="BC31" s="318"/>
      <c r="BD31" s="318"/>
      <c r="BE31" s="318"/>
      <c r="BF31" s="318"/>
      <c r="BG31" s="318"/>
      <c r="BH31" s="318"/>
      <c r="BI31" s="318"/>
      <c r="BJ31" s="318"/>
      <c r="BK31" s="318"/>
      <c r="BL31" s="318"/>
      <c r="BM31" s="318"/>
      <c r="BN31" s="318"/>
      <c r="BO31" s="318"/>
      <c r="BP31" s="318"/>
      <c r="BQ31" s="318"/>
      <c r="BR31" s="318"/>
      <c r="BS31" s="318"/>
      <c r="BT31" s="318"/>
      <c r="BU31" s="318"/>
    </row>
    <row r="32" spans="1:73" s="328" customFormat="1" ht="20.1" customHeight="1">
      <c r="A32" s="1073"/>
      <c r="B32" s="1073"/>
      <c r="C32" s="1181"/>
      <c r="D32" s="413" t="s">
        <v>145</v>
      </c>
      <c r="E32" s="369">
        <f>+E28</f>
        <v>250000000</v>
      </c>
      <c r="F32" s="369">
        <v>0</v>
      </c>
      <c r="G32" s="369">
        <v>0</v>
      </c>
      <c r="H32" s="371">
        <v>0</v>
      </c>
      <c r="I32" s="371"/>
      <c r="J32" s="369">
        <v>0</v>
      </c>
      <c r="K32" s="479">
        <v>0</v>
      </c>
      <c r="L32" s="479">
        <v>0</v>
      </c>
      <c r="M32" s="364"/>
      <c r="N32" s="1161"/>
      <c r="O32" s="1161"/>
      <c r="P32" s="1161"/>
      <c r="Q32" s="1161"/>
      <c r="R32" s="1184"/>
      <c r="S32" s="1197"/>
      <c r="T32" s="1197"/>
      <c r="U32" s="1197"/>
      <c r="V32" s="1197"/>
      <c r="W32" s="1197"/>
      <c r="X32" s="1197"/>
      <c r="Y32" s="1205"/>
      <c r="Z32" s="315"/>
      <c r="AA32" s="317"/>
      <c r="AB32" s="317"/>
      <c r="AC32" s="317"/>
      <c r="AD32" s="318"/>
      <c r="AE32" s="318"/>
      <c r="AF32" s="318"/>
      <c r="AG32" s="318"/>
      <c r="AH32" s="318"/>
      <c r="AI32" s="318"/>
      <c r="AJ32" s="318"/>
      <c r="AK32" s="318"/>
      <c r="AL32" s="318"/>
      <c r="AM32" s="318"/>
      <c r="AN32" s="318"/>
      <c r="AO32" s="318"/>
      <c r="AP32" s="318"/>
      <c r="AQ32" s="318"/>
      <c r="AR32" s="318"/>
      <c r="AS32" s="318"/>
      <c r="AT32" s="318"/>
      <c r="AU32" s="318"/>
      <c r="AV32" s="318"/>
      <c r="AW32" s="318"/>
      <c r="AX32" s="318"/>
      <c r="AY32" s="318"/>
      <c r="AZ32" s="318"/>
      <c r="BA32" s="318"/>
      <c r="BB32" s="318"/>
      <c r="BC32" s="318"/>
      <c r="BD32" s="318"/>
      <c r="BE32" s="318"/>
      <c r="BF32" s="318"/>
      <c r="BG32" s="318"/>
      <c r="BH32" s="318"/>
      <c r="BI32" s="318"/>
      <c r="BJ32" s="318"/>
      <c r="BK32" s="318"/>
      <c r="BL32" s="318"/>
      <c r="BM32" s="318"/>
      <c r="BN32" s="318"/>
      <c r="BO32" s="318"/>
      <c r="BP32" s="318"/>
      <c r="BQ32" s="318"/>
      <c r="BR32" s="318"/>
      <c r="BS32" s="318"/>
      <c r="BT32" s="318"/>
      <c r="BU32" s="318"/>
    </row>
    <row r="33" spans="1:73" s="328" customFormat="1" ht="20.1" customHeight="1">
      <c r="A33" s="1073"/>
      <c r="B33" s="1073"/>
      <c r="C33" s="1181"/>
      <c r="D33" s="413" t="s">
        <v>146</v>
      </c>
      <c r="E33" s="382"/>
      <c r="F33" s="382">
        <v>0</v>
      </c>
      <c r="G33" s="382">
        <v>0</v>
      </c>
      <c r="H33" s="382">
        <v>0</v>
      </c>
      <c r="I33" s="382"/>
      <c r="J33" s="209">
        <v>0</v>
      </c>
      <c r="K33" s="478">
        <v>0</v>
      </c>
      <c r="L33" s="478">
        <v>0</v>
      </c>
      <c r="M33" s="122"/>
      <c r="N33" s="1161"/>
      <c r="O33" s="1161"/>
      <c r="P33" s="1161"/>
      <c r="Q33" s="1161"/>
      <c r="R33" s="1184"/>
      <c r="S33" s="1197"/>
      <c r="T33" s="1197"/>
      <c r="U33" s="1197"/>
      <c r="V33" s="1197"/>
      <c r="W33" s="1197"/>
      <c r="X33" s="1197"/>
      <c r="Y33" s="1205"/>
      <c r="Z33" s="315"/>
      <c r="AA33" s="317"/>
      <c r="AB33" s="317"/>
      <c r="AC33" s="317"/>
      <c r="AD33" s="318"/>
      <c r="AE33" s="318"/>
      <c r="AF33" s="318"/>
      <c r="AG33" s="318"/>
      <c r="AH33" s="318"/>
      <c r="AI33" s="318"/>
      <c r="AJ33" s="318"/>
      <c r="AK33" s="318"/>
      <c r="AL33" s="318"/>
      <c r="AM33" s="318"/>
      <c r="AN33" s="318"/>
      <c r="AO33" s="318"/>
      <c r="AP33" s="318"/>
      <c r="AQ33" s="318"/>
      <c r="AR33" s="318"/>
      <c r="AS33" s="318"/>
      <c r="AT33" s="318"/>
      <c r="AU33" s="318"/>
      <c r="AV33" s="318"/>
      <c r="AW33" s="318"/>
      <c r="AX33" s="318"/>
      <c r="AY33" s="318"/>
      <c r="AZ33" s="318"/>
      <c r="BA33" s="318"/>
      <c r="BB33" s="318"/>
      <c r="BC33" s="318"/>
      <c r="BD33" s="318"/>
      <c r="BE33" s="318"/>
      <c r="BF33" s="318"/>
      <c r="BG33" s="318"/>
      <c r="BH33" s="318"/>
      <c r="BI33" s="318"/>
      <c r="BJ33" s="318"/>
      <c r="BK33" s="318"/>
      <c r="BL33" s="318"/>
      <c r="BM33" s="318"/>
      <c r="BN33" s="318"/>
      <c r="BO33" s="318"/>
      <c r="BP33" s="318"/>
      <c r="BQ33" s="318"/>
      <c r="BR33" s="318"/>
      <c r="BS33" s="318"/>
      <c r="BT33" s="318"/>
      <c r="BU33" s="318"/>
    </row>
    <row r="34" spans="1:73" s="328" customFormat="1" ht="20.1" customHeight="1" thickBot="1">
      <c r="A34" s="1073"/>
      <c r="B34" s="1073"/>
      <c r="C34" s="1181"/>
      <c r="D34" s="416" t="s">
        <v>147</v>
      </c>
      <c r="E34" s="417">
        <f>+E30</f>
        <v>19825385.75</v>
      </c>
      <c r="F34" s="417">
        <v>0</v>
      </c>
      <c r="G34" s="417">
        <v>0</v>
      </c>
      <c r="H34" s="605">
        <v>0</v>
      </c>
      <c r="I34" s="137"/>
      <c r="J34" s="508">
        <v>0</v>
      </c>
      <c r="K34" s="507">
        <v>0</v>
      </c>
      <c r="L34" s="507">
        <v>0</v>
      </c>
      <c r="M34" s="632"/>
      <c r="N34" s="1161"/>
      <c r="O34" s="1161"/>
      <c r="P34" s="1161"/>
      <c r="Q34" s="1161"/>
      <c r="R34" s="1184"/>
      <c r="S34" s="1197"/>
      <c r="T34" s="1197"/>
      <c r="U34" s="1197"/>
      <c r="V34" s="1197"/>
      <c r="W34" s="1197"/>
      <c r="X34" s="1197"/>
      <c r="Y34" s="1205"/>
      <c r="Z34" s="315"/>
      <c r="AA34" s="317"/>
      <c r="AB34" s="317"/>
      <c r="AC34" s="317"/>
      <c r="AD34" s="318"/>
      <c r="AE34" s="318"/>
      <c r="AF34" s="318"/>
      <c r="AG34" s="318"/>
      <c r="AH34" s="318"/>
      <c r="AI34" s="318"/>
      <c r="AJ34" s="318"/>
      <c r="AK34" s="318"/>
      <c r="AL34" s="318"/>
      <c r="AM34" s="318"/>
      <c r="AN34" s="318"/>
      <c r="AO34" s="318"/>
      <c r="AP34" s="318"/>
      <c r="AQ34" s="318"/>
      <c r="AR34" s="318"/>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row>
    <row r="35" spans="1:73" s="328" customFormat="1" ht="20.1" customHeight="1">
      <c r="A35" s="1073"/>
      <c r="B35" s="1073"/>
      <c r="C35" s="1074" t="s">
        <v>224</v>
      </c>
      <c r="D35" s="412" t="s">
        <v>136</v>
      </c>
      <c r="E35" s="174">
        <f>+E31</f>
        <v>2.5</v>
      </c>
      <c r="F35" s="174">
        <v>0</v>
      </c>
      <c r="G35" s="174">
        <v>0</v>
      </c>
      <c r="H35" s="123">
        <v>0</v>
      </c>
      <c r="I35" s="123"/>
      <c r="J35" s="204">
        <v>0</v>
      </c>
      <c r="K35" s="505">
        <v>0</v>
      </c>
      <c r="L35" s="505">
        <v>0</v>
      </c>
      <c r="M35" s="110"/>
      <c r="N35" s="1160" t="s">
        <v>151</v>
      </c>
      <c r="O35" s="1160" t="s">
        <v>152</v>
      </c>
      <c r="P35" s="1160" t="s">
        <v>153</v>
      </c>
      <c r="Q35" s="1160" t="s">
        <v>140</v>
      </c>
      <c r="R35" s="1183" t="s">
        <v>141</v>
      </c>
      <c r="S35" s="1196" t="s">
        <v>234</v>
      </c>
      <c r="T35" s="1196" t="s">
        <v>234</v>
      </c>
      <c r="U35" s="1196" t="s">
        <v>234</v>
      </c>
      <c r="V35" s="1196" t="s">
        <v>234</v>
      </c>
      <c r="W35" s="1196" t="s">
        <v>234</v>
      </c>
      <c r="X35" s="1196" t="s">
        <v>234</v>
      </c>
      <c r="Y35" s="1204">
        <v>190309</v>
      </c>
      <c r="Z35" s="315"/>
      <c r="AA35" s="317"/>
      <c r="AB35" s="317"/>
      <c r="AC35" s="317"/>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row>
    <row r="36" spans="1:73" s="328" customFormat="1" ht="20.1" customHeight="1">
      <c r="A36" s="1073"/>
      <c r="B36" s="1073"/>
      <c r="C36" s="1181"/>
      <c r="D36" s="413" t="s">
        <v>145</v>
      </c>
      <c r="E36" s="369">
        <f>+E32</f>
        <v>250000000</v>
      </c>
      <c r="F36" s="369">
        <v>0</v>
      </c>
      <c r="G36" s="369">
        <v>0</v>
      </c>
      <c r="H36" s="371">
        <v>0</v>
      </c>
      <c r="I36" s="371"/>
      <c r="J36" s="369">
        <v>0</v>
      </c>
      <c r="K36" s="479">
        <v>0</v>
      </c>
      <c r="L36" s="479">
        <v>0</v>
      </c>
      <c r="M36" s="364"/>
      <c r="N36" s="1161"/>
      <c r="O36" s="1161"/>
      <c r="P36" s="1161"/>
      <c r="Q36" s="1161"/>
      <c r="R36" s="1184"/>
      <c r="S36" s="1197"/>
      <c r="T36" s="1197"/>
      <c r="U36" s="1197"/>
      <c r="V36" s="1197"/>
      <c r="W36" s="1197"/>
      <c r="X36" s="1197"/>
      <c r="Y36" s="1205"/>
      <c r="Z36" s="315"/>
      <c r="AA36" s="317"/>
      <c r="AB36" s="317"/>
      <c r="AC36" s="317"/>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8"/>
      <c r="BH36" s="318"/>
      <c r="BI36" s="318"/>
      <c r="BJ36" s="318"/>
      <c r="BK36" s="318"/>
      <c r="BL36" s="318"/>
      <c r="BM36" s="318"/>
      <c r="BN36" s="318"/>
      <c r="BO36" s="318"/>
      <c r="BP36" s="318"/>
      <c r="BQ36" s="318"/>
      <c r="BR36" s="318"/>
      <c r="BS36" s="318"/>
      <c r="BT36" s="318"/>
      <c r="BU36" s="318"/>
    </row>
    <row r="37" spans="1:73" s="328" customFormat="1" ht="20.1" customHeight="1">
      <c r="A37" s="1073"/>
      <c r="B37" s="1073"/>
      <c r="C37" s="1181"/>
      <c r="D37" s="413" t="s">
        <v>146</v>
      </c>
      <c r="E37" s="382"/>
      <c r="F37" s="382">
        <v>0</v>
      </c>
      <c r="G37" s="382">
        <v>0</v>
      </c>
      <c r="H37" s="382">
        <v>0</v>
      </c>
      <c r="I37" s="382"/>
      <c r="J37" s="209">
        <v>0</v>
      </c>
      <c r="K37" s="478">
        <v>0</v>
      </c>
      <c r="L37" s="478">
        <v>0</v>
      </c>
      <c r="M37" s="122"/>
      <c r="N37" s="1161"/>
      <c r="O37" s="1161"/>
      <c r="P37" s="1161"/>
      <c r="Q37" s="1161"/>
      <c r="R37" s="1184"/>
      <c r="S37" s="1197"/>
      <c r="T37" s="1197"/>
      <c r="U37" s="1197"/>
      <c r="V37" s="1197"/>
      <c r="W37" s="1197"/>
      <c r="X37" s="1197"/>
      <c r="Y37" s="1205"/>
      <c r="Z37" s="315"/>
      <c r="AA37" s="317"/>
      <c r="AB37" s="317"/>
      <c r="AC37" s="317"/>
      <c r="AD37" s="318"/>
      <c r="AE37" s="318"/>
      <c r="AF37" s="318"/>
      <c r="AG37" s="318"/>
      <c r="AH37" s="318"/>
      <c r="AI37" s="318"/>
      <c r="AJ37" s="318"/>
      <c r="AK37" s="318"/>
      <c r="AL37" s="318"/>
      <c r="AM37" s="318"/>
      <c r="AN37" s="318"/>
      <c r="AO37" s="318"/>
      <c r="AP37" s="318"/>
      <c r="AQ37" s="318"/>
      <c r="AR37" s="318"/>
      <c r="AS37" s="318"/>
      <c r="AT37" s="318"/>
      <c r="AU37" s="318"/>
      <c r="AV37" s="318"/>
      <c r="AW37" s="318"/>
      <c r="AX37" s="318"/>
      <c r="AY37" s="318"/>
      <c r="AZ37" s="318"/>
      <c r="BA37" s="318"/>
      <c r="BB37" s="318"/>
      <c r="BC37" s="318"/>
      <c r="BD37" s="318"/>
      <c r="BE37" s="318"/>
      <c r="BF37" s="318"/>
      <c r="BG37" s="318"/>
      <c r="BH37" s="318"/>
      <c r="BI37" s="318"/>
      <c r="BJ37" s="318"/>
      <c r="BK37" s="318"/>
      <c r="BL37" s="318"/>
      <c r="BM37" s="318"/>
      <c r="BN37" s="318"/>
      <c r="BO37" s="318"/>
      <c r="BP37" s="318"/>
      <c r="BQ37" s="318"/>
      <c r="BR37" s="318"/>
      <c r="BS37" s="318"/>
      <c r="BT37" s="318"/>
      <c r="BU37" s="318"/>
    </row>
    <row r="38" spans="1:73" s="328" customFormat="1" ht="20.1" customHeight="1" thickBot="1">
      <c r="A38" s="1073"/>
      <c r="B38" s="1073"/>
      <c r="C38" s="1181"/>
      <c r="D38" s="416" t="s">
        <v>147</v>
      </c>
      <c r="E38" s="417">
        <f>+E34</f>
        <v>19825385.75</v>
      </c>
      <c r="F38" s="417">
        <v>0</v>
      </c>
      <c r="G38" s="417">
        <v>0</v>
      </c>
      <c r="H38" s="605">
        <v>0</v>
      </c>
      <c r="I38" s="137"/>
      <c r="J38" s="508">
        <v>0</v>
      </c>
      <c r="K38" s="507">
        <v>0</v>
      </c>
      <c r="L38" s="507">
        <v>0</v>
      </c>
      <c r="M38" s="632"/>
      <c r="N38" s="1161"/>
      <c r="O38" s="1161"/>
      <c r="P38" s="1161"/>
      <c r="Q38" s="1161"/>
      <c r="R38" s="1184"/>
      <c r="S38" s="1197"/>
      <c r="T38" s="1197"/>
      <c r="U38" s="1197"/>
      <c r="V38" s="1197"/>
      <c r="W38" s="1197"/>
      <c r="X38" s="1197"/>
      <c r="Y38" s="1205"/>
      <c r="Z38" s="315"/>
      <c r="AA38" s="317"/>
      <c r="AB38" s="317"/>
      <c r="AC38" s="317"/>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8"/>
      <c r="BH38" s="318"/>
      <c r="BI38" s="318"/>
      <c r="BJ38" s="318"/>
      <c r="BK38" s="318"/>
      <c r="BL38" s="318"/>
      <c r="BM38" s="318"/>
      <c r="BN38" s="318"/>
      <c r="BO38" s="318"/>
      <c r="BP38" s="318"/>
      <c r="BQ38" s="318"/>
      <c r="BR38" s="318"/>
      <c r="BS38" s="318"/>
      <c r="BT38" s="318"/>
      <c r="BU38" s="318"/>
    </row>
    <row r="39" spans="1:26" ht="20.1" customHeight="1">
      <c r="A39" s="1073"/>
      <c r="B39" s="1073"/>
      <c r="C39" s="1074" t="s">
        <v>223</v>
      </c>
      <c r="D39" s="412" t="s">
        <v>136</v>
      </c>
      <c r="E39" s="174">
        <f>+E35</f>
        <v>2.5</v>
      </c>
      <c r="F39" s="174">
        <v>2.5</v>
      </c>
      <c r="G39" s="174">
        <v>2.5</v>
      </c>
      <c r="H39" s="156">
        <v>2.5</v>
      </c>
      <c r="I39" s="156"/>
      <c r="J39" s="204">
        <v>0</v>
      </c>
      <c r="K39" s="505">
        <v>0</v>
      </c>
      <c r="L39" s="505">
        <v>0</v>
      </c>
      <c r="M39" s="110"/>
      <c r="N39" s="1160" t="s">
        <v>154</v>
      </c>
      <c r="O39" s="1160" t="s">
        <v>155</v>
      </c>
      <c r="P39" s="1160" t="s">
        <v>156</v>
      </c>
      <c r="Q39" s="1160" t="s">
        <v>140</v>
      </c>
      <c r="R39" s="1183" t="s">
        <v>141</v>
      </c>
      <c r="S39" s="1196" t="s">
        <v>234</v>
      </c>
      <c r="T39" s="1196" t="s">
        <v>234</v>
      </c>
      <c r="U39" s="1196" t="s">
        <v>234</v>
      </c>
      <c r="V39" s="1196" t="s">
        <v>234</v>
      </c>
      <c r="W39" s="1196" t="s">
        <v>234</v>
      </c>
      <c r="X39" s="1196" t="s">
        <v>234</v>
      </c>
      <c r="Y39" s="1198">
        <v>30939</v>
      </c>
      <c r="Z39" s="101"/>
    </row>
    <row r="40" spans="1:26" ht="20.1" customHeight="1">
      <c r="A40" s="1073"/>
      <c r="B40" s="1073"/>
      <c r="C40" s="1181"/>
      <c r="D40" s="413" t="s">
        <v>145</v>
      </c>
      <c r="E40" s="369">
        <f>+E36</f>
        <v>250000000</v>
      </c>
      <c r="F40" s="369">
        <v>250000000</v>
      </c>
      <c r="G40" s="369">
        <v>250000000</v>
      </c>
      <c r="H40" s="365">
        <v>250000000</v>
      </c>
      <c r="I40" s="365"/>
      <c r="J40" s="369">
        <v>0</v>
      </c>
      <c r="K40" s="479">
        <v>0</v>
      </c>
      <c r="L40" s="479">
        <v>0</v>
      </c>
      <c r="M40" s="364"/>
      <c r="N40" s="1161"/>
      <c r="O40" s="1161"/>
      <c r="P40" s="1161"/>
      <c r="Q40" s="1161"/>
      <c r="R40" s="1184"/>
      <c r="S40" s="1197"/>
      <c r="T40" s="1197"/>
      <c r="U40" s="1197"/>
      <c r="V40" s="1197"/>
      <c r="W40" s="1197"/>
      <c r="X40" s="1197"/>
      <c r="Y40" s="1199"/>
      <c r="Z40" s="101"/>
    </row>
    <row r="41" spans="1:26" ht="20.1" customHeight="1">
      <c r="A41" s="1073"/>
      <c r="B41" s="1073"/>
      <c r="C41" s="1181"/>
      <c r="D41" s="413" t="s">
        <v>146</v>
      </c>
      <c r="E41" s="382"/>
      <c r="F41" s="382">
        <v>0</v>
      </c>
      <c r="G41" s="382">
        <v>0</v>
      </c>
      <c r="H41" s="381">
        <v>0</v>
      </c>
      <c r="I41" s="381"/>
      <c r="J41" s="209">
        <v>0</v>
      </c>
      <c r="K41" s="478">
        <v>0</v>
      </c>
      <c r="L41" s="478">
        <v>0</v>
      </c>
      <c r="M41" s="122"/>
      <c r="N41" s="1161"/>
      <c r="O41" s="1161"/>
      <c r="P41" s="1161"/>
      <c r="Q41" s="1161"/>
      <c r="R41" s="1184"/>
      <c r="S41" s="1197"/>
      <c r="T41" s="1197"/>
      <c r="U41" s="1197"/>
      <c r="V41" s="1197"/>
      <c r="W41" s="1197"/>
      <c r="X41" s="1197"/>
      <c r="Y41" s="1199"/>
      <c r="Z41" s="101"/>
    </row>
    <row r="42" spans="1:26" ht="37.5" customHeight="1" thickBot="1">
      <c r="A42" s="1073"/>
      <c r="B42" s="1073"/>
      <c r="C42" s="1181"/>
      <c r="D42" s="498" t="s">
        <v>147</v>
      </c>
      <c r="E42" s="636">
        <f>+E38</f>
        <v>19825385.75</v>
      </c>
      <c r="F42" s="636">
        <v>8402181</v>
      </c>
      <c r="G42" s="636">
        <v>17724840.5</v>
      </c>
      <c r="H42" s="604">
        <v>17724840.5</v>
      </c>
      <c r="I42" s="568"/>
      <c r="J42" s="569">
        <v>0</v>
      </c>
      <c r="K42" s="570">
        <f>+K46/2</f>
        <v>35449681</v>
      </c>
      <c r="L42" s="570">
        <v>35449681</v>
      </c>
      <c r="M42" s="632"/>
      <c r="N42" s="1161"/>
      <c r="O42" s="1161"/>
      <c r="P42" s="1161"/>
      <c r="Q42" s="1161"/>
      <c r="R42" s="1184"/>
      <c r="S42" s="1197"/>
      <c r="T42" s="1197"/>
      <c r="U42" s="1197"/>
      <c r="V42" s="1197"/>
      <c r="W42" s="1197"/>
      <c r="X42" s="1197"/>
      <c r="Y42" s="1199"/>
      <c r="Z42" s="101"/>
    </row>
    <row r="43" spans="1:26" ht="20.1" customHeight="1">
      <c r="A43" s="1073"/>
      <c r="B43" s="1073"/>
      <c r="C43" s="1086" t="s">
        <v>21</v>
      </c>
      <c r="D43" s="412" t="s">
        <v>136</v>
      </c>
      <c r="E43" s="500">
        <f>+'[4]INVERSIÓN'!S15</f>
        <v>10</v>
      </c>
      <c r="F43" s="500">
        <v>10</v>
      </c>
      <c r="G43" s="500">
        <v>10</v>
      </c>
      <c r="H43" s="500">
        <f>+'[4]INVERSIÓN'!V15</f>
        <v>10</v>
      </c>
      <c r="I43" s="500"/>
      <c r="J43" s="380">
        <v>0</v>
      </c>
      <c r="K43" s="509">
        <f>+'[5]INVERSIÓN'!AL15</f>
        <v>0</v>
      </c>
      <c r="L43" s="509">
        <f>+'[4]INVERSIÓN'!AM15</f>
        <v>0</v>
      </c>
      <c r="M43" s="380"/>
      <c r="N43" s="1200"/>
      <c r="O43" s="1202"/>
      <c r="P43" s="1202"/>
      <c r="Q43" s="1202"/>
      <c r="R43" s="1203"/>
      <c r="S43" s="1195"/>
      <c r="T43" s="1195"/>
      <c r="U43" s="1195"/>
      <c r="V43" s="1195"/>
      <c r="W43" s="1195"/>
      <c r="X43" s="1195"/>
      <c r="Y43" s="1194"/>
      <c r="Z43" s="101"/>
    </row>
    <row r="44" spans="1:26" ht="20.1" customHeight="1">
      <c r="A44" s="1073"/>
      <c r="B44" s="1073"/>
      <c r="C44" s="1087"/>
      <c r="D44" s="571" t="s">
        <v>145</v>
      </c>
      <c r="E44" s="378">
        <f>+'[4]INVERSIÓN'!S16</f>
        <v>1000000000</v>
      </c>
      <c r="F44" s="378">
        <v>1000000000</v>
      </c>
      <c r="G44" s="378">
        <v>1000000000</v>
      </c>
      <c r="H44" s="378">
        <f>+'[4]INVERSIÓN'!V16</f>
        <v>1000000000</v>
      </c>
      <c r="I44" s="378"/>
      <c r="J44" s="377">
        <v>0</v>
      </c>
      <c r="K44" s="480">
        <f>+'[5]INVERSIÓN'!AL16</f>
        <v>0</v>
      </c>
      <c r="L44" s="480">
        <f>+'[4]INVERSIÓN'!AM16</f>
        <v>0</v>
      </c>
      <c r="M44" s="375"/>
      <c r="N44" s="1201"/>
      <c r="O44" s="1080"/>
      <c r="P44" s="1080"/>
      <c r="Q44" s="1080"/>
      <c r="R44" s="1187"/>
      <c r="S44" s="1186"/>
      <c r="T44" s="1186"/>
      <c r="U44" s="1186"/>
      <c r="V44" s="1186"/>
      <c r="W44" s="1186"/>
      <c r="X44" s="1186"/>
      <c r="Y44" s="1070"/>
      <c r="Z44" s="101"/>
    </row>
    <row r="45" spans="1:26" ht="20.1" customHeight="1">
      <c r="A45" s="1073"/>
      <c r="B45" s="1073"/>
      <c r="C45" s="1087"/>
      <c r="D45" s="413" t="s">
        <v>146</v>
      </c>
      <c r="E45" s="375">
        <f>+'[4]INVERSIÓN'!S17</f>
        <v>0</v>
      </c>
      <c r="F45" s="375">
        <v>0</v>
      </c>
      <c r="G45" s="375">
        <v>0</v>
      </c>
      <c r="H45" s="375">
        <f>+'[4]INVERSIÓN'!V17</f>
        <v>0</v>
      </c>
      <c r="I45" s="375"/>
      <c r="J45" s="379">
        <v>0</v>
      </c>
      <c r="K45" s="481">
        <f>+'[5]INVERSIÓN'!AL17</f>
        <v>0</v>
      </c>
      <c r="L45" s="481">
        <f>+'[4]INVERSIÓN'!AM17</f>
        <v>0</v>
      </c>
      <c r="M45" s="377"/>
      <c r="N45" s="1201"/>
      <c r="O45" s="1080"/>
      <c r="P45" s="1080"/>
      <c r="Q45" s="1080"/>
      <c r="R45" s="1187"/>
      <c r="S45" s="1186"/>
      <c r="T45" s="1186"/>
      <c r="U45" s="1186"/>
      <c r="V45" s="1186"/>
      <c r="W45" s="1186"/>
      <c r="X45" s="1186"/>
      <c r="Y45" s="1070"/>
      <c r="Z45" s="101"/>
    </row>
    <row r="46" spans="1:26" ht="20.1" customHeight="1" thickBot="1">
      <c r="A46" s="1073"/>
      <c r="B46" s="1073"/>
      <c r="C46" s="1087"/>
      <c r="D46" s="498" t="s">
        <v>147</v>
      </c>
      <c r="E46" s="572">
        <v>79301543</v>
      </c>
      <c r="F46" s="572">
        <v>79301543</v>
      </c>
      <c r="G46" s="572">
        <v>70899362</v>
      </c>
      <c r="H46" s="573">
        <f>+'[4]INVERSIÓN'!V18</f>
        <v>70899362</v>
      </c>
      <c r="I46" s="573"/>
      <c r="J46" s="467">
        <v>70899362</v>
      </c>
      <c r="K46" s="602">
        <v>70899362</v>
      </c>
      <c r="L46" s="602">
        <f>+'[4]INVERSIÓN'!AM18</f>
        <v>70899362</v>
      </c>
      <c r="M46" s="467"/>
      <c r="N46" s="1201"/>
      <c r="O46" s="1080"/>
      <c r="P46" s="1080"/>
      <c r="Q46" s="1080"/>
      <c r="R46" s="1187"/>
      <c r="S46" s="1186"/>
      <c r="T46" s="1186"/>
      <c r="U46" s="1186"/>
      <c r="V46" s="1186"/>
      <c r="W46" s="1186"/>
      <c r="X46" s="1186"/>
      <c r="Y46" s="1070"/>
      <c r="Z46" s="101"/>
    </row>
    <row r="47" spans="1:26" ht="20.1" customHeight="1">
      <c r="A47" s="1072">
        <v>3</v>
      </c>
      <c r="B47" s="1072" t="s">
        <v>81</v>
      </c>
      <c r="C47" s="1074" t="s">
        <v>376</v>
      </c>
      <c r="D47" s="574" t="s">
        <v>136</v>
      </c>
      <c r="E47" s="202">
        <v>1.64</v>
      </c>
      <c r="F47" s="202">
        <v>1.64</v>
      </c>
      <c r="G47" s="202">
        <v>0.07</v>
      </c>
      <c r="H47" s="457">
        <v>0.07</v>
      </c>
      <c r="I47" s="202"/>
      <c r="J47" s="202">
        <v>0</v>
      </c>
      <c r="K47" s="700">
        <v>0</v>
      </c>
      <c r="L47" s="701">
        <v>0</v>
      </c>
      <c r="M47" s="575"/>
      <c r="N47" s="1177" t="s">
        <v>371</v>
      </c>
      <c r="O47" s="1158" t="s">
        <v>364</v>
      </c>
      <c r="P47" s="1159" t="s">
        <v>159</v>
      </c>
      <c r="Q47" s="1158" t="s">
        <v>293</v>
      </c>
      <c r="R47" s="1159" t="s">
        <v>161</v>
      </c>
      <c r="S47" s="1099" t="s">
        <v>234</v>
      </c>
      <c r="T47" s="1099" t="s">
        <v>234</v>
      </c>
      <c r="U47" s="1099" t="s">
        <v>234</v>
      </c>
      <c r="V47" s="1099" t="s">
        <v>234</v>
      </c>
      <c r="W47" s="1099" t="s">
        <v>234</v>
      </c>
      <c r="X47" s="1099" t="s">
        <v>234</v>
      </c>
      <c r="Y47" s="1151">
        <v>96232</v>
      </c>
      <c r="Z47" s="101"/>
    </row>
    <row r="48" spans="1:26" ht="20.1" customHeight="1">
      <c r="A48" s="1073"/>
      <c r="B48" s="1073"/>
      <c r="C48" s="1181"/>
      <c r="D48" s="413" t="s">
        <v>145</v>
      </c>
      <c r="E48" s="369">
        <v>3027021000</v>
      </c>
      <c r="F48" s="369">
        <v>3027021000</v>
      </c>
      <c r="G48" s="369">
        <v>125592528.0792683</v>
      </c>
      <c r="H48" s="365">
        <f>+(G48/G68)*H68</f>
        <v>120656193.08536586</v>
      </c>
      <c r="I48" s="370"/>
      <c r="J48" s="370">
        <v>138776000</v>
      </c>
      <c r="K48" s="559">
        <v>6990439.024390245</v>
      </c>
      <c r="L48" s="702">
        <v>42941268.29268293</v>
      </c>
      <c r="M48" s="576"/>
      <c r="N48" s="1176"/>
      <c r="O48" s="1097"/>
      <c r="P48" s="1101"/>
      <c r="Q48" s="1097"/>
      <c r="R48" s="1101"/>
      <c r="S48" s="1090"/>
      <c r="T48" s="1090"/>
      <c r="U48" s="1090"/>
      <c r="V48" s="1090"/>
      <c r="W48" s="1090"/>
      <c r="X48" s="1090"/>
      <c r="Y48" s="1084"/>
      <c r="Z48" s="101"/>
    </row>
    <row r="49" spans="1:73" s="86" customFormat="1" ht="20.1" customHeight="1">
      <c r="A49" s="1073"/>
      <c r="B49" s="1073"/>
      <c r="C49" s="1181"/>
      <c r="D49" s="413" t="s">
        <v>146</v>
      </c>
      <c r="E49" s="368">
        <v>1.2</v>
      </c>
      <c r="F49" s="368">
        <v>1.2</v>
      </c>
      <c r="G49" s="368">
        <v>1.2</v>
      </c>
      <c r="H49" s="218">
        <v>1.2</v>
      </c>
      <c r="I49" s="119"/>
      <c r="J49" s="218">
        <v>0</v>
      </c>
      <c r="K49" s="703">
        <v>0</v>
      </c>
      <c r="L49" s="275">
        <v>0</v>
      </c>
      <c r="M49" s="577"/>
      <c r="N49" s="1176"/>
      <c r="O49" s="1097"/>
      <c r="P49" s="1101"/>
      <c r="Q49" s="1097"/>
      <c r="R49" s="1101"/>
      <c r="S49" s="1090"/>
      <c r="T49" s="1090"/>
      <c r="U49" s="1090"/>
      <c r="V49" s="1090"/>
      <c r="W49" s="1090"/>
      <c r="X49" s="1090"/>
      <c r="Y49" s="1084"/>
      <c r="Z49" s="101"/>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row>
    <row r="50" spans="1:73" s="86" customFormat="1" ht="20.1" customHeight="1" thickBot="1">
      <c r="A50" s="1073"/>
      <c r="B50" s="1073"/>
      <c r="C50" s="1181"/>
      <c r="D50" s="416" t="s">
        <v>147</v>
      </c>
      <c r="E50" s="469">
        <v>3655716488</v>
      </c>
      <c r="F50" s="469">
        <v>3655716488</v>
      </c>
      <c r="G50" s="469">
        <v>3655716488</v>
      </c>
      <c r="H50" s="212">
        <v>3655716488</v>
      </c>
      <c r="I50" s="136"/>
      <c r="J50" s="212">
        <v>8644000</v>
      </c>
      <c r="K50" s="704">
        <v>2817475535</v>
      </c>
      <c r="L50" s="510">
        <v>2820500935</v>
      </c>
      <c r="M50" s="578"/>
      <c r="N50" s="1176"/>
      <c r="O50" s="1097"/>
      <c r="P50" s="1101"/>
      <c r="Q50" s="1097"/>
      <c r="R50" s="1101"/>
      <c r="S50" s="1090"/>
      <c r="T50" s="1090"/>
      <c r="U50" s="1090"/>
      <c r="V50" s="1090"/>
      <c r="W50" s="1090"/>
      <c r="X50" s="1090"/>
      <c r="Y50" s="1084"/>
      <c r="Z50" s="101"/>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row>
    <row r="51" spans="1:73" s="86" customFormat="1" ht="20.1" customHeight="1">
      <c r="A51" s="1073"/>
      <c r="B51" s="1073"/>
      <c r="C51" s="1157" t="s">
        <v>377</v>
      </c>
      <c r="D51" s="579" t="s">
        <v>136</v>
      </c>
      <c r="E51" s="247">
        <v>0</v>
      </c>
      <c r="F51" s="247">
        <v>0</v>
      </c>
      <c r="G51" s="247">
        <v>0.43</v>
      </c>
      <c r="H51" s="580">
        <v>0.21</v>
      </c>
      <c r="I51" s="248"/>
      <c r="J51" s="141">
        <v>0</v>
      </c>
      <c r="K51" s="705">
        <v>0</v>
      </c>
      <c r="L51" s="560">
        <v>0</v>
      </c>
      <c r="M51" s="185"/>
      <c r="N51" s="1176" t="s">
        <v>299</v>
      </c>
      <c r="O51" s="1097" t="s">
        <v>295</v>
      </c>
      <c r="P51" s="1101" t="s">
        <v>296</v>
      </c>
      <c r="Q51" s="1097" t="s">
        <v>297</v>
      </c>
      <c r="R51" s="1101" t="s">
        <v>298</v>
      </c>
      <c r="S51" s="1090" t="s">
        <v>234</v>
      </c>
      <c r="T51" s="1090" t="s">
        <v>234</v>
      </c>
      <c r="U51" s="1090" t="s">
        <v>234</v>
      </c>
      <c r="V51" s="1090" t="s">
        <v>234</v>
      </c>
      <c r="W51" s="1090" t="s">
        <v>234</v>
      </c>
      <c r="X51" s="1090" t="s">
        <v>234</v>
      </c>
      <c r="Y51" s="1084">
        <v>35327</v>
      </c>
      <c r="Z51" s="101"/>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row>
    <row r="52" spans="1:73" s="86" customFormat="1" ht="20.1" customHeight="1">
      <c r="A52" s="1073"/>
      <c r="B52" s="1073"/>
      <c r="C52" s="1157"/>
      <c r="D52" s="413" t="s">
        <v>145</v>
      </c>
      <c r="E52" s="369">
        <v>0</v>
      </c>
      <c r="F52" s="369">
        <v>0</v>
      </c>
      <c r="G52" s="369">
        <v>771496958.2012196</v>
      </c>
      <c r="H52" s="365">
        <f>741173757.52439-H56</f>
        <v>361968579.25609696</v>
      </c>
      <c r="I52" s="370"/>
      <c r="J52" s="370">
        <v>0</v>
      </c>
      <c r="K52" s="559">
        <v>42941268.29268293</v>
      </c>
      <c r="L52" s="702">
        <v>42941268.29268293</v>
      </c>
      <c r="M52" s="185"/>
      <c r="N52" s="1176"/>
      <c r="O52" s="1097"/>
      <c r="P52" s="1101"/>
      <c r="Q52" s="1097"/>
      <c r="R52" s="1101"/>
      <c r="S52" s="1090"/>
      <c r="T52" s="1090"/>
      <c r="U52" s="1090"/>
      <c r="V52" s="1090"/>
      <c r="W52" s="1090"/>
      <c r="X52" s="1090"/>
      <c r="Y52" s="1084"/>
      <c r="Z52" s="101"/>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row>
    <row r="53" spans="1:73" s="86" customFormat="1" ht="20.1" customHeight="1">
      <c r="A53" s="1073"/>
      <c r="B53" s="1073"/>
      <c r="C53" s="1157"/>
      <c r="D53" s="413" t="s">
        <v>146</v>
      </c>
      <c r="E53" s="368">
        <v>0</v>
      </c>
      <c r="F53" s="368">
        <v>0</v>
      </c>
      <c r="G53" s="368">
        <v>0</v>
      </c>
      <c r="H53" s="119">
        <v>0</v>
      </c>
      <c r="I53" s="119"/>
      <c r="J53" s="218">
        <v>0</v>
      </c>
      <c r="K53" s="703">
        <v>0</v>
      </c>
      <c r="L53" s="275">
        <v>0</v>
      </c>
      <c r="M53" s="185"/>
      <c r="N53" s="1176"/>
      <c r="O53" s="1097"/>
      <c r="P53" s="1101"/>
      <c r="Q53" s="1097"/>
      <c r="R53" s="1101"/>
      <c r="S53" s="1090"/>
      <c r="T53" s="1090"/>
      <c r="U53" s="1090"/>
      <c r="V53" s="1090"/>
      <c r="W53" s="1090"/>
      <c r="X53" s="1090"/>
      <c r="Y53" s="1084"/>
      <c r="Z53" s="101"/>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row>
    <row r="54" spans="1:73" s="86" customFormat="1" ht="20.1" customHeight="1" thickBot="1">
      <c r="A54" s="1073"/>
      <c r="B54" s="1073"/>
      <c r="C54" s="1193"/>
      <c r="D54" s="498" t="s">
        <v>147</v>
      </c>
      <c r="E54" s="633">
        <v>0</v>
      </c>
      <c r="F54" s="633">
        <v>0</v>
      </c>
      <c r="G54" s="633">
        <v>0</v>
      </c>
      <c r="H54" s="634">
        <v>0</v>
      </c>
      <c r="I54" s="627"/>
      <c r="J54" s="634">
        <v>0</v>
      </c>
      <c r="K54" s="706">
        <v>0</v>
      </c>
      <c r="L54" s="510">
        <v>0</v>
      </c>
      <c r="M54" s="185"/>
      <c r="N54" s="1176"/>
      <c r="O54" s="1097"/>
      <c r="P54" s="1101"/>
      <c r="Q54" s="1097"/>
      <c r="R54" s="1101"/>
      <c r="S54" s="1090"/>
      <c r="T54" s="1090"/>
      <c r="U54" s="1090"/>
      <c r="V54" s="1090"/>
      <c r="W54" s="1090"/>
      <c r="X54" s="1090"/>
      <c r="Y54" s="1084"/>
      <c r="Z54" s="101"/>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row>
    <row r="55" spans="1:73" s="86" customFormat="1" ht="20.1" customHeight="1">
      <c r="A55" s="1073"/>
      <c r="B55" s="1110"/>
      <c r="C55" s="1188" t="s">
        <v>378</v>
      </c>
      <c r="D55" s="412" t="s">
        <v>136</v>
      </c>
      <c r="E55" s="188">
        <v>0</v>
      </c>
      <c r="F55" s="188">
        <v>0</v>
      </c>
      <c r="G55" s="188">
        <v>0</v>
      </c>
      <c r="H55" s="220">
        <v>0.22</v>
      </c>
      <c r="I55" s="106"/>
      <c r="J55" s="707">
        <v>0</v>
      </c>
      <c r="K55" s="708">
        <v>0</v>
      </c>
      <c r="L55" s="709">
        <v>0</v>
      </c>
      <c r="M55" s="185"/>
      <c r="N55" s="1191"/>
      <c r="O55" s="1192"/>
      <c r="P55" s="1101"/>
      <c r="Q55" s="1097"/>
      <c r="R55" s="1101"/>
      <c r="S55" s="1090"/>
      <c r="T55" s="1090"/>
      <c r="U55" s="1090"/>
      <c r="V55" s="1090"/>
      <c r="W55" s="1090"/>
      <c r="X55" s="1090"/>
      <c r="Y55" s="1084"/>
      <c r="Z55" s="101"/>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row>
    <row r="56" spans="1:73" s="86" customFormat="1" ht="20.1" customHeight="1">
      <c r="A56" s="1073"/>
      <c r="B56" s="1110"/>
      <c r="C56" s="1189"/>
      <c r="D56" s="413" t="s">
        <v>145</v>
      </c>
      <c r="E56" s="369">
        <v>0</v>
      </c>
      <c r="F56" s="369">
        <v>0</v>
      </c>
      <c r="G56" s="369">
        <v>0</v>
      </c>
      <c r="H56" s="207">
        <v>379205178.268293</v>
      </c>
      <c r="I56" s="119"/>
      <c r="J56" s="207">
        <v>0</v>
      </c>
      <c r="K56" s="710">
        <v>0</v>
      </c>
      <c r="L56" s="702">
        <v>26970000</v>
      </c>
      <c r="M56" s="185"/>
      <c r="N56" s="1176"/>
      <c r="O56" s="1192"/>
      <c r="P56" s="1101"/>
      <c r="Q56" s="1097"/>
      <c r="R56" s="1101"/>
      <c r="S56" s="1090"/>
      <c r="T56" s="1090"/>
      <c r="U56" s="1090"/>
      <c r="V56" s="1090"/>
      <c r="W56" s="1090"/>
      <c r="X56" s="1090"/>
      <c r="Y56" s="1084"/>
      <c r="Z56" s="101"/>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row>
    <row r="57" spans="1:73" s="86" customFormat="1" ht="20.1" customHeight="1">
      <c r="A57" s="1073"/>
      <c r="B57" s="1110"/>
      <c r="C57" s="1189"/>
      <c r="D57" s="413" t="s">
        <v>146</v>
      </c>
      <c r="E57" s="368">
        <v>0</v>
      </c>
      <c r="F57" s="368">
        <v>0</v>
      </c>
      <c r="G57" s="368">
        <v>0</v>
      </c>
      <c r="H57" s="207">
        <v>0</v>
      </c>
      <c r="I57" s="119"/>
      <c r="J57" s="207">
        <v>0</v>
      </c>
      <c r="K57" s="711">
        <v>0</v>
      </c>
      <c r="L57" s="275">
        <v>0</v>
      </c>
      <c r="M57" s="185"/>
      <c r="N57" s="1176"/>
      <c r="O57" s="1192"/>
      <c r="P57" s="1101"/>
      <c r="Q57" s="1097"/>
      <c r="R57" s="1101"/>
      <c r="S57" s="1090"/>
      <c r="T57" s="1090"/>
      <c r="U57" s="1090"/>
      <c r="V57" s="1090"/>
      <c r="W57" s="1090"/>
      <c r="X57" s="1090"/>
      <c r="Y57" s="1084"/>
      <c r="Z57" s="101"/>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row>
    <row r="58" spans="1:73" s="86" customFormat="1" ht="20.1" customHeight="1" thickBot="1">
      <c r="A58" s="1073"/>
      <c r="B58" s="1110"/>
      <c r="C58" s="1190"/>
      <c r="D58" s="416" t="s">
        <v>147</v>
      </c>
      <c r="E58" s="469">
        <v>0</v>
      </c>
      <c r="F58" s="469">
        <v>0</v>
      </c>
      <c r="G58" s="469">
        <v>0</v>
      </c>
      <c r="H58" s="212">
        <v>0</v>
      </c>
      <c r="I58" s="136"/>
      <c r="J58" s="212">
        <v>0</v>
      </c>
      <c r="K58" s="704">
        <v>0</v>
      </c>
      <c r="L58" s="510">
        <v>0</v>
      </c>
      <c r="M58" s="185"/>
      <c r="N58" s="1176"/>
      <c r="O58" s="1192"/>
      <c r="P58" s="1101"/>
      <c r="Q58" s="1097"/>
      <c r="R58" s="1101"/>
      <c r="S58" s="1090"/>
      <c r="T58" s="1090"/>
      <c r="U58" s="1090"/>
      <c r="V58" s="1090"/>
      <c r="W58" s="1090"/>
      <c r="X58" s="1090"/>
      <c r="Y58" s="1084"/>
      <c r="Z58" s="101"/>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row>
    <row r="59" spans="1:73" s="86" customFormat="1" ht="20.1" customHeight="1">
      <c r="A59" s="1073"/>
      <c r="B59" s="1073"/>
      <c r="C59" s="1181" t="s">
        <v>379</v>
      </c>
      <c r="D59" s="579" t="s">
        <v>136</v>
      </c>
      <c r="E59" s="247">
        <v>0</v>
      </c>
      <c r="F59" s="247">
        <v>0</v>
      </c>
      <c r="G59" s="247">
        <v>0.57</v>
      </c>
      <c r="H59" s="580">
        <v>0.57</v>
      </c>
      <c r="I59" s="248"/>
      <c r="J59" s="141">
        <v>0</v>
      </c>
      <c r="K59" s="712">
        <v>0</v>
      </c>
      <c r="L59" s="696">
        <v>0</v>
      </c>
      <c r="M59" s="185"/>
      <c r="N59" s="1176" t="s">
        <v>294</v>
      </c>
      <c r="O59" s="1097" t="s">
        <v>300</v>
      </c>
      <c r="P59" s="1101" t="s">
        <v>301</v>
      </c>
      <c r="Q59" s="1097" t="s">
        <v>302</v>
      </c>
      <c r="R59" s="1101" t="s">
        <v>298</v>
      </c>
      <c r="S59" s="1090" t="s">
        <v>234</v>
      </c>
      <c r="T59" s="1090" t="s">
        <v>234</v>
      </c>
      <c r="U59" s="1090" t="s">
        <v>234</v>
      </c>
      <c r="V59" s="1090" t="s">
        <v>234</v>
      </c>
      <c r="W59" s="1090" t="s">
        <v>234</v>
      </c>
      <c r="X59" s="1090" t="s">
        <v>234</v>
      </c>
      <c r="Y59" s="1084">
        <v>40715</v>
      </c>
      <c r="Z59" s="101"/>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row>
    <row r="60" spans="1:73" s="86" customFormat="1" ht="20.1" customHeight="1">
      <c r="A60" s="1073"/>
      <c r="B60" s="1073"/>
      <c r="C60" s="1181"/>
      <c r="D60" s="413" t="s">
        <v>145</v>
      </c>
      <c r="E60" s="369">
        <v>0</v>
      </c>
      <c r="F60" s="369">
        <v>0</v>
      </c>
      <c r="G60" s="369">
        <v>1022682014.359756</v>
      </c>
      <c r="H60" s="365">
        <f>+(G60/G68)*H68</f>
        <v>982486143.6951219</v>
      </c>
      <c r="I60" s="370"/>
      <c r="J60" s="370">
        <v>0</v>
      </c>
      <c r="K60" s="702">
        <v>56922146.34146341</v>
      </c>
      <c r="L60" s="702">
        <v>56922146.34146341</v>
      </c>
      <c r="M60" s="185"/>
      <c r="N60" s="1176"/>
      <c r="O60" s="1097"/>
      <c r="P60" s="1101"/>
      <c r="Q60" s="1097"/>
      <c r="R60" s="1101"/>
      <c r="S60" s="1090"/>
      <c r="T60" s="1090"/>
      <c r="U60" s="1090"/>
      <c r="V60" s="1090"/>
      <c r="W60" s="1090"/>
      <c r="X60" s="1090"/>
      <c r="Y60" s="1084"/>
      <c r="Z60" s="101"/>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row>
    <row r="61" spans="1:73" s="86" customFormat="1" ht="20.1" customHeight="1">
      <c r="A61" s="1073"/>
      <c r="B61" s="1073"/>
      <c r="C61" s="1181"/>
      <c r="D61" s="413" t="s">
        <v>146</v>
      </c>
      <c r="E61" s="368">
        <v>0</v>
      </c>
      <c r="F61" s="368">
        <v>0</v>
      </c>
      <c r="G61" s="368">
        <v>0</v>
      </c>
      <c r="H61" s="119">
        <v>0</v>
      </c>
      <c r="I61" s="119"/>
      <c r="J61" s="218">
        <v>0</v>
      </c>
      <c r="K61" s="703">
        <v>0</v>
      </c>
      <c r="L61" s="275">
        <v>0</v>
      </c>
      <c r="M61" s="185"/>
      <c r="N61" s="1176"/>
      <c r="O61" s="1097"/>
      <c r="P61" s="1101"/>
      <c r="Q61" s="1097"/>
      <c r="R61" s="1101"/>
      <c r="S61" s="1090"/>
      <c r="T61" s="1090"/>
      <c r="U61" s="1090"/>
      <c r="V61" s="1090"/>
      <c r="W61" s="1090"/>
      <c r="X61" s="1090"/>
      <c r="Y61" s="1084"/>
      <c r="Z61" s="101"/>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row>
    <row r="62" spans="1:73" s="86" customFormat="1" ht="20.1" customHeight="1" thickBot="1">
      <c r="A62" s="1073"/>
      <c r="B62" s="1073"/>
      <c r="C62" s="1181"/>
      <c r="D62" s="416" t="s">
        <v>147</v>
      </c>
      <c r="E62" s="469">
        <v>0</v>
      </c>
      <c r="F62" s="469">
        <v>0</v>
      </c>
      <c r="G62" s="469">
        <v>0</v>
      </c>
      <c r="H62" s="212">
        <v>0</v>
      </c>
      <c r="I62" s="136"/>
      <c r="J62" s="212">
        <v>0</v>
      </c>
      <c r="K62" s="704">
        <v>0</v>
      </c>
      <c r="L62" s="510">
        <v>0</v>
      </c>
      <c r="M62" s="185"/>
      <c r="N62" s="1176"/>
      <c r="O62" s="1097"/>
      <c r="P62" s="1101"/>
      <c r="Q62" s="1097"/>
      <c r="R62" s="1101"/>
      <c r="S62" s="1090"/>
      <c r="T62" s="1090"/>
      <c r="U62" s="1090"/>
      <c r="V62" s="1090"/>
      <c r="W62" s="1090"/>
      <c r="X62" s="1090"/>
      <c r="Y62" s="1084"/>
      <c r="Z62" s="101"/>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row>
    <row r="63" spans="1:73" s="86" customFormat="1" ht="20.1" customHeight="1">
      <c r="A63" s="1073"/>
      <c r="B63" s="1073"/>
      <c r="C63" s="1074" t="s">
        <v>380</v>
      </c>
      <c r="D63" s="412" t="s">
        <v>136</v>
      </c>
      <c r="E63" s="188">
        <v>0</v>
      </c>
      <c r="F63" s="188">
        <v>0</v>
      </c>
      <c r="G63" s="188">
        <v>0.57</v>
      </c>
      <c r="H63" s="220">
        <v>0.57</v>
      </c>
      <c r="I63" s="124"/>
      <c r="J63" s="106">
        <v>0</v>
      </c>
      <c r="K63" s="558">
        <v>0</v>
      </c>
      <c r="L63" s="475">
        <v>0</v>
      </c>
      <c r="M63" s="185"/>
      <c r="N63" s="1176" t="s">
        <v>294</v>
      </c>
      <c r="O63" s="1097" t="s">
        <v>300</v>
      </c>
      <c r="P63" s="1101" t="s">
        <v>301</v>
      </c>
      <c r="Q63" s="1097" t="s">
        <v>303</v>
      </c>
      <c r="R63" s="1101" t="s">
        <v>298</v>
      </c>
      <c r="S63" s="1090" t="s">
        <v>234</v>
      </c>
      <c r="T63" s="1090" t="s">
        <v>234</v>
      </c>
      <c r="U63" s="1090" t="s">
        <v>234</v>
      </c>
      <c r="V63" s="1090" t="s">
        <v>234</v>
      </c>
      <c r="W63" s="1090" t="s">
        <v>234</v>
      </c>
      <c r="X63" s="1090" t="s">
        <v>234</v>
      </c>
      <c r="Y63" s="1091">
        <v>40715</v>
      </c>
      <c r="Z63" s="101"/>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row>
    <row r="64" spans="1:73" s="86" customFormat="1" ht="20.1" customHeight="1">
      <c r="A64" s="1073"/>
      <c r="B64" s="1073"/>
      <c r="C64" s="1181"/>
      <c r="D64" s="413" t="s">
        <v>145</v>
      </c>
      <c r="E64" s="369">
        <v>0</v>
      </c>
      <c r="F64" s="369">
        <v>0</v>
      </c>
      <c r="G64" s="369">
        <v>1022682014.359756</v>
      </c>
      <c r="H64" s="365">
        <f>+(G64/G68)*H68</f>
        <v>982486143.6951219</v>
      </c>
      <c r="I64" s="370"/>
      <c r="J64" s="370">
        <v>0</v>
      </c>
      <c r="K64" s="559">
        <v>56922146.34146341</v>
      </c>
      <c r="L64" s="702">
        <v>20971318</v>
      </c>
      <c r="M64" s="185"/>
      <c r="N64" s="1176"/>
      <c r="O64" s="1097"/>
      <c r="P64" s="1101"/>
      <c r="Q64" s="1097"/>
      <c r="R64" s="1101"/>
      <c r="S64" s="1090"/>
      <c r="T64" s="1090"/>
      <c r="U64" s="1090"/>
      <c r="V64" s="1090"/>
      <c r="W64" s="1090"/>
      <c r="X64" s="1090"/>
      <c r="Y64" s="1084"/>
      <c r="Z64" s="101"/>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row>
    <row r="65" spans="1:73" s="86" customFormat="1" ht="20.1" customHeight="1">
      <c r="A65" s="1073"/>
      <c r="B65" s="1073"/>
      <c r="C65" s="1181"/>
      <c r="D65" s="413" t="s">
        <v>146</v>
      </c>
      <c r="E65" s="368">
        <v>0</v>
      </c>
      <c r="F65" s="368">
        <v>0</v>
      </c>
      <c r="G65" s="368">
        <v>0</v>
      </c>
      <c r="H65" s="119">
        <v>0</v>
      </c>
      <c r="I65" s="119"/>
      <c r="J65" s="218">
        <v>0</v>
      </c>
      <c r="K65" s="703">
        <v>0</v>
      </c>
      <c r="L65" s="275">
        <v>0</v>
      </c>
      <c r="M65" s="185"/>
      <c r="N65" s="1176"/>
      <c r="O65" s="1097"/>
      <c r="P65" s="1101"/>
      <c r="Q65" s="1097"/>
      <c r="R65" s="1101"/>
      <c r="S65" s="1090"/>
      <c r="T65" s="1090"/>
      <c r="U65" s="1090"/>
      <c r="V65" s="1090"/>
      <c r="W65" s="1090"/>
      <c r="X65" s="1090"/>
      <c r="Y65" s="1084"/>
      <c r="Z65" s="101"/>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row>
    <row r="66" spans="1:73" s="86" customFormat="1" ht="20.1" customHeight="1" thickBot="1">
      <c r="A66" s="1073"/>
      <c r="B66" s="1073"/>
      <c r="C66" s="1181"/>
      <c r="D66" s="416" t="s">
        <v>147</v>
      </c>
      <c r="E66" s="469">
        <v>0</v>
      </c>
      <c r="F66" s="469">
        <v>0</v>
      </c>
      <c r="G66" s="469">
        <v>0</v>
      </c>
      <c r="H66" s="212">
        <v>0</v>
      </c>
      <c r="I66" s="136"/>
      <c r="J66" s="212">
        <v>0</v>
      </c>
      <c r="K66" s="704">
        <v>0</v>
      </c>
      <c r="L66" s="510">
        <v>0</v>
      </c>
      <c r="M66" s="185"/>
      <c r="N66" s="1176"/>
      <c r="O66" s="1098"/>
      <c r="P66" s="1173"/>
      <c r="Q66" s="1098"/>
      <c r="R66" s="1173"/>
      <c r="S66" s="1124"/>
      <c r="T66" s="1124"/>
      <c r="U66" s="1124"/>
      <c r="V66" s="1124"/>
      <c r="W66" s="1124"/>
      <c r="X66" s="1124"/>
      <c r="Y66" s="1085"/>
      <c r="Z66" s="101"/>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row>
    <row r="67" spans="1:73" s="86" customFormat="1" ht="20.1" customHeight="1">
      <c r="A67" s="1073"/>
      <c r="B67" s="1073"/>
      <c r="C67" s="1086" t="s">
        <v>21</v>
      </c>
      <c r="D67" s="412" t="s">
        <v>136</v>
      </c>
      <c r="E67" s="581">
        <v>1.64</v>
      </c>
      <c r="F67" s="581">
        <v>1.64</v>
      </c>
      <c r="G67" s="581">
        <v>1.64</v>
      </c>
      <c r="H67" s="581">
        <f>+'[4]INVERSIÓN'!V21</f>
        <v>1.64</v>
      </c>
      <c r="I67" s="581"/>
      <c r="J67" s="581">
        <v>0</v>
      </c>
      <c r="K67" s="582">
        <v>0</v>
      </c>
      <c r="L67" s="582">
        <f>+'[4]INVERSIÓN'!AM21</f>
        <v>0</v>
      </c>
      <c r="M67" s="380"/>
      <c r="N67" s="1171"/>
      <c r="O67" s="1080"/>
      <c r="P67" s="1080"/>
      <c r="Q67" s="1080"/>
      <c r="R67" s="1187"/>
      <c r="S67" s="1186"/>
      <c r="T67" s="1186"/>
      <c r="U67" s="1186"/>
      <c r="V67" s="1186"/>
      <c r="W67" s="1186"/>
      <c r="X67" s="1186"/>
      <c r="Y67" s="1070"/>
      <c r="Z67" s="101"/>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row>
    <row r="68" spans="1:73" s="86" customFormat="1" ht="20.1" customHeight="1">
      <c r="A68" s="1073"/>
      <c r="B68" s="1073"/>
      <c r="C68" s="1087"/>
      <c r="D68" s="571" t="s">
        <v>145</v>
      </c>
      <c r="E68" s="378">
        <v>3027021000</v>
      </c>
      <c r="F68" s="378">
        <v>3027021000</v>
      </c>
      <c r="G68" s="378">
        <v>2942453515</v>
      </c>
      <c r="H68" s="378">
        <f>+'[4]INVERSIÓN'!V22</f>
        <v>2826802238</v>
      </c>
      <c r="I68" s="378"/>
      <c r="J68" s="378">
        <v>138776000</v>
      </c>
      <c r="K68" s="583">
        <v>163776000</v>
      </c>
      <c r="L68" s="583">
        <f>+'[4]INVERSIÓN'!AM22</f>
        <v>190746000</v>
      </c>
      <c r="M68" s="375"/>
      <c r="N68" s="1171"/>
      <c r="O68" s="1080"/>
      <c r="P68" s="1080"/>
      <c r="Q68" s="1080"/>
      <c r="R68" s="1187"/>
      <c r="S68" s="1186"/>
      <c r="T68" s="1186"/>
      <c r="U68" s="1186"/>
      <c r="V68" s="1186"/>
      <c r="W68" s="1186"/>
      <c r="X68" s="1186"/>
      <c r="Y68" s="1070"/>
      <c r="Z68" s="101"/>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row>
    <row r="69" spans="1:73" s="86" customFormat="1" ht="20.1" customHeight="1">
      <c r="A69" s="1073"/>
      <c r="B69" s="1073"/>
      <c r="C69" s="1087"/>
      <c r="D69" s="413" t="s">
        <v>146</v>
      </c>
      <c r="E69" s="584">
        <v>1.2</v>
      </c>
      <c r="F69" s="584">
        <v>1.2</v>
      </c>
      <c r="G69" s="584">
        <v>1.2</v>
      </c>
      <c r="H69" s="584">
        <f>+'[4]INVERSIÓN'!V23</f>
        <v>1.2</v>
      </c>
      <c r="I69" s="584"/>
      <c r="J69" s="584">
        <v>0</v>
      </c>
      <c r="K69" s="585">
        <v>0</v>
      </c>
      <c r="L69" s="585">
        <f>+'[4]INVERSIÓN'!AM23</f>
        <v>0</v>
      </c>
      <c r="M69" s="377"/>
      <c r="N69" s="1171"/>
      <c r="O69" s="1080"/>
      <c r="P69" s="1080"/>
      <c r="Q69" s="1080"/>
      <c r="R69" s="1187"/>
      <c r="S69" s="1186"/>
      <c r="T69" s="1186"/>
      <c r="U69" s="1186"/>
      <c r="V69" s="1186"/>
      <c r="W69" s="1186"/>
      <c r="X69" s="1186"/>
      <c r="Y69" s="1070"/>
      <c r="Z69" s="101"/>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row>
    <row r="70" spans="1:73" s="86" customFormat="1" ht="20.1" customHeight="1" thickBot="1">
      <c r="A70" s="1108"/>
      <c r="B70" s="1108"/>
      <c r="C70" s="1087"/>
      <c r="D70" s="416" t="s">
        <v>147</v>
      </c>
      <c r="E70" s="586">
        <v>3655716488</v>
      </c>
      <c r="F70" s="586">
        <v>3655716488</v>
      </c>
      <c r="G70" s="586">
        <v>3655716488</v>
      </c>
      <c r="H70" s="503">
        <f>+'[4]INVERSIÓN'!V24</f>
        <v>3655716488</v>
      </c>
      <c r="I70" s="503"/>
      <c r="J70" s="586">
        <v>8644000</v>
      </c>
      <c r="K70" s="587">
        <v>2817475535</v>
      </c>
      <c r="L70" s="587">
        <f>+'[4]INVERSIÓN'!AM24</f>
        <v>2820500935</v>
      </c>
      <c r="M70" s="467"/>
      <c r="N70" s="1172"/>
      <c r="O70" s="1080"/>
      <c r="P70" s="1080"/>
      <c r="Q70" s="1080"/>
      <c r="R70" s="1187"/>
      <c r="S70" s="1186"/>
      <c r="T70" s="1186"/>
      <c r="U70" s="1186"/>
      <c r="V70" s="1186"/>
      <c r="W70" s="1186"/>
      <c r="X70" s="1186"/>
      <c r="Y70" s="1070"/>
      <c r="Z70" s="101"/>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row>
    <row r="71" spans="1:73" s="86" customFormat="1" ht="20.1" customHeight="1">
      <c r="A71" s="1072">
        <v>4</v>
      </c>
      <c r="B71" s="1072" t="s">
        <v>82</v>
      </c>
      <c r="C71" s="1074" t="s">
        <v>222</v>
      </c>
      <c r="D71" s="412" t="s">
        <v>136</v>
      </c>
      <c r="E71" s="202">
        <v>3</v>
      </c>
      <c r="F71" s="202">
        <v>3</v>
      </c>
      <c r="G71" s="202">
        <v>3</v>
      </c>
      <c r="H71" s="203">
        <f>+'[4]INVERSIÓN'!V27</f>
        <v>3</v>
      </c>
      <c r="I71" s="203"/>
      <c r="J71" s="457">
        <v>0</v>
      </c>
      <c r="K71" s="475">
        <v>0</v>
      </c>
      <c r="L71" s="475">
        <f>+'[4]INVERSIÓN'!AM27</f>
        <v>0</v>
      </c>
      <c r="M71" s="588"/>
      <c r="N71" s="1177" t="s">
        <v>371</v>
      </c>
      <c r="O71" s="1160" t="s">
        <v>363</v>
      </c>
      <c r="P71" s="1183" t="s">
        <v>159</v>
      </c>
      <c r="Q71" s="1160" t="s">
        <v>287</v>
      </c>
      <c r="R71" s="1183" t="s">
        <v>161</v>
      </c>
      <c r="S71" s="1149" t="s">
        <v>234</v>
      </c>
      <c r="T71" s="1149" t="s">
        <v>234</v>
      </c>
      <c r="U71" s="1149" t="s">
        <v>234</v>
      </c>
      <c r="V71" s="1149" t="s">
        <v>234</v>
      </c>
      <c r="W71" s="1149" t="s">
        <v>234</v>
      </c>
      <c r="X71" s="1149" t="s">
        <v>234</v>
      </c>
      <c r="Y71" s="1179">
        <v>96232</v>
      </c>
      <c r="Z71" s="101"/>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row>
    <row r="72" spans="1:73" s="86" customFormat="1" ht="20.1" customHeight="1">
      <c r="A72" s="1073"/>
      <c r="B72" s="1073"/>
      <c r="C72" s="1181"/>
      <c r="D72" s="413" t="s">
        <v>145</v>
      </c>
      <c r="E72" s="468">
        <v>126560000</v>
      </c>
      <c r="F72" s="468">
        <v>126560000</v>
      </c>
      <c r="G72" s="468">
        <v>184661985</v>
      </c>
      <c r="H72" s="207">
        <f>+'[4]INVERSIÓN'!V28</f>
        <v>184661985</v>
      </c>
      <c r="I72" s="119"/>
      <c r="J72" s="207">
        <v>0</v>
      </c>
      <c r="K72" s="482">
        <v>0</v>
      </c>
      <c r="L72" s="482">
        <f>+'[4]INVERSIÓN'!AM28</f>
        <v>0</v>
      </c>
      <c r="M72" s="589"/>
      <c r="N72" s="1176"/>
      <c r="O72" s="1161"/>
      <c r="P72" s="1184"/>
      <c r="Q72" s="1161"/>
      <c r="R72" s="1184"/>
      <c r="S72" s="1150"/>
      <c r="T72" s="1150"/>
      <c r="U72" s="1150"/>
      <c r="V72" s="1150"/>
      <c r="W72" s="1150"/>
      <c r="X72" s="1150"/>
      <c r="Y72" s="1152"/>
      <c r="Z72" s="101"/>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row>
    <row r="73" spans="1:73" s="86" customFormat="1" ht="20.1" customHeight="1">
      <c r="A73" s="1073"/>
      <c r="B73" s="1073"/>
      <c r="C73" s="1181"/>
      <c r="D73" s="413" t="s">
        <v>146</v>
      </c>
      <c r="E73" s="209">
        <v>0</v>
      </c>
      <c r="F73" s="209">
        <v>0</v>
      </c>
      <c r="G73" s="209">
        <v>0</v>
      </c>
      <c r="H73" s="210">
        <f>+'[4]INVERSIÓN'!V29</f>
        <v>0</v>
      </c>
      <c r="I73" s="210"/>
      <c r="J73" s="210">
        <v>0</v>
      </c>
      <c r="K73" s="478">
        <v>0</v>
      </c>
      <c r="L73" s="478">
        <f>+'[4]INVERSIÓN'!AM29</f>
        <v>0</v>
      </c>
      <c r="M73" s="590"/>
      <c r="N73" s="1176"/>
      <c r="O73" s="1161"/>
      <c r="P73" s="1184"/>
      <c r="Q73" s="1161"/>
      <c r="R73" s="1184"/>
      <c r="S73" s="1150"/>
      <c r="T73" s="1150"/>
      <c r="U73" s="1150"/>
      <c r="V73" s="1150"/>
      <c r="W73" s="1150"/>
      <c r="X73" s="1150"/>
      <c r="Y73" s="1152"/>
      <c r="Z73" s="101"/>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row>
    <row r="74" spans="1:73" s="86" customFormat="1" ht="20.1" customHeight="1" thickBot="1">
      <c r="A74" s="1073"/>
      <c r="B74" s="1073"/>
      <c r="C74" s="1181"/>
      <c r="D74" s="416" t="s">
        <v>147</v>
      </c>
      <c r="E74" s="469">
        <v>90000000</v>
      </c>
      <c r="F74" s="469">
        <v>90000000</v>
      </c>
      <c r="G74" s="469">
        <v>90000000</v>
      </c>
      <c r="H74" s="469">
        <f>+'[4]INVERSIÓN'!V30</f>
        <v>90000000</v>
      </c>
      <c r="I74" s="138"/>
      <c r="J74" s="469">
        <v>0</v>
      </c>
      <c r="K74" s="510">
        <v>90000000</v>
      </c>
      <c r="L74" s="510">
        <f>+'[4]INVERSIÓN'!AM30</f>
        <v>90000000</v>
      </c>
      <c r="M74" s="591"/>
      <c r="N74" s="1176"/>
      <c r="O74" s="1182"/>
      <c r="P74" s="1185"/>
      <c r="Q74" s="1182"/>
      <c r="R74" s="1185"/>
      <c r="S74" s="1162"/>
      <c r="T74" s="1162"/>
      <c r="U74" s="1162"/>
      <c r="V74" s="1162"/>
      <c r="W74" s="1162"/>
      <c r="X74" s="1162"/>
      <c r="Y74" s="1180"/>
      <c r="Z74" s="101"/>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row>
    <row r="75" spans="1:73" s="86" customFormat="1" ht="20.1" customHeight="1">
      <c r="A75" s="1072">
        <v>5</v>
      </c>
      <c r="B75" s="1109" t="s">
        <v>167</v>
      </c>
      <c r="C75" s="1142" t="s">
        <v>221</v>
      </c>
      <c r="D75" s="412" t="s">
        <v>136</v>
      </c>
      <c r="E75" s="188">
        <v>0</v>
      </c>
      <c r="F75" s="188">
        <v>0</v>
      </c>
      <c r="G75" s="188">
        <v>0</v>
      </c>
      <c r="H75" s="220">
        <v>0</v>
      </c>
      <c r="I75" s="220"/>
      <c r="J75" s="106">
        <v>0</v>
      </c>
      <c r="K75" s="511">
        <v>0</v>
      </c>
      <c r="L75" s="511">
        <v>0</v>
      </c>
      <c r="M75" s="534"/>
      <c r="N75" s="1177" t="s">
        <v>137</v>
      </c>
      <c r="O75" s="1158" t="s">
        <v>168</v>
      </c>
      <c r="P75" s="1159" t="s">
        <v>169</v>
      </c>
      <c r="Q75" s="1158" t="s">
        <v>140</v>
      </c>
      <c r="R75" s="1159" t="s">
        <v>170</v>
      </c>
      <c r="S75" s="1099" t="s">
        <v>234</v>
      </c>
      <c r="T75" s="1099" t="s">
        <v>234</v>
      </c>
      <c r="U75" s="1099" t="s">
        <v>234</v>
      </c>
      <c r="V75" s="1099" t="s">
        <v>234</v>
      </c>
      <c r="W75" s="1099" t="s">
        <v>234</v>
      </c>
      <c r="X75" s="1099" t="s">
        <v>234</v>
      </c>
      <c r="Y75" s="1151">
        <v>67979</v>
      </c>
      <c r="Z75" s="101"/>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row>
    <row r="76" spans="1:73" s="86" customFormat="1" ht="20.1" customHeight="1">
      <c r="A76" s="1073"/>
      <c r="B76" s="1110"/>
      <c r="C76" s="1140"/>
      <c r="D76" s="413" t="s">
        <v>145</v>
      </c>
      <c r="E76" s="369">
        <v>0</v>
      </c>
      <c r="F76" s="369">
        <v>0</v>
      </c>
      <c r="G76" s="369">
        <v>0</v>
      </c>
      <c r="H76" s="370">
        <v>23343666.666666668</v>
      </c>
      <c r="I76" s="365"/>
      <c r="J76" s="370">
        <v>23343666.666666668</v>
      </c>
      <c r="K76" s="483">
        <v>23343666.666666668</v>
      </c>
      <c r="L76" s="483">
        <f>+K76</f>
        <v>23343666.666666668</v>
      </c>
      <c r="M76" s="713"/>
      <c r="N76" s="1176"/>
      <c r="O76" s="1097"/>
      <c r="P76" s="1101"/>
      <c r="Q76" s="1097"/>
      <c r="R76" s="1101"/>
      <c r="S76" s="1090"/>
      <c r="T76" s="1090"/>
      <c r="U76" s="1090"/>
      <c r="V76" s="1090"/>
      <c r="W76" s="1090"/>
      <c r="X76" s="1090"/>
      <c r="Y76" s="1084"/>
      <c r="Z76" s="101"/>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row>
    <row r="77" spans="1:73" s="86" customFormat="1" ht="20.1" customHeight="1">
      <c r="A77" s="1073"/>
      <c r="B77" s="1110"/>
      <c r="C77" s="1140"/>
      <c r="D77" s="413" t="s">
        <v>146</v>
      </c>
      <c r="E77" s="376">
        <v>0</v>
      </c>
      <c r="F77" s="376">
        <v>0</v>
      </c>
      <c r="G77" s="376">
        <v>0</v>
      </c>
      <c r="H77" s="232">
        <v>0</v>
      </c>
      <c r="I77" s="232"/>
      <c r="J77" s="119">
        <v>0</v>
      </c>
      <c r="K77" s="484">
        <v>1</v>
      </c>
      <c r="L77" s="484">
        <v>1</v>
      </c>
      <c r="M77" s="535"/>
      <c r="N77" s="1176"/>
      <c r="O77" s="1097"/>
      <c r="P77" s="1101"/>
      <c r="Q77" s="1097"/>
      <c r="R77" s="1101"/>
      <c r="S77" s="1090"/>
      <c r="T77" s="1090"/>
      <c r="U77" s="1090"/>
      <c r="V77" s="1090"/>
      <c r="W77" s="1090"/>
      <c r="X77" s="1090"/>
      <c r="Y77" s="1084"/>
      <c r="Z77" s="101"/>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row>
    <row r="78" spans="1:73" s="86" customFormat="1" ht="20.1" customHeight="1" thickBot="1">
      <c r="A78" s="1073"/>
      <c r="B78" s="1110"/>
      <c r="C78" s="1174"/>
      <c r="D78" s="416" t="s">
        <v>147</v>
      </c>
      <c r="E78" s="512">
        <v>95140615</v>
      </c>
      <c r="F78" s="512">
        <v>95140615</v>
      </c>
      <c r="G78" s="512">
        <v>95140615</v>
      </c>
      <c r="H78" s="513">
        <v>95140615</v>
      </c>
      <c r="I78" s="513"/>
      <c r="J78" s="212">
        <v>12966000</v>
      </c>
      <c r="K78" s="527">
        <v>58742265</v>
      </c>
      <c r="L78" s="527">
        <v>69473720</v>
      </c>
      <c r="M78" s="536"/>
      <c r="N78" s="1176"/>
      <c r="O78" s="1097"/>
      <c r="P78" s="1101"/>
      <c r="Q78" s="1097"/>
      <c r="R78" s="1101"/>
      <c r="S78" s="1090"/>
      <c r="T78" s="1090"/>
      <c r="U78" s="1090"/>
      <c r="V78" s="1090"/>
      <c r="W78" s="1090"/>
      <c r="X78" s="1090"/>
      <c r="Y78" s="1084"/>
      <c r="Z78" s="101"/>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row>
    <row r="79" spans="1:73" s="86" customFormat="1" ht="20.1" customHeight="1">
      <c r="A79" s="1073"/>
      <c r="B79" s="1110"/>
      <c r="C79" s="1174" t="s">
        <v>220</v>
      </c>
      <c r="D79" s="412" t="s">
        <v>136</v>
      </c>
      <c r="E79" s="188">
        <v>1</v>
      </c>
      <c r="F79" s="188">
        <v>1</v>
      </c>
      <c r="G79" s="188">
        <v>1</v>
      </c>
      <c r="H79" s="220">
        <v>1</v>
      </c>
      <c r="I79" s="220"/>
      <c r="J79" s="220">
        <v>0</v>
      </c>
      <c r="K79" s="511">
        <v>1</v>
      </c>
      <c r="L79" s="511">
        <v>1</v>
      </c>
      <c r="M79" s="537"/>
      <c r="N79" s="1176" t="s">
        <v>171</v>
      </c>
      <c r="O79" s="1097" t="s">
        <v>172</v>
      </c>
      <c r="P79" s="1101" t="s">
        <v>173</v>
      </c>
      <c r="Q79" s="1097" t="s">
        <v>140</v>
      </c>
      <c r="R79" s="1101" t="s">
        <v>174</v>
      </c>
      <c r="S79" s="1090" t="s">
        <v>234</v>
      </c>
      <c r="T79" s="1090" t="s">
        <v>234</v>
      </c>
      <c r="U79" s="1090" t="s">
        <v>234</v>
      </c>
      <c r="V79" s="1090" t="s">
        <v>234</v>
      </c>
      <c r="W79" s="1090" t="s">
        <v>234</v>
      </c>
      <c r="X79" s="1090" t="s">
        <v>234</v>
      </c>
      <c r="Y79" s="1084">
        <v>11431</v>
      </c>
      <c r="Z79" s="101"/>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row>
    <row r="80" spans="1:73" s="86" customFormat="1" ht="20.1" customHeight="1">
      <c r="A80" s="1073"/>
      <c r="B80" s="1110"/>
      <c r="C80" s="1154"/>
      <c r="D80" s="413" t="s">
        <v>145</v>
      </c>
      <c r="E80" s="369">
        <v>254125000</v>
      </c>
      <c r="F80" s="369">
        <v>254125000</v>
      </c>
      <c r="G80" s="369">
        <v>298166500</v>
      </c>
      <c r="H80" s="370">
        <v>251479166</v>
      </c>
      <c r="I80" s="370"/>
      <c r="J80" s="370">
        <v>23343666.666666668</v>
      </c>
      <c r="K80" s="483">
        <v>73343666.66666666</v>
      </c>
      <c r="L80" s="483">
        <v>145333666</v>
      </c>
      <c r="M80" s="713"/>
      <c r="N80" s="1176"/>
      <c r="O80" s="1097"/>
      <c r="P80" s="1101"/>
      <c r="Q80" s="1097"/>
      <c r="R80" s="1101"/>
      <c r="S80" s="1090"/>
      <c r="T80" s="1090"/>
      <c r="U80" s="1090"/>
      <c r="V80" s="1090"/>
      <c r="W80" s="1090"/>
      <c r="X80" s="1090"/>
      <c r="Y80" s="1084"/>
      <c r="Z80" s="101"/>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row>
    <row r="81" spans="1:73" s="86" customFormat="1" ht="20.1" customHeight="1">
      <c r="A81" s="1073"/>
      <c r="B81" s="1110"/>
      <c r="C81" s="1154"/>
      <c r="D81" s="413" t="s">
        <v>146</v>
      </c>
      <c r="E81" s="629">
        <v>0</v>
      </c>
      <c r="F81" s="629">
        <v>0</v>
      </c>
      <c r="G81" s="629">
        <v>0</v>
      </c>
      <c r="H81" s="222">
        <v>0</v>
      </c>
      <c r="I81" s="222"/>
      <c r="J81" s="222">
        <v>0</v>
      </c>
      <c r="K81" s="485">
        <v>0</v>
      </c>
      <c r="L81" s="485">
        <v>0</v>
      </c>
      <c r="M81" s="714"/>
      <c r="N81" s="1176"/>
      <c r="O81" s="1097"/>
      <c r="P81" s="1101"/>
      <c r="Q81" s="1097"/>
      <c r="R81" s="1101"/>
      <c r="S81" s="1090"/>
      <c r="T81" s="1090"/>
      <c r="U81" s="1090"/>
      <c r="V81" s="1090"/>
      <c r="W81" s="1090"/>
      <c r="X81" s="1090"/>
      <c r="Y81" s="1084"/>
      <c r="Z81" s="101"/>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row>
    <row r="82" spans="1:73" s="86" customFormat="1" ht="20.1" customHeight="1" thickBot="1">
      <c r="A82" s="1073"/>
      <c r="B82" s="1110"/>
      <c r="C82" s="1175"/>
      <c r="D82" s="416" t="s">
        <v>147</v>
      </c>
      <c r="E82" s="512">
        <v>0</v>
      </c>
      <c r="F82" s="512">
        <v>0</v>
      </c>
      <c r="G82" s="512">
        <v>0</v>
      </c>
      <c r="H82" s="513">
        <v>0</v>
      </c>
      <c r="I82" s="513"/>
      <c r="J82" s="513">
        <v>0</v>
      </c>
      <c r="K82" s="514">
        <v>0</v>
      </c>
      <c r="L82" s="514"/>
      <c r="M82" s="536"/>
      <c r="N82" s="1176"/>
      <c r="O82" s="1097"/>
      <c r="P82" s="1101"/>
      <c r="Q82" s="1097"/>
      <c r="R82" s="1101"/>
      <c r="S82" s="1090"/>
      <c r="T82" s="1090"/>
      <c r="U82" s="1090"/>
      <c r="V82" s="1090"/>
      <c r="W82" s="1090"/>
      <c r="X82" s="1090"/>
      <c r="Y82" s="1084"/>
      <c r="Z82" s="101"/>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row>
    <row r="83" spans="1:73" s="86" customFormat="1" ht="20.1" customHeight="1">
      <c r="A83" s="1073"/>
      <c r="B83" s="1110"/>
      <c r="C83" s="1154" t="s">
        <v>219</v>
      </c>
      <c r="D83" s="412" t="s">
        <v>136</v>
      </c>
      <c r="E83" s="188">
        <v>0</v>
      </c>
      <c r="F83" s="188">
        <v>0</v>
      </c>
      <c r="G83" s="188">
        <v>0</v>
      </c>
      <c r="H83" s="220">
        <v>0</v>
      </c>
      <c r="I83" s="220"/>
      <c r="J83" s="220">
        <v>0</v>
      </c>
      <c r="K83" s="511">
        <v>0</v>
      </c>
      <c r="L83" s="511">
        <v>0</v>
      </c>
      <c r="M83" s="538"/>
      <c r="N83" s="1176" t="s">
        <v>175</v>
      </c>
      <c r="O83" s="1097" t="s">
        <v>176</v>
      </c>
      <c r="P83" s="1101" t="s">
        <v>153</v>
      </c>
      <c r="Q83" s="1097" t="s">
        <v>140</v>
      </c>
      <c r="R83" s="1101" t="s">
        <v>177</v>
      </c>
      <c r="S83" s="1090" t="s">
        <v>234</v>
      </c>
      <c r="T83" s="1090" t="s">
        <v>234</v>
      </c>
      <c r="U83" s="1090" t="s">
        <v>234</v>
      </c>
      <c r="V83" s="1090" t="s">
        <v>234</v>
      </c>
      <c r="W83" s="1090" t="s">
        <v>234</v>
      </c>
      <c r="X83" s="1090" t="s">
        <v>234</v>
      </c>
      <c r="Y83" s="1084">
        <v>190309</v>
      </c>
      <c r="Z83" s="101"/>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row>
    <row r="84" spans="1:73" s="86" customFormat="1" ht="20.1" customHeight="1">
      <c r="A84" s="1073"/>
      <c r="B84" s="1110"/>
      <c r="C84" s="1154"/>
      <c r="D84" s="413" t="s">
        <v>145</v>
      </c>
      <c r="E84" s="369">
        <v>0</v>
      </c>
      <c r="F84" s="369">
        <v>0</v>
      </c>
      <c r="G84" s="369">
        <v>0</v>
      </c>
      <c r="H84" s="370">
        <v>23343666.666666668</v>
      </c>
      <c r="I84" s="370"/>
      <c r="J84" s="370">
        <v>23343666.666666668</v>
      </c>
      <c r="K84" s="483">
        <v>23343666.666666668</v>
      </c>
      <c r="L84" s="483">
        <f>+K84</f>
        <v>23343666.666666668</v>
      </c>
      <c r="M84" s="713"/>
      <c r="N84" s="1176"/>
      <c r="O84" s="1097"/>
      <c r="P84" s="1101"/>
      <c r="Q84" s="1097"/>
      <c r="R84" s="1101"/>
      <c r="S84" s="1090"/>
      <c r="T84" s="1090"/>
      <c r="U84" s="1090"/>
      <c r="V84" s="1090"/>
      <c r="W84" s="1090"/>
      <c r="X84" s="1090"/>
      <c r="Y84" s="1084"/>
      <c r="Z84" s="101"/>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row>
    <row r="85" spans="1:73" s="86" customFormat="1" ht="20.1" customHeight="1">
      <c r="A85" s="1073"/>
      <c r="B85" s="1110"/>
      <c r="C85" s="1154"/>
      <c r="D85" s="413" t="s">
        <v>146</v>
      </c>
      <c r="E85" s="629">
        <v>0</v>
      </c>
      <c r="F85" s="629">
        <v>0</v>
      </c>
      <c r="G85" s="629">
        <v>0</v>
      </c>
      <c r="H85" s="222">
        <v>0</v>
      </c>
      <c r="I85" s="222"/>
      <c r="J85" s="222">
        <v>0</v>
      </c>
      <c r="K85" s="485">
        <v>0</v>
      </c>
      <c r="L85" s="485">
        <v>0</v>
      </c>
      <c r="M85" s="714"/>
      <c r="N85" s="1176"/>
      <c r="O85" s="1097"/>
      <c r="P85" s="1101"/>
      <c r="Q85" s="1097"/>
      <c r="R85" s="1101"/>
      <c r="S85" s="1090"/>
      <c r="T85" s="1090"/>
      <c r="U85" s="1090"/>
      <c r="V85" s="1090"/>
      <c r="W85" s="1090"/>
      <c r="X85" s="1090"/>
      <c r="Y85" s="1084"/>
      <c r="Z85" s="101"/>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row>
    <row r="86" spans="1:73" s="86" customFormat="1" ht="20.1" customHeight="1" thickBot="1">
      <c r="A86" s="1073"/>
      <c r="B86" s="1110"/>
      <c r="C86" s="1154"/>
      <c r="D86" s="416" t="s">
        <v>147</v>
      </c>
      <c r="E86" s="512">
        <v>95140615</v>
      </c>
      <c r="F86" s="512">
        <v>95140615</v>
      </c>
      <c r="G86" s="512">
        <v>95140615</v>
      </c>
      <c r="H86" s="513">
        <v>95140615</v>
      </c>
      <c r="I86" s="513"/>
      <c r="J86" s="520">
        <v>12966000</v>
      </c>
      <c r="K86" s="527">
        <v>58742265</v>
      </c>
      <c r="L86" s="527">
        <v>69473719</v>
      </c>
      <c r="M86" s="539"/>
      <c r="N86" s="1178"/>
      <c r="O86" s="1098"/>
      <c r="P86" s="1173"/>
      <c r="Q86" s="1098"/>
      <c r="R86" s="1173"/>
      <c r="S86" s="1124"/>
      <c r="T86" s="1124"/>
      <c r="U86" s="1124"/>
      <c r="V86" s="1124"/>
      <c r="W86" s="1124"/>
      <c r="X86" s="1124"/>
      <c r="Y86" s="1085"/>
      <c r="Z86" s="101"/>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row>
    <row r="87" spans="1:73" s="86" customFormat="1" ht="20.1" customHeight="1">
      <c r="A87" s="1073"/>
      <c r="B87" s="1110"/>
      <c r="C87" s="1169" t="s">
        <v>178</v>
      </c>
      <c r="D87" s="182" t="s">
        <v>136</v>
      </c>
      <c r="E87" s="516">
        <v>1</v>
      </c>
      <c r="F87" s="516">
        <v>1</v>
      </c>
      <c r="G87" s="516">
        <v>1</v>
      </c>
      <c r="H87" s="516">
        <f>+'[4]INVERSIÓN'!V33</f>
        <v>1</v>
      </c>
      <c r="I87" s="455">
        <v>1</v>
      </c>
      <c r="J87" s="516">
        <v>0</v>
      </c>
      <c r="K87" s="517">
        <v>1</v>
      </c>
      <c r="L87" s="517">
        <f>+'[4]INVERSIÓN'!AM15</f>
        <v>0</v>
      </c>
      <c r="M87" s="540"/>
      <c r="N87" s="1171"/>
      <c r="O87" s="1102"/>
      <c r="P87" s="1102"/>
      <c r="Q87" s="1102"/>
      <c r="R87" s="1102"/>
      <c r="S87" s="1102"/>
      <c r="T87" s="1102"/>
      <c r="U87" s="1102"/>
      <c r="V87" s="1102"/>
      <c r="W87" s="1102"/>
      <c r="X87" s="1102"/>
      <c r="Y87" s="1166"/>
      <c r="Z87" s="101"/>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row>
    <row r="88" spans="1:73" s="86" customFormat="1" ht="20.1" customHeight="1">
      <c r="A88" s="1073"/>
      <c r="B88" s="1110"/>
      <c r="C88" s="1169"/>
      <c r="D88" s="628" t="s">
        <v>145</v>
      </c>
      <c r="E88" s="375">
        <v>254125000</v>
      </c>
      <c r="F88" s="375">
        <v>254125000</v>
      </c>
      <c r="G88" s="375">
        <v>298166500</v>
      </c>
      <c r="H88" s="375">
        <f>+'[4]INVERSIÓN'!V34</f>
        <v>298166500</v>
      </c>
      <c r="I88" s="445">
        <v>298166500</v>
      </c>
      <c r="J88" s="375">
        <v>70031000</v>
      </c>
      <c r="K88" s="486">
        <v>120031000</v>
      </c>
      <c r="L88" s="486">
        <f>+'[4]INVERSIÓN'!AM34</f>
        <v>192021000</v>
      </c>
      <c r="M88" s="541"/>
      <c r="N88" s="1171"/>
      <c r="O88" s="1103"/>
      <c r="P88" s="1103"/>
      <c r="Q88" s="1103"/>
      <c r="R88" s="1103"/>
      <c r="S88" s="1103"/>
      <c r="T88" s="1103"/>
      <c r="U88" s="1103"/>
      <c r="V88" s="1103"/>
      <c r="W88" s="1103"/>
      <c r="X88" s="1103"/>
      <c r="Y88" s="1167"/>
      <c r="Z88" s="101"/>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row>
    <row r="89" spans="1:73" s="86" customFormat="1" ht="20.1" customHeight="1">
      <c r="A89" s="1073"/>
      <c r="B89" s="1110"/>
      <c r="C89" s="1169"/>
      <c r="D89" s="628" t="s">
        <v>146</v>
      </c>
      <c r="E89" s="373">
        <v>0</v>
      </c>
      <c r="F89" s="373">
        <v>0</v>
      </c>
      <c r="G89" s="373">
        <v>0</v>
      </c>
      <c r="H89" s="374">
        <f>+'[4]INVERSIÓN'!V35</f>
        <v>0</v>
      </c>
      <c r="I89" s="84">
        <v>0</v>
      </c>
      <c r="J89" s="373">
        <v>0</v>
      </c>
      <c r="K89" s="487">
        <v>0</v>
      </c>
      <c r="L89" s="487">
        <f>+'[4]INVERSIÓN'!AM17</f>
        <v>0</v>
      </c>
      <c r="M89" s="542"/>
      <c r="N89" s="1171"/>
      <c r="O89" s="1103"/>
      <c r="P89" s="1103"/>
      <c r="Q89" s="1103"/>
      <c r="R89" s="1103"/>
      <c r="S89" s="1103"/>
      <c r="T89" s="1103"/>
      <c r="U89" s="1103"/>
      <c r="V89" s="1103"/>
      <c r="W89" s="1103"/>
      <c r="X89" s="1103"/>
      <c r="Y89" s="1167"/>
      <c r="Z89" s="101"/>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row>
    <row r="90" spans="1:73" s="86" customFormat="1" ht="55.5" customHeight="1" thickBot="1">
      <c r="A90" s="1073"/>
      <c r="B90" s="1110"/>
      <c r="C90" s="1170"/>
      <c r="D90" s="626" t="s">
        <v>147</v>
      </c>
      <c r="E90" s="528">
        <v>190281230</v>
      </c>
      <c r="F90" s="528">
        <v>190281230</v>
      </c>
      <c r="G90" s="528">
        <v>190281230</v>
      </c>
      <c r="H90" s="528">
        <f>+'[4]INVERSIÓN'!V36</f>
        <v>190281230</v>
      </c>
      <c r="I90" s="445">
        <v>190281230</v>
      </c>
      <c r="J90" s="528">
        <v>25932000</v>
      </c>
      <c r="K90" s="529">
        <v>117484530</v>
      </c>
      <c r="L90" s="529">
        <f>+'[4]INVERSIÓN'!AM36</f>
        <v>138947439</v>
      </c>
      <c r="M90" s="543"/>
      <c r="N90" s="1172"/>
      <c r="O90" s="1104"/>
      <c r="P90" s="1104"/>
      <c r="Q90" s="1104"/>
      <c r="R90" s="1104"/>
      <c r="S90" s="1104"/>
      <c r="T90" s="1104"/>
      <c r="U90" s="1104"/>
      <c r="V90" s="1104"/>
      <c r="W90" s="1104"/>
      <c r="X90" s="1104"/>
      <c r="Y90" s="1168"/>
      <c r="Z90" s="101"/>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row>
    <row r="91" spans="1:73" s="86" customFormat="1" ht="20.1" customHeight="1">
      <c r="A91" s="1142">
        <v>6</v>
      </c>
      <c r="B91" s="1072" t="s">
        <v>284</v>
      </c>
      <c r="C91" s="1163" t="s">
        <v>232</v>
      </c>
      <c r="D91" s="412" t="s">
        <v>136</v>
      </c>
      <c r="E91" s="107">
        <v>16</v>
      </c>
      <c r="F91" s="107">
        <v>16</v>
      </c>
      <c r="G91" s="107">
        <v>16</v>
      </c>
      <c r="H91" s="188">
        <v>16</v>
      </c>
      <c r="I91" s="188"/>
      <c r="J91" s="188">
        <v>0</v>
      </c>
      <c r="K91" s="609">
        <v>0</v>
      </c>
      <c r="L91" s="715">
        <v>0</v>
      </c>
      <c r="M91" s="188"/>
      <c r="N91" s="1161" t="s">
        <v>154</v>
      </c>
      <c r="O91" s="1161" t="s">
        <v>229</v>
      </c>
      <c r="P91" s="1161" t="s">
        <v>230</v>
      </c>
      <c r="Q91" s="1161" t="s">
        <v>160</v>
      </c>
      <c r="R91" s="1161" t="s">
        <v>231</v>
      </c>
      <c r="S91" s="1149" t="s">
        <v>234</v>
      </c>
      <c r="T91" s="1149" t="s">
        <v>234</v>
      </c>
      <c r="U91" s="1150" t="s">
        <v>234</v>
      </c>
      <c r="V91" s="1150" t="s">
        <v>234</v>
      </c>
      <c r="W91" s="1150" t="s">
        <v>234</v>
      </c>
      <c r="X91" s="1150" t="s">
        <v>234</v>
      </c>
      <c r="Y91" s="1152">
        <v>327900</v>
      </c>
      <c r="Z91" s="101"/>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row>
    <row r="92" spans="1:73" s="86" customFormat="1" ht="20.1" customHeight="1">
      <c r="A92" s="1140"/>
      <c r="B92" s="1073"/>
      <c r="C92" s="1164"/>
      <c r="D92" s="413" t="s">
        <v>145</v>
      </c>
      <c r="E92" s="371">
        <v>764802400</v>
      </c>
      <c r="F92" s="371">
        <v>764802400</v>
      </c>
      <c r="G92" s="371">
        <v>770155200</v>
      </c>
      <c r="H92" s="369">
        <f>+(G92/G100)*H100</f>
        <v>816415710.8000001</v>
      </c>
      <c r="I92" s="369"/>
      <c r="J92" s="369">
        <v>62473000</v>
      </c>
      <c r="K92" s="479">
        <v>62473000</v>
      </c>
      <c r="L92" s="606">
        <f>+L100/2</f>
        <v>106218500</v>
      </c>
      <c r="M92" s="369"/>
      <c r="N92" s="1161"/>
      <c r="O92" s="1161"/>
      <c r="P92" s="1161"/>
      <c r="Q92" s="1161"/>
      <c r="R92" s="1161"/>
      <c r="S92" s="1150"/>
      <c r="T92" s="1150"/>
      <c r="U92" s="1150"/>
      <c r="V92" s="1150"/>
      <c r="W92" s="1150"/>
      <c r="X92" s="1150"/>
      <c r="Y92" s="1152"/>
      <c r="Z92" s="101"/>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row>
    <row r="93" spans="1:73" s="86" customFormat="1" ht="20.1" customHeight="1">
      <c r="A93" s="1140"/>
      <c r="B93" s="1073"/>
      <c r="C93" s="1164"/>
      <c r="D93" s="413" t="s">
        <v>146</v>
      </c>
      <c r="E93" s="239">
        <v>0</v>
      </c>
      <c r="F93" s="239">
        <v>0</v>
      </c>
      <c r="G93" s="239">
        <v>0</v>
      </c>
      <c r="H93" s="629">
        <v>0</v>
      </c>
      <c r="I93" s="629"/>
      <c r="J93" s="629">
        <v>0</v>
      </c>
      <c r="K93" s="488">
        <v>0</v>
      </c>
      <c r="L93" s="607">
        <v>0</v>
      </c>
      <c r="M93" s="629"/>
      <c r="N93" s="1161"/>
      <c r="O93" s="1161"/>
      <c r="P93" s="1161"/>
      <c r="Q93" s="1161"/>
      <c r="R93" s="1161"/>
      <c r="S93" s="1150"/>
      <c r="T93" s="1150"/>
      <c r="U93" s="1150"/>
      <c r="V93" s="1150"/>
      <c r="W93" s="1150"/>
      <c r="X93" s="1150"/>
      <c r="Y93" s="1152"/>
      <c r="Z93" s="101"/>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row>
    <row r="94" spans="1:73" s="86" customFormat="1" ht="20.1" customHeight="1" thickBot="1">
      <c r="A94" s="1140"/>
      <c r="B94" s="1073"/>
      <c r="C94" s="1165"/>
      <c r="D94" s="416" t="s">
        <v>147</v>
      </c>
      <c r="E94" s="512">
        <v>0</v>
      </c>
      <c r="F94" s="512">
        <v>0</v>
      </c>
      <c r="G94" s="512">
        <v>0</v>
      </c>
      <c r="H94" s="515">
        <v>0</v>
      </c>
      <c r="I94" s="515"/>
      <c r="J94" s="515">
        <v>0</v>
      </c>
      <c r="K94" s="518">
        <v>0</v>
      </c>
      <c r="L94" s="608">
        <v>0</v>
      </c>
      <c r="M94" s="631"/>
      <c r="N94" s="1161"/>
      <c r="O94" s="1161"/>
      <c r="P94" s="1161"/>
      <c r="Q94" s="1161"/>
      <c r="R94" s="1161"/>
      <c r="S94" s="1162"/>
      <c r="T94" s="1162"/>
      <c r="U94" s="1150"/>
      <c r="V94" s="1150"/>
      <c r="W94" s="1150"/>
      <c r="X94" s="1150"/>
      <c r="Y94" s="1152"/>
      <c r="Z94" s="101"/>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row>
    <row r="95" spans="1:73" s="86" customFormat="1" ht="20.1" customHeight="1">
      <c r="A95" s="1140"/>
      <c r="B95" s="1073"/>
      <c r="C95" s="1153" t="s">
        <v>218</v>
      </c>
      <c r="D95" s="412" t="s">
        <v>136</v>
      </c>
      <c r="E95" s="107">
        <v>24</v>
      </c>
      <c r="F95" s="107">
        <v>24</v>
      </c>
      <c r="G95" s="107">
        <v>24</v>
      </c>
      <c r="H95" s="367">
        <v>24</v>
      </c>
      <c r="I95" s="106"/>
      <c r="J95" s="105">
        <v>0</v>
      </c>
      <c r="K95" s="519">
        <v>0</v>
      </c>
      <c r="L95" s="715">
        <v>0</v>
      </c>
      <c r="M95" s="110"/>
      <c r="N95" s="1156" t="s">
        <v>179</v>
      </c>
      <c r="O95" s="1158" t="s">
        <v>180</v>
      </c>
      <c r="P95" s="1159" t="s">
        <v>181</v>
      </c>
      <c r="Q95" s="1160" t="s">
        <v>288</v>
      </c>
      <c r="R95" s="1159" t="s">
        <v>183</v>
      </c>
      <c r="S95" s="1099" t="s">
        <v>234</v>
      </c>
      <c r="T95" s="1099" t="s">
        <v>234</v>
      </c>
      <c r="U95" s="1149" t="s">
        <v>234</v>
      </c>
      <c r="V95" s="1149" t="s">
        <v>234</v>
      </c>
      <c r="W95" s="1149" t="s">
        <v>234</v>
      </c>
      <c r="X95" s="1149" t="s">
        <v>234</v>
      </c>
      <c r="Y95" s="1151">
        <v>201740</v>
      </c>
      <c r="Z95" s="101"/>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row>
    <row r="96" spans="1:73" s="86" customFormat="1" ht="20.1" customHeight="1">
      <c r="A96" s="1140"/>
      <c r="B96" s="1073"/>
      <c r="C96" s="1154"/>
      <c r="D96" s="413" t="s">
        <v>145</v>
      </c>
      <c r="E96" s="371">
        <v>1147203600</v>
      </c>
      <c r="F96" s="371">
        <v>1147203600</v>
      </c>
      <c r="G96" s="371">
        <v>1155232800</v>
      </c>
      <c r="H96" s="365">
        <f>+(G96/G100)*H100</f>
        <v>1224623566.2</v>
      </c>
      <c r="I96" s="370"/>
      <c r="J96" s="369">
        <v>62473000</v>
      </c>
      <c r="K96" s="479">
        <v>62473000</v>
      </c>
      <c r="L96" s="479">
        <f>+L92</f>
        <v>106218500</v>
      </c>
      <c r="M96" s="364"/>
      <c r="N96" s="1157"/>
      <c r="O96" s="1097"/>
      <c r="P96" s="1101"/>
      <c r="Q96" s="1161"/>
      <c r="R96" s="1101"/>
      <c r="S96" s="1090"/>
      <c r="T96" s="1090"/>
      <c r="U96" s="1150"/>
      <c r="V96" s="1150"/>
      <c r="W96" s="1150"/>
      <c r="X96" s="1150"/>
      <c r="Y96" s="1084"/>
      <c r="Z96" s="101"/>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row>
    <row r="97" spans="1:73" s="86" customFormat="1" ht="20.1" customHeight="1">
      <c r="A97" s="1140"/>
      <c r="B97" s="1073"/>
      <c r="C97" s="1154"/>
      <c r="D97" s="413" t="s">
        <v>146</v>
      </c>
      <c r="E97" s="239">
        <v>9.4</v>
      </c>
      <c r="F97" s="239">
        <v>9.4</v>
      </c>
      <c r="G97" s="239">
        <v>9.4</v>
      </c>
      <c r="H97" s="363">
        <v>9.4</v>
      </c>
      <c r="I97" s="218"/>
      <c r="J97" s="368">
        <v>0</v>
      </c>
      <c r="K97" s="556">
        <v>0</v>
      </c>
      <c r="L97" s="556">
        <v>0</v>
      </c>
      <c r="M97" s="372"/>
      <c r="N97" s="1157"/>
      <c r="O97" s="1097"/>
      <c r="P97" s="1101"/>
      <c r="Q97" s="1161"/>
      <c r="R97" s="1101"/>
      <c r="S97" s="1090"/>
      <c r="T97" s="1090"/>
      <c r="U97" s="1150"/>
      <c r="V97" s="1150"/>
      <c r="W97" s="1150"/>
      <c r="X97" s="1150"/>
      <c r="Y97" s="1084"/>
      <c r="Z97" s="101"/>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row>
    <row r="98" spans="1:73" s="86" customFormat="1" ht="20.1" customHeight="1" thickBot="1">
      <c r="A98" s="1140"/>
      <c r="B98" s="1073"/>
      <c r="C98" s="1155"/>
      <c r="D98" s="416" t="s">
        <v>147</v>
      </c>
      <c r="E98" s="512">
        <v>827947812</v>
      </c>
      <c r="F98" s="512">
        <v>827947812</v>
      </c>
      <c r="G98" s="512">
        <v>827947812</v>
      </c>
      <c r="H98" s="520">
        <v>827947812</v>
      </c>
      <c r="I98" s="136"/>
      <c r="J98" s="469">
        <v>20217000</v>
      </c>
      <c r="K98" s="510">
        <v>608219865</v>
      </c>
      <c r="L98" s="510">
        <f>+L102</f>
        <v>613761865</v>
      </c>
      <c r="M98" s="630"/>
      <c r="N98" s="1157"/>
      <c r="O98" s="1097"/>
      <c r="P98" s="1101"/>
      <c r="Q98" s="1161"/>
      <c r="R98" s="1101"/>
      <c r="S98" s="1090"/>
      <c r="T98" s="1090"/>
      <c r="U98" s="1150"/>
      <c r="V98" s="1150"/>
      <c r="W98" s="1150"/>
      <c r="X98" s="1150"/>
      <c r="Y98" s="1084"/>
      <c r="Z98" s="101"/>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row>
    <row r="99" spans="1:73" s="86" customFormat="1" ht="20.1" customHeight="1">
      <c r="A99" s="1140"/>
      <c r="B99" s="1073"/>
      <c r="C99" s="1086" t="s">
        <v>178</v>
      </c>
      <c r="D99" s="412" t="s">
        <v>136</v>
      </c>
      <c r="E99" s="403">
        <v>40</v>
      </c>
      <c r="F99" s="403">
        <v>40</v>
      </c>
      <c r="G99" s="403">
        <v>40</v>
      </c>
      <c r="H99" s="521">
        <f>+'[4]INVERSIÓN'!V39</f>
        <v>40</v>
      </c>
      <c r="I99" s="500"/>
      <c r="J99" s="403">
        <v>0</v>
      </c>
      <c r="K99" s="522">
        <v>0</v>
      </c>
      <c r="L99" s="522">
        <f>+'[4]INVERSIÓN'!AM39</f>
        <v>0</v>
      </c>
      <c r="M99" s="404"/>
      <c r="N99" s="405"/>
      <c r="O99" s="623"/>
      <c r="P99" s="621"/>
      <c r="Q99" s="623"/>
      <c r="R99" s="621"/>
      <c r="S99" s="406"/>
      <c r="T99" s="406"/>
      <c r="U99" s="620"/>
      <c r="V99" s="406"/>
      <c r="W99" s="406"/>
      <c r="X99" s="406"/>
      <c r="Y99" s="554"/>
      <c r="Z99" s="101"/>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row>
    <row r="100" spans="1:73" s="86" customFormat="1" ht="20.1" customHeight="1">
      <c r="A100" s="1140"/>
      <c r="B100" s="1073"/>
      <c r="C100" s="1087"/>
      <c r="D100" s="413" t="s">
        <v>145</v>
      </c>
      <c r="E100" s="407">
        <v>1912006000</v>
      </c>
      <c r="F100" s="407">
        <v>1912006000</v>
      </c>
      <c r="G100" s="407">
        <v>1925388000</v>
      </c>
      <c r="H100" s="470">
        <f>+'[4]INVERSIÓN'!V40</f>
        <v>2041039277</v>
      </c>
      <c r="I100" s="378"/>
      <c r="J100" s="407">
        <v>124946000</v>
      </c>
      <c r="K100" s="489">
        <v>124946000</v>
      </c>
      <c r="L100" s="489">
        <f>+'[4]INVERSIÓN'!AM40</f>
        <v>212437000</v>
      </c>
      <c r="M100" s="408"/>
      <c r="N100" s="409"/>
      <c r="O100" s="619"/>
      <c r="P100" s="622"/>
      <c r="Q100" s="619"/>
      <c r="R100" s="622"/>
      <c r="S100" s="410"/>
      <c r="T100" s="410"/>
      <c r="U100" s="618"/>
      <c r="V100" s="410"/>
      <c r="W100" s="410"/>
      <c r="X100" s="410"/>
      <c r="Y100" s="555"/>
      <c r="Z100" s="101"/>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row>
    <row r="101" spans="1:26" ht="20.1" customHeight="1">
      <c r="A101" s="1140"/>
      <c r="B101" s="1073"/>
      <c r="C101" s="1087"/>
      <c r="D101" s="413" t="s">
        <v>146</v>
      </c>
      <c r="E101" s="411">
        <v>9.4</v>
      </c>
      <c r="F101" s="411">
        <v>9.4</v>
      </c>
      <c r="G101" s="411">
        <v>9.4</v>
      </c>
      <c r="H101" s="470">
        <f>+'[4]INVERSIÓN'!V41</f>
        <v>9.4</v>
      </c>
      <c r="I101" s="378"/>
      <c r="J101" s="411">
        <v>0</v>
      </c>
      <c r="K101" s="489">
        <v>0</v>
      </c>
      <c r="L101" s="489">
        <f>+'[4]INVERSIÓN'!AM41</f>
        <v>0</v>
      </c>
      <c r="M101" s="408"/>
      <c r="N101" s="409"/>
      <c r="O101" s="619"/>
      <c r="P101" s="622"/>
      <c r="Q101" s="619"/>
      <c r="R101" s="622"/>
      <c r="S101" s="410"/>
      <c r="T101" s="410"/>
      <c r="U101" s="618"/>
      <c r="V101" s="410"/>
      <c r="W101" s="410"/>
      <c r="X101" s="410"/>
      <c r="Y101" s="555"/>
      <c r="Z101" s="101"/>
    </row>
    <row r="102" spans="1:26" ht="20.1" customHeight="1" thickBot="1">
      <c r="A102" s="1140"/>
      <c r="B102" s="1073"/>
      <c r="C102" s="1087"/>
      <c r="D102" s="498" t="s">
        <v>147</v>
      </c>
      <c r="E102" s="716">
        <v>827947812</v>
      </c>
      <c r="F102" s="716">
        <v>827947812</v>
      </c>
      <c r="G102" s="716">
        <v>827947812</v>
      </c>
      <c r="H102" s="716">
        <f>+'[4]INVERSIÓN'!V42</f>
        <v>827947812</v>
      </c>
      <c r="I102" s="573"/>
      <c r="J102" s="716">
        <v>20217000</v>
      </c>
      <c r="K102" s="717">
        <v>608219865</v>
      </c>
      <c r="L102" s="717">
        <f>+'[4]INVERSIÓN'!AM42</f>
        <v>613761865</v>
      </c>
      <c r="M102" s="408"/>
      <c r="N102" s="409"/>
      <c r="O102" s="619"/>
      <c r="P102" s="622"/>
      <c r="Q102" s="619"/>
      <c r="R102" s="622"/>
      <c r="S102" s="410"/>
      <c r="T102" s="410"/>
      <c r="U102" s="618"/>
      <c r="V102" s="410"/>
      <c r="W102" s="410"/>
      <c r="X102" s="410"/>
      <c r="Y102" s="555"/>
      <c r="Z102" s="101"/>
    </row>
    <row r="103" spans="1:26" ht="25.5" customHeight="1">
      <c r="A103" s="1140">
        <v>7</v>
      </c>
      <c r="B103" s="1142" t="s">
        <v>285</v>
      </c>
      <c r="C103" s="1128" t="s">
        <v>381</v>
      </c>
      <c r="D103" s="718" t="s">
        <v>136</v>
      </c>
      <c r="E103" s="188">
        <v>8</v>
      </c>
      <c r="F103" s="188">
        <v>8</v>
      </c>
      <c r="G103" s="188">
        <v>8</v>
      </c>
      <c r="H103" s="220">
        <v>3</v>
      </c>
      <c r="I103" s="106"/>
      <c r="J103" s="106">
        <v>0</v>
      </c>
      <c r="K103" s="719">
        <v>0</v>
      </c>
      <c r="L103" s="719">
        <v>0</v>
      </c>
      <c r="M103" s="107"/>
      <c r="N103" s="1131" t="s">
        <v>175</v>
      </c>
      <c r="O103" s="1131" t="s">
        <v>382</v>
      </c>
      <c r="P103" s="1131" t="s">
        <v>383</v>
      </c>
      <c r="Q103" s="1134" t="s">
        <v>384</v>
      </c>
      <c r="R103" s="1137" t="s">
        <v>385</v>
      </c>
      <c r="S103" s="1099" t="s">
        <v>234</v>
      </c>
      <c r="T103" s="1099" t="s">
        <v>234</v>
      </c>
      <c r="U103" s="1099" t="s">
        <v>234</v>
      </c>
      <c r="V103" s="1099" t="s">
        <v>234</v>
      </c>
      <c r="W103" s="1099" t="s">
        <v>234</v>
      </c>
      <c r="X103" s="1099" t="s">
        <v>234</v>
      </c>
      <c r="Y103" s="1125">
        <v>155910</v>
      </c>
      <c r="Z103" s="101"/>
    </row>
    <row r="104" spans="1:26" ht="23.25" customHeight="1">
      <c r="A104" s="1140"/>
      <c r="B104" s="1140"/>
      <c r="C104" s="1129"/>
      <c r="D104" s="720" t="s">
        <v>145</v>
      </c>
      <c r="E104" s="371">
        <v>837143000</v>
      </c>
      <c r="F104" s="371">
        <v>837143000</v>
      </c>
      <c r="G104" s="371">
        <v>792939500</v>
      </c>
      <c r="H104" s="365">
        <f>+H112*H103/H111</f>
        <v>297352312.5</v>
      </c>
      <c r="I104" s="370"/>
      <c r="J104" s="370">
        <v>30516000</v>
      </c>
      <c r="K104" s="721">
        <v>95245440</v>
      </c>
      <c r="L104" s="721">
        <f>+K104</f>
        <v>95245440</v>
      </c>
      <c r="M104" s="361"/>
      <c r="N104" s="1132"/>
      <c r="O104" s="1132"/>
      <c r="P104" s="1132"/>
      <c r="Q104" s="1135"/>
      <c r="R104" s="1138"/>
      <c r="S104" s="1090"/>
      <c r="T104" s="1090"/>
      <c r="U104" s="1090"/>
      <c r="V104" s="1090"/>
      <c r="W104" s="1090"/>
      <c r="X104" s="1090"/>
      <c r="Y104" s="1126"/>
      <c r="Z104" s="101"/>
    </row>
    <row r="105" spans="1:26" ht="18.75" customHeight="1">
      <c r="A105" s="1140"/>
      <c r="B105" s="1140"/>
      <c r="C105" s="1129"/>
      <c r="D105" s="720" t="s">
        <v>146</v>
      </c>
      <c r="E105" s="257">
        <v>8</v>
      </c>
      <c r="F105" s="257">
        <v>8</v>
      </c>
      <c r="G105" s="257">
        <v>8</v>
      </c>
      <c r="H105" s="363">
        <v>2.14</v>
      </c>
      <c r="I105" s="119"/>
      <c r="J105" s="218">
        <v>0</v>
      </c>
      <c r="K105" s="722">
        <v>1.54</v>
      </c>
      <c r="L105" s="722">
        <v>2.14</v>
      </c>
      <c r="M105" s="360"/>
      <c r="N105" s="1132"/>
      <c r="O105" s="1132"/>
      <c r="P105" s="1132"/>
      <c r="Q105" s="1135"/>
      <c r="R105" s="1138"/>
      <c r="S105" s="1090"/>
      <c r="T105" s="1090"/>
      <c r="U105" s="1090"/>
      <c r="V105" s="1090"/>
      <c r="W105" s="1090"/>
      <c r="X105" s="1090"/>
      <c r="Y105" s="1126"/>
      <c r="Z105" s="101"/>
    </row>
    <row r="106" spans="1:26" ht="21" customHeight="1" thickBot="1">
      <c r="A106" s="1140"/>
      <c r="B106" s="1140"/>
      <c r="C106" s="1130"/>
      <c r="D106" s="723" t="s">
        <v>147</v>
      </c>
      <c r="E106" s="523">
        <v>853553076</v>
      </c>
      <c r="F106" s="523">
        <v>853553076</v>
      </c>
      <c r="G106" s="523">
        <v>853553076</v>
      </c>
      <c r="H106" s="724">
        <v>228325447.83000004</v>
      </c>
      <c r="I106" s="694"/>
      <c r="J106" s="694">
        <v>180814187</v>
      </c>
      <c r="K106" s="725">
        <v>312316064</v>
      </c>
      <c r="L106" s="725">
        <v>179037917.64838254</v>
      </c>
      <c r="M106" s="726"/>
      <c r="N106" s="1133"/>
      <c r="O106" s="1133"/>
      <c r="P106" s="1133"/>
      <c r="Q106" s="1136"/>
      <c r="R106" s="1139"/>
      <c r="S106" s="1124"/>
      <c r="T106" s="1124"/>
      <c r="U106" s="1124"/>
      <c r="V106" s="1124"/>
      <c r="W106" s="1124"/>
      <c r="X106" s="1124"/>
      <c r="Y106" s="1127"/>
      <c r="Z106" s="101"/>
    </row>
    <row r="107" spans="1:26" ht="20.1" customHeight="1">
      <c r="A107" s="1140"/>
      <c r="B107" s="1140"/>
      <c r="C107" s="1128" t="s">
        <v>386</v>
      </c>
      <c r="D107" s="718" t="s">
        <v>136</v>
      </c>
      <c r="E107" s="188">
        <v>0</v>
      </c>
      <c r="F107" s="188">
        <v>0</v>
      </c>
      <c r="G107" s="188">
        <v>0</v>
      </c>
      <c r="H107" s="220">
        <v>5</v>
      </c>
      <c r="I107" s="106"/>
      <c r="J107" s="106">
        <v>0</v>
      </c>
      <c r="K107" s="719">
        <v>0</v>
      </c>
      <c r="L107" s="719">
        <v>0</v>
      </c>
      <c r="M107" s="107"/>
      <c r="N107" s="1131" t="s">
        <v>154</v>
      </c>
      <c r="O107" s="1131" t="s">
        <v>387</v>
      </c>
      <c r="P107" s="1131" t="s">
        <v>383</v>
      </c>
      <c r="Q107" s="1134" t="s">
        <v>384</v>
      </c>
      <c r="R107" s="1137" t="s">
        <v>385</v>
      </c>
      <c r="S107" s="1099" t="s">
        <v>234</v>
      </c>
      <c r="T107" s="1099" t="s">
        <v>234</v>
      </c>
      <c r="U107" s="1099" t="s">
        <v>234</v>
      </c>
      <c r="V107" s="1099" t="s">
        <v>234</v>
      </c>
      <c r="W107" s="1099" t="s">
        <v>234</v>
      </c>
      <c r="X107" s="1099" t="s">
        <v>234</v>
      </c>
      <c r="Y107" s="1125">
        <v>2257</v>
      </c>
      <c r="Z107" s="101"/>
    </row>
    <row r="108" spans="1:26" ht="20.1" customHeight="1">
      <c r="A108" s="1140"/>
      <c r="B108" s="1140"/>
      <c r="C108" s="1129"/>
      <c r="D108" s="720" t="s">
        <v>145</v>
      </c>
      <c r="E108" s="371">
        <v>0</v>
      </c>
      <c r="F108" s="371">
        <v>0</v>
      </c>
      <c r="G108" s="371">
        <v>0</v>
      </c>
      <c r="H108" s="365">
        <f>+H107*H112/8</f>
        <v>495587187.5</v>
      </c>
      <c r="I108" s="370"/>
      <c r="J108" s="370">
        <v>30516000</v>
      </c>
      <c r="K108" s="721">
        <v>0</v>
      </c>
      <c r="L108" s="721">
        <f>+L112-L104</f>
        <v>50860000</v>
      </c>
      <c r="M108" s="361"/>
      <c r="N108" s="1132"/>
      <c r="O108" s="1132"/>
      <c r="P108" s="1132"/>
      <c r="Q108" s="1135"/>
      <c r="R108" s="1138"/>
      <c r="S108" s="1090"/>
      <c r="T108" s="1090"/>
      <c r="U108" s="1090"/>
      <c r="V108" s="1090"/>
      <c r="W108" s="1090"/>
      <c r="X108" s="1090"/>
      <c r="Y108" s="1126"/>
      <c r="Z108" s="101"/>
    </row>
    <row r="109" spans="1:26" ht="20.1" customHeight="1">
      <c r="A109" s="1140"/>
      <c r="B109" s="1140"/>
      <c r="C109" s="1129"/>
      <c r="D109" s="720" t="s">
        <v>146</v>
      </c>
      <c r="E109" s="257">
        <v>0</v>
      </c>
      <c r="F109" s="257">
        <v>0</v>
      </c>
      <c r="G109" s="257">
        <v>0</v>
      </c>
      <c r="H109" s="363">
        <f>4.97+0.89</f>
        <v>5.859999999999999</v>
      </c>
      <c r="I109" s="119"/>
      <c r="J109" s="218">
        <v>0</v>
      </c>
      <c r="K109" s="722">
        <v>0</v>
      </c>
      <c r="L109" s="722">
        <v>4.97</v>
      </c>
      <c r="M109" s="360"/>
      <c r="N109" s="1132"/>
      <c r="O109" s="1132"/>
      <c r="P109" s="1132"/>
      <c r="Q109" s="1135"/>
      <c r="R109" s="1138"/>
      <c r="S109" s="1090"/>
      <c r="T109" s="1090"/>
      <c r="U109" s="1090"/>
      <c r="V109" s="1090"/>
      <c r="W109" s="1090"/>
      <c r="X109" s="1090"/>
      <c r="Y109" s="1126"/>
      <c r="Z109" s="101"/>
    </row>
    <row r="110" spans="1:26" ht="24.75" customHeight="1" thickBot="1">
      <c r="A110" s="1140"/>
      <c r="B110" s="1140"/>
      <c r="C110" s="1130"/>
      <c r="D110" s="723" t="s">
        <v>147</v>
      </c>
      <c r="E110" s="523">
        <v>0</v>
      </c>
      <c r="F110" s="523">
        <v>0</v>
      </c>
      <c r="G110" s="523">
        <v>0</v>
      </c>
      <c r="H110" s="724">
        <v>625227628.17</v>
      </c>
      <c r="I110" s="694"/>
      <c r="J110" s="694">
        <v>180814187</v>
      </c>
      <c r="K110" s="725">
        <v>0</v>
      </c>
      <c r="L110" s="725">
        <v>415803014.351617</v>
      </c>
      <c r="M110" s="726"/>
      <c r="N110" s="1133"/>
      <c r="O110" s="1133"/>
      <c r="P110" s="1133"/>
      <c r="Q110" s="1136"/>
      <c r="R110" s="1139"/>
      <c r="S110" s="1124"/>
      <c r="T110" s="1124"/>
      <c r="U110" s="1124"/>
      <c r="V110" s="1124"/>
      <c r="W110" s="1124"/>
      <c r="X110" s="1124"/>
      <c r="Y110" s="1127"/>
      <c r="Z110" s="101"/>
    </row>
    <row r="111" spans="1:26" ht="20.1" customHeight="1">
      <c r="A111" s="1140"/>
      <c r="B111" s="1140"/>
      <c r="C111" s="1143" t="s">
        <v>178</v>
      </c>
      <c r="D111" s="727" t="s">
        <v>136</v>
      </c>
      <c r="E111" s="516">
        <v>8</v>
      </c>
      <c r="F111" s="516">
        <v>8</v>
      </c>
      <c r="G111" s="516">
        <v>8</v>
      </c>
      <c r="H111" s="516">
        <f>+H107+H103</f>
        <v>8</v>
      </c>
      <c r="I111" s="728"/>
      <c r="J111" s="728">
        <v>0</v>
      </c>
      <c r="K111" s="729">
        <f>+K107</f>
        <v>0</v>
      </c>
      <c r="L111" s="729">
        <f>+'[4]INVERSIÓN'!X45</f>
        <v>0</v>
      </c>
      <c r="M111" s="730"/>
      <c r="N111" s="1146"/>
      <c r="O111" s="1146"/>
      <c r="P111" s="1146"/>
      <c r="Q111" s="1115"/>
      <c r="R111" s="1118"/>
      <c r="S111" s="1121"/>
      <c r="T111" s="1121"/>
      <c r="U111" s="1102"/>
      <c r="V111" s="1102"/>
      <c r="W111" s="1102"/>
      <c r="X111" s="1102"/>
      <c r="Y111" s="1105"/>
      <c r="Z111" s="101"/>
    </row>
    <row r="112" spans="1:26" ht="20.1" customHeight="1">
      <c r="A112" s="1140"/>
      <c r="B112" s="1140"/>
      <c r="C112" s="1144"/>
      <c r="D112" s="720" t="s">
        <v>145</v>
      </c>
      <c r="E112" s="407">
        <v>837143000</v>
      </c>
      <c r="F112" s="407">
        <v>837143000</v>
      </c>
      <c r="G112" s="407">
        <v>792939500</v>
      </c>
      <c r="H112" s="407">
        <f>+'[4]INVERSIÓN'!V46</f>
        <v>792939500</v>
      </c>
      <c r="I112" s="375"/>
      <c r="J112" s="375">
        <v>30516000</v>
      </c>
      <c r="K112" s="731">
        <f>+K108</f>
        <v>0</v>
      </c>
      <c r="L112" s="731">
        <f>+'[4]INVERSIÓN'!X46</f>
        <v>146105440</v>
      </c>
      <c r="M112" s="474"/>
      <c r="N112" s="1147"/>
      <c r="O112" s="1147"/>
      <c r="P112" s="1147"/>
      <c r="Q112" s="1116"/>
      <c r="R112" s="1119"/>
      <c r="S112" s="1122"/>
      <c r="T112" s="1122"/>
      <c r="U112" s="1103"/>
      <c r="V112" s="1103"/>
      <c r="W112" s="1103"/>
      <c r="X112" s="1103"/>
      <c r="Y112" s="1106"/>
      <c r="Z112" s="101"/>
    </row>
    <row r="113" spans="1:26" ht="20.1" customHeight="1">
      <c r="A113" s="1140"/>
      <c r="B113" s="1140"/>
      <c r="C113" s="1144"/>
      <c r="D113" s="720" t="s">
        <v>146</v>
      </c>
      <c r="E113" s="732">
        <v>8</v>
      </c>
      <c r="F113" s="732">
        <v>8</v>
      </c>
      <c r="G113" s="732">
        <v>8</v>
      </c>
      <c r="H113" s="732">
        <f>+H109+H105</f>
        <v>8</v>
      </c>
      <c r="I113" s="378"/>
      <c r="J113" s="733">
        <f>+J109+J105</f>
        <v>0</v>
      </c>
      <c r="K113" s="733">
        <f>+K105+K109</f>
        <v>1.54</v>
      </c>
      <c r="L113" s="733">
        <f>+'[4]INVERSIÓN'!X49</f>
        <v>7.11</v>
      </c>
      <c r="M113" s="734"/>
      <c r="N113" s="1147"/>
      <c r="O113" s="1147"/>
      <c r="P113" s="1147"/>
      <c r="Q113" s="1116"/>
      <c r="R113" s="1119"/>
      <c r="S113" s="1122"/>
      <c r="T113" s="1122"/>
      <c r="U113" s="1103"/>
      <c r="V113" s="1103"/>
      <c r="W113" s="1103"/>
      <c r="X113" s="1103"/>
      <c r="Y113" s="1106"/>
      <c r="Z113" s="101"/>
    </row>
    <row r="114" spans="1:26" ht="20.1" customHeight="1" thickBot="1">
      <c r="A114" s="1141"/>
      <c r="B114" s="1141"/>
      <c r="C114" s="1145"/>
      <c r="D114" s="723" t="s">
        <v>147</v>
      </c>
      <c r="E114" s="735">
        <v>853553076</v>
      </c>
      <c r="F114" s="735">
        <v>853553076</v>
      </c>
      <c r="G114" s="735">
        <v>853553076</v>
      </c>
      <c r="H114" s="735">
        <f>+'[4]INVERSIÓN'!V48</f>
        <v>853553076</v>
      </c>
      <c r="I114" s="501"/>
      <c r="J114" s="501">
        <v>180814187</v>
      </c>
      <c r="K114" s="736">
        <f>+K110</f>
        <v>0</v>
      </c>
      <c r="L114" s="736">
        <f>+'[4]INVERSIÓN'!X48</f>
        <v>594840932</v>
      </c>
      <c r="M114" s="737"/>
      <c r="N114" s="1148"/>
      <c r="O114" s="1148"/>
      <c r="P114" s="1148"/>
      <c r="Q114" s="1117"/>
      <c r="R114" s="1120"/>
      <c r="S114" s="1123"/>
      <c r="T114" s="1123"/>
      <c r="U114" s="1104"/>
      <c r="V114" s="1104"/>
      <c r="W114" s="1104"/>
      <c r="X114" s="1104"/>
      <c r="Y114" s="1107"/>
      <c r="Z114" s="101"/>
    </row>
    <row r="115" spans="1:26" ht="20.1" customHeight="1">
      <c r="A115" s="1072">
        <v>8</v>
      </c>
      <c r="B115" s="1109" t="s">
        <v>87</v>
      </c>
      <c r="C115" s="1112" t="s">
        <v>217</v>
      </c>
      <c r="D115" s="579" t="s">
        <v>136</v>
      </c>
      <c r="E115" s="738">
        <v>0</v>
      </c>
      <c r="F115" s="738">
        <v>0</v>
      </c>
      <c r="G115" s="738">
        <v>0</v>
      </c>
      <c r="H115" s="738">
        <v>0</v>
      </c>
      <c r="I115" s="142"/>
      <c r="J115" s="142">
        <v>0</v>
      </c>
      <c r="K115" s="705">
        <v>0</v>
      </c>
      <c r="L115" s="705">
        <v>0</v>
      </c>
      <c r="M115" s="739"/>
      <c r="N115" s="1113" t="s">
        <v>137</v>
      </c>
      <c r="O115" s="1114" t="s">
        <v>168</v>
      </c>
      <c r="P115" s="1100" t="s">
        <v>192</v>
      </c>
      <c r="Q115" s="1114" t="s">
        <v>140</v>
      </c>
      <c r="R115" s="1100" t="s">
        <v>193</v>
      </c>
      <c r="S115" s="1089" t="s">
        <v>234</v>
      </c>
      <c r="T115" s="1089" t="s">
        <v>234</v>
      </c>
      <c r="U115" s="1089" t="s">
        <v>234</v>
      </c>
      <c r="V115" s="1089" t="s">
        <v>234</v>
      </c>
      <c r="W115" s="1089" t="s">
        <v>234</v>
      </c>
      <c r="X115" s="1089" t="s">
        <v>234</v>
      </c>
      <c r="Y115" s="1091">
        <v>67979</v>
      </c>
      <c r="Z115" s="101"/>
    </row>
    <row r="116" spans="1:26" ht="20.1" customHeight="1">
      <c r="A116" s="1073"/>
      <c r="B116" s="1110"/>
      <c r="C116" s="1093"/>
      <c r="D116" s="413" t="s">
        <v>145</v>
      </c>
      <c r="E116" s="365">
        <v>0</v>
      </c>
      <c r="F116" s="365">
        <v>0</v>
      </c>
      <c r="G116" s="365">
        <v>0</v>
      </c>
      <c r="H116" s="365">
        <v>0</v>
      </c>
      <c r="I116" s="369"/>
      <c r="J116" s="369">
        <v>0</v>
      </c>
      <c r="K116" s="559">
        <v>0</v>
      </c>
      <c r="L116" s="559">
        <v>0</v>
      </c>
      <c r="M116" s="414"/>
      <c r="N116" s="1095"/>
      <c r="O116" s="1097"/>
      <c r="P116" s="1101"/>
      <c r="Q116" s="1097"/>
      <c r="R116" s="1101"/>
      <c r="S116" s="1090"/>
      <c r="T116" s="1090"/>
      <c r="U116" s="1090"/>
      <c r="V116" s="1090"/>
      <c r="W116" s="1090"/>
      <c r="X116" s="1090"/>
      <c r="Y116" s="1084"/>
      <c r="Z116" s="101"/>
    </row>
    <row r="117" spans="1:26" ht="20.1" customHeight="1">
      <c r="A117" s="1073"/>
      <c r="B117" s="1110"/>
      <c r="C117" s="1093"/>
      <c r="D117" s="413" t="s">
        <v>146</v>
      </c>
      <c r="E117" s="363">
        <v>8</v>
      </c>
      <c r="F117" s="363">
        <v>8</v>
      </c>
      <c r="G117" s="363">
        <v>8</v>
      </c>
      <c r="H117" s="363">
        <v>8</v>
      </c>
      <c r="I117" s="118"/>
      <c r="J117" s="368">
        <v>7</v>
      </c>
      <c r="K117" s="557">
        <v>8</v>
      </c>
      <c r="L117" s="557">
        <v>8</v>
      </c>
      <c r="M117" s="415"/>
      <c r="N117" s="1095"/>
      <c r="O117" s="1097"/>
      <c r="P117" s="1101"/>
      <c r="Q117" s="1097"/>
      <c r="R117" s="1101"/>
      <c r="S117" s="1090"/>
      <c r="T117" s="1090"/>
      <c r="U117" s="1090"/>
      <c r="V117" s="1090"/>
      <c r="W117" s="1090"/>
      <c r="X117" s="1090"/>
      <c r="Y117" s="1084"/>
      <c r="Z117" s="101"/>
    </row>
    <row r="118" spans="1:26" ht="20.1" customHeight="1" thickBot="1">
      <c r="A118" s="1073"/>
      <c r="B118" s="1110"/>
      <c r="C118" s="1094"/>
      <c r="D118" s="416" t="s">
        <v>147</v>
      </c>
      <c r="E118" s="392">
        <v>108425443</v>
      </c>
      <c r="F118" s="392">
        <v>108425443</v>
      </c>
      <c r="G118" s="392">
        <v>108425443</v>
      </c>
      <c r="H118" s="392">
        <v>108425443</v>
      </c>
      <c r="I118" s="417"/>
      <c r="J118" s="417">
        <v>19560000</v>
      </c>
      <c r="K118" s="418">
        <v>94459243</v>
      </c>
      <c r="L118" s="418">
        <f>+L126</f>
        <v>105832243</v>
      </c>
      <c r="M118" s="418"/>
      <c r="N118" s="1095"/>
      <c r="O118" s="1097"/>
      <c r="P118" s="1101"/>
      <c r="Q118" s="1097"/>
      <c r="R118" s="1101"/>
      <c r="S118" s="1090"/>
      <c r="T118" s="1090"/>
      <c r="U118" s="1090"/>
      <c r="V118" s="1090"/>
      <c r="W118" s="1090"/>
      <c r="X118" s="1090"/>
      <c r="Y118" s="1084"/>
      <c r="Z118" s="101"/>
    </row>
    <row r="119" spans="1:73" s="356" customFormat="1" ht="20.1" customHeight="1">
      <c r="A119" s="1073"/>
      <c r="B119" s="1110"/>
      <c r="C119" s="1092" t="s">
        <v>233</v>
      </c>
      <c r="D119" s="420" t="s">
        <v>136</v>
      </c>
      <c r="E119" s="107">
        <v>15</v>
      </c>
      <c r="F119" s="107">
        <v>15</v>
      </c>
      <c r="G119" s="107">
        <v>15</v>
      </c>
      <c r="H119" s="107">
        <v>15</v>
      </c>
      <c r="I119" s="419"/>
      <c r="J119" s="107">
        <v>0</v>
      </c>
      <c r="K119" s="530">
        <v>0</v>
      </c>
      <c r="L119" s="530">
        <v>0</v>
      </c>
      <c r="M119" s="421"/>
      <c r="N119" s="1095" t="s">
        <v>151</v>
      </c>
      <c r="O119" s="1097" t="s">
        <v>152</v>
      </c>
      <c r="P119" s="1097" t="s">
        <v>153</v>
      </c>
      <c r="Q119" s="1097" t="s">
        <v>140</v>
      </c>
      <c r="R119" s="1097" t="s">
        <v>216</v>
      </c>
      <c r="S119" s="1099" t="s">
        <v>234</v>
      </c>
      <c r="T119" s="1099" t="s">
        <v>234</v>
      </c>
      <c r="U119" s="1082" t="s">
        <v>234</v>
      </c>
      <c r="V119" s="1082" t="s">
        <v>234</v>
      </c>
      <c r="W119" s="1082" t="s">
        <v>234</v>
      </c>
      <c r="X119" s="1082" t="s">
        <v>234</v>
      </c>
      <c r="Y119" s="1084">
        <v>190309</v>
      </c>
      <c r="Z119" s="359"/>
      <c r="AA119" s="358"/>
      <c r="AB119" s="358"/>
      <c r="AC119" s="358"/>
      <c r="AD119" s="357"/>
      <c r="AE119" s="357"/>
      <c r="AF119" s="357"/>
      <c r="AG119" s="357"/>
      <c r="AH119" s="357"/>
      <c r="AI119" s="357"/>
      <c r="AJ119" s="357"/>
      <c r="AK119" s="357"/>
      <c r="AL119" s="357"/>
      <c r="AM119" s="357"/>
      <c r="AN119" s="357"/>
      <c r="AO119" s="357"/>
      <c r="AP119" s="357"/>
      <c r="AQ119" s="357"/>
      <c r="AR119" s="357"/>
      <c r="AS119" s="357"/>
      <c r="AT119" s="357"/>
      <c r="AU119" s="357"/>
      <c r="AV119" s="357"/>
      <c r="AW119" s="357"/>
      <c r="AX119" s="357"/>
      <c r="AY119" s="357"/>
      <c r="AZ119" s="357"/>
      <c r="BA119" s="357"/>
      <c r="BB119" s="357"/>
      <c r="BC119" s="357"/>
      <c r="BD119" s="357"/>
      <c r="BE119" s="357"/>
      <c r="BF119" s="357"/>
      <c r="BG119" s="357"/>
      <c r="BH119" s="357"/>
      <c r="BI119" s="357"/>
      <c r="BJ119" s="357"/>
      <c r="BK119" s="357"/>
      <c r="BL119" s="357"/>
      <c r="BM119" s="357"/>
      <c r="BN119" s="357"/>
      <c r="BO119" s="357"/>
      <c r="BP119" s="357"/>
      <c r="BQ119" s="357"/>
      <c r="BR119" s="357"/>
      <c r="BS119" s="357"/>
      <c r="BT119" s="357"/>
      <c r="BU119" s="357"/>
    </row>
    <row r="120" spans="1:73" s="356" customFormat="1" ht="20.1" customHeight="1">
      <c r="A120" s="1073"/>
      <c r="B120" s="1110"/>
      <c r="C120" s="1093"/>
      <c r="D120" s="422" t="s">
        <v>145</v>
      </c>
      <c r="E120" s="361">
        <v>220809000</v>
      </c>
      <c r="F120" s="361">
        <v>220809000</v>
      </c>
      <c r="G120" s="361">
        <v>227522000</v>
      </c>
      <c r="H120" s="361">
        <v>227522000</v>
      </c>
      <c r="I120" s="361"/>
      <c r="J120" s="361">
        <v>43673500</v>
      </c>
      <c r="K120" s="531">
        <v>68673500</v>
      </c>
      <c r="L120" s="531">
        <f>+L124</f>
        <v>129605500</v>
      </c>
      <c r="M120" s="423"/>
      <c r="N120" s="1095"/>
      <c r="O120" s="1097"/>
      <c r="P120" s="1097"/>
      <c r="Q120" s="1097"/>
      <c r="R120" s="1097"/>
      <c r="S120" s="1090"/>
      <c r="T120" s="1090"/>
      <c r="U120" s="1082"/>
      <c r="V120" s="1082"/>
      <c r="W120" s="1082"/>
      <c r="X120" s="1082"/>
      <c r="Y120" s="1084"/>
      <c r="Z120" s="359"/>
      <c r="AA120" s="358"/>
      <c r="AB120" s="358"/>
      <c r="AC120" s="358"/>
      <c r="AD120" s="357"/>
      <c r="AE120" s="357"/>
      <c r="AF120" s="357"/>
      <c r="AG120" s="357"/>
      <c r="AH120" s="357"/>
      <c r="AI120" s="357"/>
      <c r="AJ120" s="357"/>
      <c r="AK120" s="357"/>
      <c r="AL120" s="357"/>
      <c r="AM120" s="357"/>
      <c r="AN120" s="357"/>
      <c r="AO120" s="357"/>
      <c r="AP120" s="357"/>
      <c r="AQ120" s="357"/>
      <c r="AR120" s="357"/>
      <c r="AS120" s="357"/>
      <c r="AT120" s="357"/>
      <c r="AU120" s="357"/>
      <c r="AV120" s="357"/>
      <c r="AW120" s="357"/>
      <c r="AX120" s="357"/>
      <c r="AY120" s="357"/>
      <c r="AZ120" s="357"/>
      <c r="BA120" s="357"/>
      <c r="BB120" s="357"/>
      <c r="BC120" s="357"/>
      <c r="BD120" s="357"/>
      <c r="BE120" s="357"/>
      <c r="BF120" s="357"/>
      <c r="BG120" s="357"/>
      <c r="BH120" s="357"/>
      <c r="BI120" s="357"/>
      <c r="BJ120" s="357"/>
      <c r="BK120" s="357"/>
      <c r="BL120" s="357"/>
      <c r="BM120" s="357"/>
      <c r="BN120" s="357"/>
      <c r="BO120" s="357"/>
      <c r="BP120" s="357"/>
      <c r="BQ120" s="357"/>
      <c r="BR120" s="357"/>
      <c r="BS120" s="357"/>
      <c r="BT120" s="357"/>
      <c r="BU120" s="357"/>
    </row>
    <row r="121" spans="1:73" s="356" customFormat="1" ht="20.1" customHeight="1">
      <c r="A121" s="1073"/>
      <c r="B121" s="1110"/>
      <c r="C121" s="1093"/>
      <c r="D121" s="422" t="s">
        <v>146</v>
      </c>
      <c r="E121" s="360">
        <v>0</v>
      </c>
      <c r="F121" s="360">
        <v>0</v>
      </c>
      <c r="G121" s="360">
        <v>0</v>
      </c>
      <c r="H121" s="360">
        <v>0</v>
      </c>
      <c r="I121" s="396"/>
      <c r="J121" s="360">
        <v>0</v>
      </c>
      <c r="K121" s="532">
        <v>0</v>
      </c>
      <c r="L121" s="532">
        <v>0</v>
      </c>
      <c r="M121" s="423"/>
      <c r="N121" s="1095"/>
      <c r="O121" s="1097"/>
      <c r="P121" s="1097"/>
      <c r="Q121" s="1097"/>
      <c r="R121" s="1097"/>
      <c r="S121" s="1090"/>
      <c r="T121" s="1090"/>
      <c r="U121" s="1082"/>
      <c r="V121" s="1082"/>
      <c r="W121" s="1082"/>
      <c r="X121" s="1082"/>
      <c r="Y121" s="1084"/>
      <c r="Z121" s="359"/>
      <c r="AA121" s="358"/>
      <c r="AB121" s="358"/>
      <c r="AC121" s="358"/>
      <c r="AD121" s="357"/>
      <c r="AE121" s="357"/>
      <c r="AF121" s="357"/>
      <c r="AG121" s="357"/>
      <c r="AH121" s="357"/>
      <c r="AI121" s="357"/>
      <c r="AJ121" s="357"/>
      <c r="AK121" s="357"/>
      <c r="AL121" s="357"/>
      <c r="AM121" s="357"/>
      <c r="AN121" s="357"/>
      <c r="AO121" s="357"/>
      <c r="AP121" s="357"/>
      <c r="AQ121" s="357"/>
      <c r="AR121" s="357"/>
      <c r="AS121" s="357"/>
      <c r="AT121" s="357"/>
      <c r="AU121" s="357"/>
      <c r="AV121" s="357"/>
      <c r="AW121" s="357"/>
      <c r="AX121" s="357"/>
      <c r="AY121" s="357"/>
      <c r="AZ121" s="357"/>
      <c r="BA121" s="357"/>
      <c r="BB121" s="357"/>
      <c r="BC121" s="357"/>
      <c r="BD121" s="357"/>
      <c r="BE121" s="357"/>
      <c r="BF121" s="357"/>
      <c r="BG121" s="357"/>
      <c r="BH121" s="357"/>
      <c r="BI121" s="357"/>
      <c r="BJ121" s="357"/>
      <c r="BK121" s="357"/>
      <c r="BL121" s="357"/>
      <c r="BM121" s="357"/>
      <c r="BN121" s="357"/>
      <c r="BO121" s="357"/>
      <c r="BP121" s="357"/>
      <c r="BQ121" s="357"/>
      <c r="BR121" s="357"/>
      <c r="BS121" s="357"/>
      <c r="BT121" s="357"/>
      <c r="BU121" s="357"/>
    </row>
    <row r="122" spans="1:73" s="356" customFormat="1" ht="20.1" customHeight="1" thickBot="1">
      <c r="A122" s="1073"/>
      <c r="B122" s="1110"/>
      <c r="C122" s="1094"/>
      <c r="D122" s="424" t="s">
        <v>147</v>
      </c>
      <c r="E122" s="393">
        <v>0</v>
      </c>
      <c r="F122" s="393">
        <v>0</v>
      </c>
      <c r="G122" s="393">
        <v>0</v>
      </c>
      <c r="H122" s="393">
        <v>0</v>
      </c>
      <c r="I122" s="397"/>
      <c r="J122" s="393">
        <v>0</v>
      </c>
      <c r="K122" s="533">
        <v>0</v>
      </c>
      <c r="L122" s="533">
        <v>0</v>
      </c>
      <c r="M122" s="425"/>
      <c r="N122" s="1096"/>
      <c r="O122" s="1098"/>
      <c r="P122" s="1098"/>
      <c r="Q122" s="1098"/>
      <c r="R122" s="1098"/>
      <c r="S122" s="1090"/>
      <c r="T122" s="1090"/>
      <c r="U122" s="1083"/>
      <c r="V122" s="1083"/>
      <c r="W122" s="1083"/>
      <c r="X122" s="1083"/>
      <c r="Y122" s="1085"/>
      <c r="Z122" s="359"/>
      <c r="AA122" s="358"/>
      <c r="AB122" s="358"/>
      <c r="AC122" s="358"/>
      <c r="AD122" s="357"/>
      <c r="AE122" s="357"/>
      <c r="AF122" s="357"/>
      <c r="AG122" s="357"/>
      <c r="AH122" s="357"/>
      <c r="AI122" s="357"/>
      <c r="AJ122" s="357"/>
      <c r="AK122" s="357"/>
      <c r="AL122" s="357"/>
      <c r="AM122" s="357"/>
      <c r="AN122" s="357"/>
      <c r="AO122" s="357"/>
      <c r="AP122" s="357"/>
      <c r="AQ122" s="357"/>
      <c r="AR122" s="357"/>
      <c r="AS122" s="357"/>
      <c r="AT122" s="357"/>
      <c r="AU122" s="357"/>
      <c r="AV122" s="357"/>
      <c r="AW122" s="357"/>
      <c r="AX122" s="357"/>
      <c r="AY122" s="357"/>
      <c r="AZ122" s="357"/>
      <c r="BA122" s="357"/>
      <c r="BB122" s="357"/>
      <c r="BC122" s="357"/>
      <c r="BD122" s="357"/>
      <c r="BE122" s="357"/>
      <c r="BF122" s="357"/>
      <c r="BG122" s="357"/>
      <c r="BH122" s="357"/>
      <c r="BI122" s="357"/>
      <c r="BJ122" s="357"/>
      <c r="BK122" s="357"/>
      <c r="BL122" s="357"/>
      <c r="BM122" s="357"/>
      <c r="BN122" s="357"/>
      <c r="BO122" s="357"/>
      <c r="BP122" s="357"/>
      <c r="BQ122" s="357"/>
      <c r="BR122" s="357"/>
      <c r="BS122" s="357"/>
      <c r="BT122" s="357"/>
      <c r="BU122" s="357"/>
    </row>
    <row r="123" spans="1:26" ht="20.1" customHeight="1">
      <c r="A123" s="1073"/>
      <c r="B123" s="1110"/>
      <c r="C123" s="1086" t="s">
        <v>21</v>
      </c>
      <c r="D123" s="412" t="s">
        <v>136</v>
      </c>
      <c r="E123" s="524">
        <v>15</v>
      </c>
      <c r="F123" s="524">
        <v>15</v>
      </c>
      <c r="G123" s="524">
        <v>15</v>
      </c>
      <c r="H123" s="524">
        <f>+'[4]INVERSIÓN'!V51</f>
        <v>15</v>
      </c>
      <c r="I123" s="525"/>
      <c r="J123" s="525">
        <v>0</v>
      </c>
      <c r="K123" s="526">
        <v>0</v>
      </c>
      <c r="L123" s="526">
        <f>+'[4]INVERSIÓN'!AM51</f>
        <v>0</v>
      </c>
      <c r="M123" s="354"/>
      <c r="N123" s="1080"/>
      <c r="O123" s="1080"/>
      <c r="P123" s="1080"/>
      <c r="Q123" s="1080"/>
      <c r="R123" s="1080"/>
      <c r="S123" s="1080"/>
      <c r="T123" s="1080"/>
      <c r="U123" s="619"/>
      <c r="V123" s="1080"/>
      <c r="W123" s="1080"/>
      <c r="X123" s="1080"/>
      <c r="Y123" s="1070"/>
      <c r="Z123" s="101"/>
    </row>
    <row r="124" spans="1:26" ht="20.1" customHeight="1">
      <c r="A124" s="1073"/>
      <c r="B124" s="1110"/>
      <c r="C124" s="1087"/>
      <c r="D124" s="413" t="s">
        <v>145</v>
      </c>
      <c r="E124" s="473">
        <v>220809000</v>
      </c>
      <c r="F124" s="473">
        <v>220809000</v>
      </c>
      <c r="G124" s="473">
        <v>227522000</v>
      </c>
      <c r="H124" s="473">
        <f>+'[4]INVERSIÓN'!V52</f>
        <v>227522000</v>
      </c>
      <c r="I124" s="474"/>
      <c r="J124" s="474">
        <v>43673500</v>
      </c>
      <c r="K124" s="490">
        <v>68673500</v>
      </c>
      <c r="L124" s="490">
        <f>+'[4]INVERSIÓN'!AM52</f>
        <v>129605500</v>
      </c>
      <c r="M124" s="355"/>
      <c r="N124" s="1080"/>
      <c r="O124" s="1080"/>
      <c r="P124" s="1080"/>
      <c r="Q124" s="1080"/>
      <c r="R124" s="1080"/>
      <c r="S124" s="1080"/>
      <c r="T124" s="1080"/>
      <c r="U124" s="619"/>
      <c r="V124" s="1080"/>
      <c r="W124" s="1080"/>
      <c r="X124" s="1080"/>
      <c r="Y124" s="1070"/>
      <c r="Z124" s="101"/>
    </row>
    <row r="125" spans="1:26" ht="20.1" customHeight="1">
      <c r="A125" s="1073"/>
      <c r="B125" s="1110"/>
      <c r="C125" s="1087"/>
      <c r="D125" s="413" t="s">
        <v>146</v>
      </c>
      <c r="E125" s="471">
        <v>8</v>
      </c>
      <c r="F125" s="471">
        <v>8</v>
      </c>
      <c r="G125" s="471">
        <v>8</v>
      </c>
      <c r="H125" s="471">
        <f>+'[4]INVERSIÓN'!V53</f>
        <v>8</v>
      </c>
      <c r="I125" s="472"/>
      <c r="J125" s="472">
        <v>7</v>
      </c>
      <c r="K125" s="491">
        <v>8</v>
      </c>
      <c r="L125" s="491">
        <f>+'[4]INVERSIÓN'!AM53</f>
        <v>8</v>
      </c>
      <c r="M125" s="354"/>
      <c r="N125" s="1080"/>
      <c r="O125" s="1080"/>
      <c r="P125" s="1080"/>
      <c r="Q125" s="1080"/>
      <c r="R125" s="1080"/>
      <c r="S125" s="1080"/>
      <c r="T125" s="1080"/>
      <c r="U125" s="619"/>
      <c r="V125" s="1080"/>
      <c r="W125" s="1080"/>
      <c r="X125" s="1080"/>
      <c r="Y125" s="1070"/>
      <c r="Z125" s="101"/>
    </row>
    <row r="126" spans="1:26" ht="20.1" customHeight="1" thickBot="1">
      <c r="A126" s="1108"/>
      <c r="B126" s="1111"/>
      <c r="C126" s="1088"/>
      <c r="D126" s="416" t="s">
        <v>147</v>
      </c>
      <c r="E126" s="492">
        <v>108425443</v>
      </c>
      <c r="F126" s="492">
        <v>108425443</v>
      </c>
      <c r="G126" s="492">
        <v>108425443</v>
      </c>
      <c r="H126" s="492">
        <f>+'[4]INVERSIÓN'!V54</f>
        <v>108425443</v>
      </c>
      <c r="I126" s="493"/>
      <c r="J126" s="493">
        <v>19560000</v>
      </c>
      <c r="K126" s="494">
        <v>94459243</v>
      </c>
      <c r="L126" s="494">
        <f>+'[4]INVERSIÓN'!AM54</f>
        <v>105832243</v>
      </c>
      <c r="M126" s="353"/>
      <c r="N126" s="1081"/>
      <c r="O126" s="1081"/>
      <c r="P126" s="1081"/>
      <c r="Q126" s="1081"/>
      <c r="R126" s="1081"/>
      <c r="S126" s="1081"/>
      <c r="T126" s="1081"/>
      <c r="U126" s="625"/>
      <c r="V126" s="1081"/>
      <c r="W126" s="1081"/>
      <c r="X126" s="1081"/>
      <c r="Y126" s="1071"/>
      <c r="Z126" s="101"/>
    </row>
    <row r="127" spans="1:73" s="320" customFormat="1" ht="15" customHeight="1">
      <c r="A127" s="1072"/>
      <c r="B127" s="1074" t="s">
        <v>198</v>
      </c>
      <c r="C127" s="1075"/>
      <c r="D127" s="1078" t="s">
        <v>199</v>
      </c>
      <c r="E127" s="1066">
        <f>+E24+E44+E48+E72+E88+E100+E112+E124</f>
        <v>7468889000</v>
      </c>
      <c r="F127" s="1066">
        <f>+F24+F44+F48+F72+F88+F100+F112+F124</f>
        <v>7468889000</v>
      </c>
      <c r="G127" s="1066">
        <f>+G24+G44+G72+G88+G100+G112+G124+G68</f>
        <v>7468889000</v>
      </c>
      <c r="H127" s="1066">
        <f>+H24+H44+H72+H88+H100+H112+H124+H68</f>
        <v>7468889000</v>
      </c>
      <c r="I127" s="1066">
        <f>+I24+I44+I48+I72+I88+I100+I112+I124</f>
        <v>298166500</v>
      </c>
      <c r="J127" s="1066">
        <f>+J24+J44+J72+J88+J100+J112+J124+J68</f>
        <v>407942500</v>
      </c>
      <c r="K127" s="1066">
        <f>+K24+K44+K72+K88+K100+K112+K124+K68</f>
        <v>477426500</v>
      </c>
      <c r="L127" s="1066">
        <f>+L24+L44+L72+L88+L100+L112+L124+L68</f>
        <v>941004940</v>
      </c>
      <c r="M127" s="1069"/>
      <c r="N127" s="1051"/>
      <c r="O127" s="1051"/>
      <c r="P127" s="1051"/>
      <c r="Q127" s="1051"/>
      <c r="R127" s="1051"/>
      <c r="S127" s="1051"/>
      <c r="T127" s="1051"/>
      <c r="U127" s="1063"/>
      <c r="V127" s="1051"/>
      <c r="W127" s="1051"/>
      <c r="X127" s="1051"/>
      <c r="Y127" s="1054"/>
      <c r="Z127" s="315"/>
      <c r="AA127" s="317"/>
      <c r="AB127" s="317"/>
      <c r="AC127" s="317"/>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18"/>
      <c r="AZ127" s="318"/>
      <c r="BA127" s="318"/>
      <c r="BB127" s="318"/>
      <c r="BC127" s="318"/>
      <c r="BD127" s="318"/>
      <c r="BE127" s="318"/>
      <c r="BF127" s="318"/>
      <c r="BG127" s="318"/>
      <c r="BH127" s="318"/>
      <c r="BI127" s="318"/>
      <c r="BJ127" s="318"/>
      <c r="BK127" s="318"/>
      <c r="BL127" s="318"/>
      <c r="BM127" s="318"/>
      <c r="BN127" s="319"/>
      <c r="BO127" s="319"/>
      <c r="BP127" s="319"/>
      <c r="BQ127" s="319"/>
      <c r="BR127" s="319"/>
      <c r="BS127" s="319"/>
      <c r="BT127" s="319"/>
      <c r="BU127" s="319"/>
    </row>
    <row r="128" spans="1:73" s="320" customFormat="1" ht="15" customHeight="1" thickBot="1">
      <c r="A128" s="1073"/>
      <c r="B128" s="1076"/>
      <c r="C128" s="1077"/>
      <c r="D128" s="1078" t="s">
        <v>200</v>
      </c>
      <c r="E128" s="1067"/>
      <c r="F128" s="1067"/>
      <c r="G128" s="1067"/>
      <c r="H128" s="1067"/>
      <c r="I128" s="1067"/>
      <c r="J128" s="1067"/>
      <c r="K128" s="1067"/>
      <c r="L128" s="1067"/>
      <c r="M128" s="1067"/>
      <c r="N128" s="1052"/>
      <c r="O128" s="1052"/>
      <c r="P128" s="1052"/>
      <c r="Q128" s="1052"/>
      <c r="R128" s="1052"/>
      <c r="S128" s="1052"/>
      <c r="T128" s="1052"/>
      <c r="U128" s="1064"/>
      <c r="V128" s="1052"/>
      <c r="W128" s="1052"/>
      <c r="X128" s="1052"/>
      <c r="Y128" s="1055"/>
      <c r="Z128" s="315"/>
      <c r="AA128" s="317"/>
      <c r="AB128" s="317"/>
      <c r="AC128" s="317"/>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318"/>
      <c r="BA128" s="318"/>
      <c r="BB128" s="318"/>
      <c r="BC128" s="318"/>
      <c r="BD128" s="318"/>
      <c r="BE128" s="318"/>
      <c r="BF128" s="318"/>
      <c r="BG128" s="318"/>
      <c r="BH128" s="318"/>
      <c r="BI128" s="318"/>
      <c r="BJ128" s="318"/>
      <c r="BK128" s="318"/>
      <c r="BL128" s="318"/>
      <c r="BM128" s="318"/>
      <c r="BN128" s="319"/>
      <c r="BO128" s="319"/>
      <c r="BP128" s="319"/>
      <c r="BQ128" s="319"/>
      <c r="BR128" s="319"/>
      <c r="BS128" s="319"/>
      <c r="BT128" s="319"/>
      <c r="BU128" s="319"/>
    </row>
    <row r="129" spans="1:73" s="323" customFormat="1" ht="15" customHeight="1" thickBot="1">
      <c r="A129" s="1057" t="s">
        <v>201</v>
      </c>
      <c r="B129" s="1058"/>
      <c r="C129" s="1058"/>
      <c r="D129" s="1079" t="s">
        <v>202</v>
      </c>
      <c r="E129" s="1068"/>
      <c r="F129" s="1068"/>
      <c r="G129" s="1068"/>
      <c r="H129" s="1068"/>
      <c r="I129" s="1068"/>
      <c r="J129" s="1068"/>
      <c r="K129" s="1068"/>
      <c r="L129" s="1068"/>
      <c r="M129" s="1068"/>
      <c r="N129" s="1053"/>
      <c r="O129" s="1053"/>
      <c r="P129" s="1053"/>
      <c r="Q129" s="1053"/>
      <c r="R129" s="1053"/>
      <c r="S129" s="1053"/>
      <c r="T129" s="1053"/>
      <c r="U129" s="1065"/>
      <c r="V129" s="1053"/>
      <c r="W129" s="1053"/>
      <c r="X129" s="1053"/>
      <c r="Y129" s="1056"/>
      <c r="Z129" s="321"/>
      <c r="AA129" s="317"/>
      <c r="AB129" s="317"/>
      <c r="AC129" s="317"/>
      <c r="AD129" s="318"/>
      <c r="AE129" s="318"/>
      <c r="AF129" s="318"/>
      <c r="AG129" s="318"/>
      <c r="AH129" s="318"/>
      <c r="AI129" s="318"/>
      <c r="AJ129" s="318"/>
      <c r="AK129" s="318"/>
      <c r="AL129" s="318"/>
      <c r="AM129" s="318"/>
      <c r="AN129" s="318"/>
      <c r="AO129" s="318"/>
      <c r="AP129" s="318"/>
      <c r="AQ129" s="318"/>
      <c r="AR129" s="318"/>
      <c r="AS129" s="318"/>
      <c r="AT129" s="318"/>
      <c r="AU129" s="318"/>
      <c r="AV129" s="318"/>
      <c r="AW129" s="318"/>
      <c r="AX129" s="318"/>
      <c r="AY129" s="318"/>
      <c r="AZ129" s="318"/>
      <c r="BA129" s="318"/>
      <c r="BB129" s="318"/>
      <c r="BC129" s="318"/>
      <c r="BD129" s="318"/>
      <c r="BE129" s="318"/>
      <c r="BF129" s="318"/>
      <c r="BG129" s="318"/>
      <c r="BH129" s="318"/>
      <c r="BI129" s="318"/>
      <c r="BJ129" s="318"/>
      <c r="BK129" s="318"/>
      <c r="BL129" s="318"/>
      <c r="BM129" s="318"/>
      <c r="BN129" s="322"/>
      <c r="BO129" s="322"/>
      <c r="BP129" s="322"/>
      <c r="BQ129" s="322"/>
      <c r="BR129" s="322"/>
      <c r="BS129" s="322"/>
      <c r="BT129" s="322"/>
      <c r="BU129" s="322"/>
    </row>
    <row r="130" spans="1:73" s="323" customFormat="1" ht="15" customHeight="1" thickBot="1">
      <c r="A130" s="1059"/>
      <c r="B130" s="1060"/>
      <c r="C130" s="1061"/>
      <c r="D130" s="352" t="s">
        <v>203</v>
      </c>
      <c r="E130" s="740">
        <f>+E26+E46+E50+E74+E90+E102+E114+E126</f>
        <v>5853824592</v>
      </c>
      <c r="F130" s="741">
        <f>+F26+F46+F50+F74+F90+F102+F114+F126</f>
        <v>5853824592</v>
      </c>
      <c r="G130" s="741">
        <f>+G26+G46+G74+G90+G102+G114+G126+G70</f>
        <v>5845422411</v>
      </c>
      <c r="H130" s="741">
        <f>+H26+H46+H74+H90+H102+H114+H126+H70</f>
        <v>5845422411</v>
      </c>
      <c r="I130" s="741">
        <f>+I26+I46+I50+I74+I90+I102+I114+I126</f>
        <v>190281230</v>
      </c>
      <c r="J130" s="741">
        <f>+J26+J46+J74+J90+J102+J114+J126+J70</f>
        <v>340102549</v>
      </c>
      <c r="K130" s="741">
        <f>+K26+K46+K74+K90+K102+K114+K126+K70</f>
        <v>3843850835</v>
      </c>
      <c r="L130" s="741">
        <f>+L26+L46+L74+L90+L102+L114+L126+L70</f>
        <v>4480095076</v>
      </c>
      <c r="M130" s="741"/>
      <c r="N130" s="742"/>
      <c r="O130" s="742"/>
      <c r="P130" s="742"/>
      <c r="Q130" s="742"/>
      <c r="R130" s="742"/>
      <c r="S130" s="742"/>
      <c r="T130" s="742"/>
      <c r="U130" s="742"/>
      <c r="V130" s="742"/>
      <c r="W130" s="742"/>
      <c r="X130" s="742"/>
      <c r="Y130" s="743"/>
      <c r="Z130" s="321"/>
      <c r="AA130" s="317"/>
      <c r="AB130" s="317"/>
      <c r="AC130" s="317"/>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318"/>
      <c r="BA130" s="318"/>
      <c r="BB130" s="318"/>
      <c r="BC130" s="318"/>
      <c r="BD130" s="318"/>
      <c r="BE130" s="318"/>
      <c r="BF130" s="318"/>
      <c r="BG130" s="318"/>
      <c r="BH130" s="318"/>
      <c r="BI130" s="318"/>
      <c r="BJ130" s="318"/>
      <c r="BK130" s="318"/>
      <c r="BL130" s="318"/>
      <c r="BM130" s="318"/>
      <c r="BN130" s="322"/>
      <c r="BO130" s="322"/>
      <c r="BP130" s="322"/>
      <c r="BQ130" s="322"/>
      <c r="BR130" s="322"/>
      <c r="BS130" s="322"/>
      <c r="BT130" s="322"/>
      <c r="BU130" s="322"/>
    </row>
    <row r="131" spans="1:25" ht="18">
      <c r="A131" s="1062" t="s">
        <v>213</v>
      </c>
      <c r="B131" s="1062"/>
      <c r="C131" s="1062"/>
      <c r="D131" s="1062"/>
      <c r="E131" s="1062"/>
      <c r="F131" s="1062"/>
      <c r="G131" s="1062"/>
      <c r="H131" s="1062"/>
      <c r="I131" s="1062"/>
      <c r="J131" s="1062"/>
      <c r="K131" s="1062"/>
      <c r="L131" s="1062"/>
      <c r="M131" s="1062"/>
      <c r="N131" s="1062"/>
      <c r="O131" s="1062"/>
      <c r="P131" s="1062"/>
      <c r="Q131" s="1062"/>
      <c r="R131" s="1062"/>
      <c r="S131" s="1062"/>
      <c r="T131" s="1062"/>
      <c r="U131" s="1062"/>
      <c r="V131" s="1062"/>
      <c r="W131" s="1062"/>
      <c r="X131" s="1062"/>
      <c r="Y131" s="1062"/>
    </row>
    <row r="132" spans="5:25" ht="18">
      <c r="E132" s="350"/>
      <c r="F132" s="350"/>
      <c r="G132" s="350"/>
      <c r="H132" s="350"/>
      <c r="I132" s="350"/>
      <c r="J132" s="350"/>
      <c r="K132" s="351"/>
      <c r="L132" s="350"/>
      <c r="M132" s="350"/>
      <c r="W132" s="349"/>
      <c r="X132" s="349"/>
      <c r="Y132" s="349"/>
    </row>
    <row r="133" spans="5:25" ht="18">
      <c r="E133" s="350"/>
      <c r="F133" s="350"/>
      <c r="G133" s="350"/>
      <c r="H133" s="350"/>
      <c r="I133" s="350"/>
      <c r="J133" s="350"/>
      <c r="K133" s="351"/>
      <c r="L133" s="350"/>
      <c r="M133" s="350"/>
      <c r="W133" s="349"/>
      <c r="X133" s="349"/>
      <c r="Y133" s="349"/>
    </row>
    <row r="134" spans="5:25" ht="18">
      <c r="E134" s="350"/>
      <c r="F134" s="350"/>
      <c r="G134" s="350"/>
      <c r="H134" s="350"/>
      <c r="I134" s="350"/>
      <c r="J134" s="350"/>
      <c r="K134" s="351"/>
      <c r="L134" s="350"/>
      <c r="M134" s="350"/>
      <c r="W134" s="349"/>
      <c r="X134" s="349"/>
      <c r="Y134" s="349"/>
    </row>
  </sheetData>
  <mergeCells count="435">
    <mergeCell ref="A1:D4"/>
    <mergeCell ref="E1:Y1"/>
    <mergeCell ref="E2:Y2"/>
    <mergeCell ref="E3:F3"/>
    <mergeCell ref="G3:Y3"/>
    <mergeCell ref="E4:F4"/>
    <mergeCell ref="G4:Y4"/>
    <mergeCell ref="J5:M5"/>
    <mergeCell ref="N5:R5"/>
    <mergeCell ref="S5:Y5"/>
    <mergeCell ref="A7:A26"/>
    <mergeCell ref="B7:B26"/>
    <mergeCell ref="C7:C10"/>
    <mergeCell ref="N7:N10"/>
    <mergeCell ref="O7:O10"/>
    <mergeCell ref="P7:P10"/>
    <mergeCell ref="Q7:Q10"/>
    <mergeCell ref="A5:A6"/>
    <mergeCell ref="B5:B6"/>
    <mergeCell ref="C5:C6"/>
    <mergeCell ref="D5:D6"/>
    <mergeCell ref="E5:E6"/>
    <mergeCell ref="F5:I5"/>
    <mergeCell ref="X7:X10"/>
    <mergeCell ref="Y7:Y10"/>
    <mergeCell ref="C11:C14"/>
    <mergeCell ref="N11:N14"/>
    <mergeCell ref="O11:O14"/>
    <mergeCell ref="P11:P14"/>
    <mergeCell ref="Q11:Q14"/>
    <mergeCell ref="R11:R14"/>
    <mergeCell ref="S11:S14"/>
    <mergeCell ref="T11:T14"/>
    <mergeCell ref="R7:R10"/>
    <mergeCell ref="S7:S10"/>
    <mergeCell ref="T7:T10"/>
    <mergeCell ref="U7:U10"/>
    <mergeCell ref="V7:V10"/>
    <mergeCell ref="W7:W10"/>
    <mergeCell ref="U11:U14"/>
    <mergeCell ref="V11:V14"/>
    <mergeCell ref="W11:W14"/>
    <mergeCell ref="X11:X14"/>
    <mergeCell ref="Y11:Y14"/>
    <mergeCell ref="C15:C18"/>
    <mergeCell ref="N15:N18"/>
    <mergeCell ref="O15:O18"/>
    <mergeCell ref="P15:P18"/>
    <mergeCell ref="Q15:Q18"/>
    <mergeCell ref="X15:X18"/>
    <mergeCell ref="Y15:Y18"/>
    <mergeCell ref="C19:C22"/>
    <mergeCell ref="N19:N22"/>
    <mergeCell ref="O19:O22"/>
    <mergeCell ref="P19:P22"/>
    <mergeCell ref="Q19:Q22"/>
    <mergeCell ref="R19:R22"/>
    <mergeCell ref="S19:S22"/>
    <mergeCell ref="T19:T22"/>
    <mergeCell ref="R15:R18"/>
    <mergeCell ref="S15:S18"/>
    <mergeCell ref="T15:T18"/>
    <mergeCell ref="U15:U18"/>
    <mergeCell ref="V15:V18"/>
    <mergeCell ref="W15:W18"/>
    <mergeCell ref="U19:U22"/>
    <mergeCell ref="V19:V22"/>
    <mergeCell ref="W19:W22"/>
    <mergeCell ref="X19:X22"/>
    <mergeCell ref="Y19:Y22"/>
    <mergeCell ref="C23:C26"/>
    <mergeCell ref="N23:N26"/>
    <mergeCell ref="O23:O26"/>
    <mergeCell ref="P23:P26"/>
    <mergeCell ref="Q23:Q26"/>
    <mergeCell ref="X23:X26"/>
    <mergeCell ref="Y23:Y26"/>
    <mergeCell ref="A27:A46"/>
    <mergeCell ref="B27:B46"/>
    <mergeCell ref="C27:C30"/>
    <mergeCell ref="N27:N30"/>
    <mergeCell ref="O27:O30"/>
    <mergeCell ref="P27:P30"/>
    <mergeCell ref="Q27:Q30"/>
    <mergeCell ref="R27:R30"/>
    <mergeCell ref="R23:R26"/>
    <mergeCell ref="S23:S26"/>
    <mergeCell ref="T23:T26"/>
    <mergeCell ref="U23:U26"/>
    <mergeCell ref="V23:V26"/>
    <mergeCell ref="W23:W26"/>
    <mergeCell ref="Y27:Y30"/>
    <mergeCell ref="C31:C34"/>
    <mergeCell ref="N31:N34"/>
    <mergeCell ref="O31:O34"/>
    <mergeCell ref="P31:P34"/>
    <mergeCell ref="Q31:Q34"/>
    <mergeCell ref="R31:R34"/>
    <mergeCell ref="S31:S34"/>
    <mergeCell ref="T31:T34"/>
    <mergeCell ref="U31:U34"/>
    <mergeCell ref="S27:S30"/>
    <mergeCell ref="T27:T30"/>
    <mergeCell ref="U27:U30"/>
    <mergeCell ref="V27:V30"/>
    <mergeCell ref="W27:W30"/>
    <mergeCell ref="X27:X30"/>
    <mergeCell ref="V31:V34"/>
    <mergeCell ref="W31:W34"/>
    <mergeCell ref="X31:X34"/>
    <mergeCell ref="Y31:Y34"/>
    <mergeCell ref="C35:C38"/>
    <mergeCell ref="N35:N38"/>
    <mergeCell ref="O35:O38"/>
    <mergeCell ref="P35:P38"/>
    <mergeCell ref="Q35:Q38"/>
    <mergeCell ref="R35:R38"/>
    <mergeCell ref="Y35:Y38"/>
    <mergeCell ref="C39:C42"/>
    <mergeCell ref="N39:N42"/>
    <mergeCell ref="O39:O42"/>
    <mergeCell ref="P39:P42"/>
    <mergeCell ref="Q39:Q42"/>
    <mergeCell ref="R39:R42"/>
    <mergeCell ref="S39:S42"/>
    <mergeCell ref="T39:T42"/>
    <mergeCell ref="U39:U42"/>
    <mergeCell ref="S35:S38"/>
    <mergeCell ref="T35:T38"/>
    <mergeCell ref="U35:U38"/>
    <mergeCell ref="V35:V38"/>
    <mergeCell ref="W35:W38"/>
    <mergeCell ref="X35:X38"/>
    <mergeCell ref="V39:V42"/>
    <mergeCell ref="W39:W42"/>
    <mergeCell ref="X39:X42"/>
    <mergeCell ref="Y39:Y42"/>
    <mergeCell ref="C43:C46"/>
    <mergeCell ref="N43:N46"/>
    <mergeCell ref="O43:O46"/>
    <mergeCell ref="P43:P46"/>
    <mergeCell ref="Q43:Q46"/>
    <mergeCell ref="R43:R46"/>
    <mergeCell ref="T47:T50"/>
    <mergeCell ref="U47:U50"/>
    <mergeCell ref="V47:V50"/>
    <mergeCell ref="W47:W50"/>
    <mergeCell ref="X47:X50"/>
    <mergeCell ref="Y47:Y50"/>
    <mergeCell ref="Y43:Y46"/>
    <mergeCell ref="A47:A70"/>
    <mergeCell ref="B47:B70"/>
    <mergeCell ref="C47:C50"/>
    <mergeCell ref="N47:N50"/>
    <mergeCell ref="O47:O50"/>
    <mergeCell ref="P47:P50"/>
    <mergeCell ref="Q47:Q50"/>
    <mergeCell ref="R47:R50"/>
    <mergeCell ref="S47:S50"/>
    <mergeCell ref="S43:S46"/>
    <mergeCell ref="T43:T46"/>
    <mergeCell ref="U43:U46"/>
    <mergeCell ref="V43:V46"/>
    <mergeCell ref="W43:W46"/>
    <mergeCell ref="X43:X46"/>
    <mergeCell ref="Y51:Y54"/>
    <mergeCell ref="C55:C58"/>
    <mergeCell ref="N55:N58"/>
    <mergeCell ref="O55:O58"/>
    <mergeCell ref="P55:P58"/>
    <mergeCell ref="Q55:Q58"/>
    <mergeCell ref="R55:R58"/>
    <mergeCell ref="S55:S58"/>
    <mergeCell ref="T55:T58"/>
    <mergeCell ref="U55:U58"/>
    <mergeCell ref="S51:S54"/>
    <mergeCell ref="T51:T54"/>
    <mergeCell ref="U51:U54"/>
    <mergeCell ref="V51:V54"/>
    <mergeCell ref="W51:W54"/>
    <mergeCell ref="X51:X54"/>
    <mergeCell ref="C51:C54"/>
    <mergeCell ref="N51:N54"/>
    <mergeCell ref="O51:O54"/>
    <mergeCell ref="P51:P54"/>
    <mergeCell ref="Q51:Q54"/>
    <mergeCell ref="R51:R54"/>
    <mergeCell ref="V55:V58"/>
    <mergeCell ref="W55:W58"/>
    <mergeCell ref="X55:X58"/>
    <mergeCell ref="Y55:Y58"/>
    <mergeCell ref="C59:C62"/>
    <mergeCell ref="N59:N62"/>
    <mergeCell ref="O59:O62"/>
    <mergeCell ref="P59:P62"/>
    <mergeCell ref="Q59:Q62"/>
    <mergeCell ref="R59:R62"/>
    <mergeCell ref="Y59:Y62"/>
    <mergeCell ref="C63:C66"/>
    <mergeCell ref="N63:N66"/>
    <mergeCell ref="O63:O66"/>
    <mergeCell ref="P63:P66"/>
    <mergeCell ref="Q63:Q66"/>
    <mergeCell ref="R63:R66"/>
    <mergeCell ref="S63:S66"/>
    <mergeCell ref="T63:T66"/>
    <mergeCell ref="U63:U66"/>
    <mergeCell ref="S59:S62"/>
    <mergeCell ref="T59:T62"/>
    <mergeCell ref="U59:U62"/>
    <mergeCell ref="V59:V62"/>
    <mergeCell ref="W59:W62"/>
    <mergeCell ref="X59:X62"/>
    <mergeCell ref="V63:V66"/>
    <mergeCell ref="W63:W66"/>
    <mergeCell ref="X63:X66"/>
    <mergeCell ref="Y63:Y66"/>
    <mergeCell ref="C67:C70"/>
    <mergeCell ref="N67:N70"/>
    <mergeCell ref="O67:O70"/>
    <mergeCell ref="P67:P70"/>
    <mergeCell ref="Q67:Q70"/>
    <mergeCell ref="R67:R70"/>
    <mergeCell ref="T71:T74"/>
    <mergeCell ref="U71:U74"/>
    <mergeCell ref="V71:V74"/>
    <mergeCell ref="W71:W74"/>
    <mergeCell ref="X71:X74"/>
    <mergeCell ref="Y71:Y74"/>
    <mergeCell ref="Y67:Y70"/>
    <mergeCell ref="A71:A74"/>
    <mergeCell ref="B71:B74"/>
    <mergeCell ref="C71:C74"/>
    <mergeCell ref="N71:N74"/>
    <mergeCell ref="O71:O74"/>
    <mergeCell ref="P71:P74"/>
    <mergeCell ref="Q71:Q74"/>
    <mergeCell ref="R71:R74"/>
    <mergeCell ref="S71:S74"/>
    <mergeCell ref="S67:S70"/>
    <mergeCell ref="T67:T70"/>
    <mergeCell ref="U67:U70"/>
    <mergeCell ref="V67:V70"/>
    <mergeCell ref="W67:W70"/>
    <mergeCell ref="X67:X70"/>
    <mergeCell ref="C79:C82"/>
    <mergeCell ref="N79:N82"/>
    <mergeCell ref="O79:O82"/>
    <mergeCell ref="P79:P82"/>
    <mergeCell ref="Q79:Q82"/>
    <mergeCell ref="R79:R82"/>
    <mergeCell ref="S79:S82"/>
    <mergeCell ref="Q75:Q78"/>
    <mergeCell ref="R75:R78"/>
    <mergeCell ref="S75:S78"/>
    <mergeCell ref="C75:C78"/>
    <mergeCell ref="N75:N78"/>
    <mergeCell ref="O75:O78"/>
    <mergeCell ref="P75:P78"/>
    <mergeCell ref="T79:T82"/>
    <mergeCell ref="U79:U82"/>
    <mergeCell ref="V79:V82"/>
    <mergeCell ref="W79:W82"/>
    <mergeCell ref="X79:X82"/>
    <mergeCell ref="Y79:Y82"/>
    <mergeCell ref="W75:W78"/>
    <mergeCell ref="X75:X78"/>
    <mergeCell ref="Y75:Y78"/>
    <mergeCell ref="T75:T78"/>
    <mergeCell ref="U75:U78"/>
    <mergeCell ref="V75:V78"/>
    <mergeCell ref="V87:V90"/>
    <mergeCell ref="W87:W90"/>
    <mergeCell ref="X87:X90"/>
    <mergeCell ref="Y87:Y90"/>
    <mergeCell ref="W83:W86"/>
    <mergeCell ref="X83:X86"/>
    <mergeCell ref="Y83:Y86"/>
    <mergeCell ref="C87:C90"/>
    <mergeCell ref="N87:N90"/>
    <mergeCell ref="O87:O90"/>
    <mergeCell ref="P87:P90"/>
    <mergeCell ref="Q87:Q90"/>
    <mergeCell ref="R87:R90"/>
    <mergeCell ref="S87:S90"/>
    <mergeCell ref="Q83:Q86"/>
    <mergeCell ref="R83:R86"/>
    <mergeCell ref="S83:S86"/>
    <mergeCell ref="T83:T86"/>
    <mergeCell ref="U83:U86"/>
    <mergeCell ref="V83:V86"/>
    <mergeCell ref="C83:C86"/>
    <mergeCell ref="N83:N86"/>
    <mergeCell ref="O83:O86"/>
    <mergeCell ref="P83:P86"/>
    <mergeCell ref="A91:A102"/>
    <mergeCell ref="B91:B102"/>
    <mergeCell ref="C91:C94"/>
    <mergeCell ref="N91:N94"/>
    <mergeCell ref="O91:O94"/>
    <mergeCell ref="P91:P94"/>
    <mergeCell ref="C99:C102"/>
    <mergeCell ref="T87:T90"/>
    <mergeCell ref="U87:U90"/>
    <mergeCell ref="A75:A90"/>
    <mergeCell ref="B75:B90"/>
    <mergeCell ref="C95:C98"/>
    <mergeCell ref="N95:N98"/>
    <mergeCell ref="O95:O98"/>
    <mergeCell ref="P95:P98"/>
    <mergeCell ref="Q95:Q98"/>
    <mergeCell ref="R95:R98"/>
    <mergeCell ref="S95:S98"/>
    <mergeCell ref="Q91:Q94"/>
    <mergeCell ref="R91:R94"/>
    <mergeCell ref="S91:S94"/>
    <mergeCell ref="T95:T98"/>
    <mergeCell ref="U95:U98"/>
    <mergeCell ref="V95:V98"/>
    <mergeCell ref="W95:W98"/>
    <mergeCell ref="X95:X98"/>
    <mergeCell ref="Y95:Y98"/>
    <mergeCell ref="W91:W94"/>
    <mergeCell ref="X91:X94"/>
    <mergeCell ref="Y91:Y94"/>
    <mergeCell ref="T91:T94"/>
    <mergeCell ref="U91:U94"/>
    <mergeCell ref="V91:V94"/>
    <mergeCell ref="C107:C110"/>
    <mergeCell ref="N107:N110"/>
    <mergeCell ref="O107:O110"/>
    <mergeCell ref="P107:P110"/>
    <mergeCell ref="Q107:Q110"/>
    <mergeCell ref="R107:R110"/>
    <mergeCell ref="S107:S110"/>
    <mergeCell ref="Q103:Q106"/>
    <mergeCell ref="R103:R106"/>
    <mergeCell ref="S103:S106"/>
    <mergeCell ref="C103:C106"/>
    <mergeCell ref="N103:N106"/>
    <mergeCell ref="O103:O106"/>
    <mergeCell ref="P103:P106"/>
    <mergeCell ref="T107:T110"/>
    <mergeCell ref="U107:U110"/>
    <mergeCell ref="V107:V110"/>
    <mergeCell ref="W107:W110"/>
    <mergeCell ref="X107:X110"/>
    <mergeCell ref="Y107:Y110"/>
    <mergeCell ref="W103:W106"/>
    <mergeCell ref="X103:X106"/>
    <mergeCell ref="Y103:Y106"/>
    <mergeCell ref="T103:T106"/>
    <mergeCell ref="U103:U106"/>
    <mergeCell ref="V103:V106"/>
    <mergeCell ref="W111:W114"/>
    <mergeCell ref="X111:X114"/>
    <mergeCell ref="Y111:Y114"/>
    <mergeCell ref="A115:A126"/>
    <mergeCell ref="B115:B126"/>
    <mergeCell ref="C115:C118"/>
    <mergeCell ref="N115:N118"/>
    <mergeCell ref="O115:O118"/>
    <mergeCell ref="P115:P118"/>
    <mergeCell ref="Q115:Q118"/>
    <mergeCell ref="Q111:Q114"/>
    <mergeCell ref="R111:R114"/>
    <mergeCell ref="S111:S114"/>
    <mergeCell ref="T111:T114"/>
    <mergeCell ref="U111:U114"/>
    <mergeCell ref="V111:V114"/>
    <mergeCell ref="A103:A114"/>
    <mergeCell ref="B103:B114"/>
    <mergeCell ref="C111:C114"/>
    <mergeCell ref="N111:N114"/>
    <mergeCell ref="O111:O114"/>
    <mergeCell ref="P111:P114"/>
    <mergeCell ref="X115:X118"/>
    <mergeCell ref="Y115:Y118"/>
    <mergeCell ref="C119:C122"/>
    <mergeCell ref="N119:N122"/>
    <mergeCell ref="O119:O122"/>
    <mergeCell ref="P119:P122"/>
    <mergeCell ref="Q119:Q122"/>
    <mergeCell ref="R119:R122"/>
    <mergeCell ref="S119:S122"/>
    <mergeCell ref="T119:T122"/>
    <mergeCell ref="R115:R118"/>
    <mergeCell ref="S115:S118"/>
    <mergeCell ref="T115:T118"/>
    <mergeCell ref="U115:U118"/>
    <mergeCell ref="V115:V118"/>
    <mergeCell ref="W115:W118"/>
    <mergeCell ref="U119:U122"/>
    <mergeCell ref="V119:V122"/>
    <mergeCell ref="W119:W122"/>
    <mergeCell ref="X119:X122"/>
    <mergeCell ref="Y119:Y122"/>
    <mergeCell ref="C123:C126"/>
    <mergeCell ref="N123:N126"/>
    <mergeCell ref="O123:O126"/>
    <mergeCell ref="P123:P126"/>
    <mergeCell ref="Q123:Q126"/>
    <mergeCell ref="Y123:Y126"/>
    <mergeCell ref="A127:A128"/>
    <mergeCell ref="B127:C128"/>
    <mergeCell ref="D127:D129"/>
    <mergeCell ref="E127:E129"/>
    <mergeCell ref="F127:F129"/>
    <mergeCell ref="G127:G129"/>
    <mergeCell ref="H127:H129"/>
    <mergeCell ref="I127:I129"/>
    <mergeCell ref="J127:J129"/>
    <mergeCell ref="R123:R126"/>
    <mergeCell ref="S123:S126"/>
    <mergeCell ref="T123:T126"/>
    <mergeCell ref="V123:V126"/>
    <mergeCell ref="W123:W126"/>
    <mergeCell ref="X123:X126"/>
    <mergeCell ref="W127:W129"/>
    <mergeCell ref="X127:X129"/>
    <mergeCell ref="Y127:Y129"/>
    <mergeCell ref="A129:C130"/>
    <mergeCell ref="A131:Y131"/>
    <mergeCell ref="Q127:Q129"/>
    <mergeCell ref="R127:R129"/>
    <mergeCell ref="S127:S129"/>
    <mergeCell ref="T127:T129"/>
    <mergeCell ref="U127:U129"/>
    <mergeCell ref="V127:V129"/>
    <mergeCell ref="K127:K129"/>
    <mergeCell ref="L127:L129"/>
    <mergeCell ref="M127:M129"/>
    <mergeCell ref="N127:N129"/>
    <mergeCell ref="O127:O129"/>
    <mergeCell ref="P127:P129"/>
  </mergeCells>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116"/>
  <sheetViews>
    <sheetView workbookViewId="0" topLeftCell="A1">
      <selection activeCell="A1" sqref="A1:D4"/>
    </sheetView>
  </sheetViews>
  <sheetFormatPr defaultColWidth="11.421875" defaultRowHeight="15"/>
  <cols>
    <col min="1" max="1" width="8.7109375" style="88" customWidth="1"/>
    <col min="2" max="2" width="16.28125" style="88" customWidth="1"/>
    <col min="3" max="3" width="21.28125" style="88" customWidth="1"/>
    <col min="4" max="4" width="16.00390625" style="88" customWidth="1"/>
    <col min="5" max="5" width="21.140625" style="88" customWidth="1"/>
    <col min="6" max="6" width="18.421875" style="88" customWidth="1"/>
    <col min="7" max="7" width="23.140625" style="88" customWidth="1"/>
    <col min="8" max="9" width="16.00390625" style="88" bestFit="1" customWidth="1"/>
    <col min="10" max="11" width="16.57421875" style="335" bestFit="1" customWidth="1"/>
    <col min="12" max="12" width="16.57421875" style="336" bestFit="1" customWidth="1"/>
    <col min="13" max="15" width="11.57421875" style="88" customWidth="1"/>
    <col min="16" max="22" width="8.421875" style="88" customWidth="1"/>
    <col min="23" max="23" width="32.00390625" style="88" hidden="1" customWidth="1"/>
    <col min="24" max="24" width="22.28125" style="335" hidden="1" customWidth="1"/>
    <col min="25" max="25" width="15.57421875" style="88" customWidth="1"/>
    <col min="26" max="26" width="14.28125" style="85" customWidth="1"/>
    <col min="27" max="27" width="1.8515625" style="85" customWidth="1"/>
    <col min="28" max="28" width="16.8515625" style="85" customWidth="1"/>
    <col min="29" max="30" width="1.8515625" style="85" customWidth="1"/>
    <col min="31" max="31" width="14.140625" style="85" customWidth="1"/>
    <col min="32" max="34" width="11.421875" style="86" customWidth="1"/>
    <col min="35" max="78" width="11.421875" style="87" customWidth="1"/>
    <col min="79" max="16384" width="11.421875" style="88" customWidth="1"/>
  </cols>
  <sheetData>
    <row r="1" spans="1:25" ht="27.75" customHeight="1">
      <c r="A1" s="1217"/>
      <c r="B1" s="1218"/>
      <c r="C1" s="1218"/>
      <c r="D1" s="1219"/>
      <c r="E1" s="1223" t="s">
        <v>0</v>
      </c>
      <c r="F1" s="1224"/>
      <c r="G1" s="1224"/>
      <c r="H1" s="1224"/>
      <c r="I1" s="1224"/>
      <c r="J1" s="1224"/>
      <c r="K1" s="1224"/>
      <c r="L1" s="1224"/>
      <c r="M1" s="1224"/>
      <c r="N1" s="1224"/>
      <c r="O1" s="1224"/>
      <c r="P1" s="1224"/>
      <c r="Q1" s="1224"/>
      <c r="R1" s="1224"/>
      <c r="S1" s="1224"/>
      <c r="T1" s="1224"/>
      <c r="U1" s="1224"/>
      <c r="V1" s="1224"/>
      <c r="W1" s="1224"/>
      <c r="X1" s="1224"/>
      <c r="Y1" s="1225"/>
    </row>
    <row r="2" spans="1:25" ht="36" customHeight="1">
      <c r="A2" s="1220"/>
      <c r="B2" s="1221"/>
      <c r="C2" s="1221"/>
      <c r="D2" s="1222"/>
      <c r="E2" s="1226" t="s">
        <v>101</v>
      </c>
      <c r="F2" s="1227"/>
      <c r="G2" s="1227"/>
      <c r="H2" s="1227"/>
      <c r="I2" s="1227"/>
      <c r="J2" s="1227"/>
      <c r="K2" s="1227"/>
      <c r="L2" s="1227"/>
      <c r="M2" s="1227"/>
      <c r="N2" s="1227"/>
      <c r="O2" s="1227"/>
      <c r="P2" s="1227"/>
      <c r="Q2" s="1227"/>
      <c r="R2" s="1227"/>
      <c r="S2" s="1227"/>
      <c r="T2" s="1227"/>
      <c r="U2" s="1227"/>
      <c r="V2" s="1227"/>
      <c r="W2" s="1227"/>
      <c r="X2" s="1227"/>
      <c r="Y2" s="1228"/>
    </row>
    <row r="3" spans="1:25" ht="35.25" customHeight="1">
      <c r="A3" s="1220"/>
      <c r="B3" s="1221"/>
      <c r="C3" s="1221"/>
      <c r="D3" s="1222"/>
      <c r="E3" s="1229" t="s">
        <v>102</v>
      </c>
      <c r="F3" s="1230"/>
      <c r="G3" s="1231" t="s">
        <v>89</v>
      </c>
      <c r="H3" s="1231"/>
      <c r="I3" s="1231"/>
      <c r="J3" s="1231"/>
      <c r="K3" s="1231"/>
      <c r="L3" s="1231"/>
      <c r="M3" s="1231"/>
      <c r="N3" s="1231"/>
      <c r="O3" s="1231"/>
      <c r="P3" s="1231"/>
      <c r="Q3" s="1231"/>
      <c r="R3" s="1231"/>
      <c r="S3" s="1231"/>
      <c r="T3" s="1231"/>
      <c r="U3" s="1231"/>
      <c r="V3" s="1231"/>
      <c r="W3" s="1231"/>
      <c r="X3" s="1231"/>
      <c r="Y3" s="1232"/>
    </row>
    <row r="4" spans="1:25" ht="23.25" customHeight="1" thickBot="1">
      <c r="A4" s="1220"/>
      <c r="B4" s="1221"/>
      <c r="C4" s="1221"/>
      <c r="D4" s="1222"/>
      <c r="E4" s="1233" t="s">
        <v>103</v>
      </c>
      <c r="F4" s="1234"/>
      <c r="G4" s="1236" t="s">
        <v>104</v>
      </c>
      <c r="H4" s="1236"/>
      <c r="I4" s="1236"/>
      <c r="J4" s="1236"/>
      <c r="K4" s="1236"/>
      <c r="L4" s="1236"/>
      <c r="M4" s="1236"/>
      <c r="N4" s="1236"/>
      <c r="O4" s="1236"/>
      <c r="P4" s="1236"/>
      <c r="Q4" s="1236"/>
      <c r="R4" s="1236"/>
      <c r="S4" s="1236"/>
      <c r="T4" s="1236"/>
      <c r="U4" s="1236"/>
      <c r="V4" s="1236"/>
      <c r="W4" s="1236"/>
      <c r="X4" s="1236"/>
      <c r="Y4" s="1237"/>
    </row>
    <row r="5" spans="1:78" s="93" customFormat="1" ht="12" customHeight="1" thickBot="1">
      <c r="A5" s="1212" t="s">
        <v>105</v>
      </c>
      <c r="B5" s="1212" t="s">
        <v>106</v>
      </c>
      <c r="C5" s="1212" t="s">
        <v>107</v>
      </c>
      <c r="D5" s="1057" t="s">
        <v>108</v>
      </c>
      <c r="E5" s="1208" t="s">
        <v>109</v>
      </c>
      <c r="F5" s="1208" t="s">
        <v>110</v>
      </c>
      <c r="G5" s="1208"/>
      <c r="H5" s="1208"/>
      <c r="I5" s="1208"/>
      <c r="J5" s="1208" t="s">
        <v>111</v>
      </c>
      <c r="K5" s="1208"/>
      <c r="L5" s="1208"/>
      <c r="M5" s="1208"/>
      <c r="N5" s="1208"/>
      <c r="O5" s="1397" t="s">
        <v>112</v>
      </c>
      <c r="P5" s="1397"/>
      <c r="Q5" s="1397"/>
      <c r="R5" s="1397"/>
      <c r="S5" s="1398"/>
      <c r="T5" s="1399" t="s">
        <v>113</v>
      </c>
      <c r="U5" s="1397"/>
      <c r="V5" s="1397"/>
      <c r="W5" s="1397"/>
      <c r="X5" s="1397"/>
      <c r="Y5" s="1398"/>
      <c r="Z5" s="89"/>
      <c r="AA5" s="90"/>
      <c r="AB5" s="90"/>
      <c r="AC5" s="90"/>
      <c r="AD5" s="90"/>
      <c r="AE5" s="90"/>
      <c r="AF5" s="91"/>
      <c r="AG5" s="91"/>
      <c r="AH5" s="91"/>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row>
    <row r="6" spans="1:78" s="93" customFormat="1" ht="33" customHeight="1" thickBot="1">
      <c r="A6" s="1213" t="s">
        <v>114</v>
      </c>
      <c r="B6" s="1213"/>
      <c r="C6" s="1214"/>
      <c r="D6" s="1215"/>
      <c r="E6" s="1216"/>
      <c r="F6" s="94" t="s">
        <v>115</v>
      </c>
      <c r="G6" s="94" t="s">
        <v>116</v>
      </c>
      <c r="H6" s="94" t="s">
        <v>117</v>
      </c>
      <c r="I6" s="94" t="s">
        <v>118</v>
      </c>
      <c r="J6" s="95" t="s">
        <v>119</v>
      </c>
      <c r="K6" s="95" t="s">
        <v>120</v>
      </c>
      <c r="L6" s="95" t="s">
        <v>121</v>
      </c>
      <c r="M6" s="94" t="s">
        <v>122</v>
      </c>
      <c r="N6" s="94" t="s">
        <v>123</v>
      </c>
      <c r="O6" s="96" t="s">
        <v>124</v>
      </c>
      <c r="P6" s="97" t="s">
        <v>125</v>
      </c>
      <c r="Q6" s="97" t="s">
        <v>126</v>
      </c>
      <c r="R6" s="97" t="s">
        <v>127</v>
      </c>
      <c r="S6" s="97" t="s">
        <v>128</v>
      </c>
      <c r="T6" s="98" t="s">
        <v>129</v>
      </c>
      <c r="U6" s="98" t="s">
        <v>130</v>
      </c>
      <c r="V6" s="96" t="s">
        <v>131</v>
      </c>
      <c r="W6" s="96" t="s">
        <v>132</v>
      </c>
      <c r="X6" s="99" t="s">
        <v>133</v>
      </c>
      <c r="Y6" s="100" t="s">
        <v>134</v>
      </c>
      <c r="Z6" s="101"/>
      <c r="AA6" s="102"/>
      <c r="AB6" s="89"/>
      <c r="AC6" s="90"/>
      <c r="AD6" s="90"/>
      <c r="AE6" s="103"/>
      <c r="AF6" s="91"/>
      <c r="AG6" s="91"/>
      <c r="AH6" s="91"/>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row>
    <row r="7" spans="1:31" ht="13.5" customHeight="1">
      <c r="A7" s="1072">
        <v>1</v>
      </c>
      <c r="B7" s="1072" t="s">
        <v>79</v>
      </c>
      <c r="C7" s="1072" t="s">
        <v>135</v>
      </c>
      <c r="D7" s="104" t="s">
        <v>136</v>
      </c>
      <c r="E7" s="105">
        <v>20</v>
      </c>
      <c r="F7" s="105">
        <f>+F27/4</f>
        <v>12.5</v>
      </c>
      <c r="G7" s="106">
        <v>12</v>
      </c>
      <c r="H7" s="107"/>
      <c r="I7" s="105"/>
      <c r="J7" s="108">
        <v>0</v>
      </c>
      <c r="K7" s="108">
        <v>5</v>
      </c>
      <c r="L7" s="109">
        <v>8</v>
      </c>
      <c r="M7" s="110"/>
      <c r="N7" s="110"/>
      <c r="O7" s="1160" t="s">
        <v>137</v>
      </c>
      <c r="P7" s="1160" t="s">
        <v>138</v>
      </c>
      <c r="Q7" s="1183" t="s">
        <v>139</v>
      </c>
      <c r="R7" s="1327" t="s">
        <v>140</v>
      </c>
      <c r="S7" s="1183" t="s">
        <v>141</v>
      </c>
      <c r="T7" s="1361">
        <v>53381.28</v>
      </c>
      <c r="U7" s="1361">
        <v>57829.72</v>
      </c>
      <c r="V7" s="1361" t="s">
        <v>142</v>
      </c>
      <c r="W7" s="1361" t="s">
        <v>143</v>
      </c>
      <c r="X7" s="1361" t="s">
        <v>144</v>
      </c>
      <c r="Y7" s="1379">
        <v>111211</v>
      </c>
      <c r="Z7" s="101"/>
      <c r="AA7" s="101"/>
      <c r="AB7" s="111"/>
      <c r="AC7" s="101"/>
      <c r="AD7" s="101"/>
      <c r="AE7" s="101"/>
    </row>
    <row r="8" spans="1:31" ht="13.5" customHeight="1">
      <c r="A8" s="1073"/>
      <c r="B8" s="1073"/>
      <c r="C8" s="1073"/>
      <c r="D8" s="242" t="s">
        <v>145</v>
      </c>
      <c r="E8" s="112">
        <v>27574097.25</v>
      </c>
      <c r="F8" s="112">
        <f>+F28/4</f>
        <v>27574097.25</v>
      </c>
      <c r="G8" s="113">
        <v>27574097.25</v>
      </c>
      <c r="H8" s="114"/>
      <c r="I8" s="112"/>
      <c r="J8" s="115">
        <f>+J28/4</f>
        <v>17545000</v>
      </c>
      <c r="K8" s="115">
        <f>+K28/4</f>
        <v>18798250</v>
      </c>
      <c r="L8" s="116">
        <v>18798250</v>
      </c>
      <c r="M8" s="112"/>
      <c r="N8" s="112"/>
      <c r="O8" s="1161"/>
      <c r="P8" s="1161"/>
      <c r="Q8" s="1184"/>
      <c r="R8" s="1328"/>
      <c r="S8" s="1184"/>
      <c r="T8" s="1362"/>
      <c r="U8" s="1362"/>
      <c r="V8" s="1362"/>
      <c r="W8" s="1362"/>
      <c r="X8" s="1362"/>
      <c r="Y8" s="1380"/>
      <c r="AA8" s="101"/>
      <c r="AB8" s="111"/>
      <c r="AC8" s="101"/>
      <c r="AD8" s="101"/>
      <c r="AE8" s="101"/>
    </row>
    <row r="9" spans="1:31" ht="14.25" customHeight="1">
      <c r="A9" s="1073"/>
      <c r="B9" s="1073"/>
      <c r="C9" s="1073"/>
      <c r="D9" s="242" t="s">
        <v>146</v>
      </c>
      <c r="E9" s="117"/>
      <c r="F9" s="118">
        <f>+F29/4</f>
        <v>0</v>
      </c>
      <c r="G9" s="119"/>
      <c r="H9" s="13"/>
      <c r="I9" s="118"/>
      <c r="J9" s="120">
        <v>0</v>
      </c>
      <c r="K9" s="120">
        <v>0</v>
      </c>
      <c r="L9" s="121">
        <v>0</v>
      </c>
      <c r="M9" s="122"/>
      <c r="N9" s="122"/>
      <c r="O9" s="1161"/>
      <c r="P9" s="1161"/>
      <c r="Q9" s="1184"/>
      <c r="R9" s="1328"/>
      <c r="S9" s="1184"/>
      <c r="T9" s="1362"/>
      <c r="U9" s="1362"/>
      <c r="V9" s="1362"/>
      <c r="W9" s="1362"/>
      <c r="X9" s="1362"/>
      <c r="Y9" s="1380"/>
      <c r="Z9" s="101"/>
      <c r="AA9" s="101"/>
      <c r="AB9" s="111"/>
      <c r="AC9" s="101"/>
      <c r="AD9" s="101"/>
      <c r="AE9" s="101"/>
    </row>
    <row r="10" spans="1:31" ht="11.25" customHeight="1">
      <c r="A10" s="1073"/>
      <c r="B10" s="1073"/>
      <c r="C10" s="1073"/>
      <c r="D10" s="1274" t="s">
        <v>147</v>
      </c>
      <c r="E10" s="1395">
        <v>32677550.5</v>
      </c>
      <c r="F10" s="1390">
        <f>+F30/4</f>
        <v>32677550.5</v>
      </c>
      <c r="G10" s="169">
        <v>32677550</v>
      </c>
      <c r="H10" s="1376"/>
      <c r="I10" s="168"/>
      <c r="J10" s="1280">
        <f>+J30/4</f>
        <v>1002550.5</v>
      </c>
      <c r="K10" s="1280">
        <f>+K30/4</f>
        <v>1002550.5</v>
      </c>
      <c r="L10" s="1393">
        <v>1002550.5</v>
      </c>
      <c r="M10" s="1344"/>
      <c r="N10" s="1344"/>
      <c r="O10" s="1161"/>
      <c r="P10" s="1161"/>
      <c r="Q10" s="1184"/>
      <c r="R10" s="1328"/>
      <c r="S10" s="1184"/>
      <c r="T10" s="1362"/>
      <c r="U10" s="1362"/>
      <c r="V10" s="1362"/>
      <c r="W10" s="1362"/>
      <c r="X10" s="1362"/>
      <c r="Y10" s="1380"/>
      <c r="Z10" s="101"/>
      <c r="AA10" s="101"/>
      <c r="AB10" s="111"/>
      <c r="AC10" s="101"/>
      <c r="AD10" s="101"/>
      <c r="AE10" s="101"/>
    </row>
    <row r="11" spans="1:31" ht="15.75" customHeight="1" thickBot="1">
      <c r="A11" s="1073"/>
      <c r="B11" s="1073"/>
      <c r="C11" s="1108"/>
      <c r="D11" s="1275"/>
      <c r="E11" s="1396"/>
      <c r="F11" s="1391"/>
      <c r="G11" s="172"/>
      <c r="H11" s="1377"/>
      <c r="I11" s="171"/>
      <c r="J11" s="1281"/>
      <c r="K11" s="1281"/>
      <c r="L11" s="1394"/>
      <c r="M11" s="1345"/>
      <c r="N11" s="1345"/>
      <c r="O11" s="1182"/>
      <c r="P11" s="1182"/>
      <c r="Q11" s="1185"/>
      <c r="R11" s="1329"/>
      <c r="S11" s="1185"/>
      <c r="T11" s="1363"/>
      <c r="U11" s="1363"/>
      <c r="V11" s="1363"/>
      <c r="W11" s="1363"/>
      <c r="X11" s="1363"/>
      <c r="Y11" s="1383"/>
      <c r="Z11" s="101"/>
      <c r="AA11" s="101"/>
      <c r="AB11" s="111"/>
      <c r="AC11" s="101"/>
      <c r="AD11" s="101"/>
      <c r="AE11" s="101"/>
    </row>
    <row r="12" spans="1:31" ht="14.25" customHeight="1">
      <c r="A12" s="1073"/>
      <c r="B12" s="1073"/>
      <c r="C12" s="1072" t="str">
        <f>+O12</f>
        <v>Candelaria y Santafe</v>
      </c>
      <c r="D12" s="104" t="s">
        <v>136</v>
      </c>
      <c r="E12" s="107">
        <v>10</v>
      </c>
      <c r="F12" s="123">
        <v>12.5</v>
      </c>
      <c r="G12" s="124">
        <v>12.5</v>
      </c>
      <c r="H12" s="107"/>
      <c r="I12" s="105"/>
      <c r="J12" s="108">
        <v>0</v>
      </c>
      <c r="K12" s="108">
        <v>0</v>
      </c>
      <c r="L12" s="109">
        <v>5</v>
      </c>
      <c r="M12" s="110"/>
      <c r="N12" s="110"/>
      <c r="O12" s="1160" t="s">
        <v>148</v>
      </c>
      <c r="P12" s="1160" t="s">
        <v>149</v>
      </c>
      <c r="Q12" s="1183" t="s">
        <v>150</v>
      </c>
      <c r="R12" s="1160" t="s">
        <v>140</v>
      </c>
      <c r="S12" s="1183" t="s">
        <v>141</v>
      </c>
      <c r="T12" s="1361">
        <v>7236</v>
      </c>
      <c r="U12" s="1361">
        <v>7839</v>
      </c>
      <c r="V12" s="1361" t="s">
        <v>142</v>
      </c>
      <c r="W12" s="1361" t="s">
        <v>143</v>
      </c>
      <c r="X12" s="1361" t="s">
        <v>144</v>
      </c>
      <c r="Y12" s="1379">
        <v>15075</v>
      </c>
      <c r="Z12" s="101"/>
      <c r="AA12" s="101"/>
      <c r="AB12" s="111"/>
      <c r="AC12" s="101"/>
      <c r="AD12" s="101"/>
      <c r="AE12" s="101"/>
    </row>
    <row r="13" spans="1:31" ht="14.25" customHeight="1">
      <c r="A13" s="1073"/>
      <c r="B13" s="1073"/>
      <c r="C13" s="1073"/>
      <c r="D13" s="242" t="s">
        <v>145</v>
      </c>
      <c r="E13" s="112">
        <f>+E8</f>
        <v>27574097.25</v>
      </c>
      <c r="F13" s="112">
        <v>27574097.25</v>
      </c>
      <c r="G13" s="113">
        <v>27574097.25</v>
      </c>
      <c r="H13" s="114"/>
      <c r="I13" s="112"/>
      <c r="J13" s="115">
        <f>+J8</f>
        <v>17545000</v>
      </c>
      <c r="K13" s="115">
        <f>+K8</f>
        <v>18798250</v>
      </c>
      <c r="L13" s="116">
        <v>18798250</v>
      </c>
      <c r="M13" s="122"/>
      <c r="N13" s="122"/>
      <c r="O13" s="1161"/>
      <c r="P13" s="1161"/>
      <c r="Q13" s="1184"/>
      <c r="R13" s="1161"/>
      <c r="S13" s="1184"/>
      <c r="T13" s="1362"/>
      <c r="U13" s="1362"/>
      <c r="V13" s="1362"/>
      <c r="W13" s="1362"/>
      <c r="X13" s="1362"/>
      <c r="Y13" s="1380"/>
      <c r="Z13" s="101"/>
      <c r="AA13" s="101"/>
      <c r="AB13" s="111"/>
      <c r="AC13" s="101"/>
      <c r="AD13" s="101"/>
      <c r="AE13" s="101"/>
    </row>
    <row r="14" spans="1:31" ht="14.25" customHeight="1">
      <c r="A14" s="1073"/>
      <c r="B14" s="1073"/>
      <c r="C14" s="1073"/>
      <c r="D14" s="242" t="s">
        <v>146</v>
      </c>
      <c r="E14" s="13"/>
      <c r="F14" s="118">
        <v>0</v>
      </c>
      <c r="G14" s="119"/>
      <c r="H14" s="13"/>
      <c r="I14" s="118"/>
      <c r="J14" s="120">
        <v>0</v>
      </c>
      <c r="K14" s="120">
        <v>0</v>
      </c>
      <c r="L14" s="121">
        <v>0</v>
      </c>
      <c r="M14" s="122"/>
      <c r="N14" s="122"/>
      <c r="O14" s="1161"/>
      <c r="P14" s="1161"/>
      <c r="Q14" s="1184"/>
      <c r="R14" s="1161"/>
      <c r="S14" s="1184"/>
      <c r="T14" s="1362"/>
      <c r="U14" s="1362"/>
      <c r="V14" s="1362"/>
      <c r="W14" s="1362"/>
      <c r="X14" s="1362"/>
      <c r="Y14" s="1380"/>
      <c r="Z14" s="101"/>
      <c r="AA14" s="101"/>
      <c r="AB14" s="111"/>
      <c r="AC14" s="101"/>
      <c r="AD14" s="101"/>
      <c r="AE14" s="101"/>
    </row>
    <row r="15" spans="1:31" ht="13.5" customHeight="1">
      <c r="A15" s="1073"/>
      <c r="B15" s="1073"/>
      <c r="C15" s="1073"/>
      <c r="D15" s="1274" t="s">
        <v>147</v>
      </c>
      <c r="E15" s="1390">
        <f>+E10</f>
        <v>32677550.5</v>
      </c>
      <c r="F15" s="1390">
        <v>32677550.5</v>
      </c>
      <c r="G15" s="169">
        <v>32677552</v>
      </c>
      <c r="H15" s="1376"/>
      <c r="I15" s="168"/>
      <c r="J15" s="1280">
        <f>+J10</f>
        <v>1002550.5</v>
      </c>
      <c r="K15" s="1280">
        <f>+K10</f>
        <v>1002550.5</v>
      </c>
      <c r="L15" s="1393">
        <v>1002550.5</v>
      </c>
      <c r="M15" s="1344"/>
      <c r="N15" s="1344"/>
      <c r="O15" s="1161"/>
      <c r="P15" s="1161"/>
      <c r="Q15" s="1184"/>
      <c r="R15" s="1161"/>
      <c r="S15" s="1184"/>
      <c r="T15" s="1362"/>
      <c r="U15" s="1362"/>
      <c r="V15" s="1362"/>
      <c r="W15" s="1362"/>
      <c r="X15" s="1362"/>
      <c r="Y15" s="1380"/>
      <c r="Z15" s="101"/>
      <c r="AA15" s="101"/>
      <c r="AB15" s="111"/>
      <c r="AC15" s="101"/>
      <c r="AD15" s="101"/>
      <c r="AE15" s="101"/>
    </row>
    <row r="16" spans="1:31" ht="12.75" customHeight="1" thickBot="1">
      <c r="A16" s="1073"/>
      <c r="B16" s="1073"/>
      <c r="C16" s="1073"/>
      <c r="D16" s="1316"/>
      <c r="E16" s="1391"/>
      <c r="F16" s="1391"/>
      <c r="G16" s="187"/>
      <c r="H16" s="1381"/>
      <c r="I16" s="186"/>
      <c r="J16" s="1389"/>
      <c r="K16" s="1389"/>
      <c r="L16" s="1394"/>
      <c r="M16" s="1382"/>
      <c r="N16" s="1382"/>
      <c r="O16" s="1161"/>
      <c r="P16" s="1161"/>
      <c r="Q16" s="1184"/>
      <c r="R16" s="1182"/>
      <c r="S16" s="1185"/>
      <c r="T16" s="1362"/>
      <c r="U16" s="1362"/>
      <c r="V16" s="1363"/>
      <c r="W16" s="1363"/>
      <c r="X16" s="1363"/>
      <c r="Y16" s="1380"/>
      <c r="Z16" s="101"/>
      <c r="AA16" s="101"/>
      <c r="AB16" s="111"/>
      <c r="AC16" s="101"/>
      <c r="AD16" s="101"/>
      <c r="AE16" s="101"/>
    </row>
    <row r="17" spans="1:31" ht="13.5" customHeight="1">
      <c r="A17" s="1073"/>
      <c r="B17" s="1073"/>
      <c r="C17" s="1072" t="str">
        <f>+O17</f>
        <v>San Cristobal</v>
      </c>
      <c r="D17" s="104" t="s">
        <v>136</v>
      </c>
      <c r="E17" s="125">
        <v>10</v>
      </c>
      <c r="F17" s="123">
        <v>12.5</v>
      </c>
      <c r="G17" s="124">
        <v>12.5</v>
      </c>
      <c r="H17" s="126"/>
      <c r="I17" s="105"/>
      <c r="J17" s="127">
        <v>0</v>
      </c>
      <c r="K17" s="127">
        <v>0</v>
      </c>
      <c r="L17" s="128">
        <v>5</v>
      </c>
      <c r="M17" s="129"/>
      <c r="N17" s="129"/>
      <c r="O17" s="1160" t="s">
        <v>151</v>
      </c>
      <c r="P17" s="1160" t="s">
        <v>152</v>
      </c>
      <c r="Q17" s="1160" t="s">
        <v>153</v>
      </c>
      <c r="R17" s="1160" t="s">
        <v>140</v>
      </c>
      <c r="S17" s="1183" t="s">
        <v>141</v>
      </c>
      <c r="T17" s="1361">
        <v>13002.72</v>
      </c>
      <c r="U17" s="1361">
        <v>14086.28</v>
      </c>
      <c r="V17" s="1361" t="s">
        <v>142</v>
      </c>
      <c r="W17" s="1361" t="s">
        <v>143</v>
      </c>
      <c r="X17" s="1361" t="s">
        <v>144</v>
      </c>
      <c r="Y17" s="1374">
        <v>27089</v>
      </c>
      <c r="Z17" s="101"/>
      <c r="AA17" s="101"/>
      <c r="AB17" s="111"/>
      <c r="AC17" s="101"/>
      <c r="AD17" s="101"/>
      <c r="AE17" s="101"/>
    </row>
    <row r="18" spans="1:31" ht="13.5" customHeight="1">
      <c r="A18" s="1073"/>
      <c r="B18" s="1073"/>
      <c r="C18" s="1073"/>
      <c r="D18" s="242" t="s">
        <v>145</v>
      </c>
      <c r="E18" s="112">
        <f>+E13</f>
        <v>27574097.25</v>
      </c>
      <c r="F18" s="113">
        <v>27574097.25</v>
      </c>
      <c r="G18" s="113">
        <v>27574097.25</v>
      </c>
      <c r="H18" s="130"/>
      <c r="I18" s="131"/>
      <c r="J18" s="132">
        <f>+J13</f>
        <v>17545000</v>
      </c>
      <c r="K18" s="132">
        <f>+K13</f>
        <v>18798250</v>
      </c>
      <c r="L18" s="133">
        <v>18798250</v>
      </c>
      <c r="M18" s="245"/>
      <c r="N18" s="245"/>
      <c r="O18" s="1161"/>
      <c r="P18" s="1161"/>
      <c r="Q18" s="1161"/>
      <c r="R18" s="1161"/>
      <c r="S18" s="1184"/>
      <c r="T18" s="1362"/>
      <c r="U18" s="1362"/>
      <c r="V18" s="1362"/>
      <c r="W18" s="1362"/>
      <c r="X18" s="1362"/>
      <c r="Y18" s="1365"/>
      <c r="Z18" s="101"/>
      <c r="AA18" s="101"/>
      <c r="AB18" s="111"/>
      <c r="AC18" s="101"/>
      <c r="AD18" s="101"/>
      <c r="AE18" s="101"/>
    </row>
    <row r="19" spans="1:31" ht="13.5" customHeight="1">
      <c r="A19" s="1073"/>
      <c r="B19" s="1073"/>
      <c r="C19" s="1073"/>
      <c r="D19" s="242" t="s">
        <v>146</v>
      </c>
      <c r="E19" s="134"/>
      <c r="F19" s="119">
        <v>0</v>
      </c>
      <c r="G19" s="119"/>
      <c r="H19" s="134"/>
      <c r="I19" s="118"/>
      <c r="J19" s="244">
        <v>0</v>
      </c>
      <c r="K19" s="244">
        <v>0</v>
      </c>
      <c r="L19" s="135">
        <v>0</v>
      </c>
      <c r="M19" s="245"/>
      <c r="N19" s="245"/>
      <c r="O19" s="1161"/>
      <c r="P19" s="1161"/>
      <c r="Q19" s="1161"/>
      <c r="R19" s="1161"/>
      <c r="S19" s="1184"/>
      <c r="T19" s="1362"/>
      <c r="U19" s="1362"/>
      <c r="V19" s="1362"/>
      <c r="W19" s="1362"/>
      <c r="X19" s="1362"/>
      <c r="Y19" s="1365"/>
      <c r="Z19" s="101"/>
      <c r="AA19" s="101"/>
      <c r="AB19" s="111"/>
      <c r="AC19" s="101"/>
      <c r="AD19" s="101"/>
      <c r="AE19" s="101"/>
    </row>
    <row r="20" spans="1:31" ht="13.5" customHeight="1">
      <c r="A20" s="1073"/>
      <c r="B20" s="1073"/>
      <c r="C20" s="1073"/>
      <c r="D20" s="1274" t="s">
        <v>147</v>
      </c>
      <c r="E20" s="1390">
        <f>+E15</f>
        <v>32677550.5</v>
      </c>
      <c r="F20" s="1387">
        <v>32677550.5</v>
      </c>
      <c r="G20" s="119">
        <v>32677550</v>
      </c>
      <c r="H20" s="134"/>
      <c r="I20" s="118"/>
      <c r="J20" s="1280">
        <f>+J15</f>
        <v>1002550.5</v>
      </c>
      <c r="K20" s="1280">
        <f>+K15</f>
        <v>1002550.5</v>
      </c>
      <c r="L20" s="1393">
        <v>1002550.5</v>
      </c>
      <c r="M20" s="245"/>
      <c r="N20" s="245"/>
      <c r="O20" s="1161"/>
      <c r="P20" s="1161"/>
      <c r="Q20" s="1161"/>
      <c r="R20" s="1161"/>
      <c r="S20" s="1184"/>
      <c r="T20" s="1362"/>
      <c r="U20" s="1362"/>
      <c r="V20" s="1362"/>
      <c r="W20" s="1362"/>
      <c r="X20" s="1362"/>
      <c r="Y20" s="1365"/>
      <c r="Z20" s="101"/>
      <c r="AA20" s="101"/>
      <c r="AB20" s="111"/>
      <c r="AC20" s="101"/>
      <c r="AD20" s="101"/>
      <c r="AE20" s="101"/>
    </row>
    <row r="21" spans="1:31" ht="13.5" customHeight="1" thickBot="1">
      <c r="A21" s="1073"/>
      <c r="B21" s="1073"/>
      <c r="C21" s="1108"/>
      <c r="D21" s="1275"/>
      <c r="E21" s="1391"/>
      <c r="F21" s="1392"/>
      <c r="G21" s="136"/>
      <c r="H21" s="137"/>
      <c r="I21" s="138"/>
      <c r="J21" s="1281"/>
      <c r="K21" s="1281"/>
      <c r="L21" s="1394"/>
      <c r="M21" s="246"/>
      <c r="N21" s="246"/>
      <c r="O21" s="1161"/>
      <c r="P21" s="1161"/>
      <c r="Q21" s="1161"/>
      <c r="R21" s="1182"/>
      <c r="S21" s="1185"/>
      <c r="T21" s="1362"/>
      <c r="U21" s="1362"/>
      <c r="V21" s="1363"/>
      <c r="W21" s="1363"/>
      <c r="X21" s="1363"/>
      <c r="Y21" s="1365"/>
      <c r="Z21" s="101"/>
      <c r="AA21" s="101"/>
      <c r="AB21" s="111"/>
      <c r="AC21" s="101"/>
      <c r="AD21" s="101"/>
      <c r="AE21" s="101"/>
    </row>
    <row r="22" spans="1:31" ht="13.5" customHeight="1">
      <c r="A22" s="1073"/>
      <c r="B22" s="1073"/>
      <c r="C22" s="1072" t="str">
        <f>+O22</f>
        <v>Usme</v>
      </c>
      <c r="D22" s="104" t="s">
        <v>136</v>
      </c>
      <c r="E22" s="107">
        <v>10</v>
      </c>
      <c r="F22" s="106">
        <v>12.5</v>
      </c>
      <c r="G22" s="106">
        <v>13</v>
      </c>
      <c r="H22" s="107"/>
      <c r="I22" s="105"/>
      <c r="J22" s="108">
        <v>0</v>
      </c>
      <c r="K22" s="108">
        <v>5</v>
      </c>
      <c r="L22" s="109">
        <v>17</v>
      </c>
      <c r="M22" s="110"/>
      <c r="N22" s="110"/>
      <c r="O22" s="1160" t="s">
        <v>154</v>
      </c>
      <c r="P22" s="1160" t="s">
        <v>155</v>
      </c>
      <c r="Q22" s="1160" t="s">
        <v>156</v>
      </c>
      <c r="R22" s="1160" t="s">
        <v>140</v>
      </c>
      <c r="S22" s="1183" t="s">
        <v>141</v>
      </c>
      <c r="T22" s="1361">
        <v>3060.48</v>
      </c>
      <c r="U22" s="1361">
        <v>3315.52</v>
      </c>
      <c r="V22" s="1361" t="s">
        <v>142</v>
      </c>
      <c r="W22" s="1361" t="s">
        <v>143</v>
      </c>
      <c r="X22" s="1361" t="s">
        <v>144</v>
      </c>
      <c r="Y22" s="1374">
        <v>6376</v>
      </c>
      <c r="Z22" s="101"/>
      <c r="AA22" s="101"/>
      <c r="AB22" s="111"/>
      <c r="AC22" s="101"/>
      <c r="AD22" s="101"/>
      <c r="AE22" s="101"/>
    </row>
    <row r="23" spans="1:31" ht="13.5" customHeight="1">
      <c r="A23" s="1073"/>
      <c r="B23" s="1073"/>
      <c r="C23" s="1073"/>
      <c r="D23" s="242" t="s">
        <v>145</v>
      </c>
      <c r="E23" s="112">
        <f>+E18</f>
        <v>27574097.25</v>
      </c>
      <c r="F23" s="113">
        <v>27574097.25</v>
      </c>
      <c r="G23" s="113">
        <f>G28/4</f>
        <v>27574097.25</v>
      </c>
      <c r="H23" s="114"/>
      <c r="I23" s="112"/>
      <c r="J23" s="115">
        <f>+J18</f>
        <v>17545000</v>
      </c>
      <c r="K23" s="115">
        <f>+K18</f>
        <v>18798250</v>
      </c>
      <c r="L23" s="116">
        <v>18798250</v>
      </c>
      <c r="M23" s="122"/>
      <c r="N23" s="122"/>
      <c r="O23" s="1161"/>
      <c r="P23" s="1161"/>
      <c r="Q23" s="1161"/>
      <c r="R23" s="1161"/>
      <c r="S23" s="1184"/>
      <c r="T23" s="1362"/>
      <c r="U23" s="1362"/>
      <c r="V23" s="1362"/>
      <c r="W23" s="1362"/>
      <c r="X23" s="1362"/>
      <c r="Y23" s="1365"/>
      <c r="Z23" s="101"/>
      <c r="AA23" s="101"/>
      <c r="AB23" s="111"/>
      <c r="AC23" s="101"/>
      <c r="AD23" s="101"/>
      <c r="AE23" s="101"/>
    </row>
    <row r="24" spans="1:31" ht="14.25" customHeight="1">
      <c r="A24" s="1073"/>
      <c r="B24" s="1073"/>
      <c r="C24" s="1073"/>
      <c r="D24" s="242" t="s">
        <v>146</v>
      </c>
      <c r="E24" s="13"/>
      <c r="F24" s="119">
        <v>0</v>
      </c>
      <c r="G24" s="119"/>
      <c r="H24" s="13"/>
      <c r="I24" s="118"/>
      <c r="J24" s="120">
        <v>0</v>
      </c>
      <c r="K24" s="120"/>
      <c r="L24" s="121">
        <v>0</v>
      </c>
      <c r="M24" s="122"/>
      <c r="N24" s="122"/>
      <c r="O24" s="1161"/>
      <c r="P24" s="1161"/>
      <c r="Q24" s="1161"/>
      <c r="R24" s="1161"/>
      <c r="S24" s="1184"/>
      <c r="T24" s="1362"/>
      <c r="U24" s="1362"/>
      <c r="V24" s="1362"/>
      <c r="W24" s="1362"/>
      <c r="X24" s="1362"/>
      <c r="Y24" s="1365"/>
      <c r="Z24" s="101"/>
      <c r="AA24" s="101"/>
      <c r="AB24" s="111"/>
      <c r="AC24" s="101"/>
      <c r="AD24" s="101"/>
      <c r="AE24" s="101"/>
    </row>
    <row r="25" spans="1:31" ht="12" customHeight="1">
      <c r="A25" s="1073"/>
      <c r="B25" s="1073"/>
      <c r="C25" s="1073"/>
      <c r="D25" s="1274" t="s">
        <v>147</v>
      </c>
      <c r="E25" s="1390">
        <f>+E20</f>
        <v>32677550.5</v>
      </c>
      <c r="F25" s="1387">
        <v>32677550.5</v>
      </c>
      <c r="G25" s="169">
        <v>32677550</v>
      </c>
      <c r="H25" s="1376"/>
      <c r="I25" s="168"/>
      <c r="J25" s="1280">
        <f>+J20</f>
        <v>1002550.5</v>
      </c>
      <c r="K25" s="1280">
        <f>+K20</f>
        <v>1002550.5</v>
      </c>
      <c r="L25" s="1393">
        <v>1002550.5</v>
      </c>
      <c r="M25" s="1344"/>
      <c r="N25" s="1344"/>
      <c r="O25" s="1161"/>
      <c r="P25" s="1161"/>
      <c r="Q25" s="1161"/>
      <c r="R25" s="1161"/>
      <c r="S25" s="1184"/>
      <c r="T25" s="1362"/>
      <c r="U25" s="1362"/>
      <c r="V25" s="1362"/>
      <c r="W25" s="1362"/>
      <c r="X25" s="1362"/>
      <c r="Y25" s="1365"/>
      <c r="Z25" s="101"/>
      <c r="AA25" s="101"/>
      <c r="AB25" s="111"/>
      <c r="AC25" s="101"/>
      <c r="AD25" s="101"/>
      <c r="AE25" s="101"/>
    </row>
    <row r="26" spans="1:31" ht="12" customHeight="1" thickBot="1">
      <c r="A26" s="1073"/>
      <c r="B26" s="1073"/>
      <c r="C26" s="1108"/>
      <c r="D26" s="1275"/>
      <c r="E26" s="1391"/>
      <c r="F26" s="1392"/>
      <c r="G26" s="172"/>
      <c r="H26" s="1377"/>
      <c r="I26" s="171"/>
      <c r="J26" s="1281"/>
      <c r="K26" s="1281"/>
      <c r="L26" s="1394"/>
      <c r="M26" s="1345"/>
      <c r="N26" s="1345"/>
      <c r="O26" s="1182"/>
      <c r="P26" s="1182"/>
      <c r="Q26" s="1182"/>
      <c r="R26" s="1182"/>
      <c r="S26" s="1185"/>
      <c r="T26" s="1363"/>
      <c r="U26" s="1363"/>
      <c r="V26" s="1363"/>
      <c r="W26" s="1363"/>
      <c r="X26" s="1363"/>
      <c r="Y26" s="1366"/>
      <c r="Z26" s="101"/>
      <c r="AA26" s="101"/>
      <c r="AB26" s="111"/>
      <c r="AC26" s="101"/>
      <c r="AD26" s="101"/>
      <c r="AE26" s="101"/>
    </row>
    <row r="27" spans="1:31" ht="13.5" customHeight="1">
      <c r="A27" s="1073"/>
      <c r="B27" s="1073"/>
      <c r="C27" s="1073" t="s">
        <v>21</v>
      </c>
      <c r="D27" s="139" t="s">
        <v>136</v>
      </c>
      <c r="E27" s="140">
        <f>E22+E17+E12+E7</f>
        <v>50</v>
      </c>
      <c r="F27" s="141">
        <v>50</v>
      </c>
      <c r="G27" s="141">
        <f>G7+G12+G17+G22</f>
        <v>50</v>
      </c>
      <c r="H27" s="140"/>
      <c r="I27" s="142"/>
      <c r="J27" s="143">
        <v>0</v>
      </c>
      <c r="K27" s="144">
        <v>28</v>
      </c>
      <c r="L27" s="145">
        <f>L7+L12+L17+L22</f>
        <v>35</v>
      </c>
      <c r="M27" s="146"/>
      <c r="N27" s="147"/>
      <c r="O27" s="1160"/>
      <c r="P27" s="1160"/>
      <c r="Q27" s="1160"/>
      <c r="R27" s="1160"/>
      <c r="S27" s="1183"/>
      <c r="T27" s="1149"/>
      <c r="U27" s="1149"/>
      <c r="V27" s="1149"/>
      <c r="W27" s="1149"/>
      <c r="X27" s="1149"/>
      <c r="Y27" s="1364"/>
      <c r="Z27" s="101"/>
      <c r="AA27" s="101"/>
      <c r="AB27" s="111"/>
      <c r="AC27" s="101"/>
      <c r="AD27" s="101"/>
      <c r="AE27" s="101"/>
    </row>
    <row r="28" spans="1:31" ht="11.25" customHeight="1">
      <c r="A28" s="1073"/>
      <c r="B28" s="1073"/>
      <c r="C28" s="1073"/>
      <c r="D28" s="148" t="s">
        <v>145</v>
      </c>
      <c r="E28" s="112">
        <f>E23+E18+E13+E8</f>
        <v>110296389</v>
      </c>
      <c r="F28" s="113">
        <v>110296389</v>
      </c>
      <c r="G28" s="119">
        <v>110296389</v>
      </c>
      <c r="H28" s="134"/>
      <c r="I28" s="118"/>
      <c r="J28" s="115">
        <v>70180000</v>
      </c>
      <c r="K28" s="115">
        <v>75193000</v>
      </c>
      <c r="L28" s="116">
        <f>L23+L18+L13</f>
        <v>56394750</v>
      </c>
      <c r="M28" s="245"/>
      <c r="N28" s="149"/>
      <c r="O28" s="1161"/>
      <c r="P28" s="1161"/>
      <c r="Q28" s="1161"/>
      <c r="R28" s="1161"/>
      <c r="S28" s="1184"/>
      <c r="T28" s="1150"/>
      <c r="U28" s="1150"/>
      <c r="V28" s="1150"/>
      <c r="W28" s="1150"/>
      <c r="X28" s="1150"/>
      <c r="Y28" s="1365"/>
      <c r="Z28" s="101"/>
      <c r="AA28" s="101"/>
      <c r="AB28" s="111"/>
      <c r="AC28" s="101"/>
      <c r="AD28" s="101"/>
      <c r="AE28" s="101"/>
    </row>
    <row r="29" spans="1:31" ht="12" customHeight="1">
      <c r="A29" s="1073"/>
      <c r="B29" s="1073"/>
      <c r="C29" s="1073"/>
      <c r="D29" s="148" t="s">
        <v>146</v>
      </c>
      <c r="E29" s="134"/>
      <c r="F29" s="119">
        <v>0</v>
      </c>
      <c r="G29" s="119"/>
      <c r="H29" s="134"/>
      <c r="I29" s="118"/>
      <c r="J29" s="150">
        <v>0</v>
      </c>
      <c r="K29" s="150">
        <v>0</v>
      </c>
      <c r="L29" s="151">
        <v>0</v>
      </c>
      <c r="M29" s="245"/>
      <c r="N29" s="152"/>
      <c r="O29" s="1161"/>
      <c r="P29" s="1161"/>
      <c r="Q29" s="1161"/>
      <c r="R29" s="1161"/>
      <c r="S29" s="1184"/>
      <c r="T29" s="1150"/>
      <c r="U29" s="1150"/>
      <c r="V29" s="1150"/>
      <c r="W29" s="1150"/>
      <c r="X29" s="1150"/>
      <c r="Y29" s="1365"/>
      <c r="Z29" s="101"/>
      <c r="AA29" s="101"/>
      <c r="AB29" s="111"/>
      <c r="AC29" s="101"/>
      <c r="AD29" s="101"/>
      <c r="AE29" s="101"/>
    </row>
    <row r="30" spans="1:31" ht="9" customHeight="1">
      <c r="A30" s="1073"/>
      <c r="B30" s="1073"/>
      <c r="C30" s="1073"/>
      <c r="D30" s="1352" t="s">
        <v>147</v>
      </c>
      <c r="E30" s="1385">
        <f>+E25+E20+E15+E10</f>
        <v>130710202</v>
      </c>
      <c r="F30" s="1387">
        <v>130710202</v>
      </c>
      <c r="G30" s="119">
        <v>130710202</v>
      </c>
      <c r="H30" s="134"/>
      <c r="I30" s="118"/>
      <c r="J30" s="1280">
        <v>4010202</v>
      </c>
      <c r="K30" s="1280">
        <v>4010202</v>
      </c>
      <c r="L30" s="1393">
        <f>L10+L15+L20</f>
        <v>3007651.5</v>
      </c>
      <c r="M30" s="245"/>
      <c r="N30" s="152"/>
      <c r="O30" s="1161"/>
      <c r="P30" s="1161"/>
      <c r="Q30" s="1161"/>
      <c r="R30" s="1161"/>
      <c r="S30" s="1184"/>
      <c r="T30" s="1150"/>
      <c r="U30" s="1150"/>
      <c r="V30" s="1150"/>
      <c r="W30" s="1150"/>
      <c r="X30" s="1150"/>
      <c r="Y30" s="1365"/>
      <c r="Z30" s="101"/>
      <c r="AA30" s="101"/>
      <c r="AB30" s="111"/>
      <c r="AC30" s="101"/>
      <c r="AD30" s="101"/>
      <c r="AE30" s="101"/>
    </row>
    <row r="31" spans="1:31" ht="15" customHeight="1" thickBot="1">
      <c r="A31" s="1073"/>
      <c r="B31" s="1073"/>
      <c r="C31" s="1108"/>
      <c r="D31" s="1384"/>
      <c r="E31" s="1386"/>
      <c r="F31" s="1388"/>
      <c r="G31" s="169"/>
      <c r="H31" s="153"/>
      <c r="I31" s="168"/>
      <c r="J31" s="1389"/>
      <c r="K31" s="1389"/>
      <c r="L31" s="1394"/>
      <c r="M31" s="154"/>
      <c r="N31" s="155"/>
      <c r="O31" s="1182"/>
      <c r="P31" s="1182"/>
      <c r="Q31" s="1182"/>
      <c r="R31" s="1182"/>
      <c r="S31" s="1185"/>
      <c r="T31" s="1162"/>
      <c r="U31" s="1162"/>
      <c r="V31" s="1162"/>
      <c r="W31" s="1162"/>
      <c r="X31" s="1162"/>
      <c r="Y31" s="1366"/>
      <c r="Z31" s="101"/>
      <c r="AA31" s="101"/>
      <c r="AB31" s="111"/>
      <c r="AC31" s="101"/>
      <c r="AD31" s="101"/>
      <c r="AE31" s="101"/>
    </row>
    <row r="32" spans="1:31" ht="18" customHeight="1">
      <c r="A32" s="1072">
        <v>2</v>
      </c>
      <c r="B32" s="1072" t="s">
        <v>80</v>
      </c>
      <c r="C32" s="1072" t="s">
        <v>135</v>
      </c>
      <c r="D32" s="104" t="s">
        <v>136</v>
      </c>
      <c r="E32" s="123">
        <f>+E52/4</f>
        <v>2.5</v>
      </c>
      <c r="F32" s="156">
        <f>+E32</f>
        <v>2.5</v>
      </c>
      <c r="G32" s="156">
        <v>2.5</v>
      </c>
      <c r="H32" s="107"/>
      <c r="I32" s="105"/>
      <c r="J32" s="157">
        <v>0</v>
      </c>
      <c r="K32" s="157">
        <v>0</v>
      </c>
      <c r="L32" s="158">
        <v>0</v>
      </c>
      <c r="M32" s="110"/>
      <c r="N32" s="110"/>
      <c r="O32" s="1160" t="s">
        <v>137</v>
      </c>
      <c r="P32" s="1160" t="s">
        <v>138</v>
      </c>
      <c r="Q32" s="1183" t="s">
        <v>139</v>
      </c>
      <c r="R32" s="1160" t="s">
        <v>140</v>
      </c>
      <c r="S32" s="1183" t="s">
        <v>141</v>
      </c>
      <c r="T32" s="1361">
        <v>53381.28</v>
      </c>
      <c r="U32" s="1361">
        <v>57829.72</v>
      </c>
      <c r="V32" s="1361" t="s">
        <v>142</v>
      </c>
      <c r="W32" s="1361" t="s">
        <v>143</v>
      </c>
      <c r="X32" s="1361" t="s">
        <v>144</v>
      </c>
      <c r="Y32" s="1379">
        <v>111211</v>
      </c>
      <c r="Z32" s="101"/>
      <c r="AA32" s="101"/>
      <c r="AB32" s="111"/>
      <c r="AC32" s="101"/>
      <c r="AD32" s="101"/>
      <c r="AE32" s="101"/>
    </row>
    <row r="33" spans="1:31" ht="18" customHeight="1">
      <c r="A33" s="1073"/>
      <c r="B33" s="1073"/>
      <c r="C33" s="1073"/>
      <c r="D33" s="242" t="s">
        <v>145</v>
      </c>
      <c r="E33" s="159">
        <f>+E53/4</f>
        <v>270000000</v>
      </c>
      <c r="F33" s="160">
        <f>+E33</f>
        <v>270000000</v>
      </c>
      <c r="G33" s="161">
        <v>270000000</v>
      </c>
      <c r="H33" s="162"/>
      <c r="I33" s="159"/>
      <c r="J33" s="163">
        <v>0</v>
      </c>
      <c r="K33" s="163">
        <v>0</v>
      </c>
      <c r="L33" s="164">
        <v>0</v>
      </c>
      <c r="M33" s="122"/>
      <c r="N33" s="122"/>
      <c r="O33" s="1161"/>
      <c r="P33" s="1161"/>
      <c r="Q33" s="1184"/>
      <c r="R33" s="1161"/>
      <c r="S33" s="1184"/>
      <c r="T33" s="1362"/>
      <c r="U33" s="1362"/>
      <c r="V33" s="1362"/>
      <c r="W33" s="1362"/>
      <c r="X33" s="1362"/>
      <c r="Y33" s="1380"/>
      <c r="Z33" s="101"/>
      <c r="AA33" s="101"/>
      <c r="AB33" s="111"/>
      <c r="AC33" s="101"/>
      <c r="AD33" s="101"/>
      <c r="AE33" s="101"/>
    </row>
    <row r="34" spans="1:31" ht="18" customHeight="1">
      <c r="A34" s="1073"/>
      <c r="B34" s="1073"/>
      <c r="C34" s="1073"/>
      <c r="D34" s="242" t="s">
        <v>146</v>
      </c>
      <c r="E34" s="117"/>
      <c r="F34" s="119">
        <f>+E34</f>
        <v>0</v>
      </c>
      <c r="G34" s="165">
        <v>0</v>
      </c>
      <c r="H34" s="13"/>
      <c r="I34" s="118"/>
      <c r="J34" s="166">
        <v>0</v>
      </c>
      <c r="K34" s="166">
        <v>0</v>
      </c>
      <c r="L34" s="167">
        <v>0</v>
      </c>
      <c r="M34" s="122"/>
      <c r="N34" s="122"/>
      <c r="O34" s="1161"/>
      <c r="P34" s="1161"/>
      <c r="Q34" s="1184"/>
      <c r="R34" s="1161"/>
      <c r="S34" s="1184"/>
      <c r="T34" s="1362"/>
      <c r="U34" s="1362"/>
      <c r="V34" s="1362"/>
      <c r="W34" s="1362"/>
      <c r="X34" s="1362"/>
      <c r="Y34" s="1380"/>
      <c r="Z34" s="101"/>
      <c r="AA34" s="101"/>
      <c r="AB34" s="111"/>
      <c r="AC34" s="101"/>
      <c r="AD34" s="101"/>
      <c r="AE34" s="101"/>
    </row>
    <row r="35" spans="1:31" ht="18" customHeight="1">
      <c r="A35" s="1073"/>
      <c r="B35" s="1073"/>
      <c r="C35" s="1073"/>
      <c r="D35" s="1274" t="s">
        <v>147</v>
      </c>
      <c r="E35" s="1367">
        <v>0</v>
      </c>
      <c r="F35" s="1278">
        <f>+E35</f>
        <v>0</v>
      </c>
      <c r="G35" s="170">
        <v>0</v>
      </c>
      <c r="H35" s="1376"/>
      <c r="I35" s="168"/>
      <c r="J35" s="1370">
        <v>0</v>
      </c>
      <c r="K35" s="1370">
        <v>0</v>
      </c>
      <c r="L35" s="1372">
        <v>0</v>
      </c>
      <c r="M35" s="1344"/>
      <c r="N35" s="1344"/>
      <c r="O35" s="1161"/>
      <c r="P35" s="1161"/>
      <c r="Q35" s="1184"/>
      <c r="R35" s="1161"/>
      <c r="S35" s="1184"/>
      <c r="T35" s="1362"/>
      <c r="U35" s="1362"/>
      <c r="V35" s="1362"/>
      <c r="W35" s="1362"/>
      <c r="X35" s="1362"/>
      <c r="Y35" s="1380"/>
      <c r="Z35" s="101"/>
      <c r="AA35" s="101"/>
      <c r="AB35" s="111"/>
      <c r="AC35" s="101"/>
      <c r="AD35" s="101"/>
      <c r="AE35" s="101"/>
    </row>
    <row r="36" spans="1:31" ht="9" customHeight="1" thickBot="1">
      <c r="A36" s="1073"/>
      <c r="B36" s="1073"/>
      <c r="C36" s="1108"/>
      <c r="D36" s="1275"/>
      <c r="E36" s="1375"/>
      <c r="F36" s="1279"/>
      <c r="G36" s="173"/>
      <c r="H36" s="1377"/>
      <c r="I36" s="171"/>
      <c r="J36" s="1378"/>
      <c r="K36" s="1378"/>
      <c r="L36" s="1373"/>
      <c r="M36" s="1345"/>
      <c r="N36" s="1345"/>
      <c r="O36" s="1182"/>
      <c r="P36" s="1182"/>
      <c r="Q36" s="1185"/>
      <c r="R36" s="1182"/>
      <c r="S36" s="1185"/>
      <c r="T36" s="1363"/>
      <c r="U36" s="1363"/>
      <c r="V36" s="1363"/>
      <c r="W36" s="1363"/>
      <c r="X36" s="1363"/>
      <c r="Y36" s="1383"/>
      <c r="Z36" s="101"/>
      <c r="AA36" s="101"/>
      <c r="AB36" s="111"/>
      <c r="AC36" s="101"/>
      <c r="AD36" s="101"/>
      <c r="AE36" s="101"/>
    </row>
    <row r="37" spans="1:31" ht="13.5" customHeight="1">
      <c r="A37" s="1073"/>
      <c r="B37" s="1073"/>
      <c r="C37" s="1072" t="s">
        <v>148</v>
      </c>
      <c r="D37" s="104" t="s">
        <v>136</v>
      </c>
      <c r="E37" s="174">
        <f>+E32</f>
        <v>2.5</v>
      </c>
      <c r="F37" s="156">
        <f>+E37</f>
        <v>2.5</v>
      </c>
      <c r="G37" s="156">
        <v>2.5</v>
      </c>
      <c r="H37" s="107"/>
      <c r="I37" s="105"/>
      <c r="J37" s="157">
        <v>0</v>
      </c>
      <c r="K37" s="157">
        <v>0</v>
      </c>
      <c r="L37" s="158">
        <v>0</v>
      </c>
      <c r="M37" s="110"/>
      <c r="N37" s="110"/>
      <c r="O37" s="1160" t="s">
        <v>148</v>
      </c>
      <c r="P37" s="1160" t="s">
        <v>149</v>
      </c>
      <c r="Q37" s="1183" t="s">
        <v>150</v>
      </c>
      <c r="R37" s="1160" t="s">
        <v>140</v>
      </c>
      <c r="S37" s="1183" t="s">
        <v>141</v>
      </c>
      <c r="T37" s="1361">
        <v>7236</v>
      </c>
      <c r="U37" s="1361">
        <v>7839</v>
      </c>
      <c r="V37" s="1361" t="s">
        <v>142</v>
      </c>
      <c r="W37" s="1361" t="s">
        <v>143</v>
      </c>
      <c r="X37" s="1361" t="s">
        <v>144</v>
      </c>
      <c r="Y37" s="1379">
        <v>15075</v>
      </c>
      <c r="Z37" s="101"/>
      <c r="AA37" s="101"/>
      <c r="AB37" s="111"/>
      <c r="AC37" s="101"/>
      <c r="AD37" s="101"/>
      <c r="AE37" s="101"/>
    </row>
    <row r="38" spans="1:31" ht="13.5" customHeight="1">
      <c r="A38" s="1073"/>
      <c r="B38" s="1073"/>
      <c r="C38" s="1073"/>
      <c r="D38" s="242" t="s">
        <v>145</v>
      </c>
      <c r="E38" s="159">
        <f>+E33</f>
        <v>270000000</v>
      </c>
      <c r="F38" s="160">
        <f>+E38</f>
        <v>270000000</v>
      </c>
      <c r="G38" s="161">
        <v>270000000</v>
      </c>
      <c r="H38" s="162"/>
      <c r="I38" s="159"/>
      <c r="J38" s="163">
        <v>0</v>
      </c>
      <c r="K38" s="163">
        <v>0</v>
      </c>
      <c r="L38" s="164">
        <v>0</v>
      </c>
      <c r="M38" s="122"/>
      <c r="N38" s="122"/>
      <c r="O38" s="1161"/>
      <c r="P38" s="1161"/>
      <c r="Q38" s="1184"/>
      <c r="R38" s="1161"/>
      <c r="S38" s="1184"/>
      <c r="T38" s="1362"/>
      <c r="U38" s="1362"/>
      <c r="V38" s="1362"/>
      <c r="W38" s="1362"/>
      <c r="X38" s="1362"/>
      <c r="Y38" s="1380"/>
      <c r="Z38" s="101"/>
      <c r="AA38" s="101"/>
      <c r="AB38" s="111"/>
      <c r="AC38" s="101"/>
      <c r="AD38" s="101"/>
      <c r="AE38" s="101"/>
    </row>
    <row r="39" spans="1:31" ht="12.75" customHeight="1">
      <c r="A39" s="1073"/>
      <c r="B39" s="1073"/>
      <c r="C39" s="1073"/>
      <c r="D39" s="242" t="s">
        <v>146</v>
      </c>
      <c r="E39" s="13"/>
      <c r="F39" s="119">
        <f>+E39</f>
        <v>0</v>
      </c>
      <c r="G39" s="165">
        <v>0</v>
      </c>
      <c r="H39" s="13"/>
      <c r="I39" s="118"/>
      <c r="J39" s="166">
        <v>0</v>
      </c>
      <c r="K39" s="166">
        <v>0</v>
      </c>
      <c r="L39" s="167">
        <v>0</v>
      </c>
      <c r="M39" s="122"/>
      <c r="N39" s="122"/>
      <c r="O39" s="1161"/>
      <c r="P39" s="1161"/>
      <c r="Q39" s="1184"/>
      <c r="R39" s="1161"/>
      <c r="S39" s="1184"/>
      <c r="T39" s="1362"/>
      <c r="U39" s="1362"/>
      <c r="V39" s="1362"/>
      <c r="W39" s="1362"/>
      <c r="X39" s="1362"/>
      <c r="Y39" s="1380"/>
      <c r="Z39" s="101"/>
      <c r="AA39" s="101"/>
      <c r="AB39" s="111"/>
      <c r="AC39" s="101"/>
      <c r="AD39" s="101"/>
      <c r="AE39" s="101"/>
    </row>
    <row r="40" spans="1:31" ht="9" customHeight="1">
      <c r="A40" s="1073"/>
      <c r="B40" s="1073"/>
      <c r="C40" s="1073"/>
      <c r="D40" s="1274" t="s">
        <v>147</v>
      </c>
      <c r="E40" s="153"/>
      <c r="F40" s="1278">
        <f>+E40</f>
        <v>0</v>
      </c>
      <c r="G40" s="170">
        <v>0</v>
      </c>
      <c r="H40" s="1376"/>
      <c r="I40" s="168"/>
      <c r="J40" s="1370">
        <v>0</v>
      </c>
      <c r="K40" s="175">
        <v>0</v>
      </c>
      <c r="L40" s="1372">
        <v>0</v>
      </c>
      <c r="M40" s="1344"/>
      <c r="N40" s="1344"/>
      <c r="O40" s="1161"/>
      <c r="P40" s="1161"/>
      <c r="Q40" s="1184"/>
      <c r="R40" s="1161"/>
      <c r="S40" s="1184"/>
      <c r="T40" s="1362"/>
      <c r="U40" s="1362"/>
      <c r="V40" s="1362"/>
      <c r="W40" s="1362"/>
      <c r="X40" s="1362"/>
      <c r="Y40" s="1380"/>
      <c r="Z40" s="101"/>
      <c r="AA40" s="101"/>
      <c r="AB40" s="111"/>
      <c r="AC40" s="101"/>
      <c r="AD40" s="101"/>
      <c r="AE40" s="101"/>
    </row>
    <row r="41" spans="1:31" ht="17.25" customHeight="1" thickBot="1">
      <c r="A41" s="1073"/>
      <c r="B41" s="1073"/>
      <c r="C41" s="1073"/>
      <c r="D41" s="1316"/>
      <c r="E41" s="176"/>
      <c r="F41" s="1279"/>
      <c r="G41" s="177"/>
      <c r="H41" s="1381"/>
      <c r="I41" s="186"/>
      <c r="J41" s="1371"/>
      <c r="K41" s="178"/>
      <c r="L41" s="1373"/>
      <c r="M41" s="1382"/>
      <c r="N41" s="1382"/>
      <c r="O41" s="1161"/>
      <c r="P41" s="1161"/>
      <c r="Q41" s="1184"/>
      <c r="R41" s="1182"/>
      <c r="S41" s="1185"/>
      <c r="T41" s="1362"/>
      <c r="U41" s="1362"/>
      <c r="V41" s="1363"/>
      <c r="W41" s="1363"/>
      <c r="X41" s="1363"/>
      <c r="Y41" s="1380"/>
      <c r="Z41" s="101"/>
      <c r="AA41" s="101"/>
      <c r="AB41" s="111"/>
      <c r="AC41" s="101"/>
      <c r="AD41" s="101"/>
      <c r="AE41" s="101"/>
    </row>
    <row r="42" spans="1:31" ht="12.75" customHeight="1">
      <c r="A42" s="1073"/>
      <c r="B42" s="1073"/>
      <c r="C42" s="1072" t="s">
        <v>151</v>
      </c>
      <c r="D42" s="104" t="s">
        <v>136</v>
      </c>
      <c r="E42" s="179">
        <f>+E37</f>
        <v>2.5</v>
      </c>
      <c r="F42" s="156">
        <f>+E42</f>
        <v>2.5</v>
      </c>
      <c r="G42" s="156">
        <v>2.5</v>
      </c>
      <c r="H42" s="126"/>
      <c r="I42" s="105"/>
      <c r="J42" s="157">
        <v>0</v>
      </c>
      <c r="K42" s="157">
        <v>0</v>
      </c>
      <c r="L42" s="158">
        <v>0</v>
      </c>
      <c r="M42" s="129"/>
      <c r="N42" s="129"/>
      <c r="O42" s="1160" t="s">
        <v>151</v>
      </c>
      <c r="P42" s="1160" t="s">
        <v>152</v>
      </c>
      <c r="Q42" s="1160" t="s">
        <v>153</v>
      </c>
      <c r="R42" s="1160" t="s">
        <v>140</v>
      </c>
      <c r="S42" s="1183" t="s">
        <v>141</v>
      </c>
      <c r="T42" s="1361">
        <v>13002.72</v>
      </c>
      <c r="U42" s="1361">
        <v>14086.28</v>
      </c>
      <c r="V42" s="1361" t="s">
        <v>142</v>
      </c>
      <c r="W42" s="1361" t="s">
        <v>143</v>
      </c>
      <c r="X42" s="1361" t="s">
        <v>144</v>
      </c>
      <c r="Y42" s="1374">
        <v>27089</v>
      </c>
      <c r="Z42" s="101"/>
      <c r="AA42" s="101"/>
      <c r="AB42" s="111"/>
      <c r="AC42" s="101"/>
      <c r="AD42" s="101"/>
      <c r="AE42" s="101"/>
    </row>
    <row r="43" spans="1:31" ht="12" customHeight="1">
      <c r="A43" s="1073"/>
      <c r="B43" s="1073"/>
      <c r="C43" s="1073"/>
      <c r="D43" s="242" t="s">
        <v>145</v>
      </c>
      <c r="E43" s="159">
        <f>+E38</f>
        <v>270000000</v>
      </c>
      <c r="F43" s="160">
        <f>+E43</f>
        <v>270000000</v>
      </c>
      <c r="G43" s="165">
        <v>270000000</v>
      </c>
      <c r="H43" s="134"/>
      <c r="I43" s="118"/>
      <c r="J43" s="166">
        <v>0</v>
      </c>
      <c r="K43" s="166">
        <v>0</v>
      </c>
      <c r="L43" s="164">
        <v>0</v>
      </c>
      <c r="M43" s="245"/>
      <c r="N43" s="245"/>
      <c r="O43" s="1161"/>
      <c r="P43" s="1161"/>
      <c r="Q43" s="1161"/>
      <c r="R43" s="1161"/>
      <c r="S43" s="1184"/>
      <c r="T43" s="1362"/>
      <c r="U43" s="1362"/>
      <c r="V43" s="1362"/>
      <c r="W43" s="1362"/>
      <c r="X43" s="1362"/>
      <c r="Y43" s="1365"/>
      <c r="Z43" s="101"/>
      <c r="AA43" s="101"/>
      <c r="AB43" s="111"/>
      <c r="AC43" s="101"/>
      <c r="AD43" s="101"/>
      <c r="AE43" s="101"/>
    </row>
    <row r="44" spans="1:31" ht="12" customHeight="1">
      <c r="A44" s="1073"/>
      <c r="B44" s="1073"/>
      <c r="C44" s="1073"/>
      <c r="D44" s="242" t="s">
        <v>146</v>
      </c>
      <c r="E44" s="134"/>
      <c r="F44" s="119">
        <f>+E44</f>
        <v>0</v>
      </c>
      <c r="G44" s="165">
        <v>0</v>
      </c>
      <c r="H44" s="134"/>
      <c r="I44" s="118"/>
      <c r="J44" s="166">
        <v>0</v>
      </c>
      <c r="K44" s="166">
        <v>0</v>
      </c>
      <c r="L44" s="167">
        <v>0</v>
      </c>
      <c r="M44" s="245"/>
      <c r="N44" s="245"/>
      <c r="O44" s="1161"/>
      <c r="P44" s="1161"/>
      <c r="Q44" s="1161"/>
      <c r="R44" s="1161"/>
      <c r="S44" s="1184"/>
      <c r="T44" s="1362"/>
      <c r="U44" s="1362"/>
      <c r="V44" s="1362"/>
      <c r="W44" s="1362"/>
      <c r="X44" s="1362"/>
      <c r="Y44" s="1365"/>
      <c r="Z44" s="101"/>
      <c r="AA44" s="101"/>
      <c r="AB44" s="111"/>
      <c r="AC44" s="101"/>
      <c r="AD44" s="101"/>
      <c r="AE44" s="101"/>
    </row>
    <row r="45" spans="1:31" ht="12" customHeight="1">
      <c r="A45" s="1073"/>
      <c r="B45" s="1073"/>
      <c r="C45" s="1073"/>
      <c r="D45" s="1274" t="s">
        <v>147</v>
      </c>
      <c r="E45" s="1367">
        <v>0</v>
      </c>
      <c r="F45" s="1278">
        <f>+E45</f>
        <v>0</v>
      </c>
      <c r="G45" s="165">
        <v>0</v>
      </c>
      <c r="H45" s="134"/>
      <c r="I45" s="118"/>
      <c r="J45" s="1370">
        <v>0</v>
      </c>
      <c r="K45" s="175">
        <v>0</v>
      </c>
      <c r="L45" s="1372">
        <v>0</v>
      </c>
      <c r="M45" s="245"/>
      <c r="N45" s="245"/>
      <c r="O45" s="1161"/>
      <c r="P45" s="1161"/>
      <c r="Q45" s="1161"/>
      <c r="R45" s="1161"/>
      <c r="S45" s="1184"/>
      <c r="T45" s="1362"/>
      <c r="U45" s="1362"/>
      <c r="V45" s="1362"/>
      <c r="W45" s="1362"/>
      <c r="X45" s="1362"/>
      <c r="Y45" s="1365"/>
      <c r="Z45" s="101"/>
      <c r="AA45" s="101"/>
      <c r="AB45" s="111"/>
      <c r="AC45" s="101"/>
      <c r="AD45" s="101"/>
      <c r="AE45" s="101"/>
    </row>
    <row r="46" spans="1:31" ht="12" customHeight="1" thickBot="1">
      <c r="A46" s="1073"/>
      <c r="B46" s="1073"/>
      <c r="C46" s="1108"/>
      <c r="D46" s="1275"/>
      <c r="E46" s="1375"/>
      <c r="F46" s="1279"/>
      <c r="G46" s="180"/>
      <c r="H46" s="137"/>
      <c r="I46" s="138"/>
      <c r="J46" s="1378"/>
      <c r="K46" s="181"/>
      <c r="L46" s="1373"/>
      <c r="M46" s="246"/>
      <c r="N46" s="246"/>
      <c r="O46" s="1161"/>
      <c r="P46" s="1161"/>
      <c r="Q46" s="1161"/>
      <c r="R46" s="1182"/>
      <c r="S46" s="1185"/>
      <c r="T46" s="1362"/>
      <c r="U46" s="1362"/>
      <c r="V46" s="1363"/>
      <c r="W46" s="1363"/>
      <c r="X46" s="1363"/>
      <c r="Y46" s="1365"/>
      <c r="Z46" s="101"/>
      <c r="AA46" s="101"/>
      <c r="AB46" s="111"/>
      <c r="AC46" s="101"/>
      <c r="AD46" s="101"/>
      <c r="AE46" s="101"/>
    </row>
    <row r="47" spans="1:31" ht="12" customHeight="1">
      <c r="A47" s="1073"/>
      <c r="B47" s="1073"/>
      <c r="C47" s="1072" t="s">
        <v>154</v>
      </c>
      <c r="D47" s="104" t="s">
        <v>136</v>
      </c>
      <c r="E47" s="174">
        <f>+E42</f>
        <v>2.5</v>
      </c>
      <c r="F47" s="106">
        <f>+E47</f>
        <v>2.5</v>
      </c>
      <c r="G47" s="156">
        <v>2.5</v>
      </c>
      <c r="H47" s="107"/>
      <c r="I47" s="105"/>
      <c r="J47" s="157">
        <v>0</v>
      </c>
      <c r="K47" s="157">
        <v>0</v>
      </c>
      <c r="L47" s="158">
        <v>0</v>
      </c>
      <c r="M47" s="110"/>
      <c r="N47" s="110"/>
      <c r="O47" s="1160" t="s">
        <v>154</v>
      </c>
      <c r="P47" s="1160" t="s">
        <v>155</v>
      </c>
      <c r="Q47" s="1160" t="s">
        <v>156</v>
      </c>
      <c r="R47" s="1160" t="s">
        <v>140</v>
      </c>
      <c r="S47" s="1183" t="s">
        <v>141</v>
      </c>
      <c r="T47" s="1361">
        <v>3060.48</v>
      </c>
      <c r="U47" s="1361">
        <v>3315.52</v>
      </c>
      <c r="V47" s="1361" t="s">
        <v>142</v>
      </c>
      <c r="W47" s="1361" t="s">
        <v>143</v>
      </c>
      <c r="X47" s="1361" t="s">
        <v>144</v>
      </c>
      <c r="Y47" s="1374">
        <v>6376</v>
      </c>
      <c r="Z47" s="101"/>
      <c r="AA47" s="101"/>
      <c r="AB47" s="111"/>
      <c r="AC47" s="101"/>
      <c r="AD47" s="101"/>
      <c r="AE47" s="101"/>
    </row>
    <row r="48" spans="1:31" ht="15.75" customHeight="1">
      <c r="A48" s="1073"/>
      <c r="B48" s="1073"/>
      <c r="C48" s="1073"/>
      <c r="D48" s="242" t="s">
        <v>145</v>
      </c>
      <c r="E48" s="159">
        <f>+E43</f>
        <v>270000000</v>
      </c>
      <c r="F48" s="160">
        <f>+E48</f>
        <v>270000000</v>
      </c>
      <c r="G48" s="161">
        <v>270000000</v>
      </c>
      <c r="H48" s="162"/>
      <c r="I48" s="159"/>
      <c r="J48" s="163">
        <v>0</v>
      </c>
      <c r="K48" s="163">
        <v>0</v>
      </c>
      <c r="L48" s="164">
        <v>0</v>
      </c>
      <c r="M48" s="122"/>
      <c r="N48" s="122"/>
      <c r="O48" s="1161"/>
      <c r="P48" s="1161"/>
      <c r="Q48" s="1161"/>
      <c r="R48" s="1161"/>
      <c r="S48" s="1184"/>
      <c r="T48" s="1362"/>
      <c r="U48" s="1362"/>
      <c r="V48" s="1362"/>
      <c r="W48" s="1362"/>
      <c r="X48" s="1362"/>
      <c r="Y48" s="1365"/>
      <c r="Z48" s="101"/>
      <c r="AA48" s="101"/>
      <c r="AB48" s="111"/>
      <c r="AC48" s="101"/>
      <c r="AD48" s="101"/>
      <c r="AE48" s="101"/>
    </row>
    <row r="49" spans="1:31" ht="15.75" customHeight="1">
      <c r="A49" s="1073"/>
      <c r="B49" s="1073"/>
      <c r="C49" s="1073"/>
      <c r="D49" s="242" t="s">
        <v>146</v>
      </c>
      <c r="E49" s="13"/>
      <c r="F49" s="119">
        <f>+E49</f>
        <v>0</v>
      </c>
      <c r="G49" s="165">
        <v>0</v>
      </c>
      <c r="H49" s="13"/>
      <c r="I49" s="118"/>
      <c r="J49" s="166">
        <v>0</v>
      </c>
      <c r="K49" s="166">
        <v>0</v>
      </c>
      <c r="L49" s="167">
        <v>0</v>
      </c>
      <c r="M49" s="122"/>
      <c r="N49" s="122"/>
      <c r="O49" s="1161"/>
      <c r="P49" s="1161"/>
      <c r="Q49" s="1161"/>
      <c r="R49" s="1161"/>
      <c r="S49" s="1184"/>
      <c r="T49" s="1362"/>
      <c r="U49" s="1362"/>
      <c r="V49" s="1362"/>
      <c r="W49" s="1362"/>
      <c r="X49" s="1362"/>
      <c r="Y49" s="1365"/>
      <c r="Z49" s="101"/>
      <c r="AA49" s="101"/>
      <c r="AB49" s="111"/>
      <c r="AC49" s="101"/>
      <c r="AD49" s="101"/>
      <c r="AE49" s="101"/>
    </row>
    <row r="50" spans="1:31" ht="15.75" customHeight="1">
      <c r="A50" s="1073"/>
      <c r="B50" s="1073"/>
      <c r="C50" s="1073"/>
      <c r="D50" s="1274" t="s">
        <v>147</v>
      </c>
      <c r="E50" s="1367">
        <v>0</v>
      </c>
      <c r="F50" s="1278">
        <f>+E50</f>
        <v>0</v>
      </c>
      <c r="G50" s="170">
        <v>0</v>
      </c>
      <c r="H50" s="1376"/>
      <c r="I50" s="168"/>
      <c r="J50" s="1370">
        <v>0</v>
      </c>
      <c r="K50" s="175">
        <v>0</v>
      </c>
      <c r="L50" s="1372">
        <v>0</v>
      </c>
      <c r="M50" s="1344"/>
      <c r="N50" s="1344"/>
      <c r="O50" s="1161"/>
      <c r="P50" s="1161"/>
      <c r="Q50" s="1161"/>
      <c r="R50" s="1161"/>
      <c r="S50" s="1184"/>
      <c r="T50" s="1362"/>
      <c r="U50" s="1362"/>
      <c r="V50" s="1362"/>
      <c r="W50" s="1362"/>
      <c r="X50" s="1362"/>
      <c r="Y50" s="1365"/>
      <c r="Z50" s="101"/>
      <c r="AA50" s="101"/>
      <c r="AB50" s="111"/>
      <c r="AC50" s="101"/>
      <c r="AD50" s="101"/>
      <c r="AE50" s="101"/>
    </row>
    <row r="51" spans="1:31" ht="15.75" customHeight="1" thickBot="1">
      <c r="A51" s="1073"/>
      <c r="B51" s="1073"/>
      <c r="C51" s="1108"/>
      <c r="D51" s="1275" t="s">
        <v>136</v>
      </c>
      <c r="E51" s="1375">
        <v>1080000000</v>
      </c>
      <c r="F51" s="1279"/>
      <c r="G51" s="172"/>
      <c r="H51" s="1377"/>
      <c r="I51" s="171"/>
      <c r="J51" s="1378"/>
      <c r="K51" s="181"/>
      <c r="L51" s="1373"/>
      <c r="M51" s="1345"/>
      <c r="N51" s="1345"/>
      <c r="O51" s="1182"/>
      <c r="P51" s="1182"/>
      <c r="Q51" s="1182"/>
      <c r="R51" s="1182"/>
      <c r="S51" s="1185"/>
      <c r="T51" s="1363"/>
      <c r="U51" s="1363"/>
      <c r="V51" s="1363"/>
      <c r="W51" s="1363"/>
      <c r="X51" s="1363"/>
      <c r="Y51" s="1366"/>
      <c r="Z51" s="101"/>
      <c r="AA51" s="101"/>
      <c r="AB51" s="111"/>
      <c r="AC51" s="101"/>
      <c r="AD51" s="101"/>
      <c r="AE51" s="101"/>
    </row>
    <row r="52" spans="1:31" ht="15.75" customHeight="1">
      <c r="A52" s="1073"/>
      <c r="B52" s="1073"/>
      <c r="C52" s="1072" t="s">
        <v>21</v>
      </c>
      <c r="D52" s="182" t="s">
        <v>136</v>
      </c>
      <c r="E52" s="142">
        <v>10</v>
      </c>
      <c r="F52" s="141">
        <v>10</v>
      </c>
      <c r="G52" s="187">
        <v>10</v>
      </c>
      <c r="H52" s="183"/>
      <c r="I52" s="186"/>
      <c r="J52" s="144">
        <v>0</v>
      </c>
      <c r="K52" s="144">
        <v>0</v>
      </c>
      <c r="L52" s="158">
        <v>0</v>
      </c>
      <c r="M52" s="110"/>
      <c r="N52" s="110"/>
      <c r="O52" s="1324"/>
      <c r="P52" s="1160"/>
      <c r="Q52" s="1160"/>
      <c r="R52" s="1160"/>
      <c r="S52" s="1183"/>
      <c r="T52" s="1149"/>
      <c r="U52" s="1149"/>
      <c r="V52" s="1149"/>
      <c r="W52" s="1149"/>
      <c r="X52" s="1149"/>
      <c r="Y52" s="1364"/>
      <c r="Z52" s="101"/>
      <c r="AA52" s="101"/>
      <c r="AB52" s="111"/>
      <c r="AC52" s="101"/>
      <c r="AD52" s="101"/>
      <c r="AE52" s="101"/>
    </row>
    <row r="53" spans="1:31" ht="15.75" customHeight="1">
      <c r="A53" s="1073"/>
      <c r="B53" s="1073"/>
      <c r="C53" s="1073"/>
      <c r="D53" s="242" t="s">
        <v>145</v>
      </c>
      <c r="E53" s="159">
        <v>1080000000</v>
      </c>
      <c r="F53" s="160">
        <v>1080000000</v>
      </c>
      <c r="G53" s="187">
        <v>1080000000</v>
      </c>
      <c r="H53" s="183"/>
      <c r="I53" s="186"/>
      <c r="J53" s="166">
        <v>0</v>
      </c>
      <c r="K53" s="166">
        <v>0</v>
      </c>
      <c r="L53" s="164">
        <v>0</v>
      </c>
      <c r="M53" s="122"/>
      <c r="N53" s="122"/>
      <c r="O53" s="1325"/>
      <c r="P53" s="1161"/>
      <c r="Q53" s="1161"/>
      <c r="R53" s="1161"/>
      <c r="S53" s="1184"/>
      <c r="T53" s="1150"/>
      <c r="U53" s="1150"/>
      <c r="V53" s="1150"/>
      <c r="W53" s="1150"/>
      <c r="X53" s="1150"/>
      <c r="Y53" s="1365"/>
      <c r="Z53" s="101"/>
      <c r="AA53" s="101"/>
      <c r="AB53" s="111"/>
      <c r="AC53" s="101"/>
      <c r="AD53" s="101"/>
      <c r="AE53" s="101"/>
    </row>
    <row r="54" spans="1:31" ht="15.75" customHeight="1">
      <c r="A54" s="1073"/>
      <c r="B54" s="1073"/>
      <c r="C54" s="1073"/>
      <c r="D54" s="242" t="s">
        <v>146</v>
      </c>
      <c r="E54" s="117"/>
      <c r="F54" s="119">
        <v>0</v>
      </c>
      <c r="G54" s="141">
        <v>0</v>
      </c>
      <c r="H54" s="140"/>
      <c r="I54" s="142"/>
      <c r="J54" s="166">
        <v>0</v>
      </c>
      <c r="K54" s="166">
        <v>0</v>
      </c>
      <c r="L54" s="167">
        <v>0</v>
      </c>
      <c r="M54" s="122"/>
      <c r="N54" s="122"/>
      <c r="O54" s="1325"/>
      <c r="P54" s="1161"/>
      <c r="Q54" s="1161"/>
      <c r="R54" s="1161"/>
      <c r="S54" s="1184"/>
      <c r="T54" s="1150"/>
      <c r="U54" s="1150"/>
      <c r="V54" s="1150"/>
      <c r="W54" s="1150"/>
      <c r="X54" s="1150"/>
      <c r="Y54" s="1365"/>
      <c r="Z54" s="101"/>
      <c r="AA54" s="101"/>
      <c r="AB54" s="111"/>
      <c r="AC54" s="101"/>
      <c r="AD54" s="101"/>
      <c r="AE54" s="101"/>
    </row>
    <row r="55" spans="1:31" ht="7.5" customHeight="1">
      <c r="A55" s="1073"/>
      <c r="B55" s="1073"/>
      <c r="C55" s="1073"/>
      <c r="D55" s="1274" t="s">
        <v>147</v>
      </c>
      <c r="E55" s="1367">
        <v>0</v>
      </c>
      <c r="F55" s="1278">
        <v>0</v>
      </c>
      <c r="G55" s="119">
        <v>0</v>
      </c>
      <c r="H55" s="134"/>
      <c r="I55" s="118"/>
      <c r="J55" s="1370">
        <v>0</v>
      </c>
      <c r="K55" s="1370">
        <v>0</v>
      </c>
      <c r="L55" s="1372">
        <v>0</v>
      </c>
      <c r="M55" s="1344"/>
      <c r="N55" s="1344"/>
      <c r="O55" s="1325"/>
      <c r="P55" s="1161"/>
      <c r="Q55" s="1161"/>
      <c r="R55" s="1161"/>
      <c r="S55" s="1184"/>
      <c r="T55" s="1150"/>
      <c r="U55" s="1150"/>
      <c r="V55" s="1150"/>
      <c r="W55" s="1150"/>
      <c r="X55" s="1150"/>
      <c r="Y55" s="1365"/>
      <c r="Z55" s="101"/>
      <c r="AA55" s="101"/>
      <c r="AB55" s="111"/>
      <c r="AC55" s="101"/>
      <c r="AD55" s="101"/>
      <c r="AE55" s="101"/>
    </row>
    <row r="56" spans="1:31" ht="17.25" customHeight="1" thickBot="1">
      <c r="A56" s="1108"/>
      <c r="B56" s="1108"/>
      <c r="C56" s="1073"/>
      <c r="D56" s="1316"/>
      <c r="E56" s="1368">
        <f>+E51</f>
        <v>1080000000</v>
      </c>
      <c r="F56" s="1369"/>
      <c r="G56" s="169"/>
      <c r="H56" s="153"/>
      <c r="I56" s="168"/>
      <c r="J56" s="1371"/>
      <c r="K56" s="1371"/>
      <c r="L56" s="1373"/>
      <c r="M56" s="1345"/>
      <c r="N56" s="1345"/>
      <c r="O56" s="1326"/>
      <c r="P56" s="1182"/>
      <c r="Q56" s="1182"/>
      <c r="R56" s="1182"/>
      <c r="S56" s="1185"/>
      <c r="T56" s="1162"/>
      <c r="U56" s="1162"/>
      <c r="V56" s="1162"/>
      <c r="W56" s="1162"/>
      <c r="X56" s="1162"/>
      <c r="Y56" s="1366"/>
      <c r="Z56" s="101"/>
      <c r="AA56" s="101"/>
      <c r="AB56" s="111"/>
      <c r="AC56" s="101"/>
      <c r="AD56" s="101"/>
      <c r="AE56" s="101"/>
    </row>
    <row r="57" spans="1:31" ht="13.5" customHeight="1">
      <c r="A57" s="1288">
        <v>3</v>
      </c>
      <c r="B57" s="1288" t="s">
        <v>81</v>
      </c>
      <c r="C57" s="1072" t="str">
        <f>+O57</f>
        <v>5 usme
4 san cristobal</v>
      </c>
      <c r="D57" s="104" t="s">
        <v>136</v>
      </c>
      <c r="E57" s="188">
        <v>1.2</v>
      </c>
      <c r="F57" s="124">
        <v>1.2</v>
      </c>
      <c r="G57" s="156">
        <v>1.2</v>
      </c>
      <c r="H57" s="188"/>
      <c r="I57" s="105"/>
      <c r="J57" s="108">
        <v>0</v>
      </c>
      <c r="K57" s="189">
        <v>0</v>
      </c>
      <c r="L57" s="190">
        <v>0</v>
      </c>
      <c r="M57" s="110"/>
      <c r="N57" s="191"/>
      <c r="O57" s="1160" t="s">
        <v>157</v>
      </c>
      <c r="P57" s="1160" t="s">
        <v>158</v>
      </c>
      <c r="Q57" s="1183" t="s">
        <v>159</v>
      </c>
      <c r="R57" s="1160" t="s">
        <v>160</v>
      </c>
      <c r="S57" s="1183" t="s">
        <v>161</v>
      </c>
      <c r="T57" s="1346" t="s">
        <v>162</v>
      </c>
      <c r="U57" s="1349">
        <v>207.629</v>
      </c>
      <c r="V57" s="192"/>
      <c r="W57" s="192"/>
      <c r="X57" s="192"/>
      <c r="Y57" s="193"/>
      <c r="Z57" s="101"/>
      <c r="AA57" s="101"/>
      <c r="AB57" s="111"/>
      <c r="AC57" s="101"/>
      <c r="AD57" s="101"/>
      <c r="AE57" s="101"/>
    </row>
    <row r="58" spans="1:31" ht="13.5" customHeight="1">
      <c r="A58" s="1289"/>
      <c r="B58" s="1289"/>
      <c r="C58" s="1073"/>
      <c r="D58" s="242" t="s">
        <v>145</v>
      </c>
      <c r="E58" s="159">
        <v>3979227588</v>
      </c>
      <c r="F58" s="160">
        <v>3979227588</v>
      </c>
      <c r="G58" s="160">
        <v>3979227588</v>
      </c>
      <c r="H58" s="162"/>
      <c r="I58" s="159"/>
      <c r="J58" s="194">
        <v>43220000</v>
      </c>
      <c r="K58" s="194">
        <v>174094000</v>
      </c>
      <c r="L58" s="195">
        <v>174094000</v>
      </c>
      <c r="M58" s="122"/>
      <c r="N58" s="122"/>
      <c r="O58" s="1161"/>
      <c r="P58" s="1161"/>
      <c r="Q58" s="1184"/>
      <c r="R58" s="1161"/>
      <c r="S58" s="1184"/>
      <c r="T58" s="1347"/>
      <c r="U58" s="1350"/>
      <c r="V58" s="196"/>
      <c r="W58" s="196"/>
      <c r="X58" s="196"/>
      <c r="Y58" s="197"/>
      <c r="Z58" s="101"/>
      <c r="AA58" s="101"/>
      <c r="AB58" s="111"/>
      <c r="AC58" s="101"/>
      <c r="AD58" s="101"/>
      <c r="AE58" s="101"/>
    </row>
    <row r="59" spans="1:31" ht="14.25" customHeight="1">
      <c r="A59" s="1289"/>
      <c r="B59" s="1289"/>
      <c r="C59" s="1073"/>
      <c r="D59" s="242" t="s">
        <v>146</v>
      </c>
      <c r="E59" s="118"/>
      <c r="F59" s="119">
        <v>0</v>
      </c>
      <c r="G59" s="119"/>
      <c r="H59" s="118"/>
      <c r="I59" s="118"/>
      <c r="J59" s="120">
        <v>0</v>
      </c>
      <c r="K59" s="120">
        <v>0</v>
      </c>
      <c r="L59" s="195">
        <v>0</v>
      </c>
      <c r="M59" s="122"/>
      <c r="N59" s="122"/>
      <c r="O59" s="1161"/>
      <c r="P59" s="1161"/>
      <c r="Q59" s="1184"/>
      <c r="R59" s="1161"/>
      <c r="S59" s="1184"/>
      <c r="T59" s="1347"/>
      <c r="U59" s="1350"/>
      <c r="V59" s="196" t="s">
        <v>163</v>
      </c>
      <c r="W59" s="196" t="s">
        <v>164</v>
      </c>
      <c r="X59" s="196" t="s">
        <v>165</v>
      </c>
      <c r="Y59" s="198">
        <v>406.025</v>
      </c>
      <c r="Z59" s="101"/>
      <c r="AA59" s="101"/>
      <c r="AB59" s="111"/>
      <c r="AC59" s="101"/>
      <c r="AD59" s="101"/>
      <c r="AE59" s="101"/>
    </row>
    <row r="60" spans="1:31" ht="36.75" customHeight="1">
      <c r="A60" s="1289"/>
      <c r="B60" s="1289"/>
      <c r="C60" s="1073"/>
      <c r="D60" s="1274" t="s">
        <v>147</v>
      </c>
      <c r="E60" s="1354">
        <v>65502409</v>
      </c>
      <c r="F60" s="1356">
        <v>65502409</v>
      </c>
      <c r="G60" s="211">
        <v>65502409</v>
      </c>
      <c r="H60" s="1354"/>
      <c r="I60" s="168"/>
      <c r="J60" s="1280">
        <v>2630924.75</v>
      </c>
      <c r="K60" s="1280">
        <v>9130925</v>
      </c>
      <c r="L60" s="211">
        <v>9130924.75</v>
      </c>
      <c r="M60" s="1344"/>
      <c r="N60" s="1344"/>
      <c r="O60" s="1161"/>
      <c r="P60" s="1161"/>
      <c r="Q60" s="1184"/>
      <c r="R60" s="1161"/>
      <c r="S60" s="1184"/>
      <c r="T60" s="1347"/>
      <c r="U60" s="1350"/>
      <c r="V60" s="196"/>
      <c r="W60" s="196"/>
      <c r="X60" s="196"/>
      <c r="Y60" s="197"/>
      <c r="Z60" s="101"/>
      <c r="AA60" s="101"/>
      <c r="AB60" s="111"/>
      <c r="AC60" s="101"/>
      <c r="AD60" s="101"/>
      <c r="AE60" s="101"/>
    </row>
    <row r="61" spans="1:31" ht="24" customHeight="1" thickBot="1">
      <c r="A61" s="1290"/>
      <c r="B61" s="1290"/>
      <c r="C61" s="1108"/>
      <c r="D61" s="1360"/>
      <c r="E61" s="1355"/>
      <c r="F61" s="1357"/>
      <c r="G61" s="214"/>
      <c r="H61" s="1355"/>
      <c r="I61" s="171"/>
      <c r="J61" s="1281"/>
      <c r="K61" s="1281"/>
      <c r="L61" s="214"/>
      <c r="M61" s="1345"/>
      <c r="N61" s="1345"/>
      <c r="O61" s="1182"/>
      <c r="P61" s="1182"/>
      <c r="Q61" s="1185"/>
      <c r="R61" s="1182"/>
      <c r="S61" s="1185"/>
      <c r="T61" s="1348"/>
      <c r="U61" s="1351"/>
      <c r="V61" s="199"/>
      <c r="W61" s="199"/>
      <c r="X61" s="199"/>
      <c r="Y61" s="200"/>
      <c r="Z61" s="101"/>
      <c r="AA61" s="101"/>
      <c r="AB61" s="111"/>
      <c r="AC61" s="101"/>
      <c r="AD61" s="101"/>
      <c r="AE61" s="101"/>
    </row>
    <row r="62" spans="1:31" ht="24" customHeight="1">
      <c r="A62" s="1072">
        <v>4</v>
      </c>
      <c r="B62" s="1072" t="s">
        <v>82</v>
      </c>
      <c r="C62" s="1072" t="s">
        <v>166</v>
      </c>
      <c r="D62" s="201" t="s">
        <v>136</v>
      </c>
      <c r="E62" s="202">
        <v>1</v>
      </c>
      <c r="F62" s="203">
        <v>1</v>
      </c>
      <c r="G62" s="203">
        <v>1</v>
      </c>
      <c r="H62" s="204"/>
      <c r="I62" s="204"/>
      <c r="J62" s="157">
        <v>0</v>
      </c>
      <c r="K62" s="157">
        <v>0</v>
      </c>
      <c r="L62" s="158">
        <v>0</v>
      </c>
      <c r="M62" s="205"/>
      <c r="N62" s="205"/>
      <c r="O62" s="1160" t="s">
        <v>157</v>
      </c>
      <c r="P62" s="1160" t="s">
        <v>158</v>
      </c>
      <c r="Q62" s="1183" t="s">
        <v>159</v>
      </c>
      <c r="R62" s="1160" t="s">
        <v>160</v>
      </c>
      <c r="S62" s="1183" t="s">
        <v>161</v>
      </c>
      <c r="T62" s="1346" t="s">
        <v>162</v>
      </c>
      <c r="U62" s="1349">
        <v>207.629</v>
      </c>
      <c r="V62" s="192"/>
      <c r="W62" s="192"/>
      <c r="X62" s="192"/>
      <c r="Y62" s="193"/>
      <c r="Z62" s="101"/>
      <c r="AA62" s="101"/>
      <c r="AB62" s="111"/>
      <c r="AC62" s="101"/>
      <c r="AD62" s="101"/>
      <c r="AE62" s="101"/>
    </row>
    <row r="63" spans="1:31" ht="24" customHeight="1">
      <c r="A63" s="1073"/>
      <c r="B63" s="1073"/>
      <c r="C63" s="1073"/>
      <c r="D63" s="148" t="s">
        <v>145</v>
      </c>
      <c r="E63" s="206">
        <v>97000000</v>
      </c>
      <c r="F63" s="207">
        <v>97000000</v>
      </c>
      <c r="G63" s="207">
        <v>97000000</v>
      </c>
      <c r="H63" s="206"/>
      <c r="I63" s="118"/>
      <c r="J63" s="244">
        <v>0</v>
      </c>
      <c r="K63" s="244">
        <v>0</v>
      </c>
      <c r="L63" s="208">
        <v>0</v>
      </c>
      <c r="M63" s="184"/>
      <c r="N63" s="184"/>
      <c r="O63" s="1161"/>
      <c r="P63" s="1161"/>
      <c r="Q63" s="1184"/>
      <c r="R63" s="1161"/>
      <c r="S63" s="1184"/>
      <c r="T63" s="1347"/>
      <c r="U63" s="1350"/>
      <c r="V63" s="196"/>
      <c r="W63" s="196"/>
      <c r="X63" s="196"/>
      <c r="Y63" s="197"/>
      <c r="Z63" s="101"/>
      <c r="AA63" s="101"/>
      <c r="AB63" s="111"/>
      <c r="AC63" s="101"/>
      <c r="AD63" s="101"/>
      <c r="AE63" s="101"/>
    </row>
    <row r="64" spans="1:31" ht="24" customHeight="1">
      <c r="A64" s="1073"/>
      <c r="B64" s="1073"/>
      <c r="C64" s="1073"/>
      <c r="D64" s="148" t="s">
        <v>146</v>
      </c>
      <c r="E64" s="209">
        <v>0</v>
      </c>
      <c r="F64" s="210">
        <v>0</v>
      </c>
      <c r="G64" s="210"/>
      <c r="H64" s="209"/>
      <c r="I64" s="209"/>
      <c r="J64" s="166">
        <v>0</v>
      </c>
      <c r="K64" s="166">
        <v>0</v>
      </c>
      <c r="L64" s="167">
        <v>0</v>
      </c>
      <c r="M64" s="184"/>
      <c r="N64" s="184"/>
      <c r="O64" s="1161"/>
      <c r="P64" s="1161"/>
      <c r="Q64" s="1184"/>
      <c r="R64" s="1161"/>
      <c r="S64" s="1184"/>
      <c r="T64" s="1347"/>
      <c r="U64" s="1350"/>
      <c r="V64" s="196" t="s">
        <v>163</v>
      </c>
      <c r="W64" s="196" t="s">
        <v>164</v>
      </c>
      <c r="X64" s="196" t="s">
        <v>165</v>
      </c>
      <c r="Y64" s="198">
        <v>406.025</v>
      </c>
      <c r="Z64" s="101"/>
      <c r="AA64" s="101"/>
      <c r="AB64" s="111"/>
      <c r="AC64" s="101"/>
      <c r="AD64" s="101"/>
      <c r="AE64" s="101"/>
    </row>
    <row r="65" spans="1:31" ht="24" customHeight="1">
      <c r="A65" s="1073"/>
      <c r="B65" s="1073"/>
      <c r="C65" s="1073"/>
      <c r="D65" s="1352" t="s">
        <v>147</v>
      </c>
      <c r="E65" s="1354">
        <v>0</v>
      </c>
      <c r="F65" s="1356">
        <v>0</v>
      </c>
      <c r="G65" s="207"/>
      <c r="H65" s="206"/>
      <c r="I65" s="118"/>
      <c r="J65" s="1280">
        <v>0</v>
      </c>
      <c r="K65" s="1280">
        <v>0</v>
      </c>
      <c r="L65" s="1358">
        <v>0</v>
      </c>
      <c r="M65" s="184"/>
      <c r="N65" s="184"/>
      <c r="O65" s="1161"/>
      <c r="P65" s="1161"/>
      <c r="Q65" s="1184"/>
      <c r="R65" s="1161"/>
      <c r="S65" s="1184"/>
      <c r="T65" s="1347"/>
      <c r="U65" s="1350"/>
      <c r="V65" s="196"/>
      <c r="W65" s="196"/>
      <c r="X65" s="196"/>
      <c r="Y65" s="197"/>
      <c r="Z65" s="101"/>
      <c r="AA65" s="101"/>
      <c r="AB65" s="111"/>
      <c r="AC65" s="101"/>
      <c r="AD65" s="101"/>
      <c r="AE65" s="101"/>
    </row>
    <row r="66" spans="1:31" ht="24" customHeight="1" thickBot="1">
      <c r="A66" s="1108"/>
      <c r="B66" s="1108"/>
      <c r="C66" s="1108"/>
      <c r="D66" s="1353"/>
      <c r="E66" s="1355"/>
      <c r="F66" s="1357"/>
      <c r="G66" s="212"/>
      <c r="H66" s="213"/>
      <c r="I66" s="138"/>
      <c r="J66" s="1281"/>
      <c r="K66" s="1281"/>
      <c r="L66" s="1359">
        <v>0</v>
      </c>
      <c r="M66" s="215"/>
      <c r="N66" s="215"/>
      <c r="O66" s="1182"/>
      <c r="P66" s="1182"/>
      <c r="Q66" s="1185"/>
      <c r="R66" s="1182"/>
      <c r="S66" s="1185"/>
      <c r="T66" s="1348"/>
      <c r="U66" s="1351"/>
      <c r="V66" s="199"/>
      <c r="W66" s="199"/>
      <c r="X66" s="199"/>
      <c r="Y66" s="200"/>
      <c r="Z66" s="101"/>
      <c r="AA66" s="101"/>
      <c r="AB66" s="111"/>
      <c r="AC66" s="101"/>
      <c r="AD66" s="101"/>
      <c r="AE66" s="101"/>
    </row>
    <row r="67" spans="1:31" ht="13.5" customHeight="1">
      <c r="A67" s="1072">
        <v>5</v>
      </c>
      <c r="B67" s="1072" t="s">
        <v>167</v>
      </c>
      <c r="C67" s="1072" t="s">
        <v>135</v>
      </c>
      <c r="D67" s="104" t="s">
        <v>136</v>
      </c>
      <c r="E67" s="188">
        <v>2</v>
      </c>
      <c r="F67" s="106">
        <f>+E67</f>
        <v>2</v>
      </c>
      <c r="G67" s="124">
        <v>0.66</v>
      </c>
      <c r="H67" s="107"/>
      <c r="I67" s="105"/>
      <c r="J67" s="108">
        <v>0</v>
      </c>
      <c r="K67" s="216">
        <v>0</v>
      </c>
      <c r="L67" s="217">
        <v>0</v>
      </c>
      <c r="M67" s="110"/>
      <c r="N67" s="110"/>
      <c r="O67" s="1160" t="s">
        <v>137</v>
      </c>
      <c r="P67" s="1160" t="s">
        <v>168</v>
      </c>
      <c r="Q67" s="1183" t="s">
        <v>169</v>
      </c>
      <c r="R67" s="1160" t="s">
        <v>140</v>
      </c>
      <c r="S67" s="1183" t="s">
        <v>170</v>
      </c>
      <c r="T67" s="1149">
        <v>37445</v>
      </c>
      <c r="U67" s="1149">
        <v>38908</v>
      </c>
      <c r="V67" s="1149" t="s">
        <v>142</v>
      </c>
      <c r="W67" s="1149" t="s">
        <v>143</v>
      </c>
      <c r="X67" s="1149" t="s">
        <v>144</v>
      </c>
      <c r="Y67" s="1339">
        <v>76353</v>
      </c>
      <c r="Z67" s="101"/>
      <c r="AA67" s="101"/>
      <c r="AB67" s="111"/>
      <c r="AC67" s="101"/>
      <c r="AD67" s="101"/>
      <c r="AE67" s="101"/>
    </row>
    <row r="68" spans="1:31" ht="13.5" customHeight="1">
      <c r="A68" s="1073"/>
      <c r="B68" s="1073"/>
      <c r="C68" s="1073"/>
      <c r="D68" s="242" t="s">
        <v>145</v>
      </c>
      <c r="E68" s="159">
        <v>449112690</v>
      </c>
      <c r="F68" s="160">
        <f>+E68</f>
        <v>449112690</v>
      </c>
      <c r="G68" s="160">
        <v>149704230</v>
      </c>
      <c r="H68" s="162"/>
      <c r="I68" s="159"/>
      <c r="J68" s="194">
        <v>86440000</v>
      </c>
      <c r="K68" s="194">
        <v>43220000</v>
      </c>
      <c r="L68" s="195">
        <f>+G68</f>
        <v>149704230</v>
      </c>
      <c r="M68" s="122"/>
      <c r="N68" s="122"/>
      <c r="O68" s="1161"/>
      <c r="P68" s="1161"/>
      <c r="Q68" s="1184"/>
      <c r="R68" s="1161"/>
      <c r="S68" s="1184"/>
      <c r="T68" s="1150"/>
      <c r="U68" s="1150"/>
      <c r="V68" s="1150"/>
      <c r="W68" s="1150"/>
      <c r="X68" s="1150"/>
      <c r="Y68" s="1340"/>
      <c r="Z68" s="101"/>
      <c r="AA68" s="101"/>
      <c r="AB68" s="111"/>
      <c r="AC68" s="101"/>
      <c r="AD68" s="101"/>
      <c r="AE68" s="101"/>
    </row>
    <row r="69" spans="1:31" ht="27.75" customHeight="1">
      <c r="A69" s="1073"/>
      <c r="B69" s="1073"/>
      <c r="C69" s="1073"/>
      <c r="D69" s="242" t="s">
        <v>146</v>
      </c>
      <c r="E69" s="243">
        <v>0.5</v>
      </c>
      <c r="F69" s="119">
        <f>+E69</f>
        <v>0.5</v>
      </c>
      <c r="G69" s="218">
        <v>0.17</v>
      </c>
      <c r="H69" s="243"/>
      <c r="I69" s="118"/>
      <c r="J69" s="120">
        <v>0</v>
      </c>
      <c r="K69" s="120">
        <v>0.16</v>
      </c>
      <c r="L69" s="219">
        <v>0.3</v>
      </c>
      <c r="M69" s="122"/>
      <c r="N69" s="122"/>
      <c r="O69" s="1161"/>
      <c r="P69" s="1161"/>
      <c r="Q69" s="1184"/>
      <c r="R69" s="1161"/>
      <c r="S69" s="1184"/>
      <c r="T69" s="1150"/>
      <c r="U69" s="1150"/>
      <c r="V69" s="1150"/>
      <c r="W69" s="1150"/>
      <c r="X69" s="1150"/>
      <c r="Y69" s="1340"/>
      <c r="Z69" s="101"/>
      <c r="AA69" s="101"/>
      <c r="AB69" s="111"/>
      <c r="AC69" s="101"/>
      <c r="AD69" s="101"/>
      <c r="AE69" s="101"/>
    </row>
    <row r="70" spans="1:31" ht="15">
      <c r="A70" s="1073"/>
      <c r="B70" s="1073"/>
      <c r="C70" s="1073"/>
      <c r="D70" s="1274" t="s">
        <v>147</v>
      </c>
      <c r="E70" s="1317">
        <v>15008539</v>
      </c>
      <c r="F70" s="1278">
        <f>+E70</f>
        <v>15008539</v>
      </c>
      <c r="G70" s="169">
        <v>5002846.33333333</v>
      </c>
      <c r="H70" s="1342"/>
      <c r="I70" s="168"/>
      <c r="J70" s="1280">
        <v>10480618</v>
      </c>
      <c r="K70" s="1280">
        <v>15008539</v>
      </c>
      <c r="L70" s="1321">
        <v>5002846</v>
      </c>
      <c r="M70" s="1344"/>
      <c r="N70" s="1344"/>
      <c r="O70" s="1161"/>
      <c r="P70" s="1161"/>
      <c r="Q70" s="1184"/>
      <c r="R70" s="1161"/>
      <c r="S70" s="1184"/>
      <c r="T70" s="1150"/>
      <c r="U70" s="1150"/>
      <c r="V70" s="1150"/>
      <c r="W70" s="1150"/>
      <c r="X70" s="1150"/>
      <c r="Y70" s="1340"/>
      <c r="Z70" s="101"/>
      <c r="AA70" s="101"/>
      <c r="AB70" s="111"/>
      <c r="AC70" s="101"/>
      <c r="AD70" s="101"/>
      <c r="AE70" s="101"/>
    </row>
    <row r="71" spans="1:31" ht="13.5" thickBot="1">
      <c r="A71" s="1073"/>
      <c r="B71" s="1073"/>
      <c r="C71" s="1108"/>
      <c r="D71" s="1275"/>
      <c r="E71" s="1318"/>
      <c r="F71" s="1279"/>
      <c r="G71" s="172"/>
      <c r="H71" s="1343"/>
      <c r="I71" s="171"/>
      <c r="J71" s="1281"/>
      <c r="K71" s="1281"/>
      <c r="L71" s="1322"/>
      <c r="M71" s="1345"/>
      <c r="N71" s="1345"/>
      <c r="O71" s="1182"/>
      <c r="P71" s="1182"/>
      <c r="Q71" s="1185"/>
      <c r="R71" s="1182"/>
      <c r="S71" s="1185"/>
      <c r="T71" s="1162"/>
      <c r="U71" s="1162"/>
      <c r="V71" s="1162"/>
      <c r="W71" s="1162"/>
      <c r="X71" s="1162"/>
      <c r="Y71" s="1341"/>
      <c r="Z71" s="101"/>
      <c r="AA71" s="101"/>
      <c r="AB71" s="111"/>
      <c r="AC71" s="101"/>
      <c r="AD71" s="101"/>
      <c r="AE71" s="101"/>
    </row>
    <row r="72" spans="1:31" ht="12.75" customHeight="1">
      <c r="A72" s="1073"/>
      <c r="B72" s="1073"/>
      <c r="C72" s="1335" t="s">
        <v>171</v>
      </c>
      <c r="D72" s="104" t="s">
        <v>136</v>
      </c>
      <c r="E72" s="188">
        <v>0</v>
      </c>
      <c r="F72" s="220"/>
      <c r="G72" s="220">
        <v>0.6666666666666666</v>
      </c>
      <c r="H72" s="188"/>
      <c r="I72" s="188"/>
      <c r="J72" s="221"/>
      <c r="K72" s="221">
        <v>0</v>
      </c>
      <c r="L72" s="217">
        <v>0.336</v>
      </c>
      <c r="M72" s="205"/>
      <c r="N72" s="205"/>
      <c r="O72" s="1323" t="s">
        <v>171</v>
      </c>
      <c r="P72" s="1323" t="s">
        <v>172</v>
      </c>
      <c r="Q72" s="1333" t="s">
        <v>173</v>
      </c>
      <c r="R72" s="1334" t="s">
        <v>140</v>
      </c>
      <c r="S72" s="1333" t="s">
        <v>174</v>
      </c>
      <c r="T72" s="1307">
        <v>48066</v>
      </c>
      <c r="U72" s="1307">
        <v>47135</v>
      </c>
      <c r="V72" s="1307" t="s">
        <v>142</v>
      </c>
      <c r="W72" s="1307" t="s">
        <v>143</v>
      </c>
      <c r="X72" s="1307" t="s">
        <v>144</v>
      </c>
      <c r="Y72" s="1330">
        <v>95201</v>
      </c>
      <c r="Z72" s="101"/>
      <c r="AA72" s="101"/>
      <c r="AB72" s="111"/>
      <c r="AC72" s="101"/>
      <c r="AD72" s="101"/>
      <c r="AE72" s="101"/>
    </row>
    <row r="73" spans="1:31" ht="12.75" customHeight="1">
      <c r="A73" s="1073"/>
      <c r="B73" s="1073"/>
      <c r="C73" s="1336"/>
      <c r="D73" s="242" t="s">
        <v>145</v>
      </c>
      <c r="E73" s="159">
        <v>0</v>
      </c>
      <c r="F73" s="160"/>
      <c r="G73" s="160">
        <v>149704230</v>
      </c>
      <c r="H73" s="159"/>
      <c r="I73" s="159"/>
      <c r="J73" s="194"/>
      <c r="K73" s="194">
        <v>43220000</v>
      </c>
      <c r="L73" s="195">
        <v>76553333.33333333</v>
      </c>
      <c r="M73" s="184"/>
      <c r="N73" s="184"/>
      <c r="O73" s="1161"/>
      <c r="P73" s="1161"/>
      <c r="Q73" s="1184"/>
      <c r="R73" s="1328"/>
      <c r="S73" s="1184"/>
      <c r="T73" s="1150"/>
      <c r="U73" s="1150"/>
      <c r="V73" s="1150"/>
      <c r="W73" s="1150"/>
      <c r="X73" s="1150"/>
      <c r="Y73" s="1331"/>
      <c r="Z73" s="101"/>
      <c r="AA73" s="101"/>
      <c r="AB73" s="111"/>
      <c r="AC73" s="101"/>
      <c r="AD73" s="101"/>
      <c r="AE73" s="101"/>
    </row>
    <row r="74" spans="1:31" ht="12.75" customHeight="1">
      <c r="A74" s="1073"/>
      <c r="B74" s="1073"/>
      <c r="C74" s="1336"/>
      <c r="D74" s="242" t="s">
        <v>146</v>
      </c>
      <c r="E74" s="243">
        <v>0</v>
      </c>
      <c r="F74" s="222"/>
      <c r="G74" s="223">
        <v>0.17</v>
      </c>
      <c r="H74" s="243"/>
      <c r="I74" s="243"/>
      <c r="J74" s="224"/>
      <c r="K74" s="224">
        <v>0</v>
      </c>
      <c r="L74" s="225">
        <v>0</v>
      </c>
      <c r="M74" s="184"/>
      <c r="N74" s="184"/>
      <c r="O74" s="1161"/>
      <c r="P74" s="1161"/>
      <c r="Q74" s="1184"/>
      <c r="R74" s="1328"/>
      <c r="S74" s="1184"/>
      <c r="T74" s="1150"/>
      <c r="U74" s="1150"/>
      <c r="V74" s="1150"/>
      <c r="W74" s="1150"/>
      <c r="X74" s="1150"/>
      <c r="Y74" s="1331"/>
      <c r="Z74" s="101"/>
      <c r="AA74" s="101"/>
      <c r="AB74" s="111"/>
      <c r="AC74" s="101"/>
      <c r="AD74" s="101"/>
      <c r="AE74" s="101"/>
    </row>
    <row r="75" spans="1:31" ht="12.75" customHeight="1">
      <c r="A75" s="1073"/>
      <c r="B75" s="1073"/>
      <c r="C75" s="1336"/>
      <c r="D75" s="1274" t="s">
        <v>147</v>
      </c>
      <c r="E75" s="1317">
        <v>0</v>
      </c>
      <c r="F75" s="1319"/>
      <c r="G75" s="226">
        <v>5002846.333333333</v>
      </c>
      <c r="H75" s="1317"/>
      <c r="I75" s="1317"/>
      <c r="J75" s="1308"/>
      <c r="K75" s="1308">
        <v>0</v>
      </c>
      <c r="L75" s="1321">
        <v>0</v>
      </c>
      <c r="M75" s="184"/>
      <c r="N75" s="184"/>
      <c r="O75" s="1161"/>
      <c r="P75" s="1161"/>
      <c r="Q75" s="1184"/>
      <c r="R75" s="1328"/>
      <c r="S75" s="1184"/>
      <c r="T75" s="1150"/>
      <c r="U75" s="1150"/>
      <c r="V75" s="1150"/>
      <c r="W75" s="1150"/>
      <c r="X75" s="1150"/>
      <c r="Y75" s="1331"/>
      <c r="Z75" s="101"/>
      <c r="AA75" s="101"/>
      <c r="AB75" s="111"/>
      <c r="AC75" s="101"/>
      <c r="AD75" s="101"/>
      <c r="AE75" s="101"/>
    </row>
    <row r="76" spans="1:31" ht="13.5" thickBot="1">
      <c r="A76" s="1073"/>
      <c r="B76" s="1073"/>
      <c r="C76" s="1337"/>
      <c r="D76" s="1275"/>
      <c r="E76" s="1318"/>
      <c r="F76" s="1320"/>
      <c r="G76" s="227"/>
      <c r="H76" s="1318"/>
      <c r="I76" s="1318"/>
      <c r="J76" s="1309"/>
      <c r="K76" s="1309"/>
      <c r="L76" s="1322"/>
      <c r="M76" s="215"/>
      <c r="N76" s="215"/>
      <c r="O76" s="1182"/>
      <c r="P76" s="1182"/>
      <c r="Q76" s="1185"/>
      <c r="R76" s="1329"/>
      <c r="S76" s="1185"/>
      <c r="T76" s="1162"/>
      <c r="U76" s="1162"/>
      <c r="V76" s="1162"/>
      <c r="W76" s="1162"/>
      <c r="X76" s="1162"/>
      <c r="Y76" s="1332"/>
      <c r="Z76" s="101"/>
      <c r="AA76" s="101"/>
      <c r="AB76" s="111"/>
      <c r="AC76" s="101"/>
      <c r="AD76" s="101"/>
      <c r="AE76" s="101"/>
    </row>
    <row r="77" spans="1:31" ht="12.75" customHeight="1">
      <c r="A77" s="1073"/>
      <c r="B77" s="1073"/>
      <c r="C77" s="1072" t="s">
        <v>175</v>
      </c>
      <c r="D77" s="104" t="s">
        <v>136</v>
      </c>
      <c r="E77" s="188">
        <v>0</v>
      </c>
      <c r="F77" s="220"/>
      <c r="G77" s="220">
        <v>0.6666666666666666</v>
      </c>
      <c r="H77" s="188"/>
      <c r="I77" s="188"/>
      <c r="J77" s="221"/>
      <c r="K77" s="221">
        <v>0</v>
      </c>
      <c r="L77" s="217">
        <v>0.22400000000000003</v>
      </c>
      <c r="M77" s="205"/>
      <c r="N77" s="228"/>
      <c r="O77" s="1323" t="s">
        <v>175</v>
      </c>
      <c r="P77" s="1324" t="s">
        <v>176</v>
      </c>
      <c r="Q77" s="1183" t="s">
        <v>153</v>
      </c>
      <c r="R77" s="1327" t="s">
        <v>140</v>
      </c>
      <c r="S77" s="1183" t="s">
        <v>177</v>
      </c>
      <c r="T77" s="1149">
        <v>191535</v>
      </c>
      <c r="U77" s="1149">
        <v>202823</v>
      </c>
      <c r="V77" s="1307" t="s">
        <v>142</v>
      </c>
      <c r="W77" s="1307" t="s">
        <v>143</v>
      </c>
      <c r="X77" s="1307" t="s">
        <v>144</v>
      </c>
      <c r="Y77" s="1338">
        <v>394358</v>
      </c>
      <c r="Z77" s="101"/>
      <c r="AA77" s="101"/>
      <c r="AB77" s="111"/>
      <c r="AC77" s="101"/>
      <c r="AD77" s="101"/>
      <c r="AE77" s="101"/>
    </row>
    <row r="78" spans="1:31" ht="12.75" customHeight="1">
      <c r="A78" s="1073"/>
      <c r="B78" s="1073"/>
      <c r="C78" s="1073"/>
      <c r="D78" s="242" t="s">
        <v>145</v>
      </c>
      <c r="E78" s="159">
        <v>0</v>
      </c>
      <c r="F78" s="160"/>
      <c r="G78" s="160">
        <v>149704230</v>
      </c>
      <c r="H78" s="159"/>
      <c r="I78" s="159"/>
      <c r="J78" s="194"/>
      <c r="K78" s="194">
        <v>43220000</v>
      </c>
      <c r="L78" s="195">
        <v>76553333.33333333</v>
      </c>
      <c r="M78" s="184"/>
      <c r="N78" s="185"/>
      <c r="O78" s="1161"/>
      <c r="P78" s="1325"/>
      <c r="Q78" s="1184"/>
      <c r="R78" s="1328"/>
      <c r="S78" s="1184"/>
      <c r="T78" s="1150"/>
      <c r="U78" s="1150"/>
      <c r="V78" s="1150"/>
      <c r="W78" s="1150"/>
      <c r="X78" s="1150"/>
      <c r="Y78" s="1331"/>
      <c r="Z78" s="101"/>
      <c r="AA78" s="101"/>
      <c r="AB78" s="111"/>
      <c r="AC78" s="101"/>
      <c r="AD78" s="101"/>
      <c r="AE78" s="101"/>
    </row>
    <row r="79" spans="1:31" ht="12.75" customHeight="1">
      <c r="A79" s="1073"/>
      <c r="B79" s="1073"/>
      <c r="C79" s="1073"/>
      <c r="D79" s="242" t="s">
        <v>146</v>
      </c>
      <c r="E79" s="243">
        <v>0</v>
      </c>
      <c r="F79" s="222"/>
      <c r="G79" s="223">
        <v>0.17</v>
      </c>
      <c r="H79" s="243"/>
      <c r="I79" s="243"/>
      <c r="J79" s="224"/>
      <c r="K79" s="224">
        <v>0</v>
      </c>
      <c r="L79" s="225">
        <v>0</v>
      </c>
      <c r="M79" s="184"/>
      <c r="N79" s="185"/>
      <c r="O79" s="1161"/>
      <c r="P79" s="1325"/>
      <c r="Q79" s="1184"/>
      <c r="R79" s="1328"/>
      <c r="S79" s="1184"/>
      <c r="T79" s="1150"/>
      <c r="U79" s="1150"/>
      <c r="V79" s="1150"/>
      <c r="W79" s="1150"/>
      <c r="X79" s="1150"/>
      <c r="Y79" s="1331"/>
      <c r="Z79" s="101"/>
      <c r="AA79" s="101"/>
      <c r="AB79" s="111"/>
      <c r="AC79" s="101"/>
      <c r="AD79" s="101"/>
      <c r="AE79" s="101"/>
    </row>
    <row r="80" spans="1:31" ht="12.75" customHeight="1">
      <c r="A80" s="1073"/>
      <c r="B80" s="1073"/>
      <c r="C80" s="1073"/>
      <c r="D80" s="1274" t="s">
        <v>147</v>
      </c>
      <c r="E80" s="1317">
        <v>0</v>
      </c>
      <c r="F80" s="1319"/>
      <c r="G80" s="226">
        <v>5002846.333333333</v>
      </c>
      <c r="H80" s="1317"/>
      <c r="I80" s="1317"/>
      <c r="J80" s="1308"/>
      <c r="K80" s="1308">
        <v>0</v>
      </c>
      <c r="L80" s="1321">
        <v>0</v>
      </c>
      <c r="M80" s="184"/>
      <c r="N80" s="185"/>
      <c r="O80" s="1161"/>
      <c r="P80" s="1325"/>
      <c r="Q80" s="1184"/>
      <c r="R80" s="1328"/>
      <c r="S80" s="1184"/>
      <c r="T80" s="1150"/>
      <c r="U80" s="1150"/>
      <c r="V80" s="1150"/>
      <c r="W80" s="1150"/>
      <c r="X80" s="1150"/>
      <c r="Y80" s="1331"/>
      <c r="Z80" s="101"/>
      <c r="AA80" s="101"/>
      <c r="AB80" s="111"/>
      <c r="AC80" s="101"/>
      <c r="AD80" s="101"/>
      <c r="AE80" s="101"/>
    </row>
    <row r="81" spans="1:31" ht="13.5" thickBot="1">
      <c r="A81" s="1073"/>
      <c r="B81" s="1073"/>
      <c r="C81" s="1108"/>
      <c r="D81" s="1275"/>
      <c r="E81" s="1318"/>
      <c r="F81" s="1320"/>
      <c r="G81" s="227"/>
      <c r="H81" s="1318"/>
      <c r="I81" s="1318"/>
      <c r="J81" s="1309"/>
      <c r="K81" s="1309"/>
      <c r="L81" s="1322"/>
      <c r="M81" s="215"/>
      <c r="N81" s="229"/>
      <c r="O81" s="1182"/>
      <c r="P81" s="1326"/>
      <c r="Q81" s="1185"/>
      <c r="R81" s="1329"/>
      <c r="S81" s="1185"/>
      <c r="T81" s="1162"/>
      <c r="U81" s="1162"/>
      <c r="V81" s="1162"/>
      <c r="W81" s="1162"/>
      <c r="X81" s="1162"/>
      <c r="Y81" s="1332"/>
      <c r="Z81" s="101"/>
      <c r="AA81" s="101"/>
      <c r="AB81" s="111"/>
      <c r="AC81" s="101"/>
      <c r="AD81" s="101"/>
      <c r="AE81" s="101"/>
    </row>
    <row r="82" spans="1:31" ht="12" customHeight="1">
      <c r="A82" s="1073"/>
      <c r="B82" s="1073"/>
      <c r="C82" s="1073" t="s">
        <v>178</v>
      </c>
      <c r="D82" s="182" t="s">
        <v>136</v>
      </c>
      <c r="E82" s="188">
        <f>+E77+E72</f>
        <v>0</v>
      </c>
      <c r="F82" s="220"/>
      <c r="G82" s="220">
        <v>1.9933333333333332</v>
      </c>
      <c r="H82" s="188"/>
      <c r="I82" s="188"/>
      <c r="J82" s="221"/>
      <c r="K82" s="221">
        <f aca="true" t="shared" si="0" ref="K82">+K77+K72</f>
        <v>0</v>
      </c>
      <c r="L82" s="217">
        <f>L77+L72</f>
        <v>0.56</v>
      </c>
      <c r="M82" s="184"/>
      <c r="N82" s="184"/>
      <c r="O82" s="230"/>
      <c r="P82" s="230"/>
      <c r="Q82" s="231"/>
      <c r="R82" s="230"/>
      <c r="S82" s="231"/>
      <c r="T82" s="196"/>
      <c r="U82" s="196"/>
      <c r="V82" s="196"/>
      <c r="W82" s="196"/>
      <c r="X82" s="196"/>
      <c r="Y82" s="197"/>
      <c r="Z82" s="101"/>
      <c r="AA82" s="101"/>
      <c r="AB82" s="111"/>
      <c r="AC82" s="101"/>
      <c r="AD82" s="101"/>
      <c r="AE82" s="101"/>
    </row>
    <row r="83" spans="1:31" ht="12" customHeight="1">
      <c r="A83" s="1073"/>
      <c r="B83" s="1073"/>
      <c r="C83" s="1073"/>
      <c r="D83" s="242" t="s">
        <v>145</v>
      </c>
      <c r="E83" s="159">
        <f>+E78+E73+E68</f>
        <v>449112690</v>
      </c>
      <c r="F83" s="160">
        <f aca="true" t="shared" si="1" ref="F83:K83">+F78+F73+F68</f>
        <v>449112690</v>
      </c>
      <c r="G83" s="160">
        <v>449112690</v>
      </c>
      <c r="H83" s="159">
        <f t="shared" si="1"/>
        <v>0</v>
      </c>
      <c r="I83" s="159">
        <f t="shared" si="1"/>
        <v>0</v>
      </c>
      <c r="J83" s="194">
        <f t="shared" si="1"/>
        <v>86440000</v>
      </c>
      <c r="K83" s="194">
        <f t="shared" si="1"/>
        <v>129660000</v>
      </c>
      <c r="L83" s="195">
        <f>L78+L73+L68</f>
        <v>302810896.6666666</v>
      </c>
      <c r="M83" s="184"/>
      <c r="N83" s="184"/>
      <c r="O83" s="230"/>
      <c r="P83" s="230"/>
      <c r="Q83" s="231"/>
      <c r="R83" s="230"/>
      <c r="S83" s="231"/>
      <c r="T83" s="196"/>
      <c r="U83" s="196"/>
      <c r="V83" s="196"/>
      <c r="W83" s="196"/>
      <c r="X83" s="196"/>
      <c r="Y83" s="197"/>
      <c r="Z83" s="101"/>
      <c r="AA83" s="101"/>
      <c r="AB83" s="111"/>
      <c r="AC83" s="101"/>
      <c r="AD83" s="101"/>
      <c r="AE83" s="101"/>
    </row>
    <row r="84" spans="1:31" ht="12" customHeight="1">
      <c r="A84" s="1073"/>
      <c r="B84" s="1073"/>
      <c r="C84" s="1073"/>
      <c r="D84" s="242" t="s">
        <v>146</v>
      </c>
      <c r="E84" s="243">
        <f>+E79+E74</f>
        <v>0</v>
      </c>
      <c r="F84" s="222"/>
      <c r="G84" s="232">
        <f>G69+G74+G79</f>
        <v>0.51</v>
      </c>
      <c r="H84" s="243"/>
      <c r="I84" s="243"/>
      <c r="J84" s="224"/>
      <c r="K84" s="224">
        <f aca="true" t="shared" si="2" ref="K84:K85">+K79+K74</f>
        <v>0</v>
      </c>
      <c r="L84" s="219">
        <v>0</v>
      </c>
      <c r="M84" s="184"/>
      <c r="N84" s="184"/>
      <c r="O84" s="230"/>
      <c r="P84" s="230"/>
      <c r="Q84" s="231"/>
      <c r="R84" s="230"/>
      <c r="S84" s="231"/>
      <c r="T84" s="196"/>
      <c r="U84" s="196"/>
      <c r="V84" s="196"/>
      <c r="W84" s="196"/>
      <c r="X84" s="196"/>
      <c r="Y84" s="197"/>
      <c r="Z84" s="101"/>
      <c r="AA84" s="101"/>
      <c r="AB84" s="111"/>
      <c r="AC84" s="101"/>
      <c r="AD84" s="101"/>
      <c r="AE84" s="101"/>
    </row>
    <row r="85" spans="1:31" ht="12" customHeight="1">
      <c r="A85" s="1073"/>
      <c r="B85" s="1073"/>
      <c r="C85" s="1073"/>
      <c r="D85" s="1274" t="s">
        <v>147</v>
      </c>
      <c r="E85" s="1317">
        <f>+E80+E75</f>
        <v>0</v>
      </c>
      <c r="F85" s="1319"/>
      <c r="G85" s="233">
        <v>15008539</v>
      </c>
      <c r="H85" s="1317"/>
      <c r="I85" s="1317"/>
      <c r="J85" s="1308"/>
      <c r="K85" s="1308">
        <f t="shared" si="2"/>
        <v>0</v>
      </c>
      <c r="L85" s="233">
        <v>15008539</v>
      </c>
      <c r="M85" s="184"/>
      <c r="N85" s="184"/>
      <c r="O85" s="230"/>
      <c r="P85" s="230"/>
      <c r="Q85" s="231"/>
      <c r="R85" s="230"/>
      <c r="S85" s="231"/>
      <c r="T85" s="196"/>
      <c r="U85" s="196"/>
      <c r="V85" s="196"/>
      <c r="W85" s="196"/>
      <c r="X85" s="196"/>
      <c r="Y85" s="197"/>
      <c r="Z85" s="101"/>
      <c r="AA85" s="101"/>
      <c r="AB85" s="111"/>
      <c r="AC85" s="101"/>
      <c r="AD85" s="101"/>
      <c r="AE85" s="101"/>
    </row>
    <row r="86" spans="1:31" ht="12" customHeight="1" thickBot="1">
      <c r="A86" s="1108"/>
      <c r="B86" s="1108"/>
      <c r="C86" s="1108"/>
      <c r="D86" s="1316"/>
      <c r="E86" s="1318"/>
      <c r="F86" s="1320"/>
      <c r="G86" s="234"/>
      <c r="H86" s="1318"/>
      <c r="I86" s="1318"/>
      <c r="J86" s="1309"/>
      <c r="K86" s="1309"/>
      <c r="L86" s="235"/>
      <c r="M86" s="184"/>
      <c r="N86" s="184"/>
      <c r="O86" s="230"/>
      <c r="P86" s="230"/>
      <c r="Q86" s="231"/>
      <c r="R86" s="230"/>
      <c r="S86" s="231"/>
      <c r="T86" s="196"/>
      <c r="U86" s="196"/>
      <c r="V86" s="196"/>
      <c r="W86" s="196"/>
      <c r="X86" s="196"/>
      <c r="Y86" s="197"/>
      <c r="Z86" s="101"/>
      <c r="AA86" s="101"/>
      <c r="AB86" s="111"/>
      <c r="AC86" s="101"/>
      <c r="AD86" s="101"/>
      <c r="AE86" s="101"/>
    </row>
    <row r="87" spans="1:31" ht="13.5" customHeight="1">
      <c r="A87" s="1288">
        <v>6</v>
      </c>
      <c r="B87" s="1109" t="s">
        <v>86</v>
      </c>
      <c r="C87" s="1310" t="s">
        <v>179</v>
      </c>
      <c r="D87" s="104" t="s">
        <v>136</v>
      </c>
      <c r="E87" s="107">
        <v>9.4</v>
      </c>
      <c r="F87" s="106">
        <v>9</v>
      </c>
      <c r="G87" s="106">
        <v>9</v>
      </c>
      <c r="H87" s="107"/>
      <c r="I87" s="105"/>
      <c r="J87" s="108">
        <v>0</v>
      </c>
      <c r="K87" s="236">
        <v>0.04</v>
      </c>
      <c r="L87" s="237">
        <v>0</v>
      </c>
      <c r="M87" s="110"/>
      <c r="N87" s="110"/>
      <c r="O87" s="1156" t="s">
        <v>179</v>
      </c>
      <c r="P87" s="1158" t="s">
        <v>180</v>
      </c>
      <c r="Q87" s="1159" t="s">
        <v>181</v>
      </c>
      <c r="R87" s="1158" t="s">
        <v>182</v>
      </c>
      <c r="S87" s="1159" t="s">
        <v>183</v>
      </c>
      <c r="T87" s="1295" t="s">
        <v>184</v>
      </c>
      <c r="U87" s="1295" t="s">
        <v>185</v>
      </c>
      <c r="V87" s="1295" t="s">
        <v>163</v>
      </c>
      <c r="W87" s="1295" t="s">
        <v>164</v>
      </c>
      <c r="X87" s="1295" t="s">
        <v>165</v>
      </c>
      <c r="Y87" s="1298">
        <v>34669</v>
      </c>
      <c r="Z87" s="101"/>
      <c r="AA87" s="101"/>
      <c r="AB87" s="111"/>
      <c r="AC87" s="101"/>
      <c r="AD87" s="101"/>
      <c r="AE87" s="101"/>
    </row>
    <row r="88" spans="1:31" ht="13.5" customHeight="1">
      <c r="A88" s="1289"/>
      <c r="B88" s="1110"/>
      <c r="C88" s="1311"/>
      <c r="D88" s="242" t="s">
        <v>145</v>
      </c>
      <c r="E88" s="162">
        <v>1194445933</v>
      </c>
      <c r="F88" s="160">
        <v>1194445933</v>
      </c>
      <c r="G88" s="160">
        <v>1194445933</v>
      </c>
      <c r="H88" s="162"/>
      <c r="I88" s="159"/>
      <c r="J88" s="194">
        <v>48900000</v>
      </c>
      <c r="K88" s="194">
        <v>92910000</v>
      </c>
      <c r="L88" s="238">
        <v>127486000</v>
      </c>
      <c r="M88" s="122"/>
      <c r="N88" s="122"/>
      <c r="O88" s="1157"/>
      <c r="P88" s="1097"/>
      <c r="Q88" s="1101"/>
      <c r="R88" s="1097"/>
      <c r="S88" s="1101"/>
      <c r="T88" s="1296"/>
      <c r="U88" s="1296"/>
      <c r="V88" s="1296"/>
      <c r="W88" s="1296"/>
      <c r="X88" s="1296"/>
      <c r="Y88" s="1299"/>
      <c r="Z88" s="101"/>
      <c r="AA88" s="101"/>
      <c r="AB88" s="111"/>
      <c r="AC88" s="101"/>
      <c r="AD88" s="101"/>
      <c r="AE88" s="101"/>
    </row>
    <row r="89" spans="1:31" ht="26.25" customHeight="1">
      <c r="A89" s="1289"/>
      <c r="B89" s="1110"/>
      <c r="C89" s="1311"/>
      <c r="D89" s="242" t="s">
        <v>146</v>
      </c>
      <c r="E89" s="239">
        <f>+F89</f>
        <v>0.4</v>
      </c>
      <c r="F89" s="165">
        <v>0.4</v>
      </c>
      <c r="G89" s="119">
        <v>0.4</v>
      </c>
      <c r="H89" s="240"/>
      <c r="I89" s="118"/>
      <c r="J89" s="120">
        <v>0</v>
      </c>
      <c r="K89" s="120">
        <v>0</v>
      </c>
      <c r="L89" s="241">
        <v>0</v>
      </c>
      <c r="M89" s="122"/>
      <c r="N89" s="122"/>
      <c r="O89" s="1157"/>
      <c r="P89" s="1097"/>
      <c r="Q89" s="1101"/>
      <c r="R89" s="1097"/>
      <c r="S89" s="1101"/>
      <c r="T89" s="1296"/>
      <c r="U89" s="1296"/>
      <c r="V89" s="1296"/>
      <c r="W89" s="1296"/>
      <c r="X89" s="1296"/>
      <c r="Y89" s="1299"/>
      <c r="Z89" s="101"/>
      <c r="AA89" s="101"/>
      <c r="AB89" s="111"/>
      <c r="AC89" s="101"/>
      <c r="AD89" s="101"/>
      <c r="AE89" s="101"/>
    </row>
    <row r="90" spans="1:31" ht="11.25" customHeight="1">
      <c r="A90" s="1289"/>
      <c r="B90" s="1110"/>
      <c r="C90" s="1311"/>
      <c r="D90" s="1301" t="s">
        <v>147</v>
      </c>
      <c r="E90" s="1303">
        <v>69871194</v>
      </c>
      <c r="F90" s="1278">
        <v>69871194</v>
      </c>
      <c r="G90" s="119">
        <v>69871194</v>
      </c>
      <c r="H90" s="1303"/>
      <c r="I90" s="118"/>
      <c r="J90" s="1305">
        <v>20475862.5</v>
      </c>
      <c r="K90" s="1280">
        <v>20475862.5</v>
      </c>
      <c r="L90" s="211">
        <v>20475862.5</v>
      </c>
      <c r="M90" s="1314"/>
      <c r="N90" s="1314"/>
      <c r="O90" s="1157"/>
      <c r="P90" s="1097"/>
      <c r="Q90" s="1101"/>
      <c r="R90" s="1097"/>
      <c r="S90" s="1101"/>
      <c r="T90" s="1296"/>
      <c r="U90" s="1296"/>
      <c r="V90" s="1296"/>
      <c r="W90" s="1296"/>
      <c r="X90" s="1296"/>
      <c r="Y90" s="1299"/>
      <c r="Z90" s="101"/>
      <c r="AA90" s="101"/>
      <c r="AB90" s="111"/>
      <c r="AC90" s="101"/>
      <c r="AD90" s="101"/>
      <c r="AE90" s="101"/>
    </row>
    <row r="91" spans="1:31" ht="37.5" customHeight="1" thickBot="1">
      <c r="A91" s="1290"/>
      <c r="B91" s="1111"/>
      <c r="C91" s="1312"/>
      <c r="D91" s="1302"/>
      <c r="E91" s="1304"/>
      <c r="F91" s="1279"/>
      <c r="G91" s="136"/>
      <c r="H91" s="1304"/>
      <c r="I91" s="138"/>
      <c r="J91" s="1306"/>
      <c r="K91" s="1281"/>
      <c r="L91" s="214">
        <v>0</v>
      </c>
      <c r="M91" s="1315"/>
      <c r="N91" s="1315"/>
      <c r="O91" s="1313"/>
      <c r="P91" s="1098"/>
      <c r="Q91" s="1173"/>
      <c r="R91" s="1098"/>
      <c r="S91" s="1173"/>
      <c r="T91" s="1297"/>
      <c r="U91" s="1297"/>
      <c r="V91" s="1297"/>
      <c r="W91" s="1297"/>
      <c r="X91" s="1297"/>
      <c r="Y91" s="1300"/>
      <c r="Z91" s="101"/>
      <c r="AA91" s="101"/>
      <c r="AB91" s="111"/>
      <c r="AC91" s="101"/>
      <c r="AD91" s="101"/>
      <c r="AE91" s="101"/>
    </row>
    <row r="92" spans="1:78" s="255" customFormat="1" ht="49.5" customHeight="1">
      <c r="A92" s="1288">
        <v>7</v>
      </c>
      <c r="B92" s="1288" t="s">
        <v>91</v>
      </c>
      <c r="C92" s="1073" t="s">
        <v>186</v>
      </c>
      <c r="D92" s="182" t="s">
        <v>136</v>
      </c>
      <c r="E92" s="247">
        <f>+F92</f>
        <v>20</v>
      </c>
      <c r="F92" s="248">
        <v>20</v>
      </c>
      <c r="G92" s="141">
        <v>20</v>
      </c>
      <c r="H92" s="249"/>
      <c r="I92" s="142"/>
      <c r="J92" s="250">
        <v>0</v>
      </c>
      <c r="K92" s="250">
        <v>0</v>
      </c>
      <c r="L92" s="237">
        <v>0</v>
      </c>
      <c r="M92" s="249"/>
      <c r="N92" s="249"/>
      <c r="O92" s="1269" t="s">
        <v>186</v>
      </c>
      <c r="P92" s="1291" t="s">
        <v>187</v>
      </c>
      <c r="Q92" s="1293" t="s">
        <v>188</v>
      </c>
      <c r="R92" s="1284" t="s">
        <v>189</v>
      </c>
      <c r="S92" s="1286" t="s">
        <v>190</v>
      </c>
      <c r="T92" s="1255">
        <f>92106+20477</f>
        <v>112583</v>
      </c>
      <c r="U92" s="1255">
        <f>92641+20877</f>
        <v>113518</v>
      </c>
      <c r="V92" s="1255" t="s">
        <v>191</v>
      </c>
      <c r="W92" s="1255" t="s">
        <v>143</v>
      </c>
      <c r="X92" s="1255" t="s">
        <v>144</v>
      </c>
      <c r="Y92" s="1264">
        <f>T92+U92</f>
        <v>226101</v>
      </c>
      <c r="Z92" s="251"/>
      <c r="AA92" s="251"/>
      <c r="AB92" s="252"/>
      <c r="AC92" s="251"/>
      <c r="AD92" s="251"/>
      <c r="AE92" s="251"/>
      <c r="AF92" s="253"/>
      <c r="AG92" s="253"/>
      <c r="AH92" s="253"/>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row>
    <row r="93" spans="1:78" s="255" customFormat="1" ht="49.5" customHeight="1">
      <c r="A93" s="1289"/>
      <c r="B93" s="1289"/>
      <c r="C93" s="1073"/>
      <c r="D93" s="242" t="s">
        <v>145</v>
      </c>
      <c r="E93" s="162">
        <v>1705086345</v>
      </c>
      <c r="F93" s="160">
        <v>1705086345</v>
      </c>
      <c r="G93" s="160">
        <v>1705086345</v>
      </c>
      <c r="H93" s="162"/>
      <c r="I93" s="159"/>
      <c r="J93" s="194">
        <v>48900000</v>
      </c>
      <c r="K93" s="194">
        <v>237798000</v>
      </c>
      <c r="L93" s="256">
        <v>237798000</v>
      </c>
      <c r="M93" s="162"/>
      <c r="N93" s="78"/>
      <c r="O93" s="1269"/>
      <c r="P93" s="1291"/>
      <c r="Q93" s="1293"/>
      <c r="R93" s="1284"/>
      <c r="S93" s="1286"/>
      <c r="T93" s="1255"/>
      <c r="U93" s="1255"/>
      <c r="V93" s="1255"/>
      <c r="W93" s="1255"/>
      <c r="X93" s="1255"/>
      <c r="Y93" s="1264"/>
      <c r="Z93" s="251"/>
      <c r="AA93" s="251"/>
      <c r="AB93" s="252"/>
      <c r="AC93" s="251"/>
      <c r="AD93" s="251"/>
      <c r="AE93" s="251"/>
      <c r="AF93" s="253"/>
      <c r="AG93" s="253"/>
      <c r="AH93" s="253"/>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row>
    <row r="94" spans="1:78" s="255" customFormat="1" ht="49.5" customHeight="1">
      <c r="A94" s="1289"/>
      <c r="B94" s="1289"/>
      <c r="C94" s="1073"/>
      <c r="D94" s="242" t="s">
        <v>146</v>
      </c>
      <c r="E94" s="257">
        <f>+F94</f>
        <v>29</v>
      </c>
      <c r="F94" s="218">
        <v>29</v>
      </c>
      <c r="G94" s="119">
        <v>29</v>
      </c>
      <c r="H94" s="13"/>
      <c r="I94" s="118"/>
      <c r="J94" s="258">
        <v>6.74</v>
      </c>
      <c r="K94" s="258"/>
      <c r="L94" s="256">
        <v>26.58</v>
      </c>
      <c r="M94" s="13"/>
      <c r="N94" s="259"/>
      <c r="O94" s="1269"/>
      <c r="P94" s="1291"/>
      <c r="Q94" s="1293"/>
      <c r="R94" s="1284"/>
      <c r="S94" s="1286"/>
      <c r="T94" s="1255"/>
      <c r="U94" s="1255"/>
      <c r="V94" s="1255"/>
      <c r="W94" s="1255"/>
      <c r="X94" s="1255"/>
      <c r="Y94" s="1264"/>
      <c r="Z94" s="251"/>
      <c r="AA94" s="251"/>
      <c r="AB94" s="252"/>
      <c r="AC94" s="251"/>
      <c r="AD94" s="251"/>
      <c r="AE94" s="251"/>
      <c r="AF94" s="253"/>
      <c r="AG94" s="253"/>
      <c r="AH94" s="253"/>
      <c r="AI94" s="254"/>
      <c r="AJ94" s="254"/>
      <c r="AK94" s="254"/>
      <c r="AL94" s="254"/>
      <c r="AM94" s="254"/>
      <c r="AN94" s="254"/>
      <c r="AO94" s="254"/>
      <c r="AP94" s="254"/>
      <c r="AQ94" s="254"/>
      <c r="AR94" s="254"/>
      <c r="AS94" s="254"/>
      <c r="AT94" s="254"/>
      <c r="AU94" s="254"/>
      <c r="AV94" s="254"/>
      <c r="AW94" s="254"/>
      <c r="AX94" s="254"/>
      <c r="AY94" s="254"/>
      <c r="AZ94" s="254"/>
      <c r="BA94" s="254"/>
      <c r="BB94" s="254"/>
      <c r="BC94" s="254"/>
      <c r="BD94" s="254"/>
      <c r="BE94" s="254"/>
      <c r="BF94" s="254"/>
      <c r="BG94" s="254"/>
      <c r="BH94" s="254"/>
      <c r="BI94" s="254"/>
      <c r="BJ94" s="254"/>
      <c r="BK94" s="254"/>
      <c r="BL94" s="254"/>
      <c r="BM94" s="254"/>
      <c r="BN94" s="254"/>
      <c r="BO94" s="254"/>
      <c r="BP94" s="254"/>
      <c r="BQ94" s="254"/>
      <c r="BR94" s="254"/>
      <c r="BS94" s="254"/>
      <c r="BT94" s="254"/>
      <c r="BU94" s="254"/>
      <c r="BV94" s="254"/>
      <c r="BW94" s="254"/>
      <c r="BX94" s="254"/>
      <c r="BY94" s="254"/>
      <c r="BZ94" s="254"/>
    </row>
    <row r="95" spans="1:78" s="255" customFormat="1" ht="40.5" customHeight="1">
      <c r="A95" s="1289"/>
      <c r="B95" s="1289"/>
      <c r="C95" s="1073"/>
      <c r="D95" s="1274" t="s">
        <v>147</v>
      </c>
      <c r="E95" s="1276">
        <v>431339501</v>
      </c>
      <c r="F95" s="1278">
        <v>431339501</v>
      </c>
      <c r="G95" s="169">
        <v>431339501</v>
      </c>
      <c r="H95" s="1276"/>
      <c r="I95" s="168"/>
      <c r="J95" s="1280">
        <v>91046315.75</v>
      </c>
      <c r="K95" s="1280">
        <v>229846315.75</v>
      </c>
      <c r="L95" s="260">
        <v>304096315.75</v>
      </c>
      <c r="M95" s="1276"/>
      <c r="N95" s="1282"/>
      <c r="O95" s="1269"/>
      <c r="P95" s="1291"/>
      <c r="Q95" s="1293"/>
      <c r="R95" s="1284"/>
      <c r="S95" s="1286"/>
      <c r="T95" s="1255"/>
      <c r="U95" s="1255"/>
      <c r="V95" s="1255"/>
      <c r="W95" s="1255"/>
      <c r="X95" s="1255"/>
      <c r="Y95" s="1264"/>
      <c r="Z95" s="251"/>
      <c r="AA95" s="251"/>
      <c r="AB95" s="252"/>
      <c r="AC95" s="251"/>
      <c r="AD95" s="251"/>
      <c r="AE95" s="251"/>
      <c r="AF95" s="253"/>
      <c r="AG95" s="253"/>
      <c r="AH95" s="253"/>
      <c r="AI95" s="254"/>
      <c r="AJ95" s="254"/>
      <c r="AK95" s="254"/>
      <c r="AL95" s="254"/>
      <c r="AM95" s="254"/>
      <c r="AN95" s="254"/>
      <c r="AO95" s="254"/>
      <c r="AP95" s="254"/>
      <c r="AQ95" s="254"/>
      <c r="AR95" s="254"/>
      <c r="AS95" s="254"/>
      <c r="AT95" s="254"/>
      <c r="AU95" s="254"/>
      <c r="AV95" s="254"/>
      <c r="AW95" s="254"/>
      <c r="AX95" s="254"/>
      <c r="AY95" s="254"/>
      <c r="AZ95" s="254"/>
      <c r="BA95" s="254"/>
      <c r="BB95" s="254"/>
      <c r="BC95" s="254"/>
      <c r="BD95" s="254"/>
      <c r="BE95" s="254"/>
      <c r="BF95" s="254"/>
      <c r="BG95" s="254"/>
      <c r="BH95" s="254"/>
      <c r="BI95" s="254"/>
      <c r="BJ95" s="254"/>
      <c r="BK95" s="254"/>
      <c r="BL95" s="254"/>
      <c r="BM95" s="254"/>
      <c r="BN95" s="254"/>
      <c r="BO95" s="254"/>
      <c r="BP95" s="254"/>
      <c r="BQ95" s="254"/>
      <c r="BR95" s="254"/>
      <c r="BS95" s="254"/>
      <c r="BT95" s="254"/>
      <c r="BU95" s="254"/>
      <c r="BV95" s="254"/>
      <c r="BW95" s="254"/>
      <c r="BX95" s="254"/>
      <c r="BY95" s="254"/>
      <c r="BZ95" s="254"/>
    </row>
    <row r="96" spans="1:78" s="255" customFormat="1" ht="42.75" customHeight="1" thickBot="1">
      <c r="A96" s="1290"/>
      <c r="B96" s="1290"/>
      <c r="C96" s="1108"/>
      <c r="D96" s="1275"/>
      <c r="E96" s="1277"/>
      <c r="F96" s="1279"/>
      <c r="G96" s="172"/>
      <c r="H96" s="1277"/>
      <c r="I96" s="171"/>
      <c r="J96" s="1281"/>
      <c r="K96" s="1281"/>
      <c r="L96" s="261"/>
      <c r="M96" s="1277"/>
      <c r="N96" s="1283"/>
      <c r="O96" s="1270"/>
      <c r="P96" s="1292"/>
      <c r="Q96" s="1294"/>
      <c r="R96" s="1285"/>
      <c r="S96" s="1287"/>
      <c r="T96" s="1256"/>
      <c r="U96" s="1256"/>
      <c r="V96" s="1256"/>
      <c r="W96" s="1256"/>
      <c r="X96" s="1256"/>
      <c r="Y96" s="1273"/>
      <c r="Z96" s="251"/>
      <c r="AA96" s="251"/>
      <c r="AB96" s="252"/>
      <c r="AC96" s="251"/>
      <c r="AD96" s="251"/>
      <c r="AE96" s="251"/>
      <c r="AF96" s="253"/>
      <c r="AG96" s="253"/>
      <c r="AH96" s="253"/>
      <c r="AI96" s="254"/>
      <c r="AJ96" s="254"/>
      <c r="AK96" s="254"/>
      <c r="AL96" s="254"/>
      <c r="AM96" s="254"/>
      <c r="AN96" s="254"/>
      <c r="AO96" s="254"/>
      <c r="AP96" s="254"/>
      <c r="AQ96" s="254"/>
      <c r="AR96" s="254"/>
      <c r="AS96" s="254"/>
      <c r="AT96" s="254"/>
      <c r="AU96" s="254"/>
      <c r="AV96" s="254"/>
      <c r="AW96" s="254"/>
      <c r="AX96" s="254"/>
      <c r="AY96" s="254"/>
      <c r="AZ96" s="254"/>
      <c r="BA96" s="254"/>
      <c r="BB96" s="254"/>
      <c r="BC96" s="254"/>
      <c r="BD96" s="254"/>
      <c r="BE96" s="254"/>
      <c r="BF96" s="254"/>
      <c r="BG96" s="254"/>
      <c r="BH96" s="254"/>
      <c r="BI96" s="254"/>
      <c r="BJ96" s="254"/>
      <c r="BK96" s="254"/>
      <c r="BL96" s="254"/>
      <c r="BM96" s="254"/>
      <c r="BN96" s="254"/>
      <c r="BO96" s="254"/>
      <c r="BP96" s="254"/>
      <c r="BQ96" s="254"/>
      <c r="BR96" s="254"/>
      <c r="BS96" s="254"/>
      <c r="BT96" s="254"/>
      <c r="BU96" s="254"/>
      <c r="BV96" s="254"/>
      <c r="BW96" s="254"/>
      <c r="BX96" s="254"/>
      <c r="BY96" s="254"/>
      <c r="BZ96" s="254"/>
    </row>
    <row r="97" spans="1:31" ht="13.5" customHeight="1">
      <c r="A97" s="1072">
        <v>8</v>
      </c>
      <c r="B97" s="1109" t="s">
        <v>87</v>
      </c>
      <c r="C97" s="1072" t="s">
        <v>135</v>
      </c>
      <c r="D97" s="262" t="s">
        <v>136</v>
      </c>
      <c r="E97" s="263">
        <v>8</v>
      </c>
      <c r="F97" s="106">
        <v>8</v>
      </c>
      <c r="G97" s="106">
        <v>4</v>
      </c>
      <c r="H97" s="107"/>
      <c r="I97" s="264"/>
      <c r="J97" s="108">
        <v>0</v>
      </c>
      <c r="K97" s="108">
        <v>0.12</v>
      </c>
      <c r="L97" s="237">
        <v>0.183</v>
      </c>
      <c r="M97" s="265"/>
      <c r="N97" s="266"/>
      <c r="O97" s="1268" t="s">
        <v>137</v>
      </c>
      <c r="P97" s="1268" t="s">
        <v>168</v>
      </c>
      <c r="Q97" s="1271" t="s">
        <v>192</v>
      </c>
      <c r="R97" s="1268" t="s">
        <v>140</v>
      </c>
      <c r="S97" s="1271" t="s">
        <v>193</v>
      </c>
      <c r="T97" s="1254">
        <v>37445</v>
      </c>
      <c r="U97" s="1254">
        <v>38908</v>
      </c>
      <c r="V97" s="1254" t="s">
        <v>142</v>
      </c>
      <c r="W97" s="1254" t="s">
        <v>143</v>
      </c>
      <c r="X97" s="1254" t="s">
        <v>194</v>
      </c>
      <c r="Y97" s="1263">
        <v>76353</v>
      </c>
      <c r="Z97" s="101"/>
      <c r="AA97" s="101"/>
      <c r="AB97" s="111"/>
      <c r="AC97" s="101"/>
      <c r="AD97" s="101"/>
      <c r="AE97" s="101"/>
    </row>
    <row r="98" spans="1:31" ht="13.5" customHeight="1">
      <c r="A98" s="1073"/>
      <c r="B98" s="1110"/>
      <c r="C98" s="1073"/>
      <c r="D98" s="267" t="s">
        <v>145</v>
      </c>
      <c r="E98" s="268">
        <v>180131055</v>
      </c>
      <c r="F98" s="160">
        <v>180131055</v>
      </c>
      <c r="G98" s="160">
        <f>G106/2</f>
        <v>90065527.5</v>
      </c>
      <c r="H98" s="162"/>
      <c r="I98" s="269"/>
      <c r="J98" s="194">
        <v>54580000</v>
      </c>
      <c r="K98" s="194">
        <v>54580000</v>
      </c>
      <c r="L98" s="238">
        <v>28043400</v>
      </c>
      <c r="M98" s="270"/>
      <c r="N98" s="271"/>
      <c r="O98" s="1269"/>
      <c r="P98" s="1269"/>
      <c r="Q98" s="1272"/>
      <c r="R98" s="1269"/>
      <c r="S98" s="1272"/>
      <c r="T98" s="1255"/>
      <c r="U98" s="1255"/>
      <c r="V98" s="1255"/>
      <c r="W98" s="1255"/>
      <c r="X98" s="1255"/>
      <c r="Y98" s="1264"/>
      <c r="Z98" s="101"/>
      <c r="AA98" s="101"/>
      <c r="AB98" s="111"/>
      <c r="AC98" s="101"/>
      <c r="AD98" s="101"/>
      <c r="AE98" s="101"/>
    </row>
    <row r="99" spans="1:31" ht="18" customHeight="1">
      <c r="A99" s="1073"/>
      <c r="B99" s="1110"/>
      <c r="C99" s="1073"/>
      <c r="D99" s="267" t="s">
        <v>146</v>
      </c>
      <c r="E99" s="272">
        <v>0</v>
      </c>
      <c r="F99" s="218">
        <v>0</v>
      </c>
      <c r="G99" s="273"/>
      <c r="H99" s="274"/>
      <c r="I99" s="275"/>
      <c r="J99" s="258">
        <v>0</v>
      </c>
      <c r="K99" s="258">
        <v>0</v>
      </c>
      <c r="L99" s="276"/>
      <c r="M99" s="270"/>
      <c r="N99" s="271"/>
      <c r="O99" s="1269"/>
      <c r="P99" s="1269"/>
      <c r="Q99" s="1272"/>
      <c r="R99" s="1269"/>
      <c r="S99" s="1272"/>
      <c r="T99" s="1255"/>
      <c r="U99" s="1255"/>
      <c r="V99" s="1255"/>
      <c r="W99" s="1255"/>
      <c r="X99" s="1255"/>
      <c r="Y99" s="1264"/>
      <c r="Z99" s="101"/>
      <c r="AA99" s="101"/>
      <c r="AB99" s="111"/>
      <c r="AC99" s="101"/>
      <c r="AD99" s="101"/>
      <c r="AE99" s="101"/>
    </row>
    <row r="100" spans="1:31" ht="35.25" customHeight="1" thickBot="1">
      <c r="A100" s="1073"/>
      <c r="B100" s="1110"/>
      <c r="C100" s="1108"/>
      <c r="D100" s="277" t="s">
        <v>147</v>
      </c>
      <c r="E100" s="278">
        <v>17781040</v>
      </c>
      <c r="F100" s="279">
        <v>17781040</v>
      </c>
      <c r="G100" s="169">
        <v>17781040</v>
      </c>
      <c r="H100" s="153"/>
      <c r="I100" s="280"/>
      <c r="J100" s="281">
        <v>17781040</v>
      </c>
      <c r="K100" s="281">
        <v>17781040</v>
      </c>
      <c r="L100" s="211">
        <v>17781040</v>
      </c>
      <c r="M100" s="282"/>
      <c r="N100" s="283"/>
      <c r="O100" s="1269"/>
      <c r="P100" s="1269"/>
      <c r="Q100" s="1272"/>
      <c r="R100" s="1269"/>
      <c r="S100" s="1272"/>
      <c r="T100" s="1255"/>
      <c r="U100" s="1255"/>
      <c r="V100" s="1255"/>
      <c r="W100" s="1255"/>
      <c r="X100" s="1255"/>
      <c r="Y100" s="1264"/>
      <c r="Z100" s="101"/>
      <c r="AA100" s="101"/>
      <c r="AB100" s="111"/>
      <c r="AC100" s="101"/>
      <c r="AD100" s="101"/>
      <c r="AE100" s="101"/>
    </row>
    <row r="101" spans="1:31" ht="20.1" customHeight="1">
      <c r="A101" s="1073"/>
      <c r="B101" s="1110"/>
      <c r="C101" s="1072" t="s">
        <v>171</v>
      </c>
      <c r="D101" s="262" t="s">
        <v>136</v>
      </c>
      <c r="E101" s="284">
        <v>0</v>
      </c>
      <c r="F101" s="285"/>
      <c r="G101" s="286">
        <v>4</v>
      </c>
      <c r="H101" s="287"/>
      <c r="I101" s="287"/>
      <c r="J101" s="288"/>
      <c r="K101" s="288">
        <v>0</v>
      </c>
      <c r="L101" s="289">
        <v>0.427</v>
      </c>
      <c r="M101" s="290"/>
      <c r="N101" s="291"/>
      <c r="O101" s="1265" t="s">
        <v>171</v>
      </c>
      <c r="P101" s="1265" t="s">
        <v>195</v>
      </c>
      <c r="Q101" s="1265" t="s">
        <v>196</v>
      </c>
      <c r="R101" s="1268" t="s">
        <v>140</v>
      </c>
      <c r="S101" s="1265" t="s">
        <v>197</v>
      </c>
      <c r="T101" s="1265">
        <v>6968</v>
      </c>
      <c r="U101" s="1265">
        <v>7253</v>
      </c>
      <c r="V101" s="1254" t="s">
        <v>142</v>
      </c>
      <c r="W101" s="1254" t="s">
        <v>143</v>
      </c>
      <c r="X101" s="1254" t="s">
        <v>194</v>
      </c>
      <c r="Y101" s="1257">
        <v>14221</v>
      </c>
      <c r="Z101" s="101"/>
      <c r="AA101" s="101"/>
      <c r="AB101" s="111"/>
      <c r="AC101" s="101"/>
      <c r="AD101" s="101"/>
      <c r="AE101" s="101"/>
    </row>
    <row r="102" spans="1:31" ht="20.1" customHeight="1">
      <c r="A102" s="1073"/>
      <c r="B102" s="1110"/>
      <c r="C102" s="1073"/>
      <c r="D102" s="267" t="s">
        <v>145</v>
      </c>
      <c r="E102" s="292">
        <v>0</v>
      </c>
      <c r="F102" s="293"/>
      <c r="G102" s="294">
        <v>90065527.5</v>
      </c>
      <c r="H102" s="295"/>
      <c r="I102" s="295"/>
      <c r="J102" s="296"/>
      <c r="K102" s="296">
        <v>0</v>
      </c>
      <c r="L102" s="297">
        <v>65434600</v>
      </c>
      <c r="M102" s="298"/>
      <c r="N102" s="299"/>
      <c r="O102" s="1266"/>
      <c r="P102" s="1266"/>
      <c r="Q102" s="1266"/>
      <c r="R102" s="1269"/>
      <c r="S102" s="1266"/>
      <c r="T102" s="1266"/>
      <c r="U102" s="1266"/>
      <c r="V102" s="1255"/>
      <c r="W102" s="1255"/>
      <c r="X102" s="1255"/>
      <c r="Y102" s="1258"/>
      <c r="Z102" s="101"/>
      <c r="AA102" s="101"/>
      <c r="AB102" s="111"/>
      <c r="AC102" s="101"/>
      <c r="AD102" s="101"/>
      <c r="AE102" s="101"/>
    </row>
    <row r="103" spans="1:31" ht="20.1" customHeight="1">
      <c r="A103" s="1073"/>
      <c r="B103" s="1110"/>
      <c r="C103" s="1073"/>
      <c r="D103" s="267" t="s">
        <v>146</v>
      </c>
      <c r="E103" s="292">
        <v>0</v>
      </c>
      <c r="F103" s="293"/>
      <c r="G103" s="294"/>
      <c r="H103" s="295"/>
      <c r="I103" s="295"/>
      <c r="J103" s="296"/>
      <c r="K103" s="296">
        <v>0</v>
      </c>
      <c r="L103" s="297">
        <v>0</v>
      </c>
      <c r="M103" s="298"/>
      <c r="N103" s="299"/>
      <c r="O103" s="1266"/>
      <c r="P103" s="1266"/>
      <c r="Q103" s="1266"/>
      <c r="R103" s="1269"/>
      <c r="S103" s="1266"/>
      <c r="T103" s="1266"/>
      <c r="U103" s="1266"/>
      <c r="V103" s="1255"/>
      <c r="W103" s="1255"/>
      <c r="X103" s="1255"/>
      <c r="Y103" s="1258"/>
      <c r="Z103" s="101"/>
      <c r="AA103" s="101"/>
      <c r="AB103" s="111"/>
      <c r="AC103" s="101"/>
      <c r="AD103" s="101"/>
      <c r="AE103" s="101"/>
    </row>
    <row r="104" spans="1:31" ht="20.1" customHeight="1" thickBot="1">
      <c r="A104" s="1073"/>
      <c r="B104" s="1110"/>
      <c r="C104" s="1108"/>
      <c r="D104" s="277" t="s">
        <v>147</v>
      </c>
      <c r="E104" s="300">
        <v>0</v>
      </c>
      <c r="F104" s="301"/>
      <c r="G104" s="302"/>
      <c r="H104" s="303"/>
      <c r="I104" s="303"/>
      <c r="J104" s="304"/>
      <c r="K104" s="304">
        <v>0</v>
      </c>
      <c r="L104" s="305">
        <v>0</v>
      </c>
      <c r="M104" s="306"/>
      <c r="N104" s="307"/>
      <c r="O104" s="1267"/>
      <c r="P104" s="1267"/>
      <c r="Q104" s="1267"/>
      <c r="R104" s="1270"/>
      <c r="S104" s="1267"/>
      <c r="T104" s="1267"/>
      <c r="U104" s="1267"/>
      <c r="V104" s="1256"/>
      <c r="W104" s="1256"/>
      <c r="X104" s="1256"/>
      <c r="Y104" s="1259"/>
      <c r="Z104" s="101"/>
      <c r="AA104" s="101"/>
      <c r="AB104" s="111"/>
      <c r="AC104" s="101"/>
      <c r="AD104" s="101"/>
      <c r="AE104" s="101"/>
    </row>
    <row r="105" spans="1:31" ht="20.1" customHeight="1">
      <c r="A105" s="1073"/>
      <c r="B105" s="1110"/>
      <c r="C105" s="1072" t="s">
        <v>21</v>
      </c>
      <c r="D105" s="262" t="s">
        <v>136</v>
      </c>
      <c r="E105" s="295">
        <f>+E101+E97</f>
        <v>8</v>
      </c>
      <c r="F105" s="293">
        <f aca="true" t="shared" si="3" ref="F105:K106">+F101+F97</f>
        <v>8</v>
      </c>
      <c r="G105" s="294">
        <v>8</v>
      </c>
      <c r="H105" s="295">
        <f t="shared" si="3"/>
        <v>0</v>
      </c>
      <c r="I105" s="295">
        <f t="shared" si="3"/>
        <v>0</v>
      </c>
      <c r="J105" s="308">
        <f t="shared" si="3"/>
        <v>0</v>
      </c>
      <c r="K105" s="308">
        <f t="shared" si="3"/>
        <v>0.12</v>
      </c>
      <c r="L105" s="309">
        <v>0.61</v>
      </c>
      <c r="M105" s="310"/>
      <c r="N105" s="184"/>
      <c r="O105" s="1160"/>
      <c r="P105" s="1160"/>
      <c r="Q105" s="1160"/>
      <c r="R105" s="1160"/>
      <c r="S105" s="1160"/>
      <c r="T105" s="1160"/>
      <c r="U105" s="1160"/>
      <c r="V105" s="1160"/>
      <c r="W105" s="1160"/>
      <c r="X105" s="1160"/>
      <c r="Y105" s="1160"/>
      <c r="Z105" s="101"/>
      <c r="AA105" s="101"/>
      <c r="AB105" s="111"/>
      <c r="AC105" s="101"/>
      <c r="AD105" s="101"/>
      <c r="AE105" s="101"/>
    </row>
    <row r="106" spans="1:31" ht="20.1" customHeight="1">
      <c r="A106" s="1073"/>
      <c r="B106" s="1110"/>
      <c r="C106" s="1073"/>
      <c r="D106" s="267" t="s">
        <v>145</v>
      </c>
      <c r="E106" s="295">
        <f>+E102+E98</f>
        <v>180131055</v>
      </c>
      <c r="F106" s="295">
        <f t="shared" si="3"/>
        <v>180131055</v>
      </c>
      <c r="G106" s="311">
        <v>180131055</v>
      </c>
      <c r="H106" s="295">
        <f t="shared" si="3"/>
        <v>0</v>
      </c>
      <c r="I106" s="295">
        <f t="shared" si="3"/>
        <v>0</v>
      </c>
      <c r="J106" s="308">
        <f t="shared" si="3"/>
        <v>54580000</v>
      </c>
      <c r="K106" s="308">
        <f t="shared" si="3"/>
        <v>54580000</v>
      </c>
      <c r="L106" s="297">
        <v>93478000</v>
      </c>
      <c r="M106" s="310"/>
      <c r="N106" s="184"/>
      <c r="O106" s="1161"/>
      <c r="P106" s="1161"/>
      <c r="Q106" s="1161"/>
      <c r="R106" s="1161"/>
      <c r="S106" s="1161"/>
      <c r="T106" s="1161"/>
      <c r="U106" s="1161"/>
      <c r="V106" s="1161"/>
      <c r="W106" s="1161"/>
      <c r="X106" s="1161"/>
      <c r="Y106" s="1161"/>
      <c r="Z106" s="101"/>
      <c r="AA106" s="101"/>
      <c r="AB106" s="111"/>
      <c r="AC106" s="101"/>
      <c r="AD106" s="101"/>
      <c r="AE106" s="101"/>
    </row>
    <row r="107" spans="1:31" ht="20.1" customHeight="1">
      <c r="A107" s="1073"/>
      <c r="B107" s="1110"/>
      <c r="C107" s="1073"/>
      <c r="D107" s="267" t="s">
        <v>146</v>
      </c>
      <c r="E107" s="295">
        <f>+E99+E103</f>
        <v>0</v>
      </c>
      <c r="F107" s="295">
        <f aca="true" t="shared" si="4" ref="F107:K107">+F99+F103</f>
        <v>0</v>
      </c>
      <c r="G107" s="311"/>
      <c r="H107" s="295">
        <f t="shared" si="4"/>
        <v>0</v>
      </c>
      <c r="I107" s="295">
        <f t="shared" si="4"/>
        <v>0</v>
      </c>
      <c r="J107" s="308">
        <f t="shared" si="4"/>
        <v>0</v>
      </c>
      <c r="K107" s="308">
        <f t="shared" si="4"/>
        <v>0</v>
      </c>
      <c r="L107" s="297">
        <v>0</v>
      </c>
      <c r="M107" s="310"/>
      <c r="N107" s="184"/>
      <c r="O107" s="1161"/>
      <c r="P107" s="1161"/>
      <c r="Q107" s="1161"/>
      <c r="R107" s="1161"/>
      <c r="S107" s="1161"/>
      <c r="T107" s="1161"/>
      <c r="U107" s="1161"/>
      <c r="V107" s="1161"/>
      <c r="W107" s="1161"/>
      <c r="X107" s="1161"/>
      <c r="Y107" s="1161"/>
      <c r="Z107" s="101"/>
      <c r="AA107" s="101"/>
      <c r="AB107" s="111"/>
      <c r="AC107" s="101"/>
      <c r="AD107" s="101"/>
      <c r="AE107" s="101"/>
    </row>
    <row r="108" spans="1:31" ht="20.1" customHeight="1" thickBot="1">
      <c r="A108" s="1108"/>
      <c r="B108" s="1111"/>
      <c r="C108" s="1108"/>
      <c r="D108" s="277" t="s">
        <v>147</v>
      </c>
      <c r="E108" s="303">
        <f>+E104+E100</f>
        <v>17781040</v>
      </c>
      <c r="F108" s="303">
        <f aca="true" t="shared" si="5" ref="F108:K108">+F104+F100</f>
        <v>17781040</v>
      </c>
      <c r="G108" s="312">
        <v>17781040</v>
      </c>
      <c r="H108" s="303">
        <f t="shared" si="5"/>
        <v>0</v>
      </c>
      <c r="I108" s="303">
        <f t="shared" si="5"/>
        <v>0</v>
      </c>
      <c r="J108" s="313">
        <f t="shared" si="5"/>
        <v>17781040</v>
      </c>
      <c r="K108" s="313">
        <f t="shared" si="5"/>
        <v>17781040</v>
      </c>
      <c r="L108" s="314">
        <v>17781040</v>
      </c>
      <c r="M108" s="310"/>
      <c r="N108" s="184"/>
      <c r="O108" s="1182"/>
      <c r="P108" s="1182"/>
      <c r="Q108" s="1182"/>
      <c r="R108" s="1182"/>
      <c r="S108" s="1182"/>
      <c r="T108" s="1182"/>
      <c r="U108" s="1182"/>
      <c r="V108" s="1182"/>
      <c r="W108" s="1182"/>
      <c r="X108" s="1182"/>
      <c r="Y108" s="1182"/>
      <c r="Z108" s="101"/>
      <c r="AA108" s="101"/>
      <c r="AB108" s="111"/>
      <c r="AC108" s="101"/>
      <c r="AD108" s="101"/>
      <c r="AE108" s="101"/>
    </row>
    <row r="109" spans="1:78" s="320" customFormat="1" ht="12" customHeight="1">
      <c r="A109" s="1072"/>
      <c r="B109" s="1074" t="s">
        <v>198</v>
      </c>
      <c r="C109" s="1075"/>
      <c r="D109" s="1248" t="s">
        <v>199</v>
      </c>
      <c r="E109" s="1069">
        <f>+E28+E58+E63+E68+E88+E93+E98+E53</f>
        <v>8795300000</v>
      </c>
      <c r="F109" s="1069">
        <f>+F28+F53+F58+F63+F68+F88+F93+F98</f>
        <v>8795300000</v>
      </c>
      <c r="G109" s="337"/>
      <c r="H109" s="1251"/>
      <c r="I109" s="337"/>
      <c r="J109" s="1242">
        <f>+J28+J58+J68+J88+J93+J98</f>
        <v>352220000</v>
      </c>
      <c r="K109" s="1242">
        <f>+K28+K58+K68+K88+K93+K98</f>
        <v>677795000</v>
      </c>
      <c r="L109" s="1242">
        <v>937709000</v>
      </c>
      <c r="M109" s="1245"/>
      <c r="N109" s="1245"/>
      <c r="O109" s="1239"/>
      <c r="P109" s="1239"/>
      <c r="Q109" s="1239"/>
      <c r="R109" s="1239"/>
      <c r="S109" s="1239"/>
      <c r="T109" s="1239"/>
      <c r="U109" s="1239"/>
      <c r="V109" s="1239"/>
      <c r="W109" s="1239"/>
      <c r="X109" s="1239"/>
      <c r="Y109" s="1260"/>
      <c r="Z109" s="315"/>
      <c r="AA109" s="315"/>
      <c r="AB109" s="316"/>
      <c r="AC109" s="315"/>
      <c r="AD109" s="315"/>
      <c r="AE109" s="315"/>
      <c r="AF109" s="317"/>
      <c r="AG109" s="317"/>
      <c r="AH109" s="317"/>
      <c r="AI109" s="318"/>
      <c r="AJ109" s="318"/>
      <c r="AK109" s="318"/>
      <c r="AL109" s="318"/>
      <c r="AM109" s="318"/>
      <c r="AN109" s="318"/>
      <c r="AO109" s="318"/>
      <c r="AP109" s="318"/>
      <c r="AQ109" s="318"/>
      <c r="AR109" s="318"/>
      <c r="AS109" s="318"/>
      <c r="AT109" s="318"/>
      <c r="AU109" s="318"/>
      <c r="AV109" s="318"/>
      <c r="AW109" s="318"/>
      <c r="AX109" s="318"/>
      <c r="AY109" s="318"/>
      <c r="AZ109" s="318"/>
      <c r="BA109" s="318"/>
      <c r="BB109" s="318"/>
      <c r="BC109" s="318"/>
      <c r="BD109" s="318"/>
      <c r="BE109" s="318"/>
      <c r="BF109" s="318"/>
      <c r="BG109" s="318"/>
      <c r="BH109" s="318"/>
      <c r="BI109" s="318"/>
      <c r="BJ109" s="318"/>
      <c r="BK109" s="318"/>
      <c r="BL109" s="318"/>
      <c r="BM109" s="318"/>
      <c r="BN109" s="318"/>
      <c r="BO109" s="318"/>
      <c r="BP109" s="318"/>
      <c r="BQ109" s="318"/>
      <c r="BR109" s="318"/>
      <c r="BS109" s="319"/>
      <c r="BT109" s="319"/>
      <c r="BU109" s="319"/>
      <c r="BV109" s="319"/>
      <c r="BW109" s="319"/>
      <c r="BX109" s="319"/>
      <c r="BY109" s="319"/>
      <c r="BZ109" s="319"/>
    </row>
    <row r="110" spans="1:78" s="320" customFormat="1" ht="12" customHeight="1" thickBot="1">
      <c r="A110" s="1073"/>
      <c r="B110" s="1076"/>
      <c r="C110" s="1077"/>
      <c r="D110" s="1249" t="s">
        <v>200</v>
      </c>
      <c r="E110" s="1067"/>
      <c r="F110" s="1067"/>
      <c r="G110" s="338"/>
      <c r="H110" s="1252"/>
      <c r="I110" s="338"/>
      <c r="J110" s="1243"/>
      <c r="K110" s="1243"/>
      <c r="L110" s="1243"/>
      <c r="M110" s="1246"/>
      <c r="N110" s="1246"/>
      <c r="O110" s="1240"/>
      <c r="P110" s="1240"/>
      <c r="Q110" s="1240"/>
      <c r="R110" s="1240"/>
      <c r="S110" s="1240"/>
      <c r="T110" s="1240"/>
      <c r="U110" s="1240"/>
      <c r="V110" s="1240"/>
      <c r="W110" s="1240"/>
      <c r="X110" s="1240"/>
      <c r="Y110" s="1261"/>
      <c r="Z110" s="315"/>
      <c r="AA110" s="315"/>
      <c r="AB110" s="316"/>
      <c r="AC110" s="315"/>
      <c r="AD110" s="315"/>
      <c r="AE110" s="315"/>
      <c r="AF110" s="317"/>
      <c r="AG110" s="317"/>
      <c r="AH110" s="317"/>
      <c r="AI110" s="318"/>
      <c r="AJ110" s="318"/>
      <c r="AK110" s="318"/>
      <c r="AL110" s="318"/>
      <c r="AM110" s="318"/>
      <c r="AN110" s="318"/>
      <c r="AO110" s="318"/>
      <c r="AP110" s="318"/>
      <c r="AQ110" s="318"/>
      <c r="AR110" s="318"/>
      <c r="AS110" s="318"/>
      <c r="AT110" s="318"/>
      <c r="AU110" s="318"/>
      <c r="AV110" s="318"/>
      <c r="AW110" s="318"/>
      <c r="AX110" s="318"/>
      <c r="AY110" s="318"/>
      <c r="AZ110" s="318"/>
      <c r="BA110" s="318"/>
      <c r="BB110" s="318"/>
      <c r="BC110" s="318"/>
      <c r="BD110" s="318"/>
      <c r="BE110" s="318"/>
      <c r="BF110" s="318"/>
      <c r="BG110" s="318"/>
      <c r="BH110" s="318"/>
      <c r="BI110" s="318"/>
      <c r="BJ110" s="318"/>
      <c r="BK110" s="318"/>
      <c r="BL110" s="318"/>
      <c r="BM110" s="318"/>
      <c r="BN110" s="318"/>
      <c r="BO110" s="318"/>
      <c r="BP110" s="318"/>
      <c r="BQ110" s="318"/>
      <c r="BR110" s="318"/>
      <c r="BS110" s="319"/>
      <c r="BT110" s="319"/>
      <c r="BU110" s="319"/>
      <c r="BV110" s="319"/>
      <c r="BW110" s="319"/>
      <c r="BX110" s="319"/>
      <c r="BY110" s="319"/>
      <c r="BZ110" s="319"/>
    </row>
    <row r="111" spans="1:78" s="323" customFormat="1" ht="52.5" customHeight="1" thickBot="1">
      <c r="A111" s="1057" t="s">
        <v>201</v>
      </c>
      <c r="B111" s="1058"/>
      <c r="C111" s="1058"/>
      <c r="D111" s="1250" t="s">
        <v>202</v>
      </c>
      <c r="E111" s="1068"/>
      <c r="F111" s="1068"/>
      <c r="G111" s="339"/>
      <c r="H111" s="1253"/>
      <c r="I111" s="339"/>
      <c r="J111" s="1244"/>
      <c r="K111" s="1244"/>
      <c r="L111" s="1244"/>
      <c r="M111" s="1247"/>
      <c r="N111" s="1247"/>
      <c r="O111" s="1241"/>
      <c r="P111" s="1241"/>
      <c r="Q111" s="1241"/>
      <c r="R111" s="1241"/>
      <c r="S111" s="1241"/>
      <c r="T111" s="1241"/>
      <c r="U111" s="1241"/>
      <c r="V111" s="1241"/>
      <c r="W111" s="1241"/>
      <c r="X111" s="1241"/>
      <c r="Y111" s="1262"/>
      <c r="Z111" s="321"/>
      <c r="AA111" s="321"/>
      <c r="AB111" s="321"/>
      <c r="AC111" s="321"/>
      <c r="AD111" s="321"/>
      <c r="AE111" s="321"/>
      <c r="AF111" s="317"/>
      <c r="AG111" s="317"/>
      <c r="AH111" s="317"/>
      <c r="AI111" s="318"/>
      <c r="AJ111" s="318"/>
      <c r="AK111" s="318"/>
      <c r="AL111" s="318"/>
      <c r="AM111" s="318"/>
      <c r="AN111" s="318"/>
      <c r="AO111" s="318"/>
      <c r="AP111" s="318"/>
      <c r="AQ111" s="318"/>
      <c r="AR111" s="318"/>
      <c r="AS111" s="318"/>
      <c r="AT111" s="318"/>
      <c r="AU111" s="318"/>
      <c r="AV111" s="318"/>
      <c r="AW111" s="318"/>
      <c r="AX111" s="318"/>
      <c r="AY111" s="318"/>
      <c r="AZ111" s="318"/>
      <c r="BA111" s="318"/>
      <c r="BB111" s="318"/>
      <c r="BC111" s="318"/>
      <c r="BD111" s="318"/>
      <c r="BE111" s="318"/>
      <c r="BF111" s="318"/>
      <c r="BG111" s="318"/>
      <c r="BH111" s="318"/>
      <c r="BI111" s="318"/>
      <c r="BJ111" s="318"/>
      <c r="BK111" s="318"/>
      <c r="BL111" s="318"/>
      <c r="BM111" s="318"/>
      <c r="BN111" s="318"/>
      <c r="BO111" s="318"/>
      <c r="BP111" s="318"/>
      <c r="BQ111" s="318"/>
      <c r="BR111" s="318"/>
      <c r="BS111" s="322"/>
      <c r="BT111" s="322"/>
      <c r="BU111" s="322"/>
      <c r="BV111" s="322"/>
      <c r="BW111" s="322"/>
      <c r="BX111" s="322"/>
      <c r="BY111" s="322"/>
      <c r="BZ111" s="322"/>
    </row>
    <row r="112" spans="1:78" s="323" customFormat="1" ht="35.45" customHeight="1" thickBot="1">
      <c r="A112" s="1059"/>
      <c r="B112" s="1060"/>
      <c r="C112" s="1061"/>
      <c r="D112" s="324" t="s">
        <v>203</v>
      </c>
      <c r="E112" s="340">
        <f>+E10+E15+E20+E25+E35+E60+E65+E70+E90+E95+E100</f>
        <v>730212885</v>
      </c>
      <c r="F112" s="340">
        <f>+F30+F55+F60+F65+F70+F90+F95+F100</f>
        <v>730212885</v>
      </c>
      <c r="G112" s="341"/>
      <c r="H112" s="341"/>
      <c r="I112" s="341"/>
      <c r="J112" s="342">
        <f>+J30+J35+J55+J60+J65+J70+J90+J95+J100</f>
        <v>146424963</v>
      </c>
      <c r="K112" s="342">
        <f>+K30+K35+K55+K60+K65+K70+K90+K95+K100</f>
        <v>296252884.25</v>
      </c>
      <c r="L112" s="342">
        <v>442721884</v>
      </c>
      <c r="M112" s="325"/>
      <c r="N112" s="325"/>
      <c r="O112" s="326"/>
      <c r="P112" s="326"/>
      <c r="Q112" s="326"/>
      <c r="R112" s="326"/>
      <c r="S112" s="326"/>
      <c r="T112" s="326"/>
      <c r="U112" s="326"/>
      <c r="V112" s="326"/>
      <c r="W112" s="326"/>
      <c r="X112" s="326"/>
      <c r="Y112" s="327"/>
      <c r="Z112" s="321"/>
      <c r="AA112" s="321"/>
      <c r="AB112" s="321"/>
      <c r="AC112" s="321"/>
      <c r="AD112" s="321"/>
      <c r="AE112" s="321"/>
      <c r="AF112" s="317"/>
      <c r="AG112" s="317"/>
      <c r="AH112" s="317"/>
      <c r="AI112" s="318"/>
      <c r="AJ112" s="318"/>
      <c r="AK112" s="318"/>
      <c r="AL112" s="318"/>
      <c r="AM112" s="318"/>
      <c r="AN112" s="318"/>
      <c r="AO112" s="318"/>
      <c r="AP112" s="318"/>
      <c r="AQ112" s="318"/>
      <c r="AR112" s="318"/>
      <c r="AS112" s="318"/>
      <c r="AT112" s="318"/>
      <c r="AU112" s="318"/>
      <c r="AV112" s="318"/>
      <c r="AW112" s="318"/>
      <c r="AX112" s="318"/>
      <c r="AY112" s="318"/>
      <c r="AZ112" s="318"/>
      <c r="BA112" s="318"/>
      <c r="BB112" s="318"/>
      <c r="BC112" s="318"/>
      <c r="BD112" s="318"/>
      <c r="BE112" s="318"/>
      <c r="BF112" s="318"/>
      <c r="BG112" s="318"/>
      <c r="BH112" s="318"/>
      <c r="BI112" s="318"/>
      <c r="BJ112" s="318"/>
      <c r="BK112" s="318"/>
      <c r="BL112" s="318"/>
      <c r="BM112" s="318"/>
      <c r="BN112" s="318"/>
      <c r="BO112" s="318"/>
      <c r="BP112" s="318"/>
      <c r="BQ112" s="318"/>
      <c r="BR112" s="318"/>
      <c r="BS112" s="322"/>
      <c r="BT112" s="322"/>
      <c r="BU112" s="322"/>
      <c r="BV112" s="322"/>
      <c r="BW112" s="322"/>
      <c r="BX112" s="322"/>
      <c r="BY112" s="322"/>
      <c r="BZ112" s="322"/>
    </row>
    <row r="113" spans="1:25" ht="18">
      <c r="A113" s="328"/>
      <c r="B113" s="328"/>
      <c r="C113" s="328"/>
      <c r="D113" s="328"/>
      <c r="E113" s="329"/>
      <c r="F113" s="330"/>
      <c r="G113" s="330"/>
      <c r="H113" s="330"/>
      <c r="I113" s="330"/>
      <c r="J113" s="331"/>
      <c r="K113" s="331"/>
      <c r="L113" s="332"/>
      <c r="M113" s="330"/>
      <c r="N113" s="330"/>
      <c r="O113" s="328"/>
      <c r="P113" s="328"/>
      <c r="Q113" s="328"/>
      <c r="R113" s="328"/>
      <c r="S113" s="328"/>
      <c r="T113" s="328"/>
      <c r="U113" s="328"/>
      <c r="V113" s="328"/>
      <c r="W113" s="333"/>
      <c r="X113" s="333"/>
      <c r="Y113" s="334"/>
    </row>
    <row r="114" spans="1:25" ht="15" customHeight="1">
      <c r="A114" s="328"/>
      <c r="B114" s="328"/>
      <c r="C114" s="328"/>
      <c r="D114" s="328"/>
      <c r="E114" s="330"/>
      <c r="F114" s="330"/>
      <c r="G114" s="330"/>
      <c r="H114" s="330"/>
      <c r="I114" s="330"/>
      <c r="J114" s="331"/>
      <c r="K114" s="331"/>
      <c r="L114" s="332"/>
      <c r="M114" s="330"/>
      <c r="N114" s="330"/>
      <c r="O114" s="328"/>
      <c r="P114" s="328"/>
      <c r="Q114" s="328"/>
      <c r="R114" s="328"/>
      <c r="S114" s="1238" t="s">
        <v>74</v>
      </c>
      <c r="T114" s="1238"/>
      <c r="U114" s="1238"/>
      <c r="V114" s="1238"/>
      <c r="W114" s="1238"/>
      <c r="X114" s="1238"/>
      <c r="Y114" s="1238"/>
    </row>
    <row r="115" spans="1:25" ht="18">
      <c r="A115" s="328"/>
      <c r="B115" s="328"/>
      <c r="C115" s="328"/>
      <c r="D115" s="328"/>
      <c r="E115" s="330"/>
      <c r="F115" s="330"/>
      <c r="G115" s="330"/>
      <c r="H115" s="330"/>
      <c r="I115" s="330"/>
      <c r="J115" s="331"/>
      <c r="K115" s="331"/>
      <c r="L115" s="332"/>
      <c r="M115" s="330"/>
      <c r="N115" s="330"/>
      <c r="O115" s="328"/>
      <c r="P115" s="328"/>
      <c r="Q115" s="328"/>
      <c r="R115" s="328"/>
      <c r="S115" s="328"/>
      <c r="T115" s="328"/>
      <c r="U115" s="328"/>
      <c r="V115" s="328"/>
      <c r="W115" s="333"/>
      <c r="X115" s="333"/>
      <c r="Y115" s="334"/>
    </row>
    <row r="116" spans="1:25" ht="18">
      <c r="A116" s="328"/>
      <c r="B116" s="328"/>
      <c r="C116" s="328"/>
      <c r="D116" s="328"/>
      <c r="E116" s="330"/>
      <c r="F116" s="330"/>
      <c r="G116" s="330"/>
      <c r="H116" s="330"/>
      <c r="I116" s="330"/>
      <c r="J116" s="331"/>
      <c r="K116" s="331"/>
      <c r="L116" s="332"/>
      <c r="M116" s="330"/>
      <c r="N116" s="330"/>
      <c r="O116" s="328"/>
      <c r="P116" s="328"/>
      <c r="Q116" s="328"/>
      <c r="R116" s="328"/>
      <c r="S116" s="328"/>
      <c r="T116" s="328"/>
      <c r="U116" s="328"/>
      <c r="V116" s="328"/>
      <c r="W116" s="333"/>
      <c r="X116" s="333"/>
      <c r="Y116" s="333"/>
    </row>
  </sheetData>
  <mergeCells count="427">
    <mergeCell ref="A1:D4"/>
    <mergeCell ref="E1:Y1"/>
    <mergeCell ref="E2:Y2"/>
    <mergeCell ref="E3:F3"/>
    <mergeCell ref="G3:Y3"/>
    <mergeCell ref="E4:F4"/>
    <mergeCell ref="G4:Y4"/>
    <mergeCell ref="J5:N5"/>
    <mergeCell ref="O5:S5"/>
    <mergeCell ref="T5:Y5"/>
    <mergeCell ref="A7:A31"/>
    <mergeCell ref="B7:B31"/>
    <mergeCell ref="C7:C11"/>
    <mergeCell ref="O7:O11"/>
    <mergeCell ref="P7:P11"/>
    <mergeCell ref="Q7:Q11"/>
    <mergeCell ref="R7:R11"/>
    <mergeCell ref="A5:A6"/>
    <mergeCell ref="B5:B6"/>
    <mergeCell ref="C5:C6"/>
    <mergeCell ref="D5:D6"/>
    <mergeCell ref="E5:E6"/>
    <mergeCell ref="F5:I5"/>
    <mergeCell ref="C17:C21"/>
    <mergeCell ref="L20:L21"/>
    <mergeCell ref="C27:C31"/>
    <mergeCell ref="L30:L31"/>
    <mergeCell ref="Y7:Y11"/>
    <mergeCell ref="D10:D11"/>
    <mergeCell ref="E10:E11"/>
    <mergeCell ref="F10:F11"/>
    <mergeCell ref="H10:H11"/>
    <mergeCell ref="J10:J11"/>
    <mergeCell ref="K10:K11"/>
    <mergeCell ref="L10:L11"/>
    <mergeCell ref="M10:M11"/>
    <mergeCell ref="N10:N11"/>
    <mergeCell ref="S7:S11"/>
    <mergeCell ref="T7:T11"/>
    <mergeCell ref="U7:U11"/>
    <mergeCell ref="V7:V11"/>
    <mergeCell ref="W7:W11"/>
    <mergeCell ref="X7:X11"/>
    <mergeCell ref="V12:V16"/>
    <mergeCell ref="W12:W16"/>
    <mergeCell ref="X12:X16"/>
    <mergeCell ref="Y12:Y16"/>
    <mergeCell ref="C12:C16"/>
    <mergeCell ref="O12:O16"/>
    <mergeCell ref="P12:P16"/>
    <mergeCell ref="Q12:Q16"/>
    <mergeCell ref="R12:R16"/>
    <mergeCell ref="S12:S16"/>
    <mergeCell ref="D15:D16"/>
    <mergeCell ref="E15:E16"/>
    <mergeCell ref="F15:F16"/>
    <mergeCell ref="H15:H16"/>
    <mergeCell ref="J15:J16"/>
    <mergeCell ref="K15:K16"/>
    <mergeCell ref="L15:L16"/>
    <mergeCell ref="M15:M16"/>
    <mergeCell ref="N15:N16"/>
    <mergeCell ref="T12:T16"/>
    <mergeCell ref="U12:U16"/>
    <mergeCell ref="U17:U21"/>
    <mergeCell ref="V17:V21"/>
    <mergeCell ref="W17:W21"/>
    <mergeCell ref="X17:X21"/>
    <mergeCell ref="Y17:Y21"/>
    <mergeCell ref="D20:D21"/>
    <mergeCell ref="E20:E21"/>
    <mergeCell ref="F20:F21"/>
    <mergeCell ref="J20:J21"/>
    <mergeCell ref="K20:K21"/>
    <mergeCell ref="O17:O21"/>
    <mergeCell ref="P17:P21"/>
    <mergeCell ref="Q17:Q21"/>
    <mergeCell ref="R17:R21"/>
    <mergeCell ref="S17:S21"/>
    <mergeCell ref="T17:T21"/>
    <mergeCell ref="V22:V26"/>
    <mergeCell ref="W22:W26"/>
    <mergeCell ref="X22:X26"/>
    <mergeCell ref="Y22:Y26"/>
    <mergeCell ref="C22:C26"/>
    <mergeCell ref="O22:O26"/>
    <mergeCell ref="P22:P26"/>
    <mergeCell ref="Q22:Q26"/>
    <mergeCell ref="R22:R26"/>
    <mergeCell ref="S22:S26"/>
    <mergeCell ref="D25:D26"/>
    <mergeCell ref="E25:E26"/>
    <mergeCell ref="F25:F26"/>
    <mergeCell ref="H25:H26"/>
    <mergeCell ref="J25:J26"/>
    <mergeCell ref="K25:K26"/>
    <mergeCell ref="L25:L26"/>
    <mergeCell ref="M25:M26"/>
    <mergeCell ref="N25:N26"/>
    <mergeCell ref="T22:T26"/>
    <mergeCell ref="U22:U26"/>
    <mergeCell ref="U27:U31"/>
    <mergeCell ref="V27:V31"/>
    <mergeCell ref="W27:W31"/>
    <mergeCell ref="X27:X31"/>
    <mergeCell ref="Y27:Y31"/>
    <mergeCell ref="D30:D31"/>
    <mergeCell ref="E30:E31"/>
    <mergeCell ref="F30:F31"/>
    <mergeCell ref="J30:J31"/>
    <mergeCell ref="K30:K31"/>
    <mergeCell ref="O27:O31"/>
    <mergeCell ref="P27:P31"/>
    <mergeCell ref="Q27:Q31"/>
    <mergeCell ref="R27:R31"/>
    <mergeCell ref="S27:S31"/>
    <mergeCell ref="T27:T31"/>
    <mergeCell ref="Y32:Y36"/>
    <mergeCell ref="D35:D36"/>
    <mergeCell ref="E35:E36"/>
    <mergeCell ref="F35:F36"/>
    <mergeCell ref="H35:H36"/>
    <mergeCell ref="J35:J36"/>
    <mergeCell ref="K35:K36"/>
    <mergeCell ref="L35:L36"/>
    <mergeCell ref="M35:M36"/>
    <mergeCell ref="R32:R36"/>
    <mergeCell ref="S32:S36"/>
    <mergeCell ref="T32:T36"/>
    <mergeCell ref="U32:U36"/>
    <mergeCell ref="V32:V36"/>
    <mergeCell ref="W32:W36"/>
    <mergeCell ref="O32:O36"/>
    <mergeCell ref="P32:P36"/>
    <mergeCell ref="Q32:Q36"/>
    <mergeCell ref="N35:N36"/>
    <mergeCell ref="Y37:Y41"/>
    <mergeCell ref="D40:D41"/>
    <mergeCell ref="F40:F41"/>
    <mergeCell ref="H40:H41"/>
    <mergeCell ref="J40:J41"/>
    <mergeCell ref="L40:L41"/>
    <mergeCell ref="M40:M41"/>
    <mergeCell ref="N40:N41"/>
    <mergeCell ref="Q37:Q41"/>
    <mergeCell ref="R37:R41"/>
    <mergeCell ref="S37:S41"/>
    <mergeCell ref="T37:T41"/>
    <mergeCell ref="U37:U41"/>
    <mergeCell ref="V37:V41"/>
    <mergeCell ref="O37:O41"/>
    <mergeCell ref="P37:P41"/>
    <mergeCell ref="Y42:Y46"/>
    <mergeCell ref="C42:C46"/>
    <mergeCell ref="O42:O46"/>
    <mergeCell ref="P42:P46"/>
    <mergeCell ref="Q42:Q46"/>
    <mergeCell ref="R42:R46"/>
    <mergeCell ref="S42:S46"/>
    <mergeCell ref="D45:D46"/>
    <mergeCell ref="E45:E46"/>
    <mergeCell ref="F45:F46"/>
    <mergeCell ref="J45:J46"/>
    <mergeCell ref="L45:L46"/>
    <mergeCell ref="Y47:Y51"/>
    <mergeCell ref="D50:D51"/>
    <mergeCell ref="E50:E51"/>
    <mergeCell ref="F50:F51"/>
    <mergeCell ref="H50:H51"/>
    <mergeCell ref="J50:J51"/>
    <mergeCell ref="L50:L51"/>
    <mergeCell ref="M50:M51"/>
    <mergeCell ref="N50:N51"/>
    <mergeCell ref="S47:S51"/>
    <mergeCell ref="T47:T51"/>
    <mergeCell ref="U47:U51"/>
    <mergeCell ref="V47:V51"/>
    <mergeCell ref="W47:W51"/>
    <mergeCell ref="X47:X51"/>
    <mergeCell ref="Y52:Y56"/>
    <mergeCell ref="C52:C56"/>
    <mergeCell ref="O52:O56"/>
    <mergeCell ref="P52:P56"/>
    <mergeCell ref="Q52:Q56"/>
    <mergeCell ref="R52:R56"/>
    <mergeCell ref="S52:S56"/>
    <mergeCell ref="D55:D56"/>
    <mergeCell ref="E55:E56"/>
    <mergeCell ref="F55:F56"/>
    <mergeCell ref="J55:J56"/>
    <mergeCell ref="K55:K56"/>
    <mergeCell ref="L55:L56"/>
    <mergeCell ref="M55:M56"/>
    <mergeCell ref="N55:N56"/>
    <mergeCell ref="T52:T56"/>
    <mergeCell ref="U52:U56"/>
    <mergeCell ref="A32:A56"/>
    <mergeCell ref="B32:B56"/>
    <mergeCell ref="C32:C36"/>
    <mergeCell ref="C37:C41"/>
    <mergeCell ref="V52:V56"/>
    <mergeCell ref="W52:W56"/>
    <mergeCell ref="X52:X56"/>
    <mergeCell ref="C47:C51"/>
    <mergeCell ref="O47:O51"/>
    <mergeCell ref="P47:P51"/>
    <mergeCell ref="Q47:Q51"/>
    <mergeCell ref="R47:R51"/>
    <mergeCell ref="T42:T46"/>
    <mergeCell ref="U42:U46"/>
    <mergeCell ref="V42:V46"/>
    <mergeCell ref="W42:W46"/>
    <mergeCell ref="X42:X46"/>
    <mergeCell ref="W37:W41"/>
    <mergeCell ref="X37:X41"/>
    <mergeCell ref="X32:X36"/>
    <mergeCell ref="A62:A66"/>
    <mergeCell ref="B62:B66"/>
    <mergeCell ref="C62:C66"/>
    <mergeCell ref="O62:O66"/>
    <mergeCell ref="P62:P66"/>
    <mergeCell ref="Q62:Q66"/>
    <mergeCell ref="U57:U61"/>
    <mergeCell ref="D60:D61"/>
    <mergeCell ref="E60:E61"/>
    <mergeCell ref="F60:F61"/>
    <mergeCell ref="H60:H61"/>
    <mergeCell ref="J60:J61"/>
    <mergeCell ref="K60:K61"/>
    <mergeCell ref="M60:M61"/>
    <mergeCell ref="N60:N61"/>
    <mergeCell ref="O57:O61"/>
    <mergeCell ref="P57:P61"/>
    <mergeCell ref="Q57:Q61"/>
    <mergeCell ref="R57:R61"/>
    <mergeCell ref="S57:S61"/>
    <mergeCell ref="T57:T61"/>
    <mergeCell ref="A57:A61"/>
    <mergeCell ref="B57:B61"/>
    <mergeCell ref="C57:C61"/>
    <mergeCell ref="R62:R66"/>
    <mergeCell ref="S62:S66"/>
    <mergeCell ref="T62:T66"/>
    <mergeCell ref="U62:U66"/>
    <mergeCell ref="D65:D66"/>
    <mergeCell ref="E65:E66"/>
    <mergeCell ref="F65:F66"/>
    <mergeCell ref="J65:J66"/>
    <mergeCell ref="K65:K66"/>
    <mergeCell ref="L65:L66"/>
    <mergeCell ref="C72:C76"/>
    <mergeCell ref="O72:O76"/>
    <mergeCell ref="Y77:Y81"/>
    <mergeCell ref="X67:X71"/>
    <mergeCell ref="Y67:Y71"/>
    <mergeCell ref="D70:D71"/>
    <mergeCell ref="E70:E71"/>
    <mergeCell ref="F70:F71"/>
    <mergeCell ref="H70:H71"/>
    <mergeCell ref="J70:J71"/>
    <mergeCell ref="K70:K71"/>
    <mergeCell ref="L70:L71"/>
    <mergeCell ref="M70:M71"/>
    <mergeCell ref="R67:R71"/>
    <mergeCell ref="S67:S71"/>
    <mergeCell ref="T67:T71"/>
    <mergeCell ref="U67:U71"/>
    <mergeCell ref="V67:V71"/>
    <mergeCell ref="W67:W71"/>
    <mergeCell ref="O67:O71"/>
    <mergeCell ref="P67:P71"/>
    <mergeCell ref="Q67:Q71"/>
    <mergeCell ref="N70:N71"/>
    <mergeCell ref="P72:P76"/>
    <mergeCell ref="W72:W76"/>
    <mergeCell ref="X72:X76"/>
    <mergeCell ref="Y72:Y76"/>
    <mergeCell ref="D75:D76"/>
    <mergeCell ref="E75:E76"/>
    <mergeCell ref="F75:F76"/>
    <mergeCell ref="H75:H76"/>
    <mergeCell ref="I75:I76"/>
    <mergeCell ref="J75:J76"/>
    <mergeCell ref="K75:K76"/>
    <mergeCell ref="Q72:Q76"/>
    <mergeCell ref="R72:R76"/>
    <mergeCell ref="S72:S76"/>
    <mergeCell ref="T72:T76"/>
    <mergeCell ref="U72:U76"/>
    <mergeCell ref="V72:V76"/>
    <mergeCell ref="L75:L76"/>
    <mergeCell ref="F80:F81"/>
    <mergeCell ref="H80:H81"/>
    <mergeCell ref="I80:I81"/>
    <mergeCell ref="J80:J81"/>
    <mergeCell ref="K80:K81"/>
    <mergeCell ref="L80:L81"/>
    <mergeCell ref="S77:S81"/>
    <mergeCell ref="C77:C81"/>
    <mergeCell ref="O77:O81"/>
    <mergeCell ref="P77:P81"/>
    <mergeCell ref="Q77:Q81"/>
    <mergeCell ref="R77:R81"/>
    <mergeCell ref="T77:T81"/>
    <mergeCell ref="U77:U81"/>
    <mergeCell ref="V77:V81"/>
    <mergeCell ref="W77:W81"/>
    <mergeCell ref="X77:X81"/>
    <mergeCell ref="J85:J86"/>
    <mergeCell ref="K85:K86"/>
    <mergeCell ref="A87:A91"/>
    <mergeCell ref="B87:B91"/>
    <mergeCell ref="C87:C91"/>
    <mergeCell ref="O87:O91"/>
    <mergeCell ref="M90:M91"/>
    <mergeCell ref="N90:N91"/>
    <mergeCell ref="C82:C86"/>
    <mergeCell ref="D85:D86"/>
    <mergeCell ref="E85:E86"/>
    <mergeCell ref="F85:F86"/>
    <mergeCell ref="H85:H86"/>
    <mergeCell ref="I85:I86"/>
    <mergeCell ref="A67:A86"/>
    <mergeCell ref="B67:B86"/>
    <mergeCell ref="C67:C71"/>
    <mergeCell ref="D80:D81"/>
    <mergeCell ref="E80:E81"/>
    <mergeCell ref="C92:C96"/>
    <mergeCell ref="O92:O96"/>
    <mergeCell ref="P92:P96"/>
    <mergeCell ref="Q92:Q96"/>
    <mergeCell ref="V87:V91"/>
    <mergeCell ref="W87:W91"/>
    <mergeCell ref="X87:X91"/>
    <mergeCell ref="Y87:Y91"/>
    <mergeCell ref="D90:D91"/>
    <mergeCell ref="E90:E91"/>
    <mergeCell ref="F90:F91"/>
    <mergeCell ref="H90:H91"/>
    <mergeCell ref="J90:J91"/>
    <mergeCell ref="K90:K91"/>
    <mergeCell ref="P87:P91"/>
    <mergeCell ref="Q87:Q91"/>
    <mergeCell ref="R87:R91"/>
    <mergeCell ref="S87:S91"/>
    <mergeCell ref="T87:T91"/>
    <mergeCell ref="U87:U91"/>
    <mergeCell ref="A97:A108"/>
    <mergeCell ref="B97:B108"/>
    <mergeCell ref="C97:C100"/>
    <mergeCell ref="O97:O100"/>
    <mergeCell ref="P97:P100"/>
    <mergeCell ref="Q97:Q100"/>
    <mergeCell ref="X92:X96"/>
    <mergeCell ref="Y92:Y96"/>
    <mergeCell ref="D95:D96"/>
    <mergeCell ref="E95:E96"/>
    <mergeCell ref="F95:F96"/>
    <mergeCell ref="H95:H96"/>
    <mergeCell ref="J95:J96"/>
    <mergeCell ref="K95:K96"/>
    <mergeCell ref="M95:M96"/>
    <mergeCell ref="N95:N96"/>
    <mergeCell ref="R92:R96"/>
    <mergeCell ref="S92:S96"/>
    <mergeCell ref="T92:T96"/>
    <mergeCell ref="U92:U96"/>
    <mergeCell ref="V92:V96"/>
    <mergeCell ref="W92:W96"/>
    <mergeCell ref="A92:A96"/>
    <mergeCell ref="B92:B96"/>
    <mergeCell ref="C105:C108"/>
    <mergeCell ref="O105:O108"/>
    <mergeCell ref="P105:P108"/>
    <mergeCell ref="Q105:Q108"/>
    <mergeCell ref="R105:R108"/>
    <mergeCell ref="S105:S108"/>
    <mergeCell ref="X97:X100"/>
    <mergeCell ref="Y97:Y100"/>
    <mergeCell ref="C101:C104"/>
    <mergeCell ref="O101:O104"/>
    <mergeCell ref="P101:P104"/>
    <mergeCell ref="Q101:Q104"/>
    <mergeCell ref="R101:R104"/>
    <mergeCell ref="S101:S104"/>
    <mergeCell ref="T101:T104"/>
    <mergeCell ref="U101:U104"/>
    <mergeCell ref="R97:R100"/>
    <mergeCell ref="S97:S100"/>
    <mergeCell ref="T97:T100"/>
    <mergeCell ref="U97:U100"/>
    <mergeCell ref="V97:V100"/>
    <mergeCell ref="W97:W100"/>
    <mergeCell ref="T105:T108"/>
    <mergeCell ref="U105:U108"/>
    <mergeCell ref="V105:V108"/>
    <mergeCell ref="W105:W108"/>
    <mergeCell ref="X105:X108"/>
    <mergeCell ref="Y105:Y108"/>
    <mergeCell ref="V101:V104"/>
    <mergeCell ref="W101:W104"/>
    <mergeCell ref="X101:X104"/>
    <mergeCell ref="Y101:Y104"/>
    <mergeCell ref="V109:V111"/>
    <mergeCell ref="W109:W111"/>
    <mergeCell ref="X109:X111"/>
    <mergeCell ref="Y109:Y111"/>
    <mergeCell ref="A111:C112"/>
    <mergeCell ref="S114:Y114"/>
    <mergeCell ref="P109:P111"/>
    <mergeCell ref="Q109:Q111"/>
    <mergeCell ref="R109:R111"/>
    <mergeCell ref="S109:S111"/>
    <mergeCell ref="T109:T111"/>
    <mergeCell ref="U109:U111"/>
    <mergeCell ref="J109:J111"/>
    <mergeCell ref="K109:K111"/>
    <mergeCell ref="L109:L111"/>
    <mergeCell ref="M109:M111"/>
    <mergeCell ref="N109:N111"/>
    <mergeCell ref="O109:O111"/>
    <mergeCell ref="A109:A110"/>
    <mergeCell ref="B109:C110"/>
    <mergeCell ref="D109:D111"/>
    <mergeCell ref="E109:E111"/>
    <mergeCell ref="F109:F111"/>
    <mergeCell ref="H109:H111"/>
  </mergeCells>
  <printOptions/>
  <pageMargins left="0.7086614173228347" right="0.7086614173228347" top="0.7480314960629921" bottom="0.7480314960629921" header="0.31496062992125984" footer="0.31496062992125984"/>
  <pageSetup horizontalDpi="600" verticalDpi="600" orientation="portrait" scale="24" r:id="rId2"/>
  <headerFooter>
    <oddFooter>&amp;C&amp;G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2014-02-14T15:16:27Z</cp:lastPrinted>
  <dcterms:created xsi:type="dcterms:W3CDTF">2010-03-25T16:40:43Z</dcterms:created>
  <dcterms:modified xsi:type="dcterms:W3CDTF">2018-11-16T16:55:00Z</dcterms:modified>
  <cp:category/>
  <cp:version/>
  <cp:contentType/>
  <cp:contentStatus/>
</cp:coreProperties>
</file>