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updateLinks="never" defaultThemeVersion="124226"/>
  <bookViews>
    <workbookView xWindow="0" yWindow="0" windowWidth="16965" windowHeight="2070" activeTab="3"/>
  </bookViews>
  <sheets>
    <sheet name="GESTIÓN " sheetId="10" r:id="rId1"/>
    <sheet name="INVERSIÓN" sheetId="6" r:id="rId2"/>
    <sheet name="ACTIVIDADES " sheetId="11" r:id="rId3"/>
    <sheet name="TERRITORIALIZACIÓN." sheetId="17" r:id="rId4"/>
    <sheet name="TERRITORIALIZACIÓN" sheetId="13" state="hidden" r:id="rId5"/>
  </sheets>
  <externalReferences>
    <externalReference r:id="rId8"/>
    <externalReference r:id="rId9"/>
    <externalReference r:id="rId10"/>
    <externalReference r:id="rId11"/>
  </externalReferences>
  <definedNames>
    <definedName name="_xlnm.Print_Area" localSheetId="2">'ACTIVIDADES '!$B$1:$N$76</definedName>
    <definedName name="_xlnm.Print_Area" localSheetId="0">'GESTIÓN '!$A$1:$AW$17</definedName>
    <definedName name="_xlnm.Print_Area" localSheetId="1">'INVERSIÓN'!$A$1:$AU$60</definedName>
    <definedName name="_xlnm.Print_Area" localSheetId="4">'TERRITORIALIZACIÓN'!$A$1:$Y$116</definedName>
    <definedName name="CONDICION_POBLACIONAL" localSheetId="2">'[1]Variables'!$C$1:$C$24</definedName>
    <definedName name="CONDICION_POBLACIONAL" localSheetId="0">'[1]Variables'!$C$1:$C$24</definedName>
    <definedName name="CONDICION_POBLACIONAL" localSheetId="4">'[1]Variables'!$C$1:$C$24</definedName>
    <definedName name="CONDICION_POBLACIONAL">'[2]Variables'!$C$1:$C$24</definedName>
    <definedName name="GRUPO_ETAREO" localSheetId="2">'[1]Variables'!$A$1:$A$8</definedName>
    <definedName name="GRUPO_ETAREO" localSheetId="0">'[1]Variables'!$A$1:$A$8</definedName>
    <definedName name="GRUPO_ETAREO" localSheetId="4">'[1]Variables'!$A$1:$A$8</definedName>
    <definedName name="GRUPO_ETAREO">'[2]Variables'!$A$1:$A$8</definedName>
    <definedName name="GRUPO_ETAREOS" localSheetId="2">#REF!</definedName>
    <definedName name="GRUPO_ETAREOS" localSheetId="0">#REF!</definedName>
    <definedName name="GRUPO_ETAREOS" localSheetId="4">#REF!</definedName>
    <definedName name="GRUPO_ETAREOS">#REF!</definedName>
    <definedName name="GRUPO_ETARIO" localSheetId="2">#REF!</definedName>
    <definedName name="GRUPO_ETARIO" localSheetId="0">#REF!</definedName>
    <definedName name="GRUPO_ETARIO" localSheetId="4">#REF!</definedName>
    <definedName name="GRUPO_ETARIO">#REF!</definedName>
    <definedName name="GRUPO_ETNICO" localSheetId="2">#REF!</definedName>
    <definedName name="GRUPO_ETNICO" localSheetId="0">#REF!</definedName>
    <definedName name="GRUPO_ETNICO" localSheetId="4">#REF!</definedName>
    <definedName name="GRUPO_ETNICO">#REF!</definedName>
    <definedName name="GRUPOETNICO" localSheetId="4">#REF!</definedName>
    <definedName name="GRUPOETNICO">#REF!</definedName>
    <definedName name="GRUPOS_ETNICOS" localSheetId="2">'[1]Variables'!$H$1:$H$8</definedName>
    <definedName name="GRUPOS_ETNICOS" localSheetId="0">'[1]Variables'!$H$1:$H$8</definedName>
    <definedName name="GRUPOS_ETNICOS" localSheetId="4">'[1]Variables'!$H$1:$H$8</definedName>
    <definedName name="GRUPOS_ETNICOS">'[2]Variables'!$H$1:$H$8</definedName>
    <definedName name="LOCALIDAD" localSheetId="2">#REF!</definedName>
    <definedName name="LOCALIDAD" localSheetId="0">#REF!</definedName>
    <definedName name="LOCALIDAD" localSheetId="4">#REF!</definedName>
    <definedName name="LOCALIDAD">#REF!</definedName>
    <definedName name="LOCALIZACION" localSheetId="2">#REF!</definedName>
    <definedName name="LOCALIZACION" localSheetId="0">#REF!</definedName>
    <definedName name="LOCALIZACION" localSheetId="4">#REF!</definedName>
    <definedName name="LOCALIZACION">#REF!</definedName>
  </definedNames>
  <calcPr calcId="179017" iterate="1" iterateCount="100" iterateDelta="0.001"/>
</workbook>
</file>

<file path=xl/comments2.xml><?xml version="1.0" encoding="utf-8"?>
<comments xmlns="http://schemas.openxmlformats.org/spreadsheetml/2006/main">
  <authors>
    <author>LINA.FORERO</author>
    <author>JUAN.OTALORA</author>
  </authors>
  <commentList>
    <comment ref="AQ9" authorId="0">
      <text>
        <r>
          <rPr>
            <b/>
            <sz val="9"/>
            <rFont val="Tahoma"/>
            <family val="2"/>
          </rPr>
          <t>LINA.FORERO:</t>
        </r>
        <r>
          <rPr>
            <sz val="9"/>
            <rFont val="Tahoma"/>
            <family val="2"/>
          </rPr>
          <t xml:space="preserve">
No se evidencia avance en la ejecución presupuestal correspondiente al año 2018 aún cuando existe un avance en gestión, en virtud que los avalúos solicitados a la UAECD(xxx) los cuales se están ejecutando con recursos de reserva del año 2017, año en que se realizó la celebración de dicho contrato con la entidad.</t>
        </r>
      </text>
    </comment>
    <comment ref="AL21" authorId="1">
      <text>
        <r>
          <rPr>
            <b/>
            <sz val="9"/>
            <rFont val="Tahoma"/>
            <family val="2"/>
          </rPr>
          <t>JUAN.OTALORA:</t>
        </r>
        <r>
          <rPr>
            <sz val="9"/>
            <rFont val="Tahoma"/>
            <family val="2"/>
          </rPr>
          <t xml:space="preserve">
No se reporta avance en magnitud ya que los recursos se han empleado en actividades previas para la habilitación de cantera. Sin embargo, estás actividades no pueden ser cuantificadas como área habilitada.</t>
        </r>
      </text>
    </comment>
    <comment ref="AQ21" authorId="0">
      <text>
        <r>
          <rPr>
            <b/>
            <sz val="9"/>
            <rFont val="Tahoma"/>
            <family val="2"/>
          </rPr>
          <t>LINA.FORERO:</t>
        </r>
        <r>
          <rPr>
            <sz val="9"/>
            <rFont val="Tahoma"/>
            <family val="2"/>
          </rPr>
          <t xml:space="preserve">
No se reportaron avances en magnitud de la meta, ya que para la implementación de la habilitación de hectáreas se deben realizar labores previas de planificación como: identificación de áreas, diagnóstico y elaboración de prediseños, estas acciones preliminares no son cuantificables en la unidad de medida que solicita la magnitud. Así, las actividades realizadas con los compromisos presupuestales de la vigencia corresponden a la planificación.
RESERVA:  Si bien se han girado recursos de reserva, no se reporta magnitud ya que se han realizado acciones previas como: actividades de topografía en el sendero Zuque - Corinto para el convenio CAR-SDA-EAB.</t>
        </r>
      </text>
    </comment>
    <comment ref="AL23" authorId="1">
      <text>
        <r>
          <rPr>
            <b/>
            <sz val="9"/>
            <rFont val="Tahoma"/>
            <family val="2"/>
          </rPr>
          <t>JUAN.OTALORA:</t>
        </r>
        <r>
          <rPr>
            <sz val="9"/>
            <rFont val="Tahoma"/>
            <family val="2"/>
          </rPr>
          <t xml:space="preserve">
No se reporta avance en magnitud ya que los recursos se han empleado en actividades previas para la habilitación de cantera. Sin embargo, estás actividades no pueden ser cuantificadas como área habilitada.</t>
        </r>
      </text>
    </comment>
    <comment ref="AQ27" authorId="1">
      <text>
        <r>
          <rPr>
            <b/>
            <sz val="9"/>
            <rFont val="Tahoma"/>
            <family val="2"/>
          </rPr>
          <t>JUAN.OTALORA:</t>
        </r>
        <r>
          <rPr>
            <sz val="9"/>
            <rFont val="Tahoma"/>
            <family val="2"/>
          </rPr>
          <t xml:space="preserve">
RESERVA:  Si bien se han girado recursos de reserva, no se reporta magnitud ya que se han realizado acciones previas como: diagnostico, planeación y elaboración de diseños hacen parte de la implementación.</t>
        </r>
      </text>
    </comment>
    <comment ref="AQ33" authorId="0">
      <text>
        <r>
          <rPr>
            <b/>
            <sz val="9"/>
            <rFont val="Tahoma"/>
            <family val="2"/>
          </rPr>
          <t>LINA.FORERO:</t>
        </r>
        <r>
          <rPr>
            <sz val="9"/>
            <rFont val="Tahoma"/>
            <family val="2"/>
          </rPr>
          <t xml:space="preserve">
La iniciativa ambiental no se ha implementado y por esta razón no se puede reportar avances en la magnitud de la meta. No obstante, durando el I trimestre/2018 se realizaron todas las gestiones necesarias para realizar el proceso de implementación, tales como mesas de trabajo, salidas de campo con el grupo vinculado y lo requerido a nivel precontractual para la adquisición de insumos,  adquisición de señalización, entre otros.
</t>
        </r>
      </text>
    </comment>
    <comment ref="AL39" authorId="1">
      <text>
        <r>
          <rPr>
            <b/>
            <sz val="9"/>
            <rFont val="Tahoma"/>
            <family val="2"/>
          </rPr>
          <t>JUAN.OTALORA:</t>
        </r>
        <r>
          <rPr>
            <sz val="9"/>
            <rFont val="Tahoma"/>
            <family val="2"/>
          </rPr>
          <t xml:space="preserve">
No se reporta avance en magnitud ya que los recursos se han empleado en actividades previas para la restauración y mantenimiento. Sin embargo, estás actividades no pueden ser cuantificadas como área restaurada.</t>
        </r>
      </text>
    </comment>
    <comment ref="AQ39" authorId="0">
      <text>
        <r>
          <rPr>
            <b/>
            <sz val="9"/>
            <rFont val="Tahoma"/>
            <family val="2"/>
          </rPr>
          <t>LINA.FORERO:</t>
        </r>
        <r>
          <rPr>
            <sz val="9"/>
            <rFont val="Tahoma"/>
            <family val="2"/>
          </rPr>
          <t xml:space="preserve">
No se reportaron avances en magnitud de la meta, debido a que para la implementación de la restauración se deben realizar labores previas de planificación como: identificación de áreas, diagnóstico y elaboración de diseños, estas acciones preliminares no son cuantificables en la unidad que solicita la magnitud.Así, las actividades realizadas con los compromisos presupuestales de la vigencia corresponden a la planificación. 
Reserva: Si bien se han girado recursos de reserva, no se reporta magnitud ya que se han realizado acciones previas como: diagnóstico, planeación y elaboración de diseños que hacen parte de la implementación.</t>
        </r>
      </text>
    </comment>
    <comment ref="AL41" authorId="1">
      <text>
        <r>
          <rPr>
            <b/>
            <sz val="9"/>
            <rFont val="Tahoma"/>
            <family val="2"/>
          </rPr>
          <t>JUAN.OTALORA:</t>
        </r>
        <r>
          <rPr>
            <sz val="9"/>
            <rFont val="Tahoma"/>
            <family val="2"/>
          </rPr>
          <t xml:space="preserve">
No se reporta avance en magnitud ya que los recursos se han empleado en actividades previas para la restauración y mantenimiento. Sin embargo, estás actividades no pueden ser cuantificadas como área restaurada.</t>
        </r>
      </text>
    </comment>
    <comment ref="AQ45" authorId="0">
      <text>
        <r>
          <rPr>
            <b/>
            <sz val="9"/>
            <rFont val="Tahoma"/>
            <family val="2"/>
          </rPr>
          <t>LINA.FORERO:</t>
        </r>
        <r>
          <rPr>
            <sz val="9"/>
            <rFont val="Tahoma"/>
            <family val="2"/>
          </rPr>
          <t xml:space="preserve">
Con los compromisos presupuestales de la vigencia y con el fin de garantizar el cumplimiento de la Meta, durante el trimestre I, se estableció la estandarización, actualización y seguimiento del procedimiento 126PM03-PR08 "Ejecución de actividades de gestión del riesgo por incendio forestal". Dentro de esta labor, se realiza el análisis de gestión de actividades actuales del equipo de prevención y mitigación de incendios, aportes e identificación de oportunidades de mejora, control de número de áreas intervenidas con labores de mitigación de incendios forestales con los estándares requeridos dentro de la matriz de cumplimiento creada para ello, seguimiento a salidas conformes y no conformes respecto a estas áreas intervenidas, a la valorización de daños  e informes de gestión de la comisión de incendios forestales. De acuerdo a lo anterior, se aclara que los recursos invertidos no mueven directamente la magnitud de la meta, pero contibuye al desarrollo eficiente de las actividades que llevan al alcance de la misma. </t>
        </r>
      </text>
    </comment>
    <comment ref="AQ51" authorId="0">
      <text>
        <r>
          <rPr>
            <b/>
            <sz val="9"/>
            <rFont val="Tahoma"/>
            <family val="2"/>
          </rPr>
          <t>LINA.FORERO:</t>
        </r>
        <r>
          <rPr>
            <sz val="9"/>
            <rFont val="Tahoma"/>
            <family val="2"/>
          </rPr>
          <t xml:space="preserve">
En la ficha del proyecto, se establecieron como actividades previas para la implementación de incentivos, el Reconocimiento en campo y selección de los predios a vincular en el proceso y el Diseño del paquete de incentivos para los predios seleccionados, se ha venido reportando avance en recursos presupuestales, con cero en magnitud. Se están seleccionando los predios para completar las 15 hectáreas donde se implementaran los incentivos y definiendo si se va a implementar a través de restauración activa, pasiva, recuperación de cuenca o control de retamo. Con este fin se han realizado visitas de campo, reuniones con la Alcaldía de San Cristobal y análisis cartográficos. 
</t>
        </r>
      </text>
    </comment>
  </commentList>
</comments>
</file>

<file path=xl/comments3.xml><?xml version="1.0" encoding="utf-8"?>
<comments xmlns="http://schemas.openxmlformats.org/spreadsheetml/2006/main">
  <authors>
    <author>NICOLAS.AVENDANO</author>
  </authors>
  <commentList>
    <comment ref="H15" authorId="0">
      <text>
        <r>
          <rPr>
            <b/>
            <sz val="9"/>
            <rFont val="Tahoma"/>
            <family val="2"/>
          </rPr>
          <t>NICOLAS.AVENDANO:</t>
        </r>
        <r>
          <rPr>
            <sz val="9"/>
            <rFont val="Tahoma"/>
            <family val="2"/>
          </rPr>
          <t xml:space="preserve">
se recibe con fehca 2-05-18 avaluo comercial RT 30</t>
        </r>
      </text>
    </comment>
  </commentList>
</comments>
</file>

<file path=xl/comments4.xml><?xml version="1.0" encoding="utf-8"?>
<comments xmlns="http://schemas.openxmlformats.org/spreadsheetml/2006/main">
  <authors>
    <author>JUAN.OTALORA</author>
  </authors>
  <commentList>
    <comment ref="K47" authorId="0">
      <text>
        <r>
          <rPr>
            <sz val="9"/>
            <rFont val="Tahoma"/>
            <family val="2"/>
          </rPr>
          <t xml:space="preserve">No se reporta avance en magnitud porque con los recursos ejecutados se han realizado actividades previas para  priorizar las áreas de senderos para habilitar. Sin embargo, estas áras aún no pueden ser cuantificadas como ha habilitadas. </t>
        </r>
      </text>
    </comment>
    <comment ref="K83" authorId="0">
      <text>
        <r>
          <rPr>
            <sz val="9"/>
            <rFont val="Tahoma"/>
            <family val="2"/>
          </rPr>
          <t xml:space="preserve">No se reporta avance en magnitud porque con los recursos ejecutados se han realizado actividades previas para priorizar las áreas a intervenir con procesos de restauración. Sin embargo, estas áras aún no pueden ser cuantificadas como ha intervenidas con procesos de restauración. </t>
        </r>
      </text>
    </comment>
  </commentList>
</comments>
</file>

<file path=xl/sharedStrings.xml><?xml version="1.0" encoding="utf-8"?>
<sst xmlns="http://schemas.openxmlformats.org/spreadsheetml/2006/main" count="1109" uniqueCount="371">
  <si>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</si>
  <si>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</si>
  <si>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</si>
  <si>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</si>
  <si>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</si>
  <si>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</si>
  <si>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</si>
  <si>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</si>
  <si>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</si>
  <si>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</si>
  <si>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</si>
  <si>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</si>
  <si>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</si>
  <si>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</si>
  <si>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</si>
  <si>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</si>
  <si>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</si>
  <si>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</si>
  <si>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</si>
  <si>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</si>
  <si>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</si>
  <si>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</si>
  <si>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</si>
  <si>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</si>
  <si>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</si>
  <si>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</si>
  <si>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</si>
  <si>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</si>
  <si>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</si>
  <si>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</si>
  <si>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</si>
  <si>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</si>
  <si>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</si>
  <si>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</si>
  <si>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</si>
  <si>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</si>
  <si>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</si>
  <si>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</si>
  <si>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</si>
  <si>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</si>
  <si>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</si>
  <si>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</si>
  <si>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</si>
  <si>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</si>
  <si>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</si>
  <si>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</si>
  <si>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</si>
  <si>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</si>
  <si>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</si>
  <si>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</si>
  <si>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</si>
  <si>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</si>
  <si>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</si>
  <si>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</si>
  <si>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</si>
  <si>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</si>
  <si>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</si>
  <si>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</si>
  <si>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</si>
  <si>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</si>
  <si>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</si>
  <si>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</si>
  <si>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</si>
  <si>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</si>
  <si>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</si>
  <si>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</si>
  <si>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</si>
  <si>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</si>
  <si>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</si>
  <si>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</si>
  <si>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</si>
  <si>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</si>
  <si>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</si>
  <si>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</si>
  <si>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</si>
  <si>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Suma</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</si>
  <si>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</si>
  <si>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</si>
  <si>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</si>
  <si>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</si>
  <si>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</si>
  <si>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</si>
  <si>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</si>
  <si>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</si>
  <si>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</si>
  <si>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</si>
  <si>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</si>
  <si>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</si>
  <si>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</si>
  <si>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</si>
  <si>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</si>
  <si>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</si>
  <si>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</si>
  <si>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</si>
  <si>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 xml:space="preserve"> </t>
  </si>
  <si>
    <t>IMPLEMENTACIÓN DE ACCIONES DEL PLAN DE MANEJO DE LA FRANJA DE ADECUACIÓN Y LA RESERVA FORESTAL PROTECTORA DE LOS CERROS ORIENTALES</t>
  </si>
  <si>
    <t>Creciente</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</si>
  <si>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</si>
  <si>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</si>
  <si>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RECUPERACIÓN Y PROTECCIÓN DEL RÍO BOGOTÁ Y CERROS ORIENTALES</t>
  </si>
  <si>
    <t>ADQUIRIR 25 HA DE PREDIOS PRIORIZADOS EN LOS CERROS ORIENTALES</t>
  </si>
  <si>
    <t>FORMATO DE  ACTUALIZACIÓN Y SEGUIMIENTO A LA TERRITORIALIZACIÓN DE LA INVERSIÓN</t>
  </si>
  <si>
    <t>PROYECTO:</t>
  </si>
  <si>
    <t>PERIODO:</t>
  </si>
  <si>
    <t>2 trimestre de 2017</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</si>
  <si>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</si>
  <si>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</si>
  <si>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</si>
  <si>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</si>
  <si>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</si>
  <si>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</si>
  <si>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</si>
  <si>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</si>
  <si>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</si>
  <si>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</si>
  <si>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</si>
  <si>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</si>
  <si>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</si>
  <si>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</si>
  <si>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</si>
  <si>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Seguimiento Mayo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</si>
  <si>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</si>
  <si>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</si>
  <si>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</si>
  <si>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</si>
  <si>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</si>
  <si>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</si>
  <si>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</si>
  <si>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</si>
  <si>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</si>
  <si>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</si>
  <si>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</si>
  <si>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</si>
  <si>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</si>
  <si>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</si>
  <si>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Usaquen</t>
  </si>
  <si>
    <t>Magnitud Vigencia</t>
  </si>
  <si>
    <t>Usaquén</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</si>
  <si>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</si>
  <si>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</si>
  <si>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</si>
  <si>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</si>
  <si>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GRUPO SIN DEFINIR</t>
  </si>
  <si>
    <t>COMUNIDAD EN GENERAL</t>
  </si>
  <si>
    <t>NO IDENTIFICA GRUPOS ÉTNICOS</t>
  </si>
  <si>
    <t>Recursos Vigencia</t>
  </si>
  <si>
    <t>Magnitud Reservas</t>
  </si>
  <si>
    <t>Reservas Presupuestales</t>
  </si>
  <si>
    <t>Candelaria y Santafe</t>
  </si>
  <si>
    <t>La Candelaria (94), zona rural</t>
  </si>
  <si>
    <t>PARQUE NACIONAL URBANO, PARQUE NACIONAL ORIENTAL, EGIPTO, SAN FRANCISCO RURAL y LAS AGUAS</t>
  </si>
  <si>
    <t>San Cristobal</t>
  </si>
  <si>
    <t>La Gloria (50)  San Blas (32) y zona rural</t>
  </si>
  <si>
    <t>ALTOS DEL ZIPA, ALTOS DEL ZUQUE, AGUAS CLARAS, LA ARBOLEDA RURAL, LOS LAURELES I, TIBAQUE I, TIBAQUE, TIBAQUE URBANO, MORALBA, QUINDIO, EL TRIANGULO</t>
  </si>
  <si>
    <t>Usme</t>
  </si>
  <si>
    <t>La Flora (52), Ciudad Usme (61) y zona rural</t>
  </si>
  <si>
    <t xml:space="preserve">
LAS VIOLETAS, TIHUAQUE RURAL, LAS VIOLETAS RURAL, TIHUAQUE, LOS ARRAYANES, JUAN JOSE RONDON I
</t>
  </si>
  <si>
    <t>5 usme
4 san cristobal</t>
  </si>
  <si>
    <t xml:space="preserve">50, zuque
</t>
  </si>
  <si>
    <t xml:space="preserve">Corinto, Danubio, Alfonso Lopez, Comuneros, Parque Entrenubes, La Gloria, los libertadores, La belleza,  </t>
  </si>
  <si>
    <t>Sin polígono</t>
  </si>
  <si>
    <t>Aula Ambiental Entrenubes y sectores de Corinto y El Zuque.</t>
  </si>
  <si>
    <t xml:space="preserve">198,396
</t>
  </si>
  <si>
    <t>SIN DEFINIR</t>
  </si>
  <si>
    <t>POBLACIÓN GENERAL</t>
  </si>
  <si>
    <t>NO IDENTIFICADOS</t>
  </si>
  <si>
    <t>Usme y San Cristobal</t>
  </si>
  <si>
    <t>VINCULAR 10 GRUPOS DE INTERÉS EN LA CONSERVACIÓN  CERROS IMPLEMENTANDO 5 INICIATIVAS  AMBIENTALES  PARA LA APROPIACIÓN SOCIAL</t>
  </si>
  <si>
    <t>San Cristobal Norte</t>
  </si>
  <si>
    <t>Soratama 
La Cita</t>
  </si>
  <si>
    <t>Barrios colindantes desde la  calle 149 hasta la calle 180</t>
  </si>
  <si>
    <t>Santa Fé</t>
  </si>
  <si>
    <t>La macarena y aledaños</t>
  </si>
  <si>
    <t xml:space="preserve">Vereda Fatima
Vereda Los Cerezos, Bosque Izquierdo
Germania
La Macarena
La Paz Centro
La Perseverancia
</t>
  </si>
  <si>
    <t xml:space="preserve">Barrios colindantes desde y entre  Avenida Circunvalar, Monserrate, Calle 11 ; Via Bogotá Choachí, Universidad Externado de Colombia, Avenida Circunvalar,Teatro Media Torta, Universidad Externado de Colombia. </t>
  </si>
  <si>
    <t>San Cristóbal</t>
  </si>
  <si>
    <t xml:space="preserve"> La Gloria
San Blas
UPR San Cristóbal y aledaños</t>
  </si>
  <si>
    <t>Barrios colindantes desde y entre CL 14 S, KR 18 E,Camino Puente de Piedra, Camino  a Ubaqué, KR 19A E, Urbanización Moralba</t>
  </si>
  <si>
    <t>TOTAL</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</si>
  <si>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</si>
  <si>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</si>
  <si>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</si>
  <si>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218, Parque Enrique Olaya Herrera. Con georreferenciación.
Serranía El Zuque</t>
  </si>
  <si>
    <t>En el bosque Oriental de Bogotá, la UPZ ubicada frente a zona afectada por incendio forestal ocurrido en el sector de Monserrate.
Cerros orientales, sur del Bosque Oriental de Bogotá</t>
  </si>
  <si>
    <t>6968
10020</t>
  </si>
  <si>
    <t>7253
10428</t>
  </si>
  <si>
    <t>Santa Fe
San Cristóbal
Chapinero</t>
  </si>
  <si>
    <t>Vereda Monserrate
UPZ 51 - Los Libertadores
Zona rural</t>
  </si>
  <si>
    <t>Vereda Monserrate
Barrio Juan Rey (La Paz)
Barrio Altos del Virrey
Zona rural</t>
  </si>
  <si>
    <t>Línea - Sendero a Monserrate (desde la estación del funicular hasta el punto de ascenso al Santuario No 7).
Polígono - Predio del Colegio Monseñor Bernardo Sánchez (Kr 14 Este 66 - 70 Sur)
Polígono - Parque La Arboleda (Tv 14 Este - Calle 64A Sur) .
Polìgono predio Altos del Virrey.
Polígono predio Ministerio de Defensa
Polígono predio Seminario de los Padres Píos</t>
  </si>
  <si>
    <t>Cerro de Monserrate
Área de la Localidad San Cristóbal ubicada a 1 km a la redonda  del Colegio Monseñor Bernardo Sánchez.
Área de la Localidad San Cristóbal ubicada a 1 km a la redonda  del Parque La Arboleda.  
Área de la Localidad San Cristóbal ubicada a 1 km a la redonda del predio Altos del Virrey. 
Área de la Localidad de Chapinero correspondiente a la UPZ Pardo Rubio</t>
  </si>
  <si>
    <t>TODOS LOS GRUPOS ETAREOS DE LAS DOS LOCALIDADES</t>
  </si>
  <si>
    <t>Cerro Norte</t>
  </si>
  <si>
    <t>Barrios colindantes desde la calle 149 hasta la calle 180</t>
  </si>
  <si>
    <t>NO SE IDENTIFICAN GRUPOS ÉTNICOS</t>
  </si>
  <si>
    <t>La Macarena</t>
  </si>
  <si>
    <t>Bosque Izquierdo
Germania
La Macarena
La Paz Centro
La Perseverancia</t>
  </si>
  <si>
    <t xml:space="preserve">
Parque del Agua y barrios colindantes</t>
  </si>
  <si>
    <t>TOTAL MP1</t>
  </si>
  <si>
    <t>Total Recursos Vigencia MP1</t>
  </si>
  <si>
    <t>Total Reservas MP1</t>
  </si>
  <si>
    <t>TOTALES - PROYECTO</t>
  </si>
  <si>
    <t>Total Recursos Vigencia - Proyecto</t>
  </si>
  <si>
    <t>Total  Recursos Reservas - Proyecto</t>
  </si>
  <si>
    <t>1, PRIMERA CATEGORIA</t>
  </si>
  <si>
    <t>PROGRAMA</t>
  </si>
  <si>
    <t>1.2 PROYECTO</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</si>
  <si>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</si>
  <si>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</si>
  <si>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</si>
  <si>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</si>
  <si>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</si>
  <si>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</si>
  <si>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</si>
  <si>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</si>
  <si>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</si>
  <si>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Cantera El Zuque, Barrio Corinto y barrios colindantes</t>
  </si>
  <si>
    <t>Usaquen:
Area piloto en el barrio Cerro Norte.
Descripción: Area piloto en el barrio Cerro Norte.</t>
  </si>
  <si>
    <t>Especial (Santa Fe, San Cristóbal, Chapinero):
 Areas afectadas por incendio forestal con área de influencia en Cerro de Monserrate, ha en predio del Colegio Monseñor Bernardo Sánchez (Kr 14 Este 66 - 70 Sur), ha en Altos del Virrey, ha en el predio del Ministerio de Defensa y ha del predio del Seminario de los Padres Pios.
Descripción:  Area para la recuperacion el mantenimiento y  control de retamo, áreas para despeje mediante la remoción de retamo y el desarrollo de jornadas de plantación en localizaciones descritas en las localidades 3  y localidad 4.</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</si>
  <si>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</si>
  <si>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 Cristóbal:
 La Gloria, San Blas y la UPR San Cristóbal. En Altos del Zipa, Altos del Zuque, Aguas claras, La arboleda rural, Los laureles I, Tibaque I, Tibaque, Tibaque urbano, Moralba, Quindío, El triangulo.
Descripción:  Area en la zona prioritaria Zuque Corinto y la Franja de Adecuacion para el desarrollo de iniciativas socioambientales, con area de infuencia en los barrios desde y entre CL 14 S, KR 18 E, Camino Puente de Piedra, Camino  a Ubaque, KR 19A E, Urbanización Moralba.</t>
  </si>
  <si>
    <t>Santa Fé: 
 En la UPZ La macarena y área aledaña en Vereda Fatima, Vereda Los Cerezos, Bosque Izquierdo, Germania, La Macarena, La Paz Centro y La Perseverancia.
Descripción:  Acciones socio-ambientales en la zona prioritaria del Sector Parque del Agua. Se define el área de influencia en los barrios colindantes desde y entre  Avenida Circunvalar, Monserrate, Calle 11; Vía Bogotá Choachí, Universidad Externado de Colombia, Avenida Circunvalar, Teatro Media Torta y Universidad Externado de Colombia.</t>
  </si>
  <si>
    <t>Usaquen: Franja de adecuacion y la reserva forestal protectora de los cerros orientales con iniciativas sociales-ambientales para la conservacion.
Descripción:  Definicion de zonas prioritarias para la identificación e implementación de criterios e iniciativas ambientales en la reserva forestal protectora de los cerros orientales en UPZ San Cristobal Norte en los Barrios Soratama y La Cita, influenciando los barrios desde la  calle 149 hasta la calle 180.</t>
  </si>
  <si>
    <t>Especial: Territorios Supra e intralocales en  Usme y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</si>
  <si>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Usme:
Predios priorizados para adquisicion en los cerros orientales ubicados en Zona rural de la localidad.
Descripción:  Predios priorizados  en los barrios: Las Violetas, Tihuaque Rural, Las Violetas Rural, Tihuaque, Los Arrayanes, Juan Jose Rondon I.</t>
  </si>
  <si>
    <t>San Cristobal:
Predios priorizados para adquisicion en los cerros orientales ubicados en Zona rural de la localidad.
Descripción:  Predios priorizados  en los barrios: Altos del Zipa, Altos Del Zuque, Aguas Claras, La Arboleda Rural, Los Laureles I, Tibaque I, Tibaque, Tibaque Urbano, Moralba, Quindio y El Triangulo.</t>
  </si>
  <si>
    <t>Usaquen: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</si>
  <si>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NUMERO INTERSEXUAL</t>
  </si>
  <si>
    <t>5, PONDERACIÓN HORIZONTAL AÑO: _2018_</t>
  </si>
  <si>
    <t xml:space="preserve">HABILITAR  4 HECTÁREAS  DE REDES DE SENDEROS ECOLÓGICOS SECUNDARIOS EN LOS CERROS ORIENTALES </t>
  </si>
  <si>
    <t>usme</t>
  </si>
  <si>
    <t>52. La flora.
56. Danubio
57. Gran yomasa
58. comuneros
59. Alfonso López
60. Parque Entrenubes</t>
  </si>
  <si>
    <t>Chiniza, Tihuaque, Los Soches, Usminia, puerta al Llano.</t>
  </si>
  <si>
    <t>Reserva Forestal Protectora Bosque Oriental</t>
  </si>
  <si>
    <t>USME :Zona de Alto Valor Ambiental en la Franja de Adecuación y la reserva forestal protectora Bosque Oriental en las UPZ La Flora (52), Ciudad Usme (61) , Danubio (56), Gran Yomasa (57), Comuneros (58), Alfonso López (59), Parque Entre Nubes(60) y en zona rural de la localidad 5.
Descripción:  Acciones para el manejo, protección, restauración, rehabilitación o recuperación ecológica por medio de la inducción de transformaciones ambientales en apoyo a y en la dirección de las tendencias generales de la sucesión, lo que implica el manejo de factores físicos, bióticos y sociales en la Franja de Adecuación y la reserva forestal protectora Bosque Oriental al suroriente de Bogotá.</t>
  </si>
  <si>
    <t>San Cristóbal:
 La Gloria, San Blas y la UPR San Cristóbal. En Altos del Zipa, Altos del Zuque, Aguas claras, La arboleda rural, Los laureles I, Tibaque I, Tibaque, Tibaque urbano, Moralba, Quindío, El triangulo.
Descripción:  Area en la zona prioritaria Zuque Corinto</t>
  </si>
  <si>
    <t>NO DISCRIMINA</t>
  </si>
  <si>
    <t>1, Elaboración de avaluos a predios seleccionados</t>
  </si>
  <si>
    <t xml:space="preserve">2, Gestión requerida para la adquisición predial de la SDA </t>
  </si>
  <si>
    <t>3, Proceso de selección  de predios  y elaboración de estudios topográficos.</t>
  </si>
  <si>
    <t>8, Realizar la intervención de manejo y adecuación de senderos y mejoramiento de accesos en  la Reserva Forestal Bosque Oriental de Bogotá.</t>
  </si>
  <si>
    <t>9, Identificar, diagnosticar, planear y elaborar los prediseños para acciones restauración, rehabilitación o recuperación ecológica.</t>
  </si>
  <si>
    <t>10, Realizar la intervención de manejo y adecuación de senderos y mejoramiento de accesos en  la Reserva Forestal Bosque Oriental de Bogotá.</t>
  </si>
  <si>
    <t>11, Identificar el área de cantera, diagnosticar, planear y elaborar los diseños para acciones restauración, rehabilitación o recuperación ecológica.</t>
  </si>
  <si>
    <t>12, Realizar la implementación de acciones de restauración, rehabilitación o recuperación ecológica.</t>
  </si>
  <si>
    <t>13, Identificar el área de cantera, diagnosticar, planear y elaborar los diseños para acciones restauración, rehabilitación o recuperación ecológica.</t>
  </si>
  <si>
    <t>4, Revisión y aprobación de los avalúos comerciales, para gestionar la solicitud del Certificado de Disponibilidad Presupuestal que respaldará la adquisición predial</t>
  </si>
  <si>
    <t>6, Adquisición predial</t>
  </si>
  <si>
    <t>7, Identificar, diagnosticar, planear y elaborar los prediseños para acciones restauración, rehabilitación o recuperación ecológica.</t>
  </si>
  <si>
    <t>14, Realizar la implementación de acciones de restauración, rehabilitación o recuperación ecológica.</t>
  </si>
  <si>
    <t>15, Actividades de diagnóstico, caracterización social, convocatoria  y diseño, con el grupo social vinculado,  de una (1) iniciativa socioambiental</t>
  </si>
  <si>
    <t>16, Realizar la implementación y seguimiento de  una (1)  iniciativa socioambiental</t>
  </si>
  <si>
    <t>17, Actividades en el espacio público como un escenario democrático, seguro y de calidad para la socialización, apropiación, conectividad, uso adecuado y disfrute de todas las personas.</t>
  </si>
  <si>
    <t>18, Realizar la implementación y seguimiento a dos (2) iniciativas socioambientales</t>
  </si>
  <si>
    <t>19, Elaborar  diagnósticos y diseños, con participación social y el sector privado, para  la planificación  en áreas priorizadas de intervención  en la reserva forestal Bosque Oriental de Bogotá.</t>
  </si>
  <si>
    <t>20, Intervenir de  manera directa con acciones  de restauración ecológica  en  áreas  definidas para restauración ecológica.</t>
  </si>
  <si>
    <t>21 Elaborar  diagnósticos y diseños, con participación social y el sector privado, para  la planificación  en áreas priorizadas de intervención  en la reserva forestal Bosque Oriental de Bogotá.</t>
  </si>
  <si>
    <t>22, Intervenir de  manera directa con acciones  de restauración ecológica  en  áreas  definidas para restauración ecológica.</t>
  </si>
  <si>
    <t>23, Ejecutar acciones de prevención y mitigación de incendios forestales, manejo adaptativo en áreas invadidas por retamo y recuperación de áreas afectadas por incendio forestal en el Distrito Capital.</t>
  </si>
  <si>
    <t>24, Actualización de la metodología de valoración económica y ambiental de los daños ocasionados por los incendios Forestales</t>
  </si>
  <si>
    <t>25, Identificación de las zonas de interfaz urbano forestales su tipología y las acciones de mitigación de incendios para cada tipo</t>
  </si>
  <si>
    <t>26, Elaborar el mapa del estado de la invasión del complejo de retamo en Bogotá</t>
  </si>
  <si>
    <t>27, Ejecutar acciones de prevención y mitigación de incendios forestales, manejo adaptativo en áreas invadidas por retamo y recuperación de áreas afectadas por incendio forestal en el Distrito Capital.</t>
  </si>
  <si>
    <t>28, Presidir y participar en la Comisión Distrital para la Prevención y Mitigación de Incendios Forestales.</t>
  </si>
  <si>
    <t>29, Implementar los incentivos y realizar el seguimiento y evaluación para los predios seleccionados.</t>
  </si>
  <si>
    <t>30, Caracterizar las áreas piloto con potencial para conservación, restauración y rehabilitación bajo el modelo de incentivos a la conservación.</t>
  </si>
  <si>
    <t>31, Selección predios implementación</t>
  </si>
  <si>
    <t>32, Diseñar un paquete de incentivos para los predios seleccionados en las áreas piloto.</t>
  </si>
  <si>
    <t xml:space="preserve">33, Implementar los incentivos y realizar el seguimiento y evaluación para los predios seleccionados.
</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</si>
  <si>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</si>
  <si>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</si>
  <si>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N/A</t>
  </si>
  <si>
    <t xml:space="preserve">Zonas intervenidas con acciones para evitar la ocurrencia de incendios forestales y para mitigar los efectos, en caso de que se presenten. Recuperación de los ecosistemas nativos, mediante las acciones para restaurar las zonas invadidas de retamo y afectadas por el fuego. </t>
  </si>
  <si>
    <t>Informes de convenios, actas de comité de convenio.</t>
  </si>
  <si>
    <t>N.A</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</si>
  <si>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</si>
  <si>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</si>
  <si>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Conectividad ecológica y disfrute ciudadano.</t>
  </si>
  <si>
    <t>Generar la conexión ecológica</t>
  </si>
  <si>
    <t xml:space="preserve">Consolidación del Área de Ocupación Prioritaria de la Franja de Adecuación, aportando a la conservación de Ecosistemas su recuperación y el cumplimiento del Plan de Manejo planteado en el Decreto 485 de 2015. </t>
  </si>
  <si>
    <t>Hasta que no sean seleccionadas las áreas de interés no se puede desarrollar esta actividad</t>
  </si>
  <si>
    <t>Meta 2018</t>
  </si>
  <si>
    <t>Cumplimiento 2017</t>
  </si>
  <si>
    <t>% 2018 para cumplir</t>
  </si>
  <si>
    <t>5, Proceso de oferta de compraventa mediante enajenación voluntaria</t>
  </si>
  <si>
    <t>Candelaria y Santafe:
 Zona de Alto Valor Ambiental y de prioridad de espacio publico en la Franja de Adecuación del Bosque Oriental ubicados en UPZ 94 Candelaria y en zona rural de la localidad de Santa fe.
Descripción:  Delimitación de polígonos y selección de áreas de Alto Valor Ambiental y de prioridad de espacio publico para adquisición predial en el Plan de manejo de la Franja de adecuación.</t>
  </si>
  <si>
    <t>San Cristobal:
Zona de Alto Valor Ambiental y de prioridad de espacio publico en la Franja de Adecuación del Bosque Oriental en las UPZ  La Gloria (50)  San Blas (32)y en zona rural de la localidad 4.
Descripción:  Delimitación de polígonos y selección de áreas de Alto Valor Ambiental y de prioridad de espacio publico para adquisición predial en el Plan de manejo de la Franja de adecuación.</t>
  </si>
  <si>
    <t>Usme:
 Zona de Alto Valor Ambiental y de prioridad de espacio publico en la Franja de Adecuación del Bosque Oriental en las UPZ  La Flora (52), Ciudad Usme (61) y en zona rural de la localidad 5.
Descripción:  Delimitación de polígonos y selección de áreas de Alto Valor Ambiental y de prioridad de espacio publico para adquisición predial en el Plan de manejo de la Franja de adecuación.</t>
  </si>
  <si>
    <t>Usaquén:
  Predios priorizados para adquisición en los cerros orientales ubicados en Zona rural de la localidad.
Descripción:  Predios en los barrios: Barrancas, La Granja Norte, Barrancas Norte, Santa Teresa, Bosque De Pinos III, Santa Cecilia Puente Norte, Cedro Salazar, Bosque De Pinos III Rural, El Redil, Bosque De Pinos, San José De Usaquén, Tibabita Rural I,Barrancas Oriental,Barrancas Oriental Rural,La Cita,San Cristobal Norte.</t>
  </si>
  <si>
    <t>Candelaria y Santafe:
Predios priorizados para adquisición en los cerros orientales ubicados en Zona rural de las localidades Santa fe y Candelaria. .
Descripción:  Predios en los barrios: Parque Nacional Urbano, Parque Nacional Oriental, Egipto, San Francisco Rural y Las Aguas.</t>
  </si>
  <si>
    <t>RESTAURAR Y MANTENER   80 ha EN EL BOSQUE ORIENTAL DE BOGOTÁ CON PARTICIPACIÓN DEL SECTOR PRIVADO.</t>
  </si>
  <si>
    <t>MANEJAR 80 ha COMO ESTRATEGIA DE PREVENCIÓN Y MITIGACIÓN DE INCENDIOS FORESTALES</t>
  </si>
  <si>
    <t xml:space="preserve">Articulación con IDT para habilitar red de senderos, inicialmente sendero la Aguadora y se continua con visitas de reconocimiento. Habilitar red de senderos  hacia el sector de Zuque quebrada Seca que conecta la zona prioritaria circuito El Zuque - Corinto con franja de adecuación. </t>
  </si>
  <si>
    <t>Para la vigencia, la adecuación de cantera estará sujeta a la implementación del Plan estratégico y sus componentes en la serranía del Zuque en el segundo semestre.</t>
  </si>
  <si>
    <t xml:space="preserve">Avanzar con la adecuación de 1 ha en articulación con la EAB, ESP y CAR. </t>
  </si>
  <si>
    <t>Verificar posibles escenarios de restauración en la zona prioritaria polígono circuito Zuque Corinto el cúal esta sujeto a los resultados del Plan estratégico y sus componentes en la serranía del Zuque.</t>
  </si>
  <si>
    <t xml:space="preserve">Santa Fe
San Cristóbal
</t>
  </si>
  <si>
    <t xml:space="preserve">Vereda Monserrate
UPZ 51 - Los Libertadores
</t>
  </si>
  <si>
    <t xml:space="preserve">Vereda Monserrate
Barrio Juan Rey (La Paz)
</t>
  </si>
  <si>
    <t xml:space="preserve">La identificación de áreas en el área de ocupación de predios públicos (AOPP) de la Franja de Adecuación es limitada, tan solo el 10% corresponde a la fecha a predios públicos, de los cuales 25.9 ha podrían ser intervenidas siempre y cuando se viabilice permiso de tala, por ser plantación de sp. exóticas. El área restante es privada y requiere acuerdos de voluntades para trabajar en zonas de ronda y zmpas. </t>
  </si>
  <si>
    <t xml:space="preserve">Al corte no se reporta avance pues la actividad iniciará en el IV Trimestre de la vigencia. </t>
  </si>
  <si>
    <t>Polígono Santa Isabel, polígono Quebrada Chuscal , polígono predio el Zuque y polígono tanque del agua.</t>
  </si>
  <si>
    <t xml:space="preserve">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</si>
  <si>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Se evidencia baja presencia de red de senderos en área de ocupación de predios públicos (AOPP) de la franja de adecuación. Los primeros senderos verificados (yomasa y pico del águila) fueron desestimados por no conectar a las zonas priorizadas de franja y por ser parte del sendero panorámico.</t>
  </si>
  <si>
    <t>La elaboración del mapa culminó en marzo de 2017, sin embargo, se están realizando algunos ajustes a su documento soporte.</t>
  </si>
  <si>
    <t xml:space="preserve">Cerro de Monserrate
Área de la Localidad San Cristóbal ubicada a 1 km a la redonda  del Colegio Monseñor Bernardo Sánchez; también  1 km a la redonda  del Parque La Arboleda; y 1 km a la redonda del sector La Cascada.  </t>
  </si>
  <si>
    <t>Línea - Sendero a Monserrate (desde la estación del funicular hasta el punto de ascenso al Santuario No. 7).
Polígono Parque Nacional Enrique Olaya Herrera II sector.
Polígono - Predio del Colegio Monseñor Bernardo Sánchez (Kr 14 Este 66 - 70 Sur).
Polígono - Parque La Arboleda (Tv 14 Este - Calle 64A Sur).
Polígono - sector La Cascada (predio San Dionisio de la EAB-ESP).</t>
  </si>
  <si>
    <t>Dinamizar con las personas a cargo del convenio para agilizar la implementación.</t>
  </si>
  <si>
    <t>Trim I</t>
  </si>
  <si>
    <t>Trim II</t>
  </si>
  <si>
    <t>7, OBSERVACIONES AVANCE TRIMESTRE_2_  DE 2018</t>
  </si>
  <si>
    <t xml:space="preserve">No se reporta avance pues la actividad iniciará en el III Trimestre de la vigencia. </t>
  </si>
  <si>
    <t xml:space="preserve">Al corte no se reporta avance pues la actividad iniciará en el III Trimestre de la vigencia. </t>
  </si>
  <si>
    <t>En el marco del contrato SDA-CM-2017-SECOP II-E-0005 (52017) se realizó la validación de la metodologia, mediante su aplicación en la valoración del incendio ocurrido en 2016 en las localidades de Santa Fe y San Cristóbal; a partir de esto, se hicieron ajustes a la propuesta metodológica y se socializó a la Comisión Distrital para la Prevención y Mitigación de Incendios Forestales. Posteriormente, se realizó una capacitación de la aplicación de la metodología a profesionales de diferentes entidades.
Se está haciendo la revisión del informe final, para determinar si deben realizarse algunos ajustes finales.</t>
  </si>
  <si>
    <t xml:space="preserve">En el marco del contrato SDA-CM-2017-SECOP II-E-0006 (62017), como parte de las actividades para generar el Producto 2, se hizo la verificación de zonas de interfaz en campo y se realizó la caracterización de las zonas, mediante el registro de la información en fichas diseñadas por la consultoría; así mismo, se elaboró un documento con la metodología empleada en la identificación de las zonas de interfaz. El Producto 2 (4 componentes) fue revisado por la supervisión y devuelto al contratista para ajustes. </t>
  </si>
  <si>
    <t>La Secretaría Distrital de Ambiente presidió las sesiones mensuales de abril y mayo de 2018 de la Comisión Distrital para la Prevención y Mitigación de Incendios Forestales y realizó el reporte del avance del primer trimestre de las actividades a su cargo, de acuerdo con el plan de acción de la Comisión. Así mismo, remitió a dicha instancia, el informe final de la evaluación económica y ambiental de los dañois ocasionados por el incendio forestal ocurrido en 2017 en Bosa (predio El Corzo), luego de recibir la información de la EAB-ESP.</t>
  </si>
  <si>
    <t xml:space="preserve">
La dificultad encontrada en la identificación de los propietarios de los predios ha generado retrasos en la  selección de las áres que serán sujeto de incentivos a la conservación en la vigencia 2018.</t>
  </si>
  <si>
    <t>Con el fin de avanzar con la caracterización socioeconómica del Area prioritaria entrenubes se realizo reconocimiento de la zona, acercamiento e identificación de actores sociales, y  se desarrollaron fichas con informacion socioeconómica y ambiental para cada predio.  Se avanzó con el diseño de las vallas tipo II y atril para la implementación de la iniciativa Nuestros cerros.</t>
  </si>
  <si>
    <r>
      <t xml:space="preserve">Actividad no ejecutada. Esta actividad se inicia en el III trimestre de 2018. 
</t>
    </r>
  </si>
  <si>
    <t xml:space="preserve">Se revisó borrador de Caracterización biológica del Circuito Zuque - Corinto
</t>
  </si>
  <si>
    <t>Desde el Convenio Interadministrativo 20171342 se realizó:
- Mantenimiento de 30,45 ha en control de retamo (6,45 ha en el futuro Parque La Arboleda y 24 ha en el Parque Nacional Enrique Olaya Herrera II Sector).
- Despeje de 1,22 km del camino que conecta el sector de Tanques del Silencio con el sendero alterno a Monserrate en el Parque Nacional Enrique Olaya Herrera II Fase (retiro de retamo).
- Plantación de 348 individuos arbóreos como parte del proceso de restauración en uno de los sectores intervenidos con acciones de mantenimiento (Parque Nacional Enrique Olaya Herrera). 
- Retiro de tensionantes y adecuación de 1,54 ha del área afectada por incendio forestal en el sector La Cascada, como parte del proceso de restauración ecológica.
- Toma de datos al 100% en las parcelas experimentales de 4 investigaciones iniciadas en 2017, como parte del monitoreo, e inicio de su análisis estadístico (40%).
- Desarrollo de los apartados Marco Teórico, Marco Legal  y Político, Principios y Objetivos; localización geográfica de algunas áreas invadidas de retamo y clasificación de 350 documentos, todo esto, dentro de la formulación del Plan Distrital de Control de Retamo.
- Desarrollo de la estrategia de participación comunitaria mediante: a) 14 sesiones de aprendizaje en  instituciones educativas; b) 4 mesas de trabajo con 2 comunidades; c)  9 sesiones de divulgación del convenio en espacios de participación.</t>
  </si>
  <si>
    <r>
      <t>En 2018, con reservas, se ha avanzado en: a) intervención de 1,54 ha, mediante el retiro de tensionantes y adecuación del área para la recuperación de un sector afectado por incendio forestal en La Cascada (San Cristóbal); b) mantenimiento de 42,28 ha en control de retamo (11,54 ha en La Arboleda, 6,74 ha en el Colegio Monseñor Bernardo Sánchez y 24 ha en el Parque Nacional II Sector); c) despeje de 4,31 km de caminos (2,26 km del Sendero a Monserrate y 2,05 km del camino interno del Parque Nacional Enrique Olaya Herrera II Fase); d) plantación de 348 individuos arbóreos en el Parque Nacional.
En 2016 se adecuó 1 ha afectada por incendio forestal (Parque Nacional Enrique Olaya Herrera). 
En 2017, con reservas, se trabajó en 43,62 ha y con recursos de vigencia se intervinieron 17,13 ha. (total 2017: 60,75).</t>
    </r>
  </si>
  <si>
    <t>Continúa la articulación con IDT y EAAB, realizando el reconocimiento de 5.47 km (1.6 Ha) de los cuales 4.33 km (1.29 Ha) corresponden al sendero Guadalupe - Aguanoso y 1,14 km corresponden al sendero Las Delicias (0.34 Ha), se descartó el sendero La Aguadora identificado en el primer trimestre por ser acceso contemplado en el futuro proyecto Sendero Panorámico</t>
  </si>
  <si>
    <t>Se continua con el diagnostico, planeación y elaboración de diseños, actividades previas requeridas para la implementación. No se cumplió la programación para esta actividad en el trimestre contemplada en 35 %, en razón a que el ejecutor del convenio CAR-SDA-EAB, no ha entregado el diagnostico y diseño de las 1  ha de cantera.</t>
  </si>
  <si>
    <t xml:space="preserve">La adecuación de cantera estará sujeta a la implementación del Plan estratégico y sus componentes en la serranía del Zuque el cual se llevará a cabo en el segundo semestre. No se cumplió la programación para esta actividad en el trimestre contemplada en 70 %, en razón a que el ejecutor del conveniodel Plan estartegico del Zuque, no ha iniciado actividades en campo. </t>
  </si>
  <si>
    <t>Se elaboró el plan de apeo de las áreas a implementar en el segundo semestre.No se cumplió la programación para esta actividad en el trimestre contemplada en 38 %, en razón a que el ejecutor del convenio CAR-SDA-EAB, no ha entregado el diagnostico y diseño de las áreas priorizadas para restauración, a la fecha solo se ha cumplido con el plan de apeo como parte del diagnostico y al cual se le asigna un porcentaje del 10%.</t>
  </si>
  <si>
    <t>Se continúa con la identificación de escenarios de restauración para la intervención en el segundo semestre y la   No se cumplió la programación para esta actividad en el trimestre contemplada en 60 % si no en 10%, en razón a que a materializdo el contrato con el cual se obtendrán los productos de diagnóstico y diseño, a la fecha solo se ha cumplido con la identificación de áreas y de escenarios de restauración como parte del diagnostico y al cual se le asigna un porcentaje del 10%.</t>
  </si>
  <si>
    <t>Para el II trimestre de 2018, se reciben los productos tecnicos que corresponden a los avaluos comerciales RT 10, RT 17 y RT 30, y se procede a realizar la respectiva oferta formal de compra para adquisición de los RT 10 y RT 30.
Para el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En la vigencia 2017,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avaluos comerciales de los RT 10-CHIP AAA0142LCOE, RT 17-CHIP AAA0142LCKL y RT 30-CHIP AAA0156LEMR equivalente a un área total de 32ha, en zona de franja de adecuación, lo anterior con recursos de reserva.</t>
  </si>
  <si>
    <t xml:space="preserve">Informe tecnico de avalúos comerciales  entregados por parte de la Unidad Administrativa Espacial Catastro Distrital
Formato de recibo de conformidad de los avaluos comerciales RT 30, RT 10, RT 17
</t>
  </si>
  <si>
    <t>En el II Trimestre de 2018 con recursos de reserva, se avala producto del informe avalúo comercial RT 30, se procede a realizar por parte de castatro ajuste por error de digitacion al valor del avaluo, se inicia la respectiva borrador de la oferta de compra.
En el 2017, con recursos de esta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el avaluo comercial de 3 predios. Se reciben dichos productos para iniciar gestion predial.</t>
  </si>
  <si>
    <t>Oferta de compra RT 30</t>
  </si>
  <si>
    <t xml:space="preserve">Se reciben de conformidad los avaluos comerciales por parte de la Unidad Administrativa Especial Catastro Distrital de 3 predios priorizados RT 10, 17 y 30 que cuentan con un área total de 32,7 Ha. 
</t>
  </si>
  <si>
    <t xml:space="preserve">Con base en la priorizacion predial se adelanta la gestion pertinente para adquisicion del RT 10 área total de 23 ha,  y el RT 30 area total del predio 3,4ha. 
</t>
  </si>
  <si>
    <t xml:space="preserve">En el II trimestre de 2018, se reciben los productos tecnicos necesarios para radicar ante la Unidad Administrativa Especial Casatro Distrital la solicitud de avaluos comerciales RT 10, RT 17 y RT30 que cuentan con un área total de 32,7 Ha. 
</t>
  </si>
  <si>
    <t>Conforme con los requisitos establecidos se reciben los avaluos comerciales de los RT 30, RT 10 y RT 17  se procede a realizar la priorizacion para adelantar las respectivas ofertas de compra y notifiación formal a los propietarios.</t>
  </si>
  <si>
    <t xml:space="preserve">Se inicio proceso de oferta de compra del RT 30 para notificacion de propietarios. </t>
  </si>
  <si>
    <t>Se inicia proceso formal de adquisicion predial RT 10 y RT 30</t>
  </si>
  <si>
    <t>Continúan las actividades de topografía en el sendero Zuque - Corinto para el convenio CAR-SDA-EAB. No se cumplió la programación para esta actividad en el trimestre contemplada en 30 %, en razón a que el ejecutor del convenio CAR-SDA-EAB, no ha entregado el prediseño y diagnóstico del sendero Zuque corinto.</t>
  </si>
  <si>
    <t xml:space="preserve">En  2018, II Trimestre, con recursos de reserva se llevaron a cabo acciones de adopción y mantenimiento de arboles  finalizando así la implementación de la iniciativa soratama,así mismo se desarrollaron espacios de trabajo con los proponentes de la iniciativa corinto.  Con recursos de vigencia  se realizaron las gestiones precontractuales y los diseños de las vallas para  la implementación de la iniciativa nuestros cerros;   Por otro lado se realizaron pruebas y a partir de ellas se ajustaron los videos implementando así el túnel ambiental.   se avanzó en la caracterización socioeconómica de entrenubes. 
En 2016 se vinculó un grupo conformado por juntas de Acción Comunal de 4 Barrios, como proponentes iniciativa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acompañando el proceso de ajuste  y la espacialización de las áreas a intervenir.   Se realizó la Ecotravesía por los Cerros Orientales  vinculando comunidad del Verjón. guion  para el túnel ambiental en procura de la apropiación social de los cerros. Matriz de actores sociales e iniciativas de las 4 zonas prioritarias.
En  2018, con recursos de reserva se llevaron a cabo acciones de ahoyado, aislamiento, plantación mantenimiento y una jornada de adopción de árboles terminando así la implementación de la Iniciativa de soratama. por otro lado, Por otro lado se realizaron pruebas y ajustes implementando así el túnel ambiental.   se avanzó en la caracterización socioeconómica de entrenubes. </t>
  </si>
  <si>
    <t>Se reporta un retraso en el proceso de implementación de la iniciativa "Corinto retazos de amor" teniendo en cuenta que los recursos están sujetos a un convenio.</t>
  </si>
  <si>
    <t>Actas de reuniones, visitas a vivero y áreas a intervenir. Archivo fotográfico de salidas. Listado de asistencia de seguimiento a la implementación.Informe de implementación componente de restauración- registro audiovisual implementación iniciativa . Registro fotográfico implementación túnel. Fichas socioeconomicas y ambientales de cada predio,Diseños para vallas tipo atril, polígonos para vallas tipo 2.</t>
  </si>
  <si>
    <t>Se implementó el túnel ambiental y se realizaron actividades de prueba de la herramienta pedagogica,  a partir de las mismas se realizaron ajustes a los videos para la entrega final.</t>
  </si>
  <si>
    <t>Se finalizó la implementación de la iniciativa de soratama con una jornada de adopción, además se consolidó el documento final de la implementación para el componente de restauración y se realizó video que documenta el proceso de implementación.
Con el fin de avanzar con actividades previas a la implementación de la iniciativa de corinto, se ofició a IDIGER,SENA y Jardín Botánico para trámite de uso de predios y solicitud de apoyo en procesos de formación. Mesa de trabajo con proponentes de la inicitiva y Jardín Botánico para coordinar implementación de la fase de formación.</t>
  </si>
  <si>
    <t xml:space="preserve">Verificar posibles escenarios de apeo y restauración pasiva, completar las áreas objeto de restauración para la vigencia en las cuatro áreas prioritarias de intervención en la franja de adecuación.
Gestionar con la Alcaldía Local de San Cristobal los contactos con los propietarios de los predios.                </t>
  </si>
  <si>
    <t xml:space="preserve">Durante el II trimestre de 2018, con recursos de reserva, monitoreo final de parcelas y mantenimientos restauración. Con recursos de vigencia, reunión con propietario predio potencial en Zuque - Corinto. 
En la vigencia 2016, se identificaron, delimitaron y priorizaron 4 zonas en la Franja; caracterización biológica de la zona piloto de Soratama; se seleccionó un predio; Jornada ambiental para la revitalización de la franja de adecuación. 
En la vigencia 2017, final polígonos zonas prioritarias. Salidas caracterización biológica de Parque del Agua, Zuque y Entrenubes. Modificación Acta de Concertación de voluntades. Diseño de restauración y manejo. Jornadas lúdicas comunidades de Parque del Agua y Zuque. Documento definitivo caracterización biológica Parque del Agua, borrador final caracterización de Zuque. Inicio contrato implementación incentivos. 
En la vigencia 2018, con recursos de reserva, 5 monitoreos 8 parcelas (6 ha restauración pasiva), cerramiento 400m, restauración activa en 2 ha, mantenimientos zona de restauración. Con recursos de vigencia, tres (3) visitas reconocimiento predios potenciales en Zuque, selección predios potenciales, reunión Alcaldía Local de San Cristobal y con propietario predio potencial. 
</t>
  </si>
  <si>
    <t>Aunar esfuerzos con la Alcaldía Local de San Cristobal para acercamiento con propietarios identificados.</t>
  </si>
  <si>
    <t>Actas de reunión, registro fotográfico, informes mensuales e informe final actividades de restauración.</t>
  </si>
  <si>
    <t>Se realizó el monitoreo final de las parcelas en la zona de restauración pasiva y se realizó mantenimiento adicional de la zona de restauración activa.</t>
  </si>
  <si>
    <t>Se seleccionaron 4 predios de los 15 con potencial, a los cuales se les está revisando cartografía y se están identificando  propietarios,  y se determinó con la  Alcaldía local de San Cristobal que se puede trabajar alrededor de la Quebrada El Chuscal (10 predios - aproximadamente 2 ha) y que ellos se encargan de la adecuación hidráulica de la misma.  Igualmente, para facilitar la identificación y contacto con los propietarios de los predios, se realizó reunión con funcionario de la Alcaldía local para recibir colaboración por parte de ellos y facilitaron los contactos. Se realizó reunión con propietario predio en Localidad de San Cristobal con potencial para control de retamo y ecoturismo.</t>
  </si>
  <si>
    <r>
      <t xml:space="preserve">Demoras en la identificación de áreas al evidenciarse que, de 54.4ha públicas fue necesario desestimar 15,7ha previamente intervenidas con actividades de restauración, las </t>
    </r>
    <r>
      <rPr>
        <sz val="10"/>
        <rFont val="Arial"/>
        <family val="2"/>
      </rPr>
      <t>restantes 38,7ha presentan cobertura vegetal exótica e invasora de gran tamaño.
Dificultad  en la identificación de los propietarios de los predios para implementación de incentivos.</t>
    </r>
  </si>
  <si>
    <t>El porcentaje de implementación del plan de manejo de la franja de adecuación y la Reserva Forestal Protectora de los cerros corresponde a 15.82% en lo desarrollado del PDD. Y sus acciones se realizan en 5 componentes principales así:
Para el II trimestre2018.1.)SOCIAL: Implementación de 1 iniciativa ambiental en Soratama. Implementación del túnel ambiental.  2.) PREDIAL: 32,7 ha con avaluó comercial, se inicia proceso de notificación formal de oferta de compra.3.)INCENDIOS FORESTALES: 30,45ha mantenimiento de retamo y 1,54 adecuación zona afectada por incendio forestal.4.)INCENTIVOS: implementación en 8 ha e identificación de 4 predios para implementación en 15 ha.5.)RESTAURACIÓN: 2018: Continua el Apoyo a la Alcaldía Local de San Cristóbal para implementación de 8,93 ha (5.22 ha Q. Aguas Claras y 3.71 ha predio Compensar), se identifican escenarios de restauración y se continúa con reconocimiento de senderos, para la intervención en el segundo semestre.
Para el avance en lo desarrollado del PDD son: 1.) SOCIAL:2016.Vinculación de 1 grupo social en 1 iniciativa ambiental.2017.Vinculación 2 grupos en 1 iniciativa ambiental.Ecotravesía.2018:Implementación de  iniciativa Soratama. Implementación del túnel ambiental, vinculación de 1 grupo social en  iniciativa nuestros cerros. 2.) PREDIAL: 2016 identificación técnica 44 predios.2017 Estudios títulos de 44 predios. 2018.4 predios con levantamientos topográficos.3 predios (RT10 y RT 17 y del RT 30) correspondientes a 32,7 ha con avalúo comercial. 2 predios priorizados para adquisicion.3) INCENDIOS FORESTALES: 63,29 ha: 2016: adecuación 1ha incendiada.2017: control inicial retamo 4ha; mantenimiento retamo 53,66ha;despeje 2000m sendero; restauración 3,09ha afectadas por incendio forestal, plantación 9.447 árboles.2018: adecuación de 1,54ha área incendiada; mantenimiento retamo 42,28ha;despeje 4,31km caminos; plantación 348 árboles. 4.) INCENTIVOS: 2016, implementación en 2 ha. 2017, diseño incentivos 8 ha.2018.implementación en 8 ha e identificación de 4 predios para implementación en 15 ha. 5.) RESTAURACIÓN: 2016: restauración en 0.6 ha, 0.16 ha recuperación senderos. 2017: Apoyo a acciones de restauración en 0.6ha (CAR-Red de Colegios Cerros Orientales e IDIPRON). Acciones de identificación, priorización y prediseño de las actividades a implementar en 1ha de cantera en Zuque, 9,4ha de restauración y 1.2ha de senderos.2018: Apoyo a la Alcaldía Local de San Cristóbal para implementación de 1 ha, reconocimiento área de estudio y procesamiento cartográfico, para identificación de escenarios de restauración y continúa reconocimiento de senderos.</t>
  </si>
  <si>
    <t>Para el II trimestre de 2018, con recursos de vigencia continúa la articulación con IDT y EAAB, realizando el reconocimiento de 5.47 km (1.6 Ha) de los cuales 4.33 km (1.29 Ha) corresponden al sendero Guadalupe - Aguanoso y 1,14 km corresponden al sendero Las Delicias (0.34 Ha), se descartó el sendero La Aguadora identificado en el primer trimestre por ser acceso contemplado en el futuro proyecto Sendero Panorámico. Se continúa con las actividades de topografía en el sendero Zuque - Corinto para el convenio CAR-SDA-EAB, con recursos de reserva.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EAB y CAR. Se contrato la habilitación del sendero Zuque - Corinto en 1,2 ha. 
En lo corrido del año 2018 con recursos de vigencia se viene realizando la articulación con IDT y se realizó el reconocimiento del sendero La Aguadora (1,66 km). Con recursos de reserva se están adelantando actividades de topografía, también se entregó el Esquema Básico para la adecuación del sendero Zuque - Corinto y mantenimiento del sendero Parque del Agua con recursos de reserva.</t>
  </si>
  <si>
    <t xml:space="preserve">Para el II trimestre de 2018, con recursos de la vigencia actual  se continúa con la identificación de escenarios de restauración para la intervención en el segundo semestre.  Con recursos de reserva se elaboró el plan de apeo de las áreas a implementar en el segundo semestre.
En la vigencia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las cuales, se ejecutarán mediante Convenio CAR-SDA-EAB suscrito en la vigencia. Por otro lado se iniciaron las estrategias de acercamiento con el sector privado (Automotores Toyota), para vincularlo en procesos de  conservación, restauración y sostenibilidad ambiental de Franja de Adecuación; visitando un primer predio de 2ha de intervención y estableciendo los preacuerdos de las acciones a realizar.
En lo corrido de 2018 con recursos de vigencia se viene realizando el procesamiento cartográfico que permita la identificación de escenarios de restauración y con recursos de reserva se realizó el inventario forestal para el Convenio CAR-SDA-EAB en el predio Hoya de San Cristóbal y sendero Parque del Agua.
</t>
  </si>
  <si>
    <r>
      <t>Predios: Informe tecnico de avalúos comerciales  entregados por parte de la Unidad Administrativa Espacial Catastro Distrital
Formato de recibo de conformidad de los avaluos comerciales RT 30, RT 10, RT 17
Oferta de compra RT 30
Incendios: Informes mensuales de los convenios.
Restauración:-Mapa de delimitación preliminar de áreas para restauración ecológica en franja de adecuación.
-Tabla de áreas nuevas en franja de adecuación
-Ficha seguimiento trimestral proyecto parque del agua y soportes.
-Modificatorio No. 2 al convenio interadeministrativo No. SDA-CV-20171328, No. CAR 1771 No EAB ESP.
- Ficha seguimiento trimestral proyecto de adecuación de canteras.
-Ficha seguimiento trimestral proyecto de recuperación de senderos.
-Trazado de sendero carreteable final (2,67 km).
-Trazado del sendero Guadalupe - Aguanoso (1,67 km).
-Trazado del sendero Las Delicias Tramo 1 (0,57 km).
-Trazado del sendero Las Delicias Tramo 3 (0,57 km).
Social:Actas de reunión,archivo fotográfico salidas y archivo fotográfico ac</t>
    </r>
    <r>
      <rPr>
        <sz val="10"/>
        <rFont val="Arial"/>
        <family val="2"/>
      </rPr>
      <t>ciones de restauración.Registro fotográfico implementación túnel Ambiental.
Incentivos:Actas de reunión, registro fotográfico, informes mensuales e informe final actividades de restauración.</t>
    </r>
  </si>
  <si>
    <t>1. Trazado de sendero carreteable final (2,67 km).
2. Trazado del sendero Guadalupe - Aguanoso (1,67 km).
3. Trazado del sendero Las Delicias Tramo 1 (0,57 km).
4. Trazado del sendero Las Delicias Tramo 3 (0,57 km)</t>
  </si>
  <si>
    <t xml:space="preserve">1. Ficha seguimiento trimestral proyecto de adecuación de canteras.
2. Modificatorio No. 2 al convenio interadeministrativo No. SDA-CV-20171328, No. CAR 1771 No EAB ESP.
3. Oficio - Desempeño de personal del convenio.
</t>
  </si>
  <si>
    <t xml:space="preserve">1. Mapa de delimitación preliminar de áreas para restauración ecológica en franja de adecuación.
2. Tabla de áreas nuevas en franja de adecuación.
3. Ficha seguimiento trimestral proyecto parque del agua y soportes.
4. Modificatorio No. 2 al convenio interadeministrativo No. SDA-CV-20171328, No. CAR 1771 No EAB ESP.
5. Oficio - Desempeño de personal del convenio.
</t>
  </si>
  <si>
    <t>1. Propuesta sendero Zuque</t>
  </si>
  <si>
    <t>Especial: Territorios Supra e intralocales en Santa Fe en los barrios Bosque Calderón y Bosque Calderón Tejada.</t>
  </si>
  <si>
    <t>Santa fe</t>
  </si>
  <si>
    <t>Pardo Rubio</t>
  </si>
  <si>
    <t>Bosque Calderón</t>
  </si>
  <si>
    <t>1. Trazado de sendero carreteable final (2,67 km).
2. Trazado del sendero Guadalupe - Aguanoso (1,67 km).</t>
  </si>
  <si>
    <t>Cerros Orientales</t>
  </si>
  <si>
    <t>Especial: Territorios Supra e intralocales en Chapinero en los barrios  Egipto y Egipto Alto</t>
  </si>
  <si>
    <t>Chapinero</t>
  </si>
  <si>
    <t>Lourdes</t>
  </si>
  <si>
    <t>Egipto Alto y Egipto</t>
  </si>
  <si>
    <t xml:space="preserve">1. Trazado del sendero Las Delicias Tramo 1 (0,57 km).
</t>
  </si>
  <si>
    <t>1. Trazado del sendero Las Delicias Tramo 3 (0,57 km)</t>
  </si>
  <si>
    <t xml:space="preserve">Para el II trimestre de 2018 con recursos de reserva se continua con el diagnostico, planeación y elaboración de diseños, actividades previas requeridas para la implementación en el segundo semestre con recursos de vigencia.
Para 2016 , la meta no contaba con programación. 
Para la vigencia 2017 se realizó el proceso de identificación y priorización de 1 ha de cantera ubicada en la serranía del Zuque, como área de intervención para implementar las acciones de reconformación geomorfológica y revegetalización como parte del proceso de restauración ecológica y habilitación de la antigua cantera; el cual incluye un 1 hito paisajístico. Se suscribió convenio CAR-SDA-EAB para la restauración de 1ha de cantera.
En lo corrido del año 2018 con recursos de reserva se viene realizando el diagnostico, planeación y elaboración de diseños que hacen parte de la implementación, adicionalmente se cumplió con la identificación de 1ha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</si>
</sst>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_(&quot;$&quot;\ * \(#,##0\);_(&quot;$&quot;\ * &quot;-&quot;_);_(@_)"/>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240A]\ #,##0"/>
    <numFmt numFmtId="176" formatCode="&quot;$&quot;\ #,##0.00"/>
    <numFmt numFmtId="177" formatCode="&quot;$&quot;\ #,##0"/>
    <numFmt numFmtId="178" formatCode="#,##0.0"/>
    <numFmt numFmtId="179" formatCode="#,##0.000"/>
    <numFmt numFmtId="180" formatCode="_(* #,##0_);_(* \(#,##0\);_(* &quot;-&quot;??_);_(@_)"/>
    <numFmt numFmtId="181" formatCode="_(&quot;$&quot;* #,##0_);_(&quot;$&quot;* \(#,##0\);_(&quot;$&quot;* &quot;-&quot;??_);_(@_)"/>
    <numFmt numFmtId="182" formatCode="&quot;$&quot;#,##0.00"/>
  </numFmts>
  <fonts count="57">
    <font>
      <sz val="11"/>
      <color theme="1"/>
      <name val="Calibri"/>
      <family val="2"/>
      <scheme val="minor"/>
    </font>
    <font>
      <sz val="10"/>
      <name val="Arial"/>
      <family val="2"/>
    </font>
    <font>
      <sz val="11"/>
      <color indexed="8"/>
      <name val="Calibri"/>
      <family val="2"/>
    </font>
    <font>
      <sz val="11"/>
      <name val="Arial"/>
      <family val="2"/>
    </font>
    <font>
      <sz val="12"/>
      <name val="Arial"/>
      <family val="2"/>
    </font>
    <font>
      <sz val="12"/>
      <color indexed="8"/>
      <name val="Arial"/>
      <family val="2"/>
    </font>
    <font>
      <b/>
      <sz val="14"/>
      <name val="Arial"/>
      <family val="2"/>
    </font>
    <font>
      <b/>
      <sz val="12"/>
      <name val="Arial"/>
      <family val="2"/>
    </font>
    <font>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10"/>
      <color theme="1"/>
      <name val="Calibri"/>
      <family val="2"/>
      <scheme val="minor"/>
    </font>
    <font>
      <sz val="9"/>
      <name val="Calibri"/>
      <family val="2"/>
      <scheme val="minor"/>
    </font>
    <font>
      <sz val="10"/>
      <name val="Calibri"/>
      <family val="2"/>
      <scheme val="minor"/>
    </font>
    <font>
      <sz val="11"/>
      <color theme="1"/>
      <name val="Arial Narrow"/>
      <family val="2"/>
    </font>
    <font>
      <sz val="12"/>
      <color theme="1"/>
      <name val="Arial"/>
      <family val="2"/>
    </font>
    <font>
      <sz val="12"/>
      <name val="Arial Narrow"/>
      <family val="2"/>
    </font>
    <font>
      <sz val="12"/>
      <color rgb="FFFF0000"/>
      <name val="Arial"/>
      <family val="2"/>
    </font>
    <font>
      <sz val="9"/>
      <name val="Calibri"/>
      <family val="2"/>
    </font>
    <font>
      <sz val="9"/>
      <color theme="1"/>
      <name val="Arial"/>
      <family val="2"/>
    </font>
    <font>
      <b/>
      <sz val="9"/>
      <color theme="0" tint="-0.04997999966144562"/>
      <name val="Arial"/>
      <family val="2"/>
    </font>
    <font>
      <b/>
      <sz val="9"/>
      <color theme="1"/>
      <name val="Arial"/>
      <family val="2"/>
    </font>
    <font>
      <b/>
      <sz val="10"/>
      <color theme="1"/>
      <name val="Arial"/>
      <family val="2"/>
    </font>
    <font>
      <sz val="12"/>
      <color theme="0"/>
      <name val="Arial"/>
      <family val="2"/>
    </font>
    <font>
      <b/>
      <sz val="12"/>
      <color theme="1"/>
      <name val="Arial"/>
      <family val="2"/>
    </font>
    <font>
      <b/>
      <sz val="9"/>
      <name val="Calibri"/>
      <family val="2"/>
    </font>
    <font>
      <b/>
      <sz val="11"/>
      <color indexed="8"/>
      <name val="Arial"/>
      <family val="2"/>
    </font>
    <font>
      <b/>
      <sz val="10"/>
      <color indexed="8"/>
      <name val="Arial"/>
      <family val="2"/>
    </font>
    <font>
      <b/>
      <sz val="8"/>
      <name val="Arial"/>
      <family val="2"/>
    </font>
    <font>
      <sz val="8"/>
      <color indexed="8"/>
      <name val="Arial"/>
      <family val="2"/>
    </font>
    <font>
      <sz val="8"/>
      <color theme="1"/>
      <name val="Arial"/>
      <family val="2"/>
    </font>
    <font>
      <sz val="9"/>
      <color theme="1" tint="0.04998999834060669"/>
      <name val="Arial"/>
      <family val="2"/>
    </font>
    <font>
      <sz val="9"/>
      <color theme="6" tint="-0.4999699890613556"/>
      <name val="Arial"/>
      <family val="2"/>
    </font>
    <font>
      <sz val="9"/>
      <color rgb="FF002060"/>
      <name val="Arial"/>
      <family val="2"/>
    </font>
    <font>
      <sz val="8"/>
      <color theme="6" tint="-0.4999699890613556"/>
      <name val="Arial"/>
      <family val="2"/>
    </font>
    <font>
      <sz val="8"/>
      <color theme="1"/>
      <name val="Arial "/>
      <family val="2"/>
    </font>
    <font>
      <b/>
      <sz val="10"/>
      <name val="Arial"/>
      <family val="2"/>
    </font>
    <font>
      <b/>
      <sz val="8"/>
      <color indexed="8"/>
      <name val="Arial"/>
      <family val="2"/>
    </font>
    <font>
      <b/>
      <sz val="8"/>
      <color theme="1"/>
      <name val="Arial "/>
      <family val="2"/>
    </font>
    <font>
      <sz val="10"/>
      <color rgb="FFFF0000"/>
      <name val="Arial"/>
      <family val="2"/>
    </font>
    <font>
      <sz val="8"/>
      <color rgb="FFFF0000"/>
      <name val="Arial"/>
      <family val="2"/>
    </font>
    <font>
      <sz val="9"/>
      <name val="Tahoma"/>
      <family val="2"/>
    </font>
    <font>
      <b/>
      <sz val="9"/>
      <name val="Tahoma"/>
      <family val="2"/>
    </font>
    <font>
      <sz val="11"/>
      <color theme="0"/>
      <name val="Calibri"/>
      <family val="2"/>
      <scheme val="minor"/>
    </font>
    <font>
      <sz val="12"/>
      <color theme="1"/>
      <name val="Calibri"/>
      <family val="2"/>
      <scheme val="minor"/>
    </font>
    <font>
      <sz val="12"/>
      <color theme="0"/>
      <name val="Calibri"/>
      <family val="2"/>
      <scheme val="minor"/>
    </font>
    <font>
      <sz val="9"/>
      <color theme="4"/>
      <name val="Arial"/>
      <family val="2"/>
    </font>
    <font>
      <sz val="11"/>
      <color theme="0" tint="-0.24997000396251678"/>
      <name val="Calibri"/>
      <family val="2"/>
      <scheme val="minor"/>
    </font>
    <font>
      <sz val="10"/>
      <color theme="1"/>
      <name val="Arial"/>
      <family val="2"/>
    </font>
    <font>
      <sz val="9"/>
      <color theme="0" tint="-0.24997000396251678"/>
      <name val="Arial"/>
      <family val="2"/>
    </font>
    <font>
      <sz val="9"/>
      <color theme="9"/>
      <name val="Arial"/>
      <family val="2"/>
    </font>
    <font>
      <b/>
      <i/>
      <u val="single"/>
      <sz val="9"/>
      <color theme="1"/>
      <name val="Arial"/>
      <family val="2"/>
    </font>
    <font>
      <b/>
      <sz val="8"/>
      <name val="Calibri"/>
      <family val="2"/>
    </font>
  </fonts>
  <fills count="16">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0" tint="-0.3499799966812134"/>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1"/>
        <bgColor indexed="64"/>
      </patternFill>
    </fill>
    <fill>
      <patternFill patternType="solid">
        <fgColor theme="0" tint="-0.1499900072813034"/>
        <bgColor indexed="64"/>
      </patternFill>
    </fill>
    <fill>
      <patternFill patternType="solid">
        <fgColor theme="5" tint="-0.24997000396251678"/>
        <bgColor indexed="64"/>
      </patternFill>
    </fill>
  </fills>
  <borders count="80">
    <border>
      <left/>
      <right/>
      <top/>
      <bottom/>
      <diagonal/>
    </border>
    <border>
      <left style="thin"/>
      <right style="thin"/>
      <top style="thin"/>
      <bottom style="thin"/>
    </border>
    <border>
      <left style="medium"/>
      <right/>
      <top/>
      <bottom style="medium"/>
    </border>
    <border>
      <left/>
      <right/>
      <top/>
      <bottom style="medium"/>
    </border>
    <border>
      <left style="medium"/>
      <right/>
      <top/>
      <bottom/>
    </border>
    <border>
      <left/>
      <right style="medium"/>
      <top/>
      <bottom/>
    </border>
    <border>
      <left style="thin"/>
      <right style="thin"/>
      <top style="medium"/>
      <bottom style="thin"/>
    </border>
    <border>
      <left style="thin"/>
      <right style="thin"/>
      <top style="thin"/>
      <bottom style="medium"/>
    </border>
    <border>
      <left style="thin"/>
      <right style="thin"/>
      <top/>
      <bottom style="thin"/>
    </border>
    <border>
      <left/>
      <right style="medium"/>
      <top/>
      <bottom style="medium"/>
    </border>
    <border>
      <left style="thin"/>
      <right style="thin"/>
      <top style="thin"/>
      <bottom/>
    </border>
    <border>
      <left style="thin"/>
      <right style="medium"/>
      <top/>
      <bottom style="medium"/>
    </border>
    <border>
      <left/>
      <right style="thin"/>
      <top/>
      <bottom/>
    </border>
    <border>
      <left style="thin"/>
      <right/>
      <top/>
      <bottom/>
    </border>
    <border>
      <left style="thin"/>
      <right style="thin"/>
      <top/>
      <bottom/>
    </border>
    <border>
      <left style="medium"/>
      <right style="thin"/>
      <top/>
      <bottom/>
    </border>
    <border>
      <left style="thin"/>
      <right style="medium"/>
      <top/>
      <bottom/>
    </border>
    <border>
      <left/>
      <right style="thin"/>
      <top style="medium"/>
      <bottom style="thin"/>
    </border>
    <border>
      <left/>
      <right/>
      <top/>
      <bottom style="thin"/>
    </border>
    <border>
      <left style="thin"/>
      <right style="medium"/>
      <top/>
      <bottom style="thin"/>
    </border>
    <border>
      <left/>
      <right/>
      <top style="thin"/>
      <bottom style="thin"/>
    </border>
    <border>
      <left style="thin"/>
      <right style="medium"/>
      <top style="thin"/>
      <bottom style="thin"/>
    </border>
    <border>
      <left style="thin"/>
      <right style="medium"/>
      <top style="thin"/>
      <bottom/>
    </border>
    <border>
      <left style="thin"/>
      <right style="thin"/>
      <top/>
      <bottom style="medium"/>
    </border>
    <border>
      <left/>
      <right style="thin"/>
      <top/>
      <bottom style="thin"/>
    </border>
    <border>
      <left style="thin"/>
      <right style="thin"/>
      <top style="medium"/>
      <bottom/>
    </border>
    <border>
      <left style="thin"/>
      <right/>
      <top style="medium"/>
      <bottom/>
    </border>
    <border>
      <left style="thin"/>
      <right/>
      <top/>
      <bottom style="medium"/>
    </border>
    <border>
      <left/>
      <right/>
      <top style="medium"/>
      <bottom style="thin"/>
    </border>
    <border>
      <left/>
      <right style="thin"/>
      <top style="thin"/>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style="medium"/>
      <right style="thin"/>
      <top style="medium"/>
      <bottom style="thin"/>
    </border>
    <border>
      <left/>
      <right style="thin"/>
      <top style="medium"/>
      <bottom/>
    </border>
    <border>
      <left style="medium"/>
      <right style="thin"/>
      <top/>
      <bottom style="thin"/>
    </border>
    <border>
      <left style="medium"/>
      <right style="thin"/>
      <top/>
      <bottom style="medium"/>
    </border>
    <border>
      <left/>
      <right style="thin"/>
      <top/>
      <bottom style="medium"/>
    </border>
    <border>
      <left style="medium"/>
      <right style="thin"/>
      <top style="medium"/>
      <bottom style="medium"/>
    </border>
    <border>
      <left/>
      <right/>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medium"/>
      <bottom/>
    </border>
    <border>
      <left/>
      <right style="medium"/>
      <top style="medium"/>
      <bottom/>
    </border>
    <border>
      <left style="thin"/>
      <right/>
      <top style="thin"/>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medium"/>
    </border>
    <border>
      <left style="thin"/>
      <right/>
      <top style="thin"/>
      <bottom style="thin"/>
    </border>
    <border>
      <left style="medium"/>
      <right style="medium"/>
      <top/>
      <bottom style="thin"/>
    </border>
    <border>
      <left style="medium"/>
      <right style="medium"/>
      <top style="thin"/>
      <bottom/>
    </border>
    <border>
      <left style="medium"/>
      <right style="medium"/>
      <top/>
      <bottom style="medium"/>
    </border>
    <border>
      <left style="thin"/>
      <right/>
      <top style="medium"/>
      <bottom style="thin"/>
    </border>
    <border>
      <left style="thin"/>
      <right/>
      <top/>
      <bottom style="thin"/>
    </border>
    <border>
      <left style="medium"/>
      <right style="thin"/>
      <top style="thin"/>
      <bottom/>
    </border>
    <border>
      <left/>
      <right style="thin"/>
      <top style="thin"/>
      <bottom style="medium"/>
    </border>
    <border>
      <left style="thin"/>
      <right style="medium"/>
      <top style="medium"/>
      <bottom/>
    </border>
    <border>
      <left style="thin"/>
      <right style="medium"/>
      <top style="medium"/>
      <bottom style="medium"/>
    </border>
    <border>
      <left style="medium"/>
      <right/>
      <top style="medium"/>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right style="medium"/>
      <top style="medium"/>
      <bottom style="thin"/>
    </border>
    <border>
      <left/>
      <right/>
      <top style="thin"/>
      <bottom/>
    </border>
    <border>
      <left style="medium"/>
      <right style="medium"/>
      <top/>
      <bottom/>
    </border>
    <border>
      <left style="medium"/>
      <right/>
      <top/>
      <bottom style="thin"/>
    </border>
    <border>
      <left style="medium"/>
      <right/>
      <top style="thin"/>
      <bottom/>
    </border>
    <border>
      <left style="medium"/>
      <right style="medium"/>
      <top style="medium"/>
      <bottom/>
    </border>
    <border>
      <left/>
      <right style="medium"/>
      <top style="thin"/>
      <bottom/>
    </border>
    <border>
      <left/>
      <right style="medium"/>
      <top/>
      <bottom style="thin"/>
    </border>
    <border>
      <left style="medium"/>
      <right/>
      <top style="medium"/>
      <bottom style="thin"/>
    </border>
    <border>
      <left/>
      <right style="medium"/>
      <top style="medium"/>
      <bottom style="medium"/>
    </border>
    <border>
      <left style="medium"/>
      <right/>
      <top style="medium"/>
      <bottom style="medium"/>
    </border>
  </borders>
  <cellStyleXfs count="1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4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0">
      <alignment/>
      <protection/>
    </xf>
    <xf numFmtId="164" fontId="48" fillId="0" borderId="0" applyFont="0" applyFill="0" applyBorder="0" applyAlignment="0" applyProtection="0"/>
    <xf numFmtId="165" fontId="48" fillId="0" borderId="0" applyFont="0" applyFill="0" applyBorder="0" applyAlignment="0" applyProtection="0"/>
    <xf numFmtId="0" fontId="47" fillId="2" borderId="0" applyNumberFormat="0" applyBorder="0" applyAlignment="0" applyProtection="0"/>
    <xf numFmtId="0" fontId="0" fillId="0" borderId="0">
      <alignment/>
      <protection/>
    </xf>
    <xf numFmtId="44" fontId="0"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4" fontId="0" fillId="0" borderId="0" applyFont="0" applyFill="0" applyBorder="0" applyAlignment="0" applyProtection="0"/>
    <xf numFmtId="0" fontId="49" fillId="2" borderId="0" applyNumberFormat="0" applyBorder="0" applyAlignment="0" applyProtection="0"/>
    <xf numFmtId="0" fontId="48" fillId="0" borderId="0">
      <alignment/>
      <protection/>
    </xf>
    <xf numFmtId="16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423">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3" borderId="0" xfId="0" applyFill="1"/>
    <xf numFmtId="0" fontId="0" fillId="0" borderId="0" xfId="0" applyFill="1" applyAlignment="1">
      <alignment horizontal="center" vertical="center"/>
    </xf>
    <xf numFmtId="0" fontId="15" fillId="0" borderId="0" xfId="0" applyFont="1" applyFill="1"/>
    <xf numFmtId="0" fontId="1" fillId="0" borderId="0" xfId="0" applyFont="1" applyFill="1"/>
    <xf numFmtId="0" fontId="4" fillId="0" borderId="0" xfId="0" applyFont="1" applyFill="1" applyAlignment="1">
      <alignment horizontal="center"/>
    </xf>
    <xf numFmtId="0" fontId="0" fillId="3" borderId="0" xfId="0" applyFill="1" applyAlignment="1">
      <alignment horizontal="center"/>
    </xf>
    <xf numFmtId="0" fontId="8"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11" fillId="3" borderId="1" xfId="0" applyFont="1" applyFill="1" applyBorder="1" applyAlignment="1">
      <alignment horizontal="right" vertical="center"/>
    </xf>
    <xf numFmtId="0" fontId="0" fillId="0" borderId="2" xfId="0" applyFill="1" applyBorder="1"/>
    <xf numFmtId="0" fontId="0" fillId="0" borderId="3" xfId="0" applyFill="1" applyBorder="1"/>
    <xf numFmtId="0" fontId="18" fillId="0" borderId="0" xfId="0" applyFont="1" applyFill="1" applyAlignment="1">
      <alignment horizontal="center" vertical="center"/>
    </xf>
    <xf numFmtId="0" fontId="4" fillId="3" borderId="4" xfId="0" applyFont="1" applyFill="1" applyBorder="1" applyAlignment="1">
      <alignment vertical="top" wrapText="1"/>
    </xf>
    <xf numFmtId="0" fontId="4" fillId="3" borderId="0" xfId="0" applyFont="1" applyFill="1" applyBorder="1" applyAlignment="1">
      <alignment vertical="top" wrapText="1"/>
    </xf>
    <xf numFmtId="0" fontId="4" fillId="3" borderId="0" xfId="0" applyFont="1" applyFill="1" applyBorder="1" applyAlignment="1">
      <alignment horizontal="center" vertical="center" wrapText="1"/>
    </xf>
    <xf numFmtId="0" fontId="19" fillId="3" borderId="4" xfId="0" applyFont="1" applyFill="1" applyBorder="1"/>
    <xf numFmtId="0" fontId="19" fillId="3" borderId="0" xfId="0" applyFont="1" applyFill="1" applyBorder="1"/>
    <xf numFmtId="0" fontId="19" fillId="3" borderId="0" xfId="0" applyFont="1" applyFill="1" applyBorder="1" applyAlignment="1">
      <alignment horizontal="center"/>
    </xf>
    <xf numFmtId="0" fontId="19" fillId="3" borderId="5" xfId="0" applyFont="1" applyFill="1" applyBorder="1"/>
    <xf numFmtId="0" fontId="9" fillId="4" borderId="6"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17" fillId="4" borderId="0" xfId="0" applyFont="1" applyFill="1" applyBorder="1" applyAlignment="1">
      <alignment/>
    </xf>
    <xf numFmtId="0" fontId="17" fillId="4" borderId="5" xfId="0" applyFont="1" applyFill="1" applyBorder="1" applyAlignment="1">
      <alignment/>
    </xf>
    <xf numFmtId="0" fontId="17" fillId="4" borderId="3" xfId="0" applyFont="1" applyFill="1" applyBorder="1" applyAlignment="1">
      <alignment/>
    </xf>
    <xf numFmtId="0" fontId="7" fillId="4" borderId="9" xfId="0" applyFont="1" applyFill="1" applyBorder="1" applyAlignment="1">
      <alignment horizontal="right"/>
    </xf>
    <xf numFmtId="0" fontId="4" fillId="4" borderId="10" xfId="0" applyFont="1" applyFill="1" applyBorder="1" applyAlignment="1">
      <alignment horizontal="center" vertical="center" wrapText="1"/>
    </xf>
    <xf numFmtId="3" fontId="4" fillId="0" borderId="0" xfId="0" applyNumberFormat="1" applyFont="1" applyFill="1" applyAlignment="1">
      <alignment horizontal="center"/>
    </xf>
    <xf numFmtId="37" fontId="4" fillId="0" borderId="0" xfId="0" applyNumberFormat="1" applyFont="1" applyFill="1" applyAlignment="1">
      <alignment horizontal="center"/>
    </xf>
    <xf numFmtId="3" fontId="0" fillId="0" borderId="0" xfId="0" applyNumberFormat="1" applyFill="1"/>
    <xf numFmtId="37" fontId="4" fillId="5" borderId="0" xfId="0" applyNumberFormat="1" applyFont="1" applyFill="1" applyAlignment="1">
      <alignment horizontal="center"/>
    </xf>
    <xf numFmtId="1" fontId="4" fillId="0" borderId="0" xfId="0" applyNumberFormat="1" applyFont="1" applyFill="1" applyAlignment="1">
      <alignment horizontal="center"/>
    </xf>
    <xf numFmtId="1" fontId="0" fillId="0" borderId="0" xfId="0" applyNumberFormat="1" applyFill="1"/>
    <xf numFmtId="1" fontId="0" fillId="0" borderId="0" xfId="0" applyNumberFormat="1" applyFill="1" applyAlignment="1">
      <alignment horizontal="center"/>
    </xf>
    <xf numFmtId="174" fontId="4" fillId="0" borderId="0" xfId="22" applyNumberFormat="1" applyFont="1" applyFill="1" applyAlignment="1">
      <alignment horizontal="center"/>
    </xf>
    <xf numFmtId="0" fontId="0" fillId="0" borderId="0" xfId="0" applyFill="1" applyAlignment="1">
      <alignment wrapText="1"/>
    </xf>
    <xf numFmtId="0" fontId="18"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15" fillId="0" borderId="0" xfId="0" applyFont="1" applyFill="1" applyAlignment="1">
      <alignment wrapText="1"/>
    </xf>
    <xf numFmtId="0" fontId="0" fillId="0" borderId="0" xfId="0" applyAlignment="1">
      <alignment/>
    </xf>
    <xf numFmtId="174" fontId="4" fillId="0" borderId="0" xfId="24" applyNumberFormat="1" applyFont="1" applyFill="1" applyAlignment="1">
      <alignment horizontal="center"/>
    </xf>
    <xf numFmtId="2" fontId="0" fillId="0" borderId="0" xfId="0" applyNumberFormat="1" applyFill="1" applyAlignment="1">
      <alignment horizontal="center" vertical="center"/>
    </xf>
    <xf numFmtId="0" fontId="4" fillId="4" borderId="10" xfId="0" applyFont="1" applyFill="1" applyBorder="1" applyAlignment="1">
      <alignment horizontal="center" vertical="center" wrapText="1"/>
    </xf>
    <xf numFmtId="0" fontId="10" fillId="0" borderId="0" xfId="35" applyFont="1" applyBorder="1" applyAlignment="1">
      <alignment vertical="center"/>
      <protection/>
    </xf>
    <xf numFmtId="0" fontId="12" fillId="6" borderId="1" xfId="35" applyFont="1" applyFill="1" applyBorder="1" applyAlignment="1">
      <alignment horizontal="left" vertical="center" wrapText="1"/>
      <protection/>
    </xf>
    <xf numFmtId="0" fontId="12" fillId="6" borderId="7" xfId="35" applyFont="1" applyFill="1" applyBorder="1" applyAlignment="1">
      <alignment horizontal="left" vertical="center" wrapText="1"/>
      <protection/>
    </xf>
    <xf numFmtId="0" fontId="12" fillId="0" borderId="0" xfId="35" applyFont="1" applyAlignment="1">
      <alignment vertical="center"/>
      <protection/>
    </xf>
    <xf numFmtId="0" fontId="10"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7" borderId="0" xfId="35" applyFont="1" applyFill="1" applyBorder="1" applyAlignment="1">
      <alignment vertical="center"/>
      <protection/>
    </xf>
    <xf numFmtId="171" fontId="16" fillId="8" borderId="6" xfId="0" applyNumberFormat="1" applyFont="1" applyFill="1" applyBorder="1" applyAlignment="1">
      <alignment vertical="center"/>
    </xf>
    <xf numFmtId="0" fontId="10" fillId="7" borderId="0" xfId="35" applyFont="1" applyFill="1" applyAlignment="1">
      <alignment vertical="center"/>
      <protection/>
    </xf>
    <xf numFmtId="171" fontId="16" fillId="4" borderId="7" xfId="0" applyNumberFormat="1" applyFont="1" applyFill="1" applyBorder="1" applyAlignment="1">
      <alignment vertical="center"/>
    </xf>
    <xf numFmtId="10" fontId="23" fillId="3" borderId="7" xfId="35" applyNumberFormat="1" applyFont="1" applyFill="1" applyBorder="1" applyAlignment="1">
      <alignment horizontal="center" vertical="center" wrapText="1"/>
      <protection/>
    </xf>
    <xf numFmtId="171" fontId="16" fillId="4" borderId="1" xfId="0" applyNumberFormat="1" applyFont="1" applyFill="1" applyBorder="1" applyAlignment="1">
      <alignment vertical="center"/>
    </xf>
    <xf numFmtId="10" fontId="23" fillId="3" borderId="1" xfId="35" applyNumberFormat="1" applyFont="1" applyFill="1" applyBorder="1" applyAlignment="1">
      <alignment horizontal="center" vertical="center" wrapText="1"/>
      <protection/>
    </xf>
    <xf numFmtId="0" fontId="10" fillId="7" borderId="0" xfId="35" applyFont="1" applyFill="1" applyAlignment="1">
      <alignment horizontal="left" vertical="center"/>
      <protection/>
    </xf>
    <xf numFmtId="0" fontId="24" fillId="3" borderId="0" xfId="0" applyFont="1" applyFill="1" applyBorder="1" applyAlignment="1">
      <alignment horizontal="center" vertical="center" wrapText="1"/>
    </xf>
    <xf numFmtId="0" fontId="24" fillId="3" borderId="0" xfId="0" applyFont="1" applyFill="1" applyBorder="1" applyAlignment="1">
      <alignment horizontal="left" vertical="center" wrapText="1"/>
    </xf>
    <xf numFmtId="10" fontId="24" fillId="3" borderId="0" xfId="35" applyNumberFormat="1" applyFont="1" applyFill="1" applyBorder="1" applyAlignment="1">
      <alignment horizontal="center" vertical="center"/>
      <protection/>
    </xf>
    <xf numFmtId="10" fontId="12" fillId="3" borderId="0" xfId="35" applyNumberFormat="1" applyFont="1" applyFill="1" applyBorder="1" applyAlignment="1">
      <alignment horizontal="center" vertical="center"/>
      <protection/>
    </xf>
    <xf numFmtId="10" fontId="10" fillId="7" borderId="0" xfId="35" applyNumberFormat="1" applyFont="1" applyFill="1" applyAlignment="1">
      <alignment vertical="center"/>
      <protection/>
    </xf>
    <xf numFmtId="10" fontId="10" fillId="7" borderId="0" xfId="35" applyNumberFormat="1" applyFont="1" applyFill="1" applyAlignment="1">
      <alignment horizontal="center" vertical="center"/>
      <protection/>
    </xf>
    <xf numFmtId="0" fontId="10" fillId="0" borderId="0" xfId="35" applyFont="1" applyAlignment="1">
      <alignment horizontal="left" vertical="center"/>
      <protection/>
    </xf>
    <xf numFmtId="171" fontId="16" fillId="4" borderId="10" xfId="0" applyNumberFormat="1" applyFont="1" applyFill="1" applyBorder="1" applyAlignment="1">
      <alignment vertical="center"/>
    </xf>
    <xf numFmtId="0" fontId="12" fillId="6" borderId="11" xfId="35" applyFont="1" applyFill="1" applyBorder="1" applyAlignment="1">
      <alignment horizontal="center" vertical="center" wrapText="1"/>
      <protection/>
    </xf>
    <xf numFmtId="0" fontId="2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9" fontId="19" fillId="3" borderId="1" xfId="0" applyNumberFormat="1" applyFont="1" applyFill="1" applyBorder="1" applyAlignment="1">
      <alignment horizontal="center" vertical="center" wrapText="1"/>
    </xf>
    <xf numFmtId="10" fontId="0" fillId="0" borderId="0" xfId="0" applyNumberFormat="1" applyFill="1" applyAlignment="1">
      <alignment horizontal="center"/>
    </xf>
    <xf numFmtId="0" fontId="4" fillId="3" borderId="1" xfId="0"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19" fillId="9" borderId="1" xfId="0"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0" fontId="27" fillId="3" borderId="0" xfId="0" applyFont="1" applyFill="1"/>
    <xf numFmtId="37" fontId="10" fillId="3" borderId="1" xfId="29" applyNumberFormat="1" applyFont="1" applyFill="1" applyBorder="1" applyAlignment="1">
      <alignment horizontal="center" vertical="center"/>
    </xf>
    <xf numFmtId="10" fontId="24" fillId="3" borderId="0" xfId="0" applyNumberFormat="1" applyFont="1" applyFill="1" applyBorder="1" applyAlignment="1">
      <alignment horizontal="center" vertical="center" wrapText="1"/>
    </xf>
    <xf numFmtId="0" fontId="12" fillId="6" borderId="10" xfId="35" applyFont="1" applyFill="1" applyBorder="1" applyAlignment="1">
      <alignment horizontal="center" vertical="center" wrapText="1"/>
      <protection/>
    </xf>
    <xf numFmtId="10" fontId="10" fillId="6" borderId="10" xfId="35" applyNumberFormat="1" applyFont="1" applyFill="1" applyBorder="1" applyAlignment="1">
      <alignment horizontal="center" vertical="center" wrapText="1"/>
      <protection/>
    </xf>
    <xf numFmtId="0" fontId="12" fillId="6" borderId="10" xfId="35" applyFont="1" applyFill="1" applyBorder="1" applyAlignment="1">
      <alignment horizontal="center" vertical="center" textRotation="180" wrapText="1"/>
      <protection/>
    </xf>
    <xf numFmtId="10" fontId="4" fillId="0" borderId="1"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pplyBorder="1">
      <alignment/>
      <protection/>
    </xf>
    <xf numFmtId="0" fontId="1" fillId="0" borderId="0" xfId="38">
      <alignment/>
      <protection/>
    </xf>
    <xf numFmtId="0" fontId="7" fillId="0" borderId="0" xfId="99" applyFont="1" applyBorder="1" applyAlignment="1">
      <alignment horizontal="center" vertical="center" wrapText="1"/>
      <protection/>
    </xf>
    <xf numFmtId="0" fontId="4" fillId="0" borderId="0" xfId="38" applyFont="1" applyBorder="1" applyAlignment="1">
      <alignment vertical="center" wrapText="1"/>
      <protection/>
    </xf>
    <xf numFmtId="0" fontId="4" fillId="0" borderId="0" xfId="38" applyFont="1" applyBorder="1" applyAlignment="1">
      <alignment wrapText="1"/>
      <protection/>
    </xf>
    <xf numFmtId="0" fontId="4" fillId="0" borderId="0" xfId="38" applyFont="1" applyBorder="1">
      <alignment/>
      <protection/>
    </xf>
    <xf numFmtId="0" fontId="4" fillId="0" borderId="0" xfId="38" applyFont="1">
      <alignment/>
      <protection/>
    </xf>
    <xf numFmtId="0" fontId="32" fillId="4" borderId="10" xfId="38" applyFont="1" applyFill="1" applyBorder="1" applyAlignment="1">
      <alignment horizontal="center" vertical="center" wrapText="1"/>
      <protection/>
    </xf>
    <xf numFmtId="0" fontId="32" fillId="4" borderId="10" xfId="38" applyFont="1" applyFill="1" applyBorder="1" applyAlignment="1">
      <alignment vertical="center" wrapText="1"/>
      <protection/>
    </xf>
    <xf numFmtId="0" fontId="32" fillId="4" borderId="12" xfId="38" applyFont="1" applyFill="1" applyBorder="1" applyAlignment="1">
      <alignment horizontal="center" vertical="center" wrapText="1"/>
      <protection/>
    </xf>
    <xf numFmtId="0" fontId="32" fillId="4" borderId="13" xfId="38" applyFont="1" applyFill="1" applyBorder="1" applyAlignment="1">
      <alignment horizontal="center" vertical="center" wrapText="1"/>
      <protection/>
    </xf>
    <xf numFmtId="0" fontId="32" fillId="4" borderId="14" xfId="38" applyFont="1" applyFill="1" applyBorder="1" applyAlignment="1">
      <alignment horizontal="center" vertical="center" wrapText="1"/>
      <protection/>
    </xf>
    <xf numFmtId="0" fontId="32" fillId="4" borderId="15" xfId="38" applyFont="1" applyFill="1" applyBorder="1" applyAlignment="1">
      <alignment horizontal="center" vertical="center"/>
      <protection/>
    </xf>
    <xf numFmtId="0" fontId="32" fillId="4" borderId="16" xfId="38" applyFont="1" applyFill="1" applyBorder="1" applyAlignment="1">
      <alignment horizontal="center" vertical="center" wrapText="1"/>
      <protection/>
    </xf>
    <xf numFmtId="0" fontId="8" fillId="0" borderId="0" xfId="38" applyFont="1" applyBorder="1" applyAlignment="1">
      <alignment vertical="center" wrapText="1"/>
      <protection/>
    </xf>
    <xf numFmtId="0" fontId="4" fillId="0" borderId="0" xfId="38" applyFont="1" applyBorder="1" applyAlignment="1">
      <alignment horizontal="center" vertical="center" wrapText="1"/>
      <protection/>
    </xf>
    <xf numFmtId="0" fontId="7" fillId="0" borderId="0" xfId="99" applyFont="1" applyBorder="1" applyAlignment="1">
      <alignment vertical="center" wrapText="1"/>
      <protection/>
    </xf>
    <xf numFmtId="0" fontId="33" fillId="4" borderId="17" xfId="38" applyFont="1" applyFill="1" applyBorder="1" applyAlignment="1">
      <alignment horizontal="left" vertical="center" wrapText="1"/>
      <protection/>
    </xf>
    <xf numFmtId="3" fontId="11" fillId="3" borderId="6" xfId="38" applyNumberFormat="1" applyFont="1" applyFill="1" applyBorder="1" applyAlignment="1">
      <alignment horizontal="center" vertical="center" wrapText="1"/>
      <protection/>
    </xf>
    <xf numFmtId="3" fontId="11" fillId="0" borderId="6" xfId="38" applyNumberFormat="1" applyFont="1" applyFill="1" applyBorder="1" applyAlignment="1">
      <alignment horizontal="center" vertical="center" wrapText="1"/>
      <protection/>
    </xf>
    <xf numFmtId="3" fontId="10" fillId="3" borderId="6" xfId="0" applyNumberFormat="1" applyFont="1" applyFill="1" applyBorder="1" applyAlignment="1">
      <alignment horizontal="center" vertical="center" wrapText="1"/>
    </xf>
    <xf numFmtId="3" fontId="11" fillId="3" borderId="6" xfId="38" applyNumberFormat="1" applyFont="1" applyFill="1" applyBorder="1" applyAlignment="1">
      <alignment vertical="center" wrapText="1"/>
      <protection/>
    </xf>
    <xf numFmtId="3" fontId="10" fillId="0" borderId="6" xfId="38" applyNumberFormat="1" applyFont="1" applyFill="1" applyBorder="1" applyAlignment="1">
      <alignment vertical="center" wrapText="1"/>
      <protection/>
    </xf>
    <xf numFmtId="3" fontId="33" fillId="3" borderId="6" xfId="38" applyNumberFormat="1" applyFont="1" applyFill="1" applyBorder="1" applyAlignment="1">
      <alignment horizontal="center" vertical="center" wrapText="1"/>
      <protection/>
    </xf>
    <xf numFmtId="0" fontId="8" fillId="0" borderId="0" xfId="99" applyFont="1" applyBorder="1" applyAlignment="1">
      <alignment vertical="center" wrapText="1"/>
      <protection/>
    </xf>
    <xf numFmtId="176" fontId="11" fillId="3" borderId="1" xfId="29" applyNumberFormat="1" applyFont="1" applyFill="1" applyBorder="1" applyAlignment="1">
      <alignment horizontal="center" vertical="center" wrapText="1"/>
    </xf>
    <xf numFmtId="176" fontId="11" fillId="0" borderId="1" xfId="29" applyNumberFormat="1" applyFont="1" applyFill="1" applyBorder="1" applyAlignment="1">
      <alignment horizontal="center" vertical="center" wrapText="1"/>
    </xf>
    <xf numFmtId="176" fontId="11" fillId="3" borderId="1" xfId="29" applyNumberFormat="1" applyFont="1" applyFill="1" applyBorder="1" applyAlignment="1">
      <alignment horizontal="center" vertical="center"/>
    </xf>
    <xf numFmtId="176" fontId="11" fillId="3" borderId="1" xfId="29" applyNumberFormat="1" applyFont="1" applyFill="1" applyBorder="1" applyAlignment="1">
      <alignment vertical="center" wrapText="1"/>
    </xf>
    <xf numFmtId="176" fontId="10" fillId="0" borderId="1" xfId="29" applyNumberFormat="1" applyFont="1" applyFill="1" applyBorder="1" applyAlignment="1">
      <alignment vertical="center" wrapText="1"/>
    </xf>
    <xf numFmtId="37" fontId="11" fillId="3" borderId="1" xfId="0" applyNumberFormat="1" applyFont="1" applyFill="1" applyBorder="1" applyAlignment="1">
      <alignment horizontal="right" vertical="center"/>
    </xf>
    <xf numFmtId="3" fontId="11" fillId="3" borderId="1" xfId="38" applyNumberFormat="1" applyFont="1" applyFill="1" applyBorder="1" applyAlignment="1">
      <alignment horizontal="center" vertical="center" wrapText="1"/>
      <protection/>
    </xf>
    <xf numFmtId="3" fontId="11" fillId="0" borderId="1" xfId="38" applyNumberFormat="1" applyFont="1" applyFill="1" applyBorder="1" applyAlignment="1">
      <alignment horizontal="center" vertical="center" wrapText="1"/>
      <protection/>
    </xf>
    <xf numFmtId="3" fontId="11" fillId="3" borderId="1" xfId="38" applyNumberFormat="1" applyFont="1" applyFill="1" applyBorder="1" applyAlignment="1">
      <alignment vertical="center" wrapText="1"/>
      <protection/>
    </xf>
    <xf numFmtId="3" fontId="10" fillId="0" borderId="1" xfId="38" applyNumberFormat="1" applyFont="1" applyFill="1" applyBorder="1" applyAlignment="1">
      <alignment vertical="center" wrapText="1"/>
      <protection/>
    </xf>
    <xf numFmtId="3" fontId="33" fillId="3" borderId="1" xfId="38" applyNumberFormat="1" applyFont="1" applyFill="1" applyBorder="1" applyAlignment="1">
      <alignment horizontal="center" vertical="center" wrapText="1"/>
      <protection/>
    </xf>
    <xf numFmtId="178" fontId="11" fillId="3" borderId="6" xfId="38" applyNumberFormat="1" applyFont="1" applyFill="1" applyBorder="1" applyAlignment="1">
      <alignment horizontal="center" vertical="center" wrapText="1"/>
      <protection/>
    </xf>
    <xf numFmtId="4" fontId="11" fillId="0" borderId="6" xfId="38" applyNumberFormat="1" applyFont="1" applyFill="1" applyBorder="1" applyAlignment="1">
      <alignment horizontal="center" vertical="center" wrapText="1"/>
      <protection/>
    </xf>
    <xf numFmtId="37" fontId="11" fillId="3" borderId="6" xfId="29" applyNumberFormat="1" applyFont="1" applyFill="1" applyBorder="1" applyAlignment="1">
      <alignment horizontal="center" vertical="center"/>
    </xf>
    <xf numFmtId="37" fontId="13" fillId="3" borderId="6" xfId="29" applyNumberFormat="1" applyFont="1" applyFill="1" applyBorder="1" applyAlignment="1">
      <alignment horizontal="center" vertical="center"/>
    </xf>
    <xf numFmtId="175" fontId="11" fillId="3" borderId="6" xfId="38" applyNumberFormat="1" applyFont="1" applyFill="1" applyBorder="1" applyAlignment="1">
      <alignment vertical="center" wrapText="1"/>
      <protection/>
    </xf>
    <xf numFmtId="175" fontId="10" fillId="0" borderId="6" xfId="38" applyNumberFormat="1" applyFont="1" applyFill="1" applyBorder="1" applyAlignment="1">
      <alignment vertical="center" wrapText="1"/>
      <protection/>
    </xf>
    <xf numFmtId="175" fontId="33" fillId="3" borderId="6" xfId="38" applyNumberFormat="1" applyFont="1" applyFill="1" applyBorder="1" applyAlignment="1">
      <alignment horizontal="center" vertical="center" wrapText="1"/>
      <protection/>
    </xf>
    <xf numFmtId="176" fontId="13" fillId="3" borderId="1" xfId="29" applyNumberFormat="1" applyFont="1" applyFill="1" applyBorder="1" applyAlignment="1">
      <alignment horizontal="center" vertical="center"/>
    </xf>
    <xf numFmtId="176" fontId="11" fillId="3" borderId="1" xfId="38" applyNumberFormat="1" applyFont="1" applyFill="1" applyBorder="1" applyAlignment="1">
      <alignment horizontal="center" vertical="center" wrapText="1"/>
      <protection/>
    </xf>
    <xf numFmtId="176" fontId="11" fillId="3" borderId="1" xfId="38" applyNumberFormat="1" applyFont="1" applyFill="1" applyBorder="1" applyAlignment="1">
      <alignment vertical="center" wrapText="1"/>
      <protection/>
    </xf>
    <xf numFmtId="176" fontId="10" fillId="0" borderId="1" xfId="38" applyNumberFormat="1" applyFont="1" applyFill="1" applyBorder="1" applyAlignment="1">
      <alignment vertical="center" wrapText="1"/>
      <protection/>
    </xf>
    <xf numFmtId="37" fontId="13" fillId="3" borderId="1" xfId="29" applyNumberFormat="1" applyFont="1" applyFill="1" applyBorder="1" applyAlignment="1">
      <alignment horizontal="center" vertical="center"/>
    </xf>
    <xf numFmtId="175" fontId="10" fillId="0" borderId="1" xfId="38" applyNumberFormat="1" applyFont="1" applyFill="1" applyBorder="1" applyAlignment="1">
      <alignment vertical="center" wrapText="1"/>
      <protection/>
    </xf>
    <xf numFmtId="3" fontId="11" fillId="0" borderId="7" xfId="38" applyNumberFormat="1" applyFont="1" applyFill="1" applyBorder="1" applyAlignment="1">
      <alignment horizontal="center" vertical="center" wrapText="1"/>
      <protection/>
    </xf>
    <xf numFmtId="37" fontId="13" fillId="3" borderId="7" xfId="29" applyNumberFormat="1" applyFont="1" applyFill="1" applyBorder="1" applyAlignment="1">
      <alignment horizontal="center" vertical="center"/>
    </xf>
    <xf numFmtId="3" fontId="11" fillId="3" borderId="7" xfId="38" applyNumberFormat="1" applyFont="1" applyFill="1" applyBorder="1" applyAlignment="1">
      <alignment horizontal="center" vertical="center" wrapText="1"/>
      <protection/>
    </xf>
    <xf numFmtId="0" fontId="33" fillId="4" borderId="18" xfId="38" applyFont="1" applyFill="1" applyBorder="1" applyAlignment="1">
      <alignment horizontal="left" vertical="center" wrapText="1"/>
      <protection/>
    </xf>
    <xf numFmtId="37" fontId="13" fillId="3" borderId="8" xfId="29" applyNumberFormat="1" applyFont="1" applyFill="1" applyBorder="1" applyAlignment="1">
      <alignment horizontal="center" vertical="center"/>
    </xf>
    <xf numFmtId="3" fontId="11" fillId="0" borderId="8" xfId="38" applyNumberFormat="1" applyFont="1" applyFill="1" applyBorder="1" applyAlignment="1">
      <alignment horizontal="center" vertical="center" wrapText="1"/>
      <protection/>
    </xf>
    <xf numFmtId="3" fontId="11" fillId="3" borderId="8" xfId="38" applyNumberFormat="1" applyFont="1" applyFill="1" applyBorder="1" applyAlignment="1">
      <alignment horizontal="center" vertical="center" wrapText="1"/>
      <protection/>
    </xf>
    <xf numFmtId="2" fontId="11" fillId="3" borderId="8" xfId="38" applyNumberFormat="1" applyFont="1" applyFill="1" applyBorder="1" applyAlignment="1">
      <alignment vertical="center" wrapText="1"/>
      <protection/>
    </xf>
    <xf numFmtId="1" fontId="11" fillId="3" borderId="8" xfId="38" applyNumberFormat="1" applyFont="1" applyFill="1" applyBorder="1" applyAlignment="1">
      <alignment vertical="center" wrapText="1"/>
      <protection/>
    </xf>
    <xf numFmtId="1" fontId="10" fillId="0" borderId="8" xfId="38" applyNumberFormat="1" applyFont="1" applyFill="1" applyBorder="1" applyAlignment="1">
      <alignment vertical="center" wrapText="1"/>
      <protection/>
    </xf>
    <xf numFmtId="175" fontId="33" fillId="3" borderId="8" xfId="38" applyNumberFormat="1" applyFont="1" applyFill="1" applyBorder="1" applyAlignment="1">
      <alignment horizontal="center" vertical="center" wrapText="1"/>
      <protection/>
    </xf>
    <xf numFmtId="37" fontId="13" fillId="3" borderId="19" xfId="29" applyNumberFormat="1" applyFont="1" applyFill="1" applyBorder="1" applyAlignment="1">
      <alignment horizontal="center" vertical="center"/>
    </xf>
    <xf numFmtId="175" fontId="33" fillId="4" borderId="20" xfId="38" applyNumberFormat="1" applyFont="1" applyFill="1" applyBorder="1" applyAlignment="1">
      <alignment horizontal="left" vertical="center" wrapText="1"/>
      <protection/>
    </xf>
    <xf numFmtId="37" fontId="13" fillId="3" borderId="21" xfId="29" applyNumberFormat="1" applyFont="1" applyFill="1" applyBorder="1" applyAlignment="1">
      <alignment horizontal="center" vertical="center"/>
    </xf>
    <xf numFmtId="2" fontId="11" fillId="3" borderId="1" xfId="38" applyNumberFormat="1" applyFont="1" applyFill="1" applyBorder="1" applyAlignment="1">
      <alignment vertical="center" wrapText="1"/>
      <protection/>
    </xf>
    <xf numFmtId="2" fontId="10" fillId="0" borderId="1" xfId="38" applyNumberFormat="1" applyFont="1" applyFill="1" applyBorder="1" applyAlignment="1">
      <alignment vertical="center" wrapText="1"/>
      <protection/>
    </xf>
    <xf numFmtId="175" fontId="33" fillId="3" borderId="21" xfId="38" applyNumberFormat="1" applyFont="1" applyFill="1" applyBorder="1" applyAlignment="1">
      <alignment horizontal="center" vertical="center" wrapText="1"/>
      <protection/>
    </xf>
    <xf numFmtId="37" fontId="13" fillId="3" borderId="10" xfId="29" applyNumberFormat="1" applyFont="1" applyFill="1" applyBorder="1" applyAlignment="1">
      <alignment horizontal="center" vertical="center"/>
    </xf>
    <xf numFmtId="175" fontId="33" fillId="3" borderId="10" xfId="38" applyNumberFormat="1" applyFont="1" applyFill="1" applyBorder="1" applyAlignment="1">
      <alignment horizontal="center" vertical="center" wrapText="1"/>
      <protection/>
    </xf>
    <xf numFmtId="175" fontId="33" fillId="3" borderId="22" xfId="38" applyNumberFormat="1" applyFont="1" applyFill="1" applyBorder="1" applyAlignment="1">
      <alignment horizontal="center" vertical="center" wrapText="1"/>
      <protection/>
    </xf>
    <xf numFmtId="178" fontId="11" fillId="0" borderId="6" xfId="38" applyNumberFormat="1" applyFont="1" applyFill="1" applyBorder="1" applyAlignment="1">
      <alignment horizontal="center" vertical="center" wrapText="1"/>
      <protection/>
    </xf>
    <xf numFmtId="1" fontId="11" fillId="3" borderId="6" xfId="38" applyNumberFormat="1" applyFont="1" applyFill="1" applyBorder="1" applyAlignment="1">
      <alignment vertical="center" wrapText="1"/>
      <protection/>
    </xf>
    <xf numFmtId="1" fontId="11" fillId="0" borderId="6" xfId="38" applyNumberFormat="1" applyFont="1" applyFill="1" applyBorder="1" applyAlignment="1">
      <alignment vertical="center" wrapText="1"/>
      <protection/>
    </xf>
    <xf numFmtId="170" fontId="11" fillId="3" borderId="1" xfId="29" applyNumberFormat="1" applyFont="1" applyFill="1" applyBorder="1" applyAlignment="1">
      <alignment horizontal="center" vertical="center" wrapText="1"/>
    </xf>
    <xf numFmtId="170" fontId="11" fillId="0" borderId="1" xfId="29" applyNumberFormat="1" applyFont="1" applyFill="1" applyBorder="1" applyAlignment="1">
      <alignment horizontal="center" vertical="center" wrapText="1"/>
    </xf>
    <xf numFmtId="178" fontId="11" fillId="0" borderId="1" xfId="29" applyNumberFormat="1" applyFont="1" applyFill="1" applyBorder="1" applyAlignment="1">
      <alignment horizontal="center" vertical="center" wrapText="1"/>
    </xf>
    <xf numFmtId="37" fontId="11" fillId="3" borderId="1" xfId="29" applyNumberFormat="1" applyFont="1" applyFill="1" applyBorder="1" applyAlignment="1">
      <alignment horizontal="center" vertical="center"/>
    </xf>
    <xf numFmtId="1" fontId="11" fillId="3" borderId="1" xfId="29" applyNumberFormat="1" applyFont="1" applyFill="1" applyBorder="1" applyAlignment="1">
      <alignment vertical="center" wrapText="1"/>
    </xf>
    <xf numFmtId="1" fontId="11" fillId="0" borderId="1" xfId="29" applyNumberFormat="1" applyFont="1" applyFill="1" applyBorder="1" applyAlignment="1">
      <alignment vertical="center" wrapText="1"/>
    </xf>
    <xf numFmtId="178" fontId="11" fillId="0" borderId="1" xfId="38" applyNumberFormat="1" applyFont="1" applyFill="1" applyBorder="1" applyAlignment="1">
      <alignment horizontal="center" vertical="center" wrapText="1"/>
      <protection/>
    </xf>
    <xf numFmtId="1" fontId="11" fillId="3" borderId="1" xfId="38" applyNumberFormat="1" applyFont="1" applyFill="1" applyBorder="1" applyAlignment="1">
      <alignment vertical="center" wrapText="1"/>
      <protection/>
    </xf>
    <xf numFmtId="1" fontId="11" fillId="0" borderId="1" xfId="38" applyNumberFormat="1" applyFont="1" applyFill="1" applyBorder="1" applyAlignment="1">
      <alignment vertical="center" wrapText="1"/>
      <protection/>
    </xf>
    <xf numFmtId="3" fontId="11" fillId="3" borderId="10" xfId="38" applyNumberFormat="1" applyFont="1" applyFill="1" applyBorder="1" applyAlignment="1">
      <alignment horizontal="center" vertical="center" wrapText="1"/>
      <protection/>
    </xf>
    <xf numFmtId="3" fontId="11" fillId="0" borderId="10" xfId="38" applyNumberFormat="1" applyFont="1" applyFill="1" applyBorder="1" applyAlignment="1">
      <alignment horizontal="center" vertical="center" wrapText="1"/>
      <protection/>
    </xf>
    <xf numFmtId="178" fontId="11" fillId="0" borderId="10" xfId="38" applyNumberFormat="1" applyFont="1" applyFill="1" applyBorder="1" applyAlignment="1">
      <alignment horizontal="center" vertical="center" wrapText="1"/>
      <protection/>
    </xf>
    <xf numFmtId="3" fontId="11" fillId="3" borderId="23" xfId="38" applyNumberFormat="1" applyFont="1" applyFill="1" applyBorder="1" applyAlignment="1">
      <alignment horizontal="center" vertical="center" wrapText="1"/>
      <protection/>
    </xf>
    <xf numFmtId="3" fontId="11" fillId="0" borderId="23" xfId="38" applyNumberFormat="1" applyFont="1" applyFill="1" applyBorder="1" applyAlignment="1">
      <alignment horizontal="center" vertical="center" wrapText="1"/>
      <protection/>
    </xf>
    <xf numFmtId="178" fontId="11" fillId="0" borderId="23" xfId="38" applyNumberFormat="1" applyFont="1" applyFill="1" applyBorder="1" applyAlignment="1">
      <alignment horizontal="center" vertical="center" wrapText="1"/>
      <protection/>
    </xf>
    <xf numFmtId="178" fontId="10" fillId="3" borderId="6" xfId="0" applyNumberFormat="1" applyFont="1" applyFill="1" applyBorder="1" applyAlignment="1">
      <alignment horizontal="center" vertical="center" wrapText="1"/>
    </xf>
    <xf numFmtId="1" fontId="11" fillId="3" borderId="10" xfId="38" applyNumberFormat="1" applyFont="1" applyFill="1" applyBorder="1" applyAlignment="1">
      <alignment vertical="center" wrapText="1"/>
      <protection/>
    </xf>
    <xf numFmtId="37" fontId="13" fillId="3" borderId="23" xfId="29" applyNumberFormat="1" applyFont="1" applyFill="1" applyBorder="1" applyAlignment="1">
      <alignment horizontal="center" vertical="center"/>
    </xf>
    <xf numFmtId="178" fontId="11" fillId="0" borderId="14" xfId="38" applyNumberFormat="1" applyFont="1" applyFill="1" applyBorder="1" applyAlignment="1">
      <alignment horizontal="center" vertical="center" wrapText="1"/>
      <protection/>
    </xf>
    <xf numFmtId="1" fontId="11" fillId="3" borderId="14" xfId="38" applyNumberFormat="1" applyFont="1" applyFill="1" applyBorder="1" applyAlignment="1">
      <alignment vertical="center" wrapText="1"/>
      <protection/>
    </xf>
    <xf numFmtId="178" fontId="11" fillId="3" borderId="6" xfId="29" applyNumberFormat="1" applyFont="1" applyFill="1" applyBorder="1" applyAlignment="1">
      <alignment horizontal="center" vertical="center"/>
    </xf>
    <xf numFmtId="178" fontId="11" fillId="0" borderId="7" xfId="38" applyNumberFormat="1" applyFont="1" applyFill="1" applyBorder="1" applyAlignment="1">
      <alignment horizontal="center" vertical="center" wrapText="1"/>
      <protection/>
    </xf>
    <xf numFmtId="1" fontId="11" fillId="3" borderId="23" xfId="38" applyNumberFormat="1" applyFont="1" applyFill="1" applyBorder="1" applyAlignment="1">
      <alignment vertical="center" wrapText="1"/>
      <protection/>
    </xf>
    <xf numFmtId="0" fontId="33" fillId="4" borderId="24" xfId="38" applyFont="1" applyFill="1" applyBorder="1" applyAlignment="1">
      <alignment horizontal="left" vertical="center" wrapText="1"/>
      <protection/>
    </xf>
    <xf numFmtId="37" fontId="13" fillId="3" borderId="14" xfId="29" applyNumberFormat="1" applyFont="1" applyFill="1" applyBorder="1" applyAlignment="1">
      <alignment horizontal="center" vertical="center"/>
    </xf>
    <xf numFmtId="175" fontId="33" fillId="3" borderId="14" xfId="38" applyNumberFormat="1" applyFont="1" applyFill="1" applyBorder="1" applyAlignment="1">
      <alignment horizontal="center" vertical="center" wrapText="1"/>
      <protection/>
    </xf>
    <xf numFmtId="175" fontId="33" fillId="3" borderId="13" xfId="38" applyNumberFormat="1" applyFont="1" applyFill="1" applyBorder="1" applyAlignment="1">
      <alignment horizontal="center" vertical="center" wrapText="1"/>
      <protection/>
    </xf>
    <xf numFmtId="3" fontId="11" fillId="3" borderId="14" xfId="38" applyNumberFormat="1" applyFont="1" applyFill="1" applyBorder="1" applyAlignment="1">
      <alignment horizontal="center" vertical="center" wrapText="1"/>
      <protection/>
    </xf>
    <xf numFmtId="3" fontId="11" fillId="0" borderId="14" xfId="38" applyNumberFormat="1" applyFont="1" applyFill="1" applyBorder="1" applyAlignment="1">
      <alignment horizontal="center" vertical="center" wrapText="1"/>
      <protection/>
    </xf>
    <xf numFmtId="4" fontId="10" fillId="3" borderId="6" xfId="0" applyNumberFormat="1" applyFont="1" applyFill="1" applyBorder="1" applyAlignment="1">
      <alignment horizontal="center" vertical="center" wrapText="1"/>
    </xf>
    <xf numFmtId="179" fontId="11" fillId="3" borderId="6" xfId="38" applyNumberFormat="1" applyFont="1" applyFill="1" applyBorder="1" applyAlignment="1">
      <alignment vertical="center" wrapText="1"/>
      <protection/>
    </xf>
    <xf numFmtId="179" fontId="10" fillId="0" borderId="6" xfId="38" applyNumberFormat="1" applyFont="1" applyFill="1" applyBorder="1" applyAlignment="1">
      <alignment vertical="center" wrapText="1"/>
      <protection/>
    </xf>
    <xf numFmtId="4" fontId="33" fillId="3" borderId="6" xfId="38" applyNumberFormat="1" applyFont="1" applyFill="1" applyBorder="1" applyAlignment="1">
      <alignment horizontal="center" vertical="center" wrapText="1"/>
      <protection/>
    </xf>
    <xf numFmtId="174" fontId="34" fillId="3" borderId="25" xfId="24" applyNumberFormat="1" applyFont="1" applyFill="1" applyBorder="1" applyAlignment="1">
      <alignment vertical="center" wrapText="1"/>
    </xf>
    <xf numFmtId="174" fontId="34" fillId="3" borderId="26" xfId="24" applyNumberFormat="1" applyFont="1" applyFill="1" applyBorder="1" applyAlignment="1">
      <alignment horizontal="left" vertical="center" wrapText="1"/>
    </xf>
    <xf numFmtId="170" fontId="11" fillId="3" borderId="1" xfId="29" applyNumberFormat="1" applyFont="1" applyFill="1" applyBorder="1" applyAlignment="1">
      <alignment vertical="center" wrapText="1"/>
    </xf>
    <xf numFmtId="170" fontId="10" fillId="0" borderId="1" xfId="29" applyNumberFormat="1" applyFont="1" applyFill="1" applyBorder="1" applyAlignment="1">
      <alignment vertical="center" wrapText="1"/>
    </xf>
    <xf numFmtId="174" fontId="34" fillId="3" borderId="14" xfId="24" applyNumberFormat="1" applyFont="1" applyFill="1" applyBorder="1" applyAlignment="1">
      <alignment vertical="center" wrapText="1"/>
    </xf>
    <xf numFmtId="174" fontId="34" fillId="3" borderId="13" xfId="24" applyNumberFormat="1" applyFont="1" applyFill="1" applyBorder="1" applyAlignment="1">
      <alignment horizontal="left" vertical="center" wrapText="1"/>
    </xf>
    <xf numFmtId="0" fontId="34" fillId="3" borderId="13" xfId="24" applyNumberFormat="1" applyFont="1" applyFill="1" applyBorder="1" applyAlignment="1">
      <alignment horizontal="right" vertical="center" wrapText="1"/>
    </xf>
    <xf numFmtId="174" fontId="34" fillId="3" borderId="23" xfId="24" applyNumberFormat="1" applyFont="1" applyFill="1" applyBorder="1" applyAlignment="1">
      <alignment vertical="center" wrapText="1"/>
    </xf>
    <xf numFmtId="174" fontId="34" fillId="3" borderId="27" xfId="24" applyNumberFormat="1" applyFont="1" applyFill="1" applyBorder="1" applyAlignment="1">
      <alignment horizontal="left" vertical="center" wrapText="1"/>
    </xf>
    <xf numFmtId="0" fontId="33" fillId="4" borderId="28" xfId="38" applyFont="1" applyFill="1" applyBorder="1" applyAlignment="1">
      <alignment horizontal="left" vertical="center" wrapText="1"/>
      <protection/>
    </xf>
    <xf numFmtId="2" fontId="11" fillId="3" borderId="6" xfId="38" applyNumberFormat="1" applyFont="1" applyFill="1" applyBorder="1" applyAlignment="1">
      <alignment horizontal="center" vertical="center" wrapText="1"/>
      <protection/>
    </xf>
    <xf numFmtId="1" fontId="11" fillId="0" borderId="6" xfId="38" applyNumberFormat="1" applyFont="1" applyFill="1" applyBorder="1" applyAlignment="1">
      <alignment horizontal="center" vertical="center" wrapText="1"/>
      <protection/>
    </xf>
    <xf numFmtId="1" fontId="11" fillId="3" borderId="6" xfId="38" applyNumberFormat="1" applyFont="1" applyFill="1" applyBorder="1" applyAlignment="1">
      <alignment horizontal="center" vertical="center" wrapText="1"/>
      <protection/>
    </xf>
    <xf numFmtId="175" fontId="33" fillId="3" borderId="25" xfId="38" applyNumberFormat="1" applyFont="1" applyFill="1" applyBorder="1" applyAlignment="1">
      <alignment horizontal="center" vertical="center" wrapText="1"/>
      <protection/>
    </xf>
    <xf numFmtId="175" fontId="11" fillId="3" borderId="1" xfId="38" applyNumberFormat="1" applyFont="1" applyFill="1" applyBorder="1" applyAlignment="1">
      <alignment horizontal="center" vertical="center" wrapText="1"/>
      <protection/>
    </xf>
    <xf numFmtId="175" fontId="11" fillId="0" borderId="1" xfId="38" applyNumberFormat="1" applyFont="1" applyFill="1" applyBorder="1" applyAlignment="1">
      <alignment horizontal="center" vertical="center" wrapText="1"/>
      <protection/>
    </xf>
    <xf numFmtId="175" fontId="11" fillId="0" borderId="1" xfId="38" applyNumberFormat="1" applyFont="1" applyFill="1" applyBorder="1" applyAlignment="1">
      <alignment vertical="center" wrapText="1"/>
      <protection/>
    </xf>
    <xf numFmtId="1" fontId="11" fillId="3" borderId="1" xfId="38" applyNumberFormat="1" applyFont="1" applyFill="1" applyBorder="1" applyAlignment="1">
      <alignment horizontal="center" vertical="center" wrapText="1"/>
      <protection/>
    </xf>
    <xf numFmtId="1" fontId="11" fillId="0" borderId="1" xfId="38" applyNumberFormat="1" applyFont="1" applyFill="1" applyBorder="1" applyAlignment="1">
      <alignment horizontal="center" vertical="center" wrapText="1"/>
      <protection/>
    </xf>
    <xf numFmtId="175" fontId="11" fillId="0" borderId="10" xfId="38" applyNumberFormat="1" applyFont="1" applyFill="1" applyBorder="1" applyAlignment="1">
      <alignment vertical="center" wrapText="1"/>
      <protection/>
    </xf>
    <xf numFmtId="175" fontId="11" fillId="0" borderId="7" xfId="38" applyNumberFormat="1" applyFont="1" applyFill="1" applyBorder="1" applyAlignment="1">
      <alignment horizontal="center" vertical="center" wrapText="1"/>
      <protection/>
    </xf>
    <xf numFmtId="175" fontId="11" fillId="3" borderId="7" xfId="38" applyNumberFormat="1" applyFont="1" applyFill="1" applyBorder="1" applyAlignment="1">
      <alignment horizontal="center" vertical="center" wrapText="1"/>
      <protection/>
    </xf>
    <xf numFmtId="175" fontId="11" fillId="0" borderId="23" xfId="38" applyNumberFormat="1" applyFont="1" applyFill="1" applyBorder="1" applyAlignment="1">
      <alignment vertical="center" wrapText="1"/>
      <protection/>
    </xf>
    <xf numFmtId="175" fontId="33" fillId="3" borderId="23" xfId="38" applyNumberFormat="1" applyFont="1" applyFill="1" applyBorder="1" applyAlignment="1">
      <alignment horizontal="center" vertical="center" wrapText="1"/>
      <protection/>
    </xf>
    <xf numFmtId="4" fontId="35" fillId="3" borderId="6" xfId="38" applyNumberFormat="1" applyFont="1" applyFill="1" applyBorder="1" applyAlignment="1">
      <alignment vertical="center" wrapText="1"/>
      <protection/>
    </xf>
    <xf numFmtId="4" fontId="10" fillId="0" borderId="6" xfId="0" applyNumberFormat="1" applyFont="1" applyFill="1" applyBorder="1" applyAlignment="1">
      <alignment vertical="center" wrapText="1"/>
    </xf>
    <xf numFmtId="4" fontId="11" fillId="0" borderId="1" xfId="38" applyNumberFormat="1" applyFont="1" applyFill="1" applyBorder="1" applyAlignment="1">
      <alignment horizontal="center" vertical="center" wrapText="1"/>
      <protection/>
    </xf>
    <xf numFmtId="4" fontId="10" fillId="0" borderId="1" xfId="29" applyNumberFormat="1" applyFont="1" applyFill="1" applyBorder="1" applyAlignment="1">
      <alignment vertical="center" wrapText="1"/>
    </xf>
    <xf numFmtId="4" fontId="10" fillId="0" borderId="6" xfId="0" applyNumberFormat="1" applyFont="1" applyFill="1" applyBorder="1" applyAlignment="1">
      <alignment horizontal="center" vertical="center" wrapText="1"/>
    </xf>
    <xf numFmtId="4" fontId="10" fillId="3" borderId="6" xfId="0" applyNumberFormat="1" applyFont="1" applyFill="1" applyBorder="1" applyAlignment="1">
      <alignment vertical="center" wrapText="1"/>
    </xf>
    <xf numFmtId="3" fontId="10" fillId="0" borderId="1" xfId="29" applyNumberFormat="1" applyFont="1" applyFill="1" applyBorder="1" applyAlignment="1">
      <alignment horizontal="center" vertical="center" wrapText="1"/>
    </xf>
    <xf numFmtId="4" fontId="10" fillId="0" borderId="1" xfId="29" applyNumberFormat="1" applyFont="1" applyFill="1" applyBorder="1" applyAlignment="1">
      <alignment horizontal="center" vertical="center" wrapText="1"/>
    </xf>
    <xf numFmtId="3" fontId="10" fillId="3" borderId="1" xfId="29" applyNumberFormat="1" applyFont="1" applyFill="1" applyBorder="1" applyAlignment="1">
      <alignment vertical="center" wrapText="1"/>
    </xf>
    <xf numFmtId="3" fontId="10" fillId="0" borderId="1" xfId="29" applyNumberFormat="1" applyFont="1" applyFill="1" applyBorder="1" applyAlignment="1">
      <alignment vertical="center" wrapText="1"/>
    </xf>
    <xf numFmtId="37" fontId="10" fillId="0" borderId="10" xfId="38" applyNumberFormat="1" applyFont="1" applyFill="1" applyBorder="1" applyAlignment="1">
      <alignment horizontal="center" vertical="center"/>
      <protection/>
    </xf>
    <xf numFmtId="37" fontId="10" fillId="0" borderId="23" xfId="38" applyNumberFormat="1" applyFont="1" applyFill="1" applyBorder="1" applyAlignment="1">
      <alignment horizontal="center" vertical="center"/>
      <protection/>
    </xf>
    <xf numFmtId="175" fontId="33" fillId="3" borderId="26" xfId="38" applyNumberFormat="1" applyFont="1" applyFill="1" applyBorder="1" applyAlignment="1">
      <alignment horizontal="center" vertical="center" wrapText="1"/>
      <protection/>
    </xf>
    <xf numFmtId="175" fontId="33" fillId="3" borderId="27" xfId="38" applyNumberFormat="1" applyFont="1" applyFill="1" applyBorder="1" applyAlignment="1">
      <alignment horizontal="center" vertical="center" wrapText="1"/>
      <protection/>
    </xf>
    <xf numFmtId="0" fontId="34" fillId="3" borderId="14" xfId="0" applyFont="1" applyFill="1" applyBorder="1" applyAlignment="1">
      <alignment horizontal="center" vertical="center" wrapText="1"/>
    </xf>
    <xf numFmtId="1" fontId="34" fillId="3" borderId="14" xfId="0" applyNumberFormat="1" applyFont="1" applyFill="1" applyBorder="1" applyAlignment="1">
      <alignment horizontal="center" vertical="center" wrapText="1"/>
    </xf>
    <xf numFmtId="178" fontId="10" fillId="0" borderId="1" xfId="29" applyNumberFormat="1" applyFont="1" applyFill="1" applyBorder="1" applyAlignment="1">
      <alignment horizontal="center" vertical="center" wrapText="1"/>
    </xf>
    <xf numFmtId="37" fontId="10" fillId="0" borderId="10" xfId="38" applyNumberFormat="1" applyFont="1" applyFill="1" applyBorder="1" applyAlignment="1">
      <alignment vertical="center"/>
      <protection/>
    </xf>
    <xf numFmtId="37" fontId="10" fillId="0" borderId="23" xfId="38" applyNumberFormat="1" applyFont="1" applyFill="1" applyBorder="1" applyAlignment="1">
      <alignment vertical="center"/>
      <protection/>
    </xf>
    <xf numFmtId="0" fontId="10" fillId="0" borderId="23" xfId="38" applyFont="1" applyFill="1" applyBorder="1" applyAlignment="1">
      <alignment vertical="center"/>
      <protection/>
    </xf>
    <xf numFmtId="4" fontId="11" fillId="0" borderId="6" xfId="38" applyNumberFormat="1" applyFont="1" applyFill="1" applyBorder="1" applyAlignment="1">
      <alignment vertical="center" wrapText="1"/>
      <protection/>
    </xf>
    <xf numFmtId="4" fontId="12" fillId="0" borderId="6" xfId="38" applyNumberFormat="1" applyFont="1" applyFill="1" applyBorder="1" applyAlignment="1">
      <alignment vertical="center" wrapText="1"/>
      <protection/>
    </xf>
    <xf numFmtId="170" fontId="11" fillId="0" borderId="1" xfId="29" applyNumberFormat="1" applyFont="1" applyFill="1" applyBorder="1" applyAlignment="1">
      <alignment vertical="center" wrapText="1"/>
    </xf>
    <xf numFmtId="178" fontId="11" fillId="3" borderId="1" xfId="38" applyNumberFormat="1" applyFont="1" applyFill="1" applyBorder="1" applyAlignment="1">
      <alignment horizontal="center" vertical="center" wrapText="1"/>
      <protection/>
    </xf>
    <xf numFmtId="170" fontId="11" fillId="3" borderId="1" xfId="0" applyNumberFormat="1" applyFont="1" applyFill="1" applyBorder="1" applyAlignment="1">
      <alignment horizontal="right" vertical="center"/>
    </xf>
    <xf numFmtId="3" fontId="11" fillId="0" borderId="1" xfId="38" applyNumberFormat="1" applyFont="1" applyFill="1" applyBorder="1" applyAlignment="1">
      <alignment vertical="center" wrapText="1"/>
      <protection/>
    </xf>
    <xf numFmtId="175" fontId="33" fillId="4" borderId="29" xfId="38" applyNumberFormat="1" applyFont="1" applyFill="1" applyBorder="1" applyAlignment="1">
      <alignment horizontal="left" vertical="center" wrapText="1"/>
      <protection/>
    </xf>
    <xf numFmtId="3" fontId="10" fillId="3" borderId="1" xfId="29" applyNumberFormat="1" applyFont="1" applyFill="1" applyBorder="1" applyAlignment="1">
      <alignment horizontal="center" vertical="center" wrapText="1"/>
    </xf>
    <xf numFmtId="175" fontId="11" fillId="3" borderId="1" xfId="38" applyNumberFormat="1" applyFont="1" applyFill="1" applyBorder="1" applyAlignment="1">
      <alignment vertical="center" wrapText="1"/>
      <protection/>
    </xf>
    <xf numFmtId="175" fontId="33" fillId="3" borderId="1" xfId="38" applyNumberFormat="1" applyFont="1" applyFill="1" applyBorder="1" applyAlignment="1">
      <alignment horizontal="center" vertical="center" wrapText="1"/>
      <protection/>
    </xf>
    <xf numFmtId="175" fontId="33" fillId="3" borderId="7" xfId="38" applyNumberFormat="1" applyFont="1" applyFill="1" applyBorder="1" applyAlignment="1">
      <alignment horizontal="center" vertical="center" wrapText="1"/>
      <protection/>
    </xf>
    <xf numFmtId="4" fontId="10" fillId="3" borderId="8" xfId="0" applyNumberFormat="1" applyFont="1" applyFill="1" applyBorder="1" applyAlignment="1">
      <alignment horizontal="center" vertical="center" wrapText="1"/>
    </xf>
    <xf numFmtId="4" fontId="11" fillId="0" borderId="8" xfId="38" applyNumberFormat="1" applyFont="1" applyFill="1" applyBorder="1" applyAlignment="1">
      <alignment horizontal="center" vertical="center" wrapText="1"/>
      <protection/>
    </xf>
    <xf numFmtId="3" fontId="10" fillId="3" borderId="8" xfId="0" applyNumberFormat="1" applyFont="1" applyFill="1" applyBorder="1" applyAlignment="1">
      <alignment horizontal="center" vertical="center" wrapText="1"/>
    </xf>
    <xf numFmtId="3" fontId="11" fillId="3" borderId="8" xfId="38" applyNumberFormat="1" applyFont="1" applyFill="1" applyBorder="1" applyAlignment="1">
      <alignment vertical="center" wrapText="1"/>
      <protection/>
    </xf>
    <xf numFmtId="0" fontId="8" fillId="5" borderId="0" xfId="38" applyFont="1" applyFill="1" applyBorder="1" applyAlignment="1">
      <alignment vertical="center" wrapText="1"/>
      <protection/>
    </xf>
    <xf numFmtId="0" fontId="8" fillId="5" borderId="0" xfId="99" applyFont="1" applyFill="1" applyBorder="1" applyAlignment="1">
      <alignment vertical="center" wrapText="1"/>
      <protection/>
    </xf>
    <xf numFmtId="0" fontId="1" fillId="5" borderId="0" xfId="38" applyFill="1" applyBorder="1" applyAlignment="1">
      <alignment wrapText="1"/>
      <protection/>
    </xf>
    <xf numFmtId="0" fontId="1" fillId="5" borderId="0" xfId="38" applyFill="1" applyBorder="1">
      <alignment/>
      <protection/>
    </xf>
    <xf numFmtId="0" fontId="1" fillId="5" borderId="0" xfId="38" applyFill="1">
      <alignment/>
      <protection/>
    </xf>
    <xf numFmtId="4" fontId="10" fillId="0" borderId="8" xfId="38" applyNumberFormat="1" applyFont="1" applyFill="1" applyBorder="1" applyAlignment="1">
      <alignment vertical="center" wrapText="1"/>
      <protection/>
    </xf>
    <xf numFmtId="4" fontId="11" fillId="3" borderId="1" xfId="0" applyNumberFormat="1" applyFont="1" applyFill="1" applyBorder="1" applyAlignment="1">
      <alignment horizontal="center" vertical="center"/>
    </xf>
    <xf numFmtId="4" fontId="11" fillId="3" borderId="1" xfId="38" applyNumberFormat="1" applyFont="1" applyFill="1" applyBorder="1" applyAlignment="1">
      <alignment vertical="center" wrapText="1"/>
      <protection/>
    </xf>
    <xf numFmtId="0" fontId="10" fillId="3" borderId="1" xfId="0" applyFont="1" applyFill="1" applyBorder="1" applyAlignment="1">
      <alignment horizontal="right" vertical="center"/>
    </xf>
    <xf numFmtId="4" fontId="10" fillId="0" borderId="10" xfId="38" applyNumberFormat="1" applyFont="1" applyFill="1" applyBorder="1" applyAlignment="1">
      <alignment vertical="center" wrapText="1"/>
      <protection/>
    </xf>
    <xf numFmtId="4" fontId="10" fillId="0" borderId="23" xfId="38" applyNumberFormat="1" applyFont="1" applyFill="1" applyBorder="1" applyAlignment="1">
      <alignment vertical="center" wrapText="1"/>
      <protection/>
    </xf>
    <xf numFmtId="0" fontId="33" fillId="4" borderId="30" xfId="38" applyFont="1" applyFill="1" applyBorder="1" applyAlignment="1">
      <alignment horizontal="left" vertical="center" wrapText="1"/>
      <protection/>
    </xf>
    <xf numFmtId="3" fontId="10" fillId="3" borderId="17" xfId="0" applyNumberFormat="1" applyFont="1" applyFill="1" applyBorder="1" applyAlignment="1">
      <alignment horizontal="center" vertical="center" wrapText="1"/>
    </xf>
    <xf numFmtId="3" fontId="11" fillId="3" borderId="31" xfId="38" applyNumberFormat="1" applyFont="1" applyFill="1" applyBorder="1" applyAlignment="1">
      <alignment horizontal="center" vertical="center" wrapText="1"/>
      <protection/>
    </xf>
    <xf numFmtId="3" fontId="33" fillId="3" borderId="17" xfId="38" applyNumberFormat="1" applyFont="1" applyFill="1" applyBorder="1" applyAlignment="1">
      <alignment horizontal="center" vertical="center" wrapText="1"/>
      <protection/>
    </xf>
    <xf numFmtId="3" fontId="8" fillId="3" borderId="6" xfId="38" applyNumberFormat="1" applyFont="1" applyFill="1" applyBorder="1" applyAlignment="1">
      <alignment horizontal="center" vertical="center" wrapText="1"/>
      <protection/>
    </xf>
    <xf numFmtId="175" fontId="33" fillId="4" borderId="32" xfId="38" applyNumberFormat="1" applyFont="1" applyFill="1" applyBorder="1" applyAlignment="1">
      <alignment horizontal="left" vertical="center" wrapText="1"/>
      <protection/>
    </xf>
    <xf numFmtId="37" fontId="11" fillId="3" borderId="29" xfId="29" applyNumberFormat="1" applyFont="1" applyFill="1" applyBorder="1" applyAlignment="1">
      <alignment horizontal="center" vertical="center"/>
    </xf>
    <xf numFmtId="170" fontId="11" fillId="3" borderId="21" xfId="29" applyNumberFormat="1" applyFont="1" applyFill="1" applyBorder="1" applyAlignment="1">
      <alignment horizontal="center" vertical="center" wrapText="1"/>
    </xf>
    <xf numFmtId="3" fontId="33" fillId="3" borderId="29" xfId="38" applyNumberFormat="1" applyFont="1" applyFill="1" applyBorder="1" applyAlignment="1">
      <alignment horizontal="center" vertical="center" wrapText="1"/>
      <protection/>
    </xf>
    <xf numFmtId="3" fontId="8" fillId="3" borderId="1" xfId="38" applyNumberFormat="1" applyFont="1" applyFill="1" applyBorder="1" applyAlignment="1">
      <alignment horizontal="center" vertical="center" wrapText="1"/>
      <protection/>
    </xf>
    <xf numFmtId="4" fontId="11" fillId="3" borderId="29" xfId="0" applyNumberFormat="1" applyFont="1" applyFill="1" applyBorder="1" applyAlignment="1">
      <alignment horizontal="center" vertical="center"/>
    </xf>
    <xf numFmtId="3" fontId="11" fillId="0" borderId="0" xfId="38" applyNumberFormat="1" applyFont="1" applyFill="1" applyBorder="1" applyAlignment="1">
      <alignment horizontal="center" vertical="center" wrapText="1"/>
      <protection/>
    </xf>
    <xf numFmtId="0" fontId="10" fillId="3" borderId="0" xfId="38" applyFont="1" applyFill="1" applyBorder="1">
      <alignment/>
      <protection/>
    </xf>
    <xf numFmtId="3" fontId="11" fillId="3" borderId="21" xfId="38" applyNumberFormat="1" applyFont="1" applyFill="1" applyBorder="1" applyAlignment="1">
      <alignment horizontal="center" vertical="center" wrapText="1"/>
      <protection/>
    </xf>
    <xf numFmtId="4" fontId="11" fillId="0" borderId="1" xfId="38" applyNumberFormat="1" applyFont="1" applyFill="1" applyBorder="1" applyAlignment="1">
      <alignment vertical="center" wrapText="1"/>
      <protection/>
    </xf>
    <xf numFmtId="175" fontId="33" fillId="4" borderId="33" xfId="38" applyNumberFormat="1" applyFont="1" applyFill="1" applyBorder="1" applyAlignment="1">
      <alignment horizontal="left" vertical="center" wrapText="1"/>
      <protection/>
    </xf>
    <xf numFmtId="170" fontId="10" fillId="3" borderId="12" xfId="29" applyNumberFormat="1" applyFont="1" applyFill="1" applyBorder="1" applyAlignment="1">
      <alignment horizontal="center" vertical="center"/>
    </xf>
    <xf numFmtId="170" fontId="10" fillId="0" borderId="14" xfId="29" applyNumberFormat="1" applyFont="1" applyFill="1" applyBorder="1" applyAlignment="1">
      <alignment horizontal="center" vertical="center"/>
    </xf>
    <xf numFmtId="3" fontId="11" fillId="3" borderId="22" xfId="38" applyNumberFormat="1" applyFont="1" applyFill="1" applyBorder="1" applyAlignment="1">
      <alignment horizontal="center" vertical="center" wrapText="1"/>
      <protection/>
    </xf>
    <xf numFmtId="175" fontId="11" fillId="3" borderId="10" xfId="38" applyNumberFormat="1" applyFont="1" applyFill="1" applyBorder="1" applyAlignment="1">
      <alignment vertical="center" wrapText="1"/>
      <protection/>
    </xf>
    <xf numFmtId="175" fontId="33" fillId="3" borderId="34" xfId="38" applyNumberFormat="1" applyFont="1" applyFill="1" applyBorder="1" applyAlignment="1">
      <alignment horizontal="center" vertical="center" wrapText="1"/>
      <protection/>
    </xf>
    <xf numFmtId="175" fontId="8" fillId="3" borderId="10" xfId="38" applyNumberFormat="1" applyFont="1" applyFill="1" applyBorder="1" applyAlignment="1">
      <alignment horizontal="center" vertical="center" wrapText="1"/>
      <protection/>
    </xf>
    <xf numFmtId="170" fontId="36" fillId="3" borderId="35" xfId="29" applyNumberFormat="1" applyFont="1" applyFill="1" applyBorder="1" applyAlignment="1">
      <alignment horizontal="center" vertical="center"/>
    </xf>
    <xf numFmtId="170" fontId="36" fillId="0" borderId="6" xfId="29" applyNumberFormat="1" applyFont="1" applyFill="1" applyBorder="1" applyAlignment="1">
      <alignment horizontal="center" vertical="center"/>
    </xf>
    <xf numFmtId="170" fontId="37" fillId="0" borderId="6" xfId="29" applyNumberFormat="1" applyFont="1" applyFill="1" applyBorder="1" applyAlignment="1">
      <alignment horizontal="center" vertical="center"/>
    </xf>
    <xf numFmtId="170" fontId="36" fillId="3" borderId="6" xfId="29" applyNumberFormat="1" applyFont="1" applyFill="1" applyBorder="1" applyAlignment="1">
      <alignment horizontal="center" vertical="center"/>
    </xf>
    <xf numFmtId="170" fontId="36" fillId="3" borderId="6" xfId="29" applyNumberFormat="1" applyFont="1" applyFill="1" applyBorder="1" applyAlignment="1">
      <alignment vertical="center"/>
    </xf>
    <xf numFmtId="2" fontId="10" fillId="0" borderId="31" xfId="29" applyNumberFormat="1" applyFont="1" applyFill="1" applyBorder="1" applyAlignment="1">
      <alignment vertical="center"/>
    </xf>
    <xf numFmtId="175" fontId="38" fillId="3" borderId="36" xfId="38" applyNumberFormat="1" applyFont="1" applyFill="1" applyBorder="1" applyAlignment="1">
      <alignment horizontal="center" vertical="center" wrapText="1"/>
      <protection/>
    </xf>
    <xf numFmtId="175" fontId="8" fillId="3" borderId="25" xfId="38" applyNumberFormat="1" applyFont="1" applyFill="1" applyBorder="1" applyAlignment="1">
      <alignment horizontal="center" vertical="center" wrapText="1"/>
      <protection/>
    </xf>
    <xf numFmtId="170" fontId="36" fillId="3" borderId="37" xfId="29" applyNumberFormat="1" applyFont="1" applyFill="1" applyBorder="1" applyAlignment="1">
      <alignment horizontal="center" vertical="center"/>
    </xf>
    <xf numFmtId="170" fontId="36" fillId="0" borderId="8" xfId="29" applyNumberFormat="1" applyFont="1" applyFill="1" applyBorder="1" applyAlignment="1">
      <alignment horizontal="center" vertical="center"/>
    </xf>
    <xf numFmtId="170" fontId="37" fillId="0" borderId="8" xfId="29" applyNumberFormat="1" applyFont="1" applyFill="1" applyBorder="1" applyAlignment="1">
      <alignment horizontal="center" vertical="center"/>
    </xf>
    <xf numFmtId="170" fontId="36" fillId="3" borderId="8" xfId="29" applyNumberFormat="1" applyFont="1" applyFill="1" applyBorder="1" applyAlignment="1">
      <alignment horizontal="center" vertical="center"/>
    </xf>
    <xf numFmtId="170" fontId="36" fillId="3" borderId="8" xfId="29" applyNumberFormat="1" applyFont="1" applyFill="1" applyBorder="1" applyAlignment="1">
      <alignment vertical="center"/>
    </xf>
    <xf numFmtId="170" fontId="10" fillId="0" borderId="19" xfId="29" applyNumberFormat="1" applyFont="1" applyFill="1" applyBorder="1" applyAlignment="1">
      <alignment vertical="center"/>
    </xf>
    <xf numFmtId="175" fontId="38" fillId="3" borderId="12" xfId="38" applyNumberFormat="1" applyFont="1" applyFill="1" applyBorder="1" applyAlignment="1">
      <alignment horizontal="center" vertical="center" wrapText="1"/>
      <protection/>
    </xf>
    <xf numFmtId="175" fontId="8" fillId="3" borderId="14" xfId="38" applyNumberFormat="1" applyFont="1" applyFill="1" applyBorder="1" applyAlignment="1">
      <alignment horizontal="center" vertical="center" wrapText="1"/>
      <protection/>
    </xf>
    <xf numFmtId="170" fontId="36" fillId="3" borderId="38" xfId="29" applyNumberFormat="1" applyFont="1" applyFill="1" applyBorder="1" applyAlignment="1">
      <alignment horizontal="center" vertical="center"/>
    </xf>
    <xf numFmtId="170" fontId="36" fillId="0" borderId="23" xfId="29" applyNumberFormat="1" applyFont="1" applyFill="1" applyBorder="1" applyAlignment="1">
      <alignment horizontal="center" vertical="center"/>
    </xf>
    <xf numFmtId="170" fontId="37" fillId="0" borderId="23" xfId="29" applyNumberFormat="1" applyFont="1" applyFill="1" applyBorder="1" applyAlignment="1">
      <alignment horizontal="center" vertical="center"/>
    </xf>
    <xf numFmtId="170" fontId="36" fillId="3" borderId="23" xfId="29" applyNumberFormat="1" applyFont="1" applyFill="1" applyBorder="1" applyAlignment="1">
      <alignment horizontal="center" vertical="center"/>
    </xf>
    <xf numFmtId="170" fontId="36" fillId="3" borderId="23" xfId="29" applyNumberFormat="1" applyFont="1" applyFill="1" applyBorder="1" applyAlignment="1">
      <alignment vertical="center"/>
    </xf>
    <xf numFmtId="170" fontId="10" fillId="0" borderId="11" xfId="29" applyNumberFormat="1" applyFont="1" applyFill="1" applyBorder="1" applyAlignment="1">
      <alignment vertical="center"/>
    </xf>
    <xf numFmtId="175" fontId="38" fillId="3" borderId="39" xfId="38" applyNumberFormat="1" applyFont="1" applyFill="1" applyBorder="1" applyAlignment="1">
      <alignment horizontal="center" vertical="center" wrapText="1"/>
      <protection/>
    </xf>
    <xf numFmtId="175" fontId="8" fillId="3" borderId="23" xfId="38" applyNumberFormat="1" applyFont="1" applyFill="1" applyBorder="1" applyAlignment="1">
      <alignment horizontal="center" vertical="center" wrapText="1"/>
      <protection/>
    </xf>
    <xf numFmtId="170" fontId="10" fillId="3" borderId="8" xfId="29" applyNumberFormat="1" applyFont="1" applyFill="1" applyBorder="1" applyAlignment="1">
      <alignment vertical="center"/>
    </xf>
    <xf numFmtId="2" fontId="10" fillId="0" borderId="19" xfId="29" applyNumberFormat="1" applyFont="1" applyFill="1" applyBorder="1" applyAlignment="1">
      <alignment vertical="center"/>
    </xf>
    <xf numFmtId="175" fontId="33" fillId="3" borderId="12" xfId="38" applyNumberFormat="1" applyFont="1" applyFill="1" applyBorder="1" applyAlignment="1">
      <alignment horizontal="center" vertical="center" wrapText="1"/>
      <protection/>
    </xf>
    <xf numFmtId="170" fontId="37" fillId="3" borderId="8" xfId="29" applyNumberFormat="1" applyFont="1" applyFill="1" applyBorder="1" applyAlignment="1">
      <alignment horizontal="center" vertical="center"/>
    </xf>
    <xf numFmtId="170" fontId="37" fillId="3" borderId="23" xfId="29" applyNumberFormat="1" applyFont="1" applyFill="1" applyBorder="1" applyAlignment="1">
      <alignment horizontal="center" vertical="center"/>
    </xf>
    <xf numFmtId="170" fontId="10" fillId="3" borderId="23" xfId="29" applyNumberFormat="1" applyFont="1" applyFill="1" applyBorder="1" applyAlignment="1">
      <alignment vertical="center"/>
    </xf>
    <xf numFmtId="170" fontId="10" fillId="3" borderId="11" xfId="29" applyNumberFormat="1" applyFont="1" applyFill="1" applyBorder="1" applyAlignment="1">
      <alignment vertical="center"/>
    </xf>
    <xf numFmtId="0" fontId="8" fillId="3" borderId="0" xfId="38" applyFont="1" applyFill="1" applyBorder="1" applyAlignment="1">
      <alignment vertical="center" wrapText="1"/>
      <protection/>
    </xf>
    <xf numFmtId="0" fontId="8" fillId="3" borderId="0" xfId="99" applyFont="1" applyFill="1" applyBorder="1" applyAlignment="1">
      <alignment vertical="center" wrapText="1"/>
      <protection/>
    </xf>
    <xf numFmtId="0" fontId="1" fillId="3" borderId="0" xfId="38" applyFill="1" applyBorder="1" applyAlignment="1">
      <alignment wrapText="1"/>
      <protection/>
    </xf>
    <xf numFmtId="0" fontId="1" fillId="3" borderId="0" xfId="38" applyFill="1" applyBorder="1">
      <alignment/>
      <protection/>
    </xf>
    <xf numFmtId="0" fontId="1" fillId="10" borderId="0" xfId="38" applyFill="1" applyBorder="1">
      <alignment/>
      <protection/>
    </xf>
    <xf numFmtId="0" fontId="1" fillId="10" borderId="0" xfId="38" applyFill="1">
      <alignment/>
      <protection/>
    </xf>
    <xf numFmtId="0" fontId="1" fillId="3" borderId="0" xfId="38" applyFill="1" applyBorder="1" applyAlignment="1">
      <alignment vertical="center" wrapText="1"/>
      <protection/>
    </xf>
    <xf numFmtId="0" fontId="1" fillId="11" borderId="0" xfId="38" applyFill="1" applyBorder="1">
      <alignment/>
      <protection/>
    </xf>
    <xf numFmtId="0" fontId="1" fillId="11" borderId="0" xfId="38" applyFill="1">
      <alignment/>
      <protection/>
    </xf>
    <xf numFmtId="0" fontId="33" fillId="4" borderId="40" xfId="38" applyFont="1" applyFill="1" applyBorder="1" applyAlignment="1">
      <alignment horizontal="left" vertical="center" wrapText="1"/>
      <protection/>
    </xf>
    <xf numFmtId="3" fontId="1" fillId="3" borderId="41" xfId="38" applyNumberFormat="1" applyFont="1" applyFill="1" applyBorder="1" applyAlignment="1">
      <alignment horizontal="center" vertical="center"/>
      <protection/>
    </xf>
    <xf numFmtId="0" fontId="11" fillId="3" borderId="42" xfId="0" applyFont="1" applyFill="1" applyBorder="1" applyAlignment="1">
      <alignment horizontal="right" vertical="center"/>
    </xf>
    <xf numFmtId="0" fontId="11" fillId="3" borderId="43" xfId="0" applyFont="1" applyFill="1" applyBorder="1" applyAlignment="1">
      <alignment horizontal="left" vertical="center"/>
    </xf>
    <xf numFmtId="0" fontId="1" fillId="3" borderId="0" xfId="38" applyFill="1">
      <alignment/>
      <protection/>
    </xf>
    <xf numFmtId="37" fontId="1" fillId="3" borderId="0" xfId="38" applyNumberFormat="1" applyFill="1">
      <alignment/>
      <protection/>
    </xf>
    <xf numFmtId="181" fontId="1" fillId="3" borderId="0" xfId="38" applyNumberFormat="1" applyFill="1">
      <alignment/>
      <protection/>
    </xf>
    <xf numFmtId="181" fontId="1" fillId="3" borderId="0" xfId="38" applyNumberFormat="1" applyFill="1" applyAlignment="1">
      <alignment/>
      <protection/>
    </xf>
    <xf numFmtId="181" fontId="1" fillId="3" borderId="0" xfId="38" applyNumberFormat="1" applyFont="1" applyFill="1" applyAlignment="1">
      <alignment/>
      <protection/>
    </xf>
    <xf numFmtId="0" fontId="6" fillId="3" borderId="0" xfId="38" applyFont="1" applyFill="1" applyBorder="1" applyAlignment="1">
      <alignment horizontal="center" vertical="center"/>
      <protection/>
    </xf>
    <xf numFmtId="0" fontId="6" fillId="3" borderId="0" xfId="38" applyFont="1" applyFill="1" applyBorder="1" applyAlignment="1">
      <alignment horizontal="left" vertical="center"/>
      <protection/>
    </xf>
    <xf numFmtId="0" fontId="1" fillId="0" borderId="0" xfId="38" applyAlignment="1">
      <alignment/>
      <protection/>
    </xf>
    <xf numFmtId="0" fontId="1" fillId="0" borderId="0" xfId="38" applyFont="1" applyAlignment="1">
      <alignment/>
      <protection/>
    </xf>
    <xf numFmtId="170" fontId="12" fillId="4" borderId="6" xfId="24" applyNumberFormat="1" applyFont="1" applyFill="1" applyBorder="1" applyAlignment="1">
      <alignment/>
    </xf>
    <xf numFmtId="170" fontId="13" fillId="4" borderId="1" xfId="38" applyNumberFormat="1" applyFont="1" applyFill="1" applyBorder="1" applyAlignment="1">
      <alignment vertical="center" wrapText="1"/>
      <protection/>
    </xf>
    <xf numFmtId="180" fontId="12" fillId="4" borderId="7" xfId="38" applyNumberFormat="1" applyFont="1" applyFill="1" applyBorder="1" applyAlignment="1">
      <alignment horizontal="center" vertical="center"/>
      <protection/>
    </xf>
    <xf numFmtId="170" fontId="13" fillId="4" borderId="1" xfId="29" applyNumberFormat="1" applyFont="1" applyFill="1" applyBorder="1" applyAlignment="1">
      <alignment horizontal="center" vertical="center" wrapText="1"/>
    </xf>
    <xf numFmtId="177" fontId="12" fillId="4" borderId="44" xfId="38" applyNumberFormat="1" applyFont="1" applyFill="1" applyBorder="1" applyAlignment="1">
      <alignment horizontal="center" vertical="center"/>
      <protection/>
    </xf>
    <xf numFmtId="170" fontId="13" fillId="4" borderId="1" xfId="29" applyNumberFormat="1" applyFont="1" applyFill="1" applyBorder="1" applyAlignment="1">
      <alignment vertical="center" wrapText="1"/>
    </xf>
    <xf numFmtId="0" fontId="4" fillId="4" borderId="29" xfId="0" applyFont="1" applyFill="1" applyBorder="1" applyAlignment="1">
      <alignment horizontal="center" vertical="center"/>
    </xf>
    <xf numFmtId="0" fontId="4" fillId="4" borderId="7" xfId="0"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0" fontId="40" fillId="4" borderId="10" xfId="0" applyFont="1" applyFill="1" applyBorder="1" applyAlignment="1">
      <alignment horizontal="center" vertical="center" wrapText="1"/>
    </xf>
    <xf numFmtId="10" fontId="5" fillId="3" borderId="1" xfId="40" applyNumberFormat="1" applyFont="1" applyFill="1" applyBorder="1" applyAlignment="1">
      <alignment horizontal="center" vertical="center" wrapText="1"/>
    </xf>
    <xf numFmtId="0" fontId="1" fillId="0" borderId="0" xfId="38" applyAlignment="1">
      <alignment horizontal="center" vertical="center"/>
      <protection/>
    </xf>
    <xf numFmtId="0" fontId="1" fillId="0" borderId="0" xfId="38" applyFont="1" applyAlignment="1">
      <alignment horizontal="center" vertical="center"/>
      <protection/>
    </xf>
    <xf numFmtId="0" fontId="41" fillId="4" borderId="40" xfId="38" applyFont="1" applyFill="1" applyBorder="1" applyAlignment="1">
      <alignment horizontal="left" vertical="center" wrapText="1"/>
      <protection/>
    </xf>
    <xf numFmtId="177" fontId="10" fillId="4" borderId="23" xfId="29" applyNumberFormat="1" applyFont="1" applyFill="1" applyBorder="1" applyAlignment="1">
      <alignment horizontal="center" vertical="center"/>
    </xf>
    <xf numFmtId="1" fontId="10" fillId="4" borderId="8" xfId="29" applyNumberFormat="1" applyFont="1" applyFill="1" applyBorder="1" applyAlignment="1">
      <alignment horizontal="center" vertical="center"/>
    </xf>
    <xf numFmtId="177" fontId="10" fillId="4" borderId="8" xfId="29" applyNumberFormat="1" applyFont="1" applyFill="1" applyBorder="1" applyAlignment="1">
      <alignment horizontal="center" vertical="center"/>
    </xf>
    <xf numFmtId="0" fontId="43" fillId="0" borderId="0" xfId="38" applyFont="1">
      <alignment/>
      <protection/>
    </xf>
    <xf numFmtId="0" fontId="43" fillId="0" borderId="0" xfId="38" applyFont="1" applyBorder="1">
      <alignment/>
      <protection/>
    </xf>
    <xf numFmtId="4" fontId="10" fillId="3" borderId="1" xfId="0" applyNumberFormat="1" applyFont="1" applyFill="1" applyBorder="1" applyAlignment="1">
      <alignment horizontal="center" vertical="center"/>
    </xf>
    <xf numFmtId="177" fontId="10" fillId="3" borderId="1" xfId="29" applyNumberFormat="1" applyFont="1" applyFill="1" applyBorder="1" applyAlignment="1">
      <alignment horizontal="center" vertical="center"/>
    </xf>
    <xf numFmtId="3" fontId="33" fillId="0" borderId="1" xfId="38" applyNumberFormat="1" applyFont="1" applyFill="1" applyBorder="1" applyAlignment="1">
      <alignment horizontal="center" vertical="center" wrapText="1"/>
      <protection/>
    </xf>
    <xf numFmtId="4" fontId="11" fillId="0" borderId="1" xfId="0" applyNumberFormat="1" applyFont="1" applyFill="1" applyBorder="1" applyAlignment="1">
      <alignment horizontal="center" vertical="center"/>
    </xf>
    <xf numFmtId="177" fontId="33" fillId="3" borderId="1" xfId="38" applyNumberFormat="1" applyFont="1" applyFill="1" applyBorder="1" applyAlignment="1">
      <alignment horizontal="center" vertical="center" wrapText="1"/>
      <protection/>
    </xf>
    <xf numFmtId="177" fontId="11" fillId="0" borderId="1" xfId="29" applyNumberFormat="1" applyFont="1" applyFill="1" applyBorder="1" applyAlignment="1">
      <alignment horizontal="center" vertical="center"/>
    </xf>
    <xf numFmtId="3" fontId="33" fillId="0" borderId="6" xfId="38" applyNumberFormat="1" applyFont="1" applyFill="1" applyBorder="1" applyAlignment="1">
      <alignment horizontal="center" vertical="center" wrapText="1"/>
      <protection/>
    </xf>
    <xf numFmtId="3" fontId="10" fillId="0" borderId="6" xfId="0" applyNumberFormat="1" applyFont="1" applyFill="1" applyBorder="1" applyAlignment="1">
      <alignment horizontal="center" vertical="center" wrapText="1"/>
    </xf>
    <xf numFmtId="4" fontId="11" fillId="3" borderId="1" xfId="38" applyNumberFormat="1" applyFont="1" applyFill="1" applyBorder="1" applyAlignment="1">
      <alignment horizontal="center" vertical="center" wrapText="1"/>
      <protection/>
    </xf>
    <xf numFmtId="177" fontId="11" fillId="3" borderId="1" xfId="29" applyNumberFormat="1" applyFont="1" applyFill="1" applyBorder="1" applyAlignment="1">
      <alignment horizontal="center" vertical="center" wrapText="1"/>
    </xf>
    <xf numFmtId="177" fontId="11" fillId="0" borderId="1" xfId="29" applyNumberFormat="1" applyFont="1" applyFill="1" applyBorder="1" applyAlignment="1">
      <alignment horizontal="center" vertical="center" wrapText="1"/>
    </xf>
    <xf numFmtId="0" fontId="10" fillId="3" borderId="1" xfId="0" applyFont="1" applyFill="1" applyBorder="1" applyAlignment="1">
      <alignment horizontal="center" vertical="center"/>
    </xf>
    <xf numFmtId="177" fontId="10" fillId="0" borderId="1" xfId="29" applyNumberFormat="1" applyFont="1" applyFill="1" applyBorder="1" applyAlignment="1">
      <alignment horizontal="center" vertical="center"/>
    </xf>
    <xf numFmtId="177" fontId="11" fillId="3" borderId="1" xfId="29" applyNumberFormat="1" applyFont="1" applyFill="1" applyBorder="1" applyAlignment="1">
      <alignment horizontal="center" vertical="center"/>
    </xf>
    <xf numFmtId="4" fontId="33" fillId="3" borderId="1" xfId="38" applyNumberFormat="1" applyFont="1" applyFill="1" applyBorder="1" applyAlignment="1">
      <alignment horizontal="center" vertical="center" wrapText="1"/>
      <protection/>
    </xf>
    <xf numFmtId="3" fontId="10" fillId="4" borderId="1" xfId="29" applyNumberFormat="1" applyFont="1" applyFill="1" applyBorder="1" applyAlignment="1">
      <alignment horizontal="center" vertical="center" wrapText="1"/>
    </xf>
    <xf numFmtId="4" fontId="10" fillId="4" borderId="1" xfId="29" applyNumberFormat="1" applyFont="1" applyFill="1" applyBorder="1" applyAlignment="1">
      <alignment horizontal="center" vertical="center" wrapText="1"/>
    </xf>
    <xf numFmtId="178" fontId="10" fillId="4" borderId="1" xfId="29" applyNumberFormat="1" applyFont="1" applyFill="1" applyBorder="1" applyAlignment="1">
      <alignment horizontal="center" vertical="center" wrapText="1"/>
    </xf>
    <xf numFmtId="177" fontId="11" fillId="4" borderId="1" xfId="29" applyNumberFormat="1" applyFont="1" applyFill="1" applyBorder="1" applyAlignment="1">
      <alignment horizontal="center" vertical="center" wrapText="1"/>
    </xf>
    <xf numFmtId="178" fontId="10" fillId="3" borderId="1" xfId="29" applyNumberFormat="1" applyFont="1" applyFill="1" applyBorder="1" applyAlignment="1">
      <alignment horizontal="center" vertical="center" wrapText="1"/>
    </xf>
    <xf numFmtId="1" fontId="11" fillId="4" borderId="1" xfId="38" applyNumberFormat="1" applyFont="1" applyFill="1" applyBorder="1" applyAlignment="1">
      <alignment horizontal="center" vertical="center" wrapText="1"/>
      <protection/>
    </xf>
    <xf numFmtId="3" fontId="11" fillId="4" borderId="1" xfId="38" applyNumberFormat="1" applyFont="1" applyFill="1" applyBorder="1" applyAlignment="1">
      <alignment horizontal="center" vertical="center" wrapText="1"/>
      <protection/>
    </xf>
    <xf numFmtId="177" fontId="11" fillId="4" borderId="1" xfId="38" applyNumberFormat="1" applyFont="1" applyFill="1" applyBorder="1" applyAlignment="1">
      <alignment horizontal="center" vertical="center" wrapText="1"/>
      <protection/>
    </xf>
    <xf numFmtId="1" fontId="11" fillId="4" borderId="6" xfId="38" applyNumberFormat="1" applyFont="1" applyFill="1" applyBorder="1" applyAlignment="1">
      <alignment horizontal="center" vertical="center" wrapText="1"/>
      <protection/>
    </xf>
    <xf numFmtId="0" fontId="11" fillId="0" borderId="1" xfId="0" applyFont="1" applyFill="1" applyBorder="1" applyAlignment="1">
      <alignment horizontal="center" vertical="center"/>
    </xf>
    <xf numFmtId="0" fontId="11" fillId="3" borderId="1" xfId="0" applyFont="1" applyFill="1" applyBorder="1" applyAlignment="1">
      <alignment horizontal="center" vertical="center"/>
    </xf>
    <xf numFmtId="37" fontId="11" fillId="3" borderId="1" xfId="0" applyNumberFormat="1" applyFont="1" applyFill="1" applyBorder="1" applyAlignment="1">
      <alignment horizontal="center" vertical="center"/>
    </xf>
    <xf numFmtId="2" fontId="10" fillId="4" borderId="1" xfId="38" applyNumberFormat="1" applyFont="1" applyFill="1" applyBorder="1" applyAlignment="1">
      <alignment horizontal="center" vertical="center" wrapText="1"/>
      <protection/>
    </xf>
    <xf numFmtId="2" fontId="11" fillId="4" borderId="1" xfId="38" applyNumberFormat="1" applyFont="1" applyFill="1" applyBorder="1" applyAlignment="1">
      <alignment horizontal="center" vertical="center" wrapText="1"/>
      <protection/>
    </xf>
    <xf numFmtId="37" fontId="11" fillId="4" borderId="1" xfId="29" applyNumberFormat="1" applyFont="1" applyFill="1" applyBorder="1" applyAlignment="1">
      <alignment horizontal="center" vertical="center"/>
    </xf>
    <xf numFmtId="176" fontId="10" fillId="4" borderId="1" xfId="29" applyNumberFormat="1" applyFont="1" applyFill="1" applyBorder="1" applyAlignment="1">
      <alignment horizontal="center" vertical="center" wrapText="1"/>
    </xf>
    <xf numFmtId="176" fontId="11" fillId="4" borderId="1" xfId="29" applyNumberFormat="1" applyFont="1" applyFill="1" applyBorder="1" applyAlignment="1">
      <alignment horizontal="center" vertical="center" wrapText="1"/>
    </xf>
    <xf numFmtId="1" fontId="10" fillId="4" borderId="8" xfId="38" applyNumberFormat="1" applyFont="1" applyFill="1" applyBorder="1" applyAlignment="1">
      <alignment horizontal="center" vertical="center" wrapText="1"/>
      <protection/>
    </xf>
    <xf numFmtId="176" fontId="10" fillId="0" borderId="1" xfId="38" applyNumberFormat="1" applyFont="1" applyFill="1" applyBorder="1" applyAlignment="1">
      <alignment horizontal="center" vertical="center" wrapText="1"/>
      <protection/>
    </xf>
    <xf numFmtId="1" fontId="10" fillId="0" borderId="8" xfId="38" applyNumberFormat="1" applyFont="1" applyFill="1" applyBorder="1" applyAlignment="1">
      <alignment horizontal="center" vertical="center" wrapText="1"/>
      <protection/>
    </xf>
    <xf numFmtId="0" fontId="4" fillId="4" borderId="10" xfId="0" applyFont="1" applyFill="1" applyBorder="1" applyAlignment="1">
      <alignment horizontal="center" vertical="center" wrapText="1"/>
    </xf>
    <xf numFmtId="2" fontId="25" fillId="3" borderId="8" xfId="0" applyNumberFormat="1" applyFont="1" applyFill="1" applyBorder="1" applyAlignment="1">
      <alignment horizontal="center" vertical="center" wrapText="1"/>
    </xf>
    <xf numFmtId="0" fontId="17" fillId="4" borderId="45" xfId="0" applyFont="1" applyFill="1" applyBorder="1" applyAlignment="1">
      <alignment/>
    </xf>
    <xf numFmtId="0" fontId="17" fillId="4" borderId="46" xfId="0" applyFont="1" applyFill="1" applyBorder="1" applyAlignment="1">
      <alignment/>
    </xf>
    <xf numFmtId="177" fontId="10" fillId="0" borderId="7" xfId="29" applyNumberFormat="1" applyFont="1" applyFill="1" applyBorder="1" applyAlignment="1">
      <alignment horizontal="center" vertical="center"/>
    </xf>
    <xf numFmtId="177" fontId="10" fillId="3" borderId="7" xfId="29" applyNumberFormat="1" applyFont="1" applyFill="1" applyBorder="1" applyAlignment="1">
      <alignment horizontal="center" vertical="center"/>
    </xf>
    <xf numFmtId="0" fontId="4" fillId="4" borderId="47" xfId="0" applyFont="1" applyFill="1" applyBorder="1" applyAlignment="1">
      <alignment horizontal="center" vertical="center" wrapText="1"/>
    </xf>
    <xf numFmtId="2" fontId="10" fillId="7" borderId="0" xfId="35" applyNumberFormat="1" applyFont="1" applyFill="1" applyAlignment="1">
      <alignment vertical="center"/>
      <protection/>
    </xf>
    <xf numFmtId="0" fontId="10" fillId="0" borderId="1" xfId="38" applyFont="1" applyFill="1" applyBorder="1" applyAlignment="1">
      <alignment horizontal="center" vertical="center"/>
      <protection/>
    </xf>
    <xf numFmtId="170" fontId="10" fillId="3" borderId="1" xfId="29" applyNumberFormat="1" applyFont="1" applyFill="1" applyBorder="1" applyAlignment="1">
      <alignment horizontal="center" vertical="center"/>
    </xf>
    <xf numFmtId="170" fontId="10" fillId="0" borderId="1" xfId="29" applyNumberFormat="1" applyFont="1" applyFill="1" applyBorder="1" applyAlignment="1">
      <alignment horizontal="center" vertical="center"/>
    </xf>
    <xf numFmtId="170" fontId="10" fillId="0" borderId="7" xfId="29" applyNumberFormat="1" applyFont="1" applyFill="1" applyBorder="1" applyAlignment="1">
      <alignment horizontal="center" vertical="center"/>
    </xf>
    <xf numFmtId="170" fontId="10" fillId="3" borderId="7" xfId="29" applyNumberFormat="1" applyFont="1" applyFill="1" applyBorder="1" applyAlignment="1">
      <alignment horizontal="center" vertical="center"/>
    </xf>
    <xf numFmtId="0" fontId="10" fillId="3" borderId="4" xfId="35" applyFont="1" applyFill="1" applyBorder="1" applyAlignment="1">
      <alignment horizontal="center" vertical="center" wrapText="1"/>
      <protection/>
    </xf>
    <xf numFmtId="171" fontId="16" fillId="4" borderId="7" xfId="0" applyNumberFormat="1" applyFont="1" applyFill="1" applyBorder="1" applyAlignment="1">
      <alignment horizontal="left" vertical="center"/>
    </xf>
    <xf numFmtId="171" fontId="16" fillId="8" borderId="8" xfId="0" applyNumberFormat="1" applyFont="1" applyFill="1" applyBorder="1" applyAlignment="1">
      <alignment vertical="center"/>
    </xf>
    <xf numFmtId="171" fontId="16" fillId="4" borderId="6" xfId="0" applyNumberFormat="1" applyFont="1" applyFill="1" applyBorder="1" applyAlignment="1">
      <alignment horizontal="left" vertical="center"/>
    </xf>
    <xf numFmtId="171" fontId="16" fillId="4" borderId="23" xfId="0" applyNumberFormat="1" applyFont="1" applyFill="1" applyBorder="1" applyAlignment="1">
      <alignment horizontal="left" vertical="center"/>
    </xf>
    <xf numFmtId="10" fontId="23" fillId="3" borderId="23" xfId="35" applyNumberFormat="1" applyFont="1" applyFill="1" applyBorder="1" applyAlignment="1">
      <alignment horizontal="center" vertical="center" wrapText="1"/>
      <protection/>
    </xf>
    <xf numFmtId="3" fontId="10" fillId="4" borderId="6" xfId="0" applyNumberFormat="1" applyFont="1" applyFill="1" applyBorder="1" applyAlignment="1">
      <alignment horizontal="center" vertical="center" wrapText="1"/>
    </xf>
    <xf numFmtId="175" fontId="33" fillId="4" borderId="25" xfId="38" applyNumberFormat="1" applyFont="1" applyFill="1" applyBorder="1" applyAlignment="1">
      <alignment horizontal="center" vertical="center" wrapText="1"/>
      <protection/>
    </xf>
    <xf numFmtId="0" fontId="33" fillId="4" borderId="25" xfId="38" applyFont="1" applyFill="1" applyBorder="1" applyAlignment="1">
      <alignment horizontal="center" vertical="center" wrapText="1"/>
      <protection/>
    </xf>
    <xf numFmtId="174" fontId="34" fillId="4" borderId="25" xfId="24" applyNumberFormat="1" applyFont="1" applyFill="1" applyBorder="1" applyAlignment="1">
      <alignment vertical="center" wrapText="1"/>
    </xf>
    <xf numFmtId="177" fontId="11" fillId="4" borderId="1" xfId="29" applyNumberFormat="1" applyFont="1" applyFill="1" applyBorder="1" applyAlignment="1">
      <alignment horizontal="center" vertical="center"/>
    </xf>
    <xf numFmtId="175" fontId="33" fillId="4" borderId="14" xfId="38" applyNumberFormat="1" applyFont="1" applyFill="1" applyBorder="1" applyAlignment="1">
      <alignment horizontal="center" vertical="center" wrapText="1"/>
      <protection/>
    </xf>
    <xf numFmtId="0" fontId="33" fillId="4" borderId="14" xfId="38" applyFont="1" applyFill="1" applyBorder="1" applyAlignment="1">
      <alignment horizontal="center" vertical="center" wrapText="1"/>
      <protection/>
    </xf>
    <xf numFmtId="174" fontId="34" fillId="4" borderId="14" xfId="24" applyNumberFormat="1" applyFont="1" applyFill="1" applyBorder="1" applyAlignment="1">
      <alignment vertical="center" wrapText="1"/>
    </xf>
    <xf numFmtId="178" fontId="11" fillId="4" borderId="1" xfId="38" applyNumberFormat="1" applyFont="1" applyFill="1" applyBorder="1" applyAlignment="1">
      <alignment horizontal="center" vertical="center" wrapText="1"/>
      <protection/>
    </xf>
    <xf numFmtId="0" fontId="33" fillId="4" borderId="35" xfId="38" applyFont="1" applyFill="1" applyBorder="1" applyAlignment="1">
      <alignment horizontal="left" vertical="center" wrapText="1"/>
      <protection/>
    </xf>
    <xf numFmtId="3" fontId="33" fillId="3" borderId="31" xfId="38" applyNumberFormat="1" applyFont="1" applyFill="1" applyBorder="1" applyAlignment="1">
      <alignment horizontal="center" vertical="center" wrapText="1"/>
      <protection/>
    </xf>
    <xf numFmtId="175" fontId="33" fillId="4" borderId="48" xfId="38" applyNumberFormat="1" applyFont="1" applyFill="1" applyBorder="1" applyAlignment="1">
      <alignment horizontal="left" vertical="center" wrapText="1"/>
      <protection/>
    </xf>
    <xf numFmtId="177" fontId="33" fillId="3" borderId="21" xfId="38" applyNumberFormat="1" applyFont="1" applyFill="1" applyBorder="1" applyAlignment="1">
      <alignment horizontal="center" vertical="center" wrapText="1"/>
      <protection/>
    </xf>
    <xf numFmtId="3" fontId="33" fillId="3" borderId="21" xfId="38" applyNumberFormat="1" applyFont="1" applyFill="1" applyBorder="1" applyAlignment="1">
      <alignment horizontal="center" vertical="center" wrapText="1"/>
      <protection/>
    </xf>
    <xf numFmtId="175" fontId="33" fillId="4" borderId="49" xfId="38" applyNumberFormat="1" applyFont="1" applyFill="1" applyBorder="1" applyAlignment="1">
      <alignment horizontal="left" vertical="center" wrapText="1"/>
      <protection/>
    </xf>
    <xf numFmtId="177" fontId="11" fillId="0" borderId="7" xfId="29" applyNumberFormat="1" applyFont="1" applyFill="1" applyBorder="1" applyAlignment="1">
      <alignment horizontal="center" vertical="center"/>
    </xf>
    <xf numFmtId="177" fontId="11" fillId="3" borderId="7" xfId="38" applyNumberFormat="1" applyFont="1" applyFill="1" applyBorder="1" applyAlignment="1">
      <alignment horizontal="center" vertical="center" wrapText="1"/>
      <protection/>
    </xf>
    <xf numFmtId="177" fontId="11" fillId="3" borderId="50" xfId="38" applyNumberFormat="1" applyFont="1" applyFill="1" applyBorder="1" applyAlignment="1">
      <alignment horizontal="center" vertical="center" wrapText="1"/>
      <protection/>
    </xf>
    <xf numFmtId="170" fontId="10" fillId="3" borderId="6" xfId="29" applyNumberFormat="1" applyFont="1" applyFill="1" applyBorder="1" applyAlignment="1">
      <alignment horizontal="center" vertical="center"/>
    </xf>
    <xf numFmtId="0" fontId="8" fillId="4" borderId="35" xfId="38" applyFont="1" applyFill="1" applyBorder="1" applyAlignment="1">
      <alignment horizontal="left" vertical="center" wrapText="1"/>
      <protection/>
    </xf>
    <xf numFmtId="170" fontId="10" fillId="0" borderId="6" xfId="29" applyNumberFormat="1" applyFont="1" applyFill="1" applyBorder="1" applyAlignment="1">
      <alignment horizontal="center" vertical="center"/>
    </xf>
    <xf numFmtId="175" fontId="8" fillId="3" borderId="31" xfId="38" applyNumberFormat="1" applyFont="1" applyFill="1" applyBorder="1" applyAlignment="1">
      <alignment horizontal="center" vertical="center" wrapText="1"/>
      <protection/>
    </xf>
    <xf numFmtId="175" fontId="8" fillId="4" borderId="48" xfId="38" applyNumberFormat="1" applyFont="1" applyFill="1" applyBorder="1" applyAlignment="1">
      <alignment horizontal="left" vertical="center" wrapText="1"/>
      <protection/>
    </xf>
    <xf numFmtId="175" fontId="44" fillId="3" borderId="21" xfId="38" applyNumberFormat="1" applyFont="1" applyFill="1" applyBorder="1" applyAlignment="1">
      <alignment horizontal="center" vertical="center" wrapText="1"/>
      <protection/>
    </xf>
    <xf numFmtId="175" fontId="8" fillId="4" borderId="49" xfId="38" applyNumberFormat="1" applyFont="1" applyFill="1" applyBorder="1" applyAlignment="1">
      <alignment horizontal="left" vertical="center" wrapText="1"/>
      <protection/>
    </xf>
    <xf numFmtId="175" fontId="44" fillId="3" borderId="50" xfId="38" applyNumberFormat="1" applyFont="1" applyFill="1" applyBorder="1" applyAlignment="1">
      <alignment horizontal="center" vertical="center" wrapText="1"/>
      <protection/>
    </xf>
    <xf numFmtId="10" fontId="10" fillId="3" borderId="10" xfId="35" applyNumberFormat="1" applyFont="1" applyFill="1" applyBorder="1" applyAlignment="1">
      <alignment horizontal="center" vertical="center" wrapText="1"/>
      <protection/>
    </xf>
    <xf numFmtId="10" fontId="10" fillId="3" borderId="7" xfId="35" applyNumberFormat="1" applyFont="1" applyFill="1" applyBorder="1" applyAlignment="1">
      <alignment horizontal="center" vertical="center" wrapText="1"/>
      <protection/>
    </xf>
    <xf numFmtId="10" fontId="10" fillId="3" borderId="51" xfId="35" applyNumberFormat="1" applyFont="1" applyFill="1" applyBorder="1" applyAlignment="1">
      <alignment horizontal="center" vertical="center" wrapText="1"/>
      <protection/>
    </xf>
    <xf numFmtId="10" fontId="23" fillId="3" borderId="51" xfId="35" applyNumberFormat="1" applyFont="1" applyFill="1" applyBorder="1" applyAlignment="1">
      <alignment horizontal="center" vertical="center" wrapText="1"/>
      <protection/>
    </xf>
    <xf numFmtId="10" fontId="10" fillId="3" borderId="47" xfId="35" applyNumberFormat="1" applyFont="1" applyFill="1" applyBorder="1" applyAlignment="1">
      <alignment horizontal="center" vertical="center" wrapText="1"/>
      <protection/>
    </xf>
    <xf numFmtId="10" fontId="23" fillId="3" borderId="52" xfId="35" applyNumberFormat="1" applyFont="1" applyFill="1" applyBorder="1" applyAlignment="1">
      <alignment horizontal="center" vertical="center" wrapText="1"/>
      <protection/>
    </xf>
    <xf numFmtId="10" fontId="23" fillId="3" borderId="27" xfId="35" applyNumberFormat="1" applyFont="1" applyFill="1" applyBorder="1" applyAlignment="1">
      <alignment horizontal="center" vertical="center" wrapText="1"/>
      <protection/>
    </xf>
    <xf numFmtId="171" fontId="16" fillId="8" borderId="30" xfId="0" applyNumberFormat="1" applyFont="1" applyFill="1" applyBorder="1" applyAlignment="1">
      <alignment horizontal="center" vertical="center"/>
    </xf>
    <xf numFmtId="171" fontId="16" fillId="4" borderId="33" xfId="0" applyNumberFormat="1" applyFont="1" applyFill="1" applyBorder="1" applyAlignment="1">
      <alignment horizontal="center" vertical="center"/>
    </xf>
    <xf numFmtId="171" fontId="16" fillId="8" borderId="53" xfId="0" applyNumberFormat="1" applyFont="1" applyFill="1" applyBorder="1" applyAlignment="1">
      <alignment horizontal="center" vertical="center"/>
    </xf>
    <xf numFmtId="171" fontId="16" fillId="4" borderId="54" xfId="0" applyNumberFormat="1" applyFont="1" applyFill="1" applyBorder="1" applyAlignment="1">
      <alignment horizontal="center" vertical="center"/>
    </xf>
    <xf numFmtId="171" fontId="16" fillId="4" borderId="55" xfId="0" applyNumberFormat="1" applyFont="1" applyFill="1" applyBorder="1" applyAlignment="1">
      <alignment horizontal="center" vertical="center"/>
    </xf>
    <xf numFmtId="0" fontId="22" fillId="3" borderId="13" xfId="0" applyFont="1" applyFill="1" applyBorder="1"/>
    <xf numFmtId="171" fontId="16" fillId="4" borderId="23" xfId="0" applyNumberFormat="1" applyFont="1" applyFill="1" applyBorder="1" applyAlignment="1">
      <alignment vertical="center"/>
    </xf>
    <xf numFmtId="0" fontId="22" fillId="3" borderId="8" xfId="0" applyFont="1" applyFill="1" applyBorder="1"/>
    <xf numFmtId="0" fontId="12" fillId="6" borderId="10" xfId="35" applyFont="1" applyFill="1" applyBorder="1" applyAlignment="1">
      <alignment horizontal="center" vertical="center" wrapText="1"/>
      <protection/>
    </xf>
    <xf numFmtId="0" fontId="32" fillId="4" borderId="5" xfId="38" applyFont="1" applyFill="1" applyBorder="1" applyAlignment="1">
      <alignment horizontal="center" vertical="center" wrapText="1"/>
      <protection/>
    </xf>
    <xf numFmtId="0" fontId="32" fillId="4" borderId="7" xfId="38"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22" xfId="0" applyFont="1" applyFill="1" applyBorder="1" applyAlignment="1">
      <alignment horizontal="center" vertical="center" wrapText="1"/>
    </xf>
    <xf numFmtId="176" fontId="23" fillId="3" borderId="1" xfId="0" applyNumberFormat="1" applyFont="1" applyFill="1" applyBorder="1" applyAlignment="1">
      <alignment horizontal="center" vertical="center"/>
    </xf>
    <xf numFmtId="2" fontId="25" fillId="3" borderId="6" xfId="40" applyNumberFormat="1" applyFont="1" applyFill="1" applyBorder="1" applyAlignment="1">
      <alignment horizontal="center" vertical="center"/>
    </xf>
    <xf numFmtId="2" fontId="23" fillId="3" borderId="52" xfId="0" applyNumberFormat="1" applyFont="1" applyFill="1" applyBorder="1" applyAlignment="1">
      <alignment horizontal="center" vertical="center"/>
    </xf>
    <xf numFmtId="2" fontId="23" fillId="3" borderId="48" xfId="0" applyNumberFormat="1" applyFont="1" applyFill="1" applyBorder="1" applyAlignment="1">
      <alignment horizontal="center" vertical="center"/>
    </xf>
    <xf numFmtId="2" fontId="23" fillId="3" borderId="21" xfId="0" applyNumberFormat="1" applyFont="1" applyFill="1" applyBorder="1" applyAlignment="1">
      <alignment horizontal="center" vertical="center"/>
    </xf>
    <xf numFmtId="2" fontId="25" fillId="3" borderId="1" xfId="40" applyNumberFormat="1" applyFont="1" applyFill="1" applyBorder="1" applyAlignment="1">
      <alignment horizontal="center" vertical="center"/>
    </xf>
    <xf numFmtId="2" fontId="25" fillId="3" borderId="1" xfId="29" applyNumberFormat="1" applyFont="1" applyFill="1" applyBorder="1" applyAlignment="1">
      <alignment horizontal="center" vertical="center" wrapText="1"/>
    </xf>
    <xf numFmtId="2" fontId="25" fillId="3" borderId="1" xfId="40" applyNumberFormat="1" applyFont="1" applyFill="1" applyBorder="1" applyAlignment="1">
      <alignment horizontal="center" vertical="center" wrapText="1"/>
    </xf>
    <xf numFmtId="2" fontId="25" fillId="3" borderId="52" xfId="40" applyNumberFormat="1" applyFont="1" applyFill="1" applyBorder="1" applyAlignment="1">
      <alignment horizontal="center" vertical="center"/>
    </xf>
    <xf numFmtId="2" fontId="25" fillId="3" borderId="48" xfId="40" applyNumberFormat="1" applyFont="1" applyFill="1" applyBorder="1" applyAlignment="1">
      <alignment horizontal="center" vertical="center"/>
    </xf>
    <xf numFmtId="2" fontId="25" fillId="3" borderId="21" xfId="40" applyNumberFormat="1" applyFont="1" applyFill="1" applyBorder="1" applyAlignment="1">
      <alignment horizontal="center" vertical="center"/>
    </xf>
    <xf numFmtId="2" fontId="25" fillId="3" borderId="56" xfId="40" applyNumberFormat="1" applyFont="1" applyFill="1" applyBorder="1" applyAlignment="1">
      <alignment horizontal="center" vertical="center"/>
    </xf>
    <xf numFmtId="2" fontId="25" fillId="3" borderId="1" xfId="0" applyNumberFormat="1" applyFont="1" applyFill="1" applyBorder="1" applyAlignment="1">
      <alignment horizontal="center" vertical="center" wrapText="1"/>
    </xf>
    <xf numFmtId="2" fontId="23" fillId="3" borderId="1" xfId="29" applyNumberFormat="1" applyFont="1" applyFill="1" applyBorder="1" applyAlignment="1">
      <alignment horizontal="center" vertical="center" wrapText="1"/>
    </xf>
    <xf numFmtId="2" fontId="23" fillId="3" borderId="52" xfId="29" applyNumberFormat="1" applyFont="1" applyFill="1" applyBorder="1" applyAlignment="1">
      <alignment horizontal="center" vertical="center" wrapText="1"/>
    </xf>
    <xf numFmtId="2" fontId="23" fillId="3" borderId="21" xfId="29" applyNumberFormat="1" applyFont="1" applyFill="1" applyBorder="1" applyAlignment="1">
      <alignment horizontal="center" vertical="center" wrapText="1"/>
    </xf>
    <xf numFmtId="2" fontId="26" fillId="3" borderId="1" xfId="0" applyNumberFormat="1" applyFont="1" applyFill="1" applyBorder="1" applyAlignment="1">
      <alignment horizontal="center" vertical="center"/>
    </xf>
    <xf numFmtId="2" fontId="23" fillId="3" borderId="52" xfId="0" applyNumberFormat="1" applyFont="1" applyFill="1" applyBorder="1" applyAlignment="1">
      <alignment horizontal="center" vertical="center" wrapText="1"/>
    </xf>
    <xf numFmtId="2" fontId="23" fillId="3" borderId="48" xfId="0" applyNumberFormat="1" applyFont="1" applyFill="1" applyBorder="1" applyAlignment="1">
      <alignment horizontal="center" vertical="center" wrapText="1"/>
    </xf>
    <xf numFmtId="2" fontId="23" fillId="3" borderId="21" xfId="0" applyNumberFormat="1" applyFont="1" applyFill="1" applyBorder="1" applyAlignment="1">
      <alignment horizontal="center" vertical="center" wrapText="1"/>
    </xf>
    <xf numFmtId="2" fontId="23" fillId="3" borderId="29" xfId="29" applyNumberFormat="1" applyFont="1" applyFill="1" applyBorder="1" applyAlignment="1">
      <alignment horizontal="center" vertical="center" wrapText="1"/>
    </xf>
    <xf numFmtId="2" fontId="25" fillId="3" borderId="57" xfId="0" applyNumberFormat="1" applyFont="1" applyFill="1" applyBorder="1" applyAlignment="1">
      <alignment horizontal="center" vertical="center" wrapText="1"/>
    </xf>
    <xf numFmtId="2" fontId="25" fillId="3" borderId="37" xfId="0" applyNumberFormat="1" applyFont="1" applyFill="1" applyBorder="1" applyAlignment="1">
      <alignment horizontal="center" vertical="center" wrapText="1"/>
    </xf>
    <xf numFmtId="2" fontId="25" fillId="3" borderId="19" xfId="0" applyNumberFormat="1" applyFont="1" applyFill="1" applyBorder="1" applyAlignment="1">
      <alignment horizontal="center" vertical="center" wrapText="1"/>
    </xf>
    <xf numFmtId="2" fontId="16" fillId="4" borderId="45" xfId="0" applyNumberFormat="1" applyFont="1" applyFill="1" applyBorder="1" applyAlignment="1">
      <alignment horizontal="center"/>
    </xf>
    <xf numFmtId="2" fontId="16" fillId="4" borderId="0" xfId="0" applyNumberFormat="1" applyFont="1" applyFill="1" applyBorder="1" applyAlignment="1">
      <alignment horizontal="center"/>
    </xf>
    <xf numFmtId="2" fontId="16" fillId="4" borderId="3" xfId="0" applyNumberFormat="1" applyFont="1" applyFill="1" applyBorder="1" applyAlignment="1">
      <alignment horizontal="center"/>
    </xf>
    <xf numFmtId="176" fontId="23" fillId="3" borderId="6" xfId="28" applyNumberFormat="1" applyFont="1" applyFill="1" applyBorder="1" applyAlignment="1">
      <alignment horizontal="center" vertical="center"/>
    </xf>
    <xf numFmtId="176" fontId="23" fillId="3" borderId="6" xfId="29" applyNumberFormat="1" applyFont="1" applyFill="1" applyBorder="1" applyAlignment="1">
      <alignment horizontal="center" vertical="center"/>
    </xf>
    <xf numFmtId="176" fontId="23" fillId="3" borderId="56" xfId="28" applyNumberFormat="1" applyFont="1" applyFill="1" applyBorder="1" applyAlignment="1">
      <alignment horizontal="center" vertical="center"/>
    </xf>
    <xf numFmtId="176" fontId="23" fillId="3" borderId="31" xfId="28" applyNumberFormat="1" applyFont="1" applyFill="1" applyBorder="1" applyAlignment="1">
      <alignment horizontal="center" vertical="center"/>
    </xf>
    <xf numFmtId="176" fontId="23" fillId="3" borderId="1" xfId="28" applyNumberFormat="1" applyFont="1" applyFill="1" applyBorder="1" applyAlignment="1">
      <alignment horizontal="center" vertical="center"/>
    </xf>
    <xf numFmtId="176" fontId="23" fillId="3" borderId="1" xfId="29" applyNumberFormat="1" applyFont="1" applyFill="1" applyBorder="1" applyAlignment="1">
      <alignment horizontal="center" vertical="center"/>
    </xf>
    <xf numFmtId="176" fontId="23" fillId="3" borderId="52" xfId="28" applyNumberFormat="1" applyFont="1" applyFill="1" applyBorder="1" applyAlignment="1">
      <alignment horizontal="center" vertical="center"/>
    </xf>
    <xf numFmtId="176" fontId="23" fillId="3" borderId="48" xfId="28" applyNumberFormat="1" applyFont="1" applyFill="1" applyBorder="1" applyAlignment="1">
      <alignment horizontal="center" vertical="center"/>
    </xf>
    <xf numFmtId="176" fontId="23" fillId="3" borderId="21" xfId="28" applyNumberFormat="1" applyFont="1" applyFill="1" applyBorder="1" applyAlignment="1">
      <alignment horizontal="center" vertical="center"/>
    </xf>
    <xf numFmtId="176" fontId="23" fillId="3" borderId="7" xfId="28" applyNumberFormat="1" applyFont="1" applyFill="1" applyBorder="1" applyAlignment="1">
      <alignment horizontal="center" vertical="center"/>
    </xf>
    <xf numFmtId="176" fontId="23" fillId="3" borderId="7" xfId="29" applyNumberFormat="1" applyFont="1" applyFill="1" applyBorder="1" applyAlignment="1">
      <alignment horizontal="center" vertical="center"/>
    </xf>
    <xf numFmtId="176" fontId="23" fillId="3" borderId="51" xfId="28" applyNumberFormat="1" applyFont="1" applyFill="1" applyBorder="1" applyAlignment="1">
      <alignment horizontal="center" vertical="center"/>
    </xf>
    <xf numFmtId="176" fontId="23" fillId="3" borderId="49" xfId="28" applyNumberFormat="1" applyFont="1" applyFill="1" applyBorder="1" applyAlignment="1">
      <alignment horizontal="center" vertical="center"/>
    </xf>
    <xf numFmtId="176" fontId="23" fillId="3" borderId="50" xfId="28" applyNumberFormat="1" applyFont="1" applyFill="1" applyBorder="1" applyAlignment="1">
      <alignment horizontal="center" vertical="center"/>
    </xf>
    <xf numFmtId="176" fontId="9" fillId="4" borderId="1" xfId="0" applyNumberFormat="1" applyFont="1" applyFill="1" applyBorder="1" applyAlignment="1" applyProtection="1">
      <alignment horizontal="left" vertical="center" wrapText="1"/>
      <protection locked="0"/>
    </xf>
    <xf numFmtId="176" fontId="0" fillId="0" borderId="0" xfId="0" applyNumberFormat="1" applyFill="1" applyAlignment="1">
      <alignment horizontal="center" vertical="center"/>
    </xf>
    <xf numFmtId="176" fontId="0" fillId="0" borderId="0" xfId="0" applyNumberFormat="1" applyAlignment="1">
      <alignment/>
    </xf>
    <xf numFmtId="176" fontId="0" fillId="0" borderId="0" xfId="0" applyNumberFormat="1"/>
    <xf numFmtId="176" fontId="9" fillId="4" borderId="7" xfId="0" applyNumberFormat="1" applyFont="1" applyFill="1" applyBorder="1" applyAlignment="1" applyProtection="1">
      <alignment horizontal="left" vertical="center" wrapText="1"/>
      <protection locked="0"/>
    </xf>
    <xf numFmtId="176" fontId="0" fillId="0" borderId="0" xfId="0" applyNumberFormat="1" applyFill="1" applyAlignment="1">
      <alignment horizontal="center" vertical="center" wrapText="1"/>
    </xf>
    <xf numFmtId="176" fontId="23" fillId="3" borderId="52" xfId="0" applyNumberFormat="1" applyFont="1" applyFill="1" applyBorder="1" applyAlignment="1">
      <alignment horizontal="center" vertical="center"/>
    </xf>
    <xf numFmtId="176" fontId="23" fillId="3" borderId="48" xfId="0" applyNumberFormat="1" applyFont="1" applyFill="1" applyBorder="1" applyAlignment="1">
      <alignment horizontal="center" vertical="center"/>
    </xf>
    <xf numFmtId="176" fontId="23" fillId="3" borderId="21" xfId="0" applyNumberFormat="1" applyFont="1" applyFill="1" applyBorder="1" applyAlignment="1">
      <alignment horizontal="center" vertical="center"/>
    </xf>
    <xf numFmtId="176" fontId="23" fillId="3" borderId="29" xfId="0" applyNumberFormat="1" applyFont="1" applyFill="1" applyBorder="1" applyAlignment="1">
      <alignment horizontal="center" vertical="center"/>
    </xf>
    <xf numFmtId="176" fontId="23" fillId="3" borderId="29" xfId="28" applyNumberFormat="1" applyFont="1" applyFill="1" applyBorder="1" applyAlignment="1">
      <alignment horizontal="center" vertical="center"/>
    </xf>
    <xf numFmtId="176" fontId="9" fillId="4" borderId="10" xfId="0" applyNumberFormat="1" applyFont="1" applyFill="1" applyBorder="1" applyAlignment="1" applyProtection="1">
      <alignment horizontal="left" vertical="center" wrapText="1"/>
      <protection locked="0"/>
    </xf>
    <xf numFmtId="176" fontId="23" fillId="12" borderId="10" xfId="28" applyNumberFormat="1" applyFont="1" applyFill="1" applyBorder="1" applyAlignment="1">
      <alignment horizontal="center" vertical="center"/>
    </xf>
    <xf numFmtId="176" fontId="23" fillId="12" borderId="10" xfId="29" applyNumberFormat="1" applyFont="1" applyFill="1" applyBorder="1" applyAlignment="1">
      <alignment horizontal="center" vertical="center"/>
    </xf>
    <xf numFmtId="176" fontId="23" fillId="3" borderId="10" xfId="28" applyNumberFormat="1" applyFont="1" applyFill="1" applyBorder="1" applyAlignment="1">
      <alignment horizontal="center" vertical="center"/>
    </xf>
    <xf numFmtId="176" fontId="23" fillId="3" borderId="47" xfId="28" applyNumberFormat="1" applyFont="1" applyFill="1" applyBorder="1" applyAlignment="1">
      <alignment horizontal="center" vertical="center"/>
    </xf>
    <xf numFmtId="176" fontId="23" fillId="3" borderId="58" xfId="28" applyNumberFormat="1" applyFont="1" applyFill="1" applyBorder="1" applyAlignment="1">
      <alignment horizontal="center" vertical="center"/>
    </xf>
    <xf numFmtId="176" fontId="23" fillId="3" borderId="22" xfId="28" applyNumberFormat="1" applyFont="1" applyFill="1" applyBorder="1" applyAlignment="1">
      <alignment horizontal="center" vertical="center"/>
    </xf>
    <xf numFmtId="2" fontId="25" fillId="3" borderId="6" xfId="0" applyNumberFormat="1" applyFont="1" applyFill="1" applyBorder="1" applyAlignment="1">
      <alignment horizontal="center" vertical="center" wrapText="1"/>
    </xf>
    <xf numFmtId="2" fontId="0" fillId="3" borderId="6" xfId="0" applyNumberFormat="1" applyFont="1" applyFill="1" applyBorder="1" applyAlignment="1">
      <alignment horizontal="center" vertical="center"/>
    </xf>
    <xf numFmtId="2" fontId="23" fillId="3" borderId="6" xfId="0" applyNumberFormat="1" applyFont="1" applyFill="1" applyBorder="1" applyAlignment="1">
      <alignment horizontal="center" vertical="center" wrapText="1"/>
    </xf>
    <xf numFmtId="2" fontId="23" fillId="3" borderId="56" xfId="0" applyNumberFormat="1" applyFont="1" applyFill="1" applyBorder="1" applyAlignment="1">
      <alignment horizontal="center" vertical="center" wrapText="1"/>
    </xf>
    <xf numFmtId="2" fontId="23" fillId="3" borderId="35" xfId="0" applyNumberFormat="1" applyFont="1" applyFill="1" applyBorder="1" applyAlignment="1">
      <alignment horizontal="center" vertical="center" wrapText="1"/>
    </xf>
    <xf numFmtId="2" fontId="23" fillId="3" borderId="31" xfId="0" applyNumberFormat="1" applyFont="1" applyFill="1" applyBorder="1" applyAlignment="1">
      <alignment horizontal="center" vertical="center" wrapText="1"/>
    </xf>
    <xf numFmtId="2" fontId="25" fillId="3" borderId="6" xfId="29" applyNumberFormat="1" applyFont="1" applyFill="1" applyBorder="1" applyAlignment="1">
      <alignment horizontal="center" vertical="center" wrapText="1"/>
    </xf>
    <xf numFmtId="2" fontId="26" fillId="3" borderId="6" xfId="0" applyNumberFormat="1" applyFont="1" applyFill="1" applyBorder="1" applyAlignment="1">
      <alignment horizontal="center" vertical="center"/>
    </xf>
    <xf numFmtId="2" fontId="23" fillId="3" borderId="17" xfId="0" applyNumberFormat="1" applyFont="1" applyFill="1" applyBorder="1" applyAlignment="1">
      <alignment horizontal="center" vertical="center" wrapText="1"/>
    </xf>
    <xf numFmtId="2" fontId="25" fillId="3" borderId="56" xfId="0" applyNumberFormat="1" applyFont="1" applyFill="1" applyBorder="1" applyAlignment="1">
      <alignment horizontal="center" vertical="center" wrapText="1"/>
    </xf>
    <xf numFmtId="2" fontId="25" fillId="3" borderId="31" xfId="0" applyNumberFormat="1" applyFont="1" applyFill="1" applyBorder="1" applyAlignment="1">
      <alignment horizontal="center" vertical="center" wrapText="1"/>
    </xf>
    <xf numFmtId="2" fontId="25" fillId="3" borderId="8" xfId="29"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2" fontId="10" fillId="7" borderId="0" xfId="35" applyNumberFormat="1" applyFont="1" applyFill="1" applyAlignment="1">
      <alignment horizontal="center" vertical="center"/>
      <protection/>
    </xf>
    <xf numFmtId="10" fontId="4" fillId="3" borderId="1" xfId="0" applyNumberFormat="1" applyFont="1" applyFill="1" applyBorder="1" applyAlignment="1">
      <alignment horizontal="center" vertical="center" wrapText="1"/>
    </xf>
    <xf numFmtId="177" fontId="23" fillId="3" borderId="48" xfId="0" applyNumberFormat="1" applyFont="1" applyFill="1" applyBorder="1" applyAlignment="1">
      <alignment horizontal="center" vertical="center"/>
    </xf>
    <xf numFmtId="9" fontId="11" fillId="3" borderId="6" xfId="45" applyFont="1" applyFill="1" applyBorder="1" applyAlignment="1">
      <alignment horizontal="center" vertical="center" wrapText="1"/>
    </xf>
    <xf numFmtId="9" fontId="11" fillId="3" borderId="1" xfId="45" applyFont="1" applyFill="1" applyBorder="1" applyAlignment="1">
      <alignment horizontal="center" vertical="center" wrapText="1"/>
    </xf>
    <xf numFmtId="0" fontId="51" fillId="0" borderId="0" xfId="0" applyFont="1" applyFill="1"/>
    <xf numFmtId="0" fontId="4" fillId="4" borderId="58" xfId="0" applyFont="1" applyFill="1" applyBorder="1" applyAlignment="1">
      <alignment horizontal="center" vertical="center" wrapText="1"/>
    </xf>
    <xf numFmtId="10" fontId="53" fillId="0" borderId="0" xfId="35" applyNumberFormat="1" applyFont="1" applyFill="1" applyAlignment="1">
      <alignment horizontal="center" vertical="center"/>
      <protection/>
    </xf>
    <xf numFmtId="2" fontId="53" fillId="0" borderId="0" xfId="35" applyNumberFormat="1" applyFont="1" applyFill="1" applyAlignment="1">
      <alignment vertical="center"/>
      <protection/>
    </xf>
    <xf numFmtId="2" fontId="53" fillId="0" borderId="0" xfId="35" applyNumberFormat="1" applyFont="1" applyFill="1" applyAlignment="1">
      <alignment horizontal="center" vertical="center"/>
      <protection/>
    </xf>
    <xf numFmtId="175" fontId="33" fillId="0" borderId="10" xfId="38" applyNumberFormat="1" applyFont="1" applyFill="1" applyBorder="1" applyAlignment="1">
      <alignment horizontal="center" vertical="center" wrapText="1"/>
      <protection/>
    </xf>
    <xf numFmtId="176" fontId="11" fillId="3" borderId="10" xfId="38" applyNumberFormat="1" applyFont="1" applyFill="1" applyBorder="1" applyAlignment="1">
      <alignment horizontal="center" vertical="center" wrapText="1"/>
      <protection/>
    </xf>
    <xf numFmtId="1" fontId="11" fillId="4" borderId="10" xfId="38" applyNumberFormat="1" applyFont="1" applyFill="1" applyBorder="1" applyAlignment="1">
      <alignment horizontal="center" vertical="center" wrapText="1"/>
      <protection/>
    </xf>
    <xf numFmtId="175" fontId="11" fillId="3" borderId="7" xfId="38" applyNumberFormat="1" applyFont="1" applyFill="1" applyBorder="1" applyAlignment="1">
      <alignment horizontal="center" vertical="center" wrapText="1"/>
      <protection/>
    </xf>
    <xf numFmtId="177" fontId="10" fillId="3" borderId="10" xfId="0" applyNumberFormat="1" applyFont="1" applyFill="1" applyBorder="1" applyAlignment="1">
      <alignment horizontal="center" vertical="center"/>
    </xf>
    <xf numFmtId="175" fontId="10" fillId="4" borderId="10" xfId="38" applyNumberFormat="1" applyFont="1" applyFill="1" applyBorder="1" applyAlignment="1">
      <alignment horizontal="center" vertical="center" wrapText="1"/>
      <protection/>
    </xf>
    <xf numFmtId="2" fontId="25" fillId="3" borderId="35" xfId="40" applyNumberFormat="1" applyFont="1" applyFill="1" applyBorder="1" applyAlignment="1">
      <alignment horizontal="center" vertical="center"/>
    </xf>
    <xf numFmtId="2" fontId="25" fillId="3" borderId="35" xfId="0" applyNumberFormat="1" applyFont="1" applyFill="1" applyBorder="1" applyAlignment="1">
      <alignment horizontal="center" vertical="center" wrapText="1"/>
    </xf>
    <xf numFmtId="2" fontId="25" fillId="3" borderId="6" xfId="40" applyNumberFormat="1" applyFont="1" applyFill="1" applyBorder="1" applyAlignment="1">
      <alignment horizontal="center" vertical="center" wrapText="1"/>
    </xf>
    <xf numFmtId="177" fontId="10" fillId="4" borderId="1" xfId="38" applyNumberFormat="1" applyFont="1" applyFill="1" applyBorder="1" applyAlignment="1">
      <alignment horizontal="center" vertical="center"/>
      <protection/>
    </xf>
    <xf numFmtId="1" fontId="23" fillId="4" borderId="1" xfId="29" applyNumberFormat="1" applyFont="1" applyFill="1" applyBorder="1" applyAlignment="1">
      <alignment horizontal="center" vertical="center"/>
    </xf>
    <xf numFmtId="1" fontId="10" fillId="4" borderId="1" xfId="29" applyNumberFormat="1" applyFont="1" applyFill="1" applyBorder="1" applyAlignment="1">
      <alignment horizontal="center" vertical="center"/>
    </xf>
    <xf numFmtId="177" fontId="23" fillId="4" borderId="1" xfId="29" applyNumberFormat="1" applyFont="1" applyFill="1" applyBorder="1" applyAlignment="1">
      <alignment horizontal="center" vertical="center"/>
    </xf>
    <xf numFmtId="177" fontId="10" fillId="4" borderId="1" xfId="29" applyNumberFormat="1" applyFont="1" applyFill="1" applyBorder="1" applyAlignment="1">
      <alignment horizontal="center" vertical="center"/>
    </xf>
    <xf numFmtId="3" fontId="33" fillId="0" borderId="17" xfId="38" applyNumberFormat="1" applyFont="1" applyFill="1" applyBorder="1" applyAlignment="1">
      <alignment horizontal="center" vertical="center" wrapText="1"/>
      <protection/>
    </xf>
    <xf numFmtId="176" fontId="11" fillId="0" borderId="29" xfId="29" applyNumberFormat="1" applyFont="1" applyFill="1" applyBorder="1" applyAlignment="1">
      <alignment horizontal="center" vertical="center" wrapText="1"/>
    </xf>
    <xf numFmtId="3" fontId="33" fillId="0" borderId="29" xfId="38" applyNumberFormat="1" applyFont="1" applyFill="1" applyBorder="1" applyAlignment="1">
      <alignment horizontal="center" vertical="center" wrapText="1"/>
      <protection/>
    </xf>
    <xf numFmtId="175" fontId="33" fillId="0" borderId="34" xfId="38" applyNumberFormat="1" applyFont="1" applyFill="1" applyBorder="1" applyAlignment="1">
      <alignment horizontal="center" vertical="center" wrapText="1"/>
      <protection/>
    </xf>
    <xf numFmtId="1" fontId="10" fillId="0" borderId="24" xfId="38" applyNumberFormat="1" applyFont="1" applyFill="1" applyBorder="1" applyAlignment="1">
      <alignment horizontal="center" vertical="center" wrapText="1"/>
      <protection/>
    </xf>
    <xf numFmtId="176" fontId="10" fillId="0" borderId="29" xfId="38" applyNumberFormat="1" applyFont="1" applyFill="1" applyBorder="1" applyAlignment="1">
      <alignment horizontal="center" vertical="center" wrapText="1"/>
      <protection/>
    </xf>
    <xf numFmtId="1" fontId="10" fillId="4" borderId="24" xfId="38" applyNumberFormat="1" applyFont="1" applyFill="1" applyBorder="1" applyAlignment="1">
      <alignment horizontal="center" vertical="center" wrapText="1"/>
      <protection/>
    </xf>
    <xf numFmtId="176" fontId="10" fillId="4" borderId="29" xfId="29" applyNumberFormat="1" applyFont="1" applyFill="1" applyBorder="1" applyAlignment="1">
      <alignment horizontal="center" vertical="center" wrapText="1"/>
    </xf>
    <xf numFmtId="2" fontId="10" fillId="4" borderId="29" xfId="38" applyNumberFormat="1" applyFont="1" applyFill="1" applyBorder="1" applyAlignment="1">
      <alignment horizontal="center" vertical="center" wrapText="1"/>
      <protection/>
    </xf>
    <xf numFmtId="177" fontId="33" fillId="0" borderId="29" xfId="38" applyNumberFormat="1" applyFont="1" applyFill="1" applyBorder="1" applyAlignment="1">
      <alignment horizontal="center" vertical="center" wrapText="1"/>
      <protection/>
    </xf>
    <xf numFmtId="1" fontId="11" fillId="4" borderId="17" xfId="38" applyNumberFormat="1" applyFont="1" applyFill="1" applyBorder="1" applyAlignment="1">
      <alignment horizontal="center" vertical="center" wrapText="1"/>
      <protection/>
    </xf>
    <xf numFmtId="177" fontId="11" fillId="4" borderId="29" xfId="29" applyNumberFormat="1" applyFont="1" applyFill="1" applyBorder="1" applyAlignment="1">
      <alignment horizontal="center" vertical="center" wrapText="1"/>
    </xf>
    <xf numFmtId="1" fontId="11" fillId="4" borderId="29" xfId="38" applyNumberFormat="1" applyFont="1" applyFill="1" applyBorder="1" applyAlignment="1">
      <alignment horizontal="center" vertical="center" wrapText="1"/>
      <protection/>
    </xf>
    <xf numFmtId="1" fontId="11" fillId="4" borderId="34" xfId="38" applyNumberFormat="1" applyFont="1" applyFill="1" applyBorder="1" applyAlignment="1">
      <alignment horizontal="center" vertical="center" wrapText="1"/>
      <protection/>
    </xf>
    <xf numFmtId="4" fontId="10" fillId="0" borderId="17" xfId="0" applyNumberFormat="1" applyFont="1" applyFill="1" applyBorder="1" applyAlignment="1">
      <alignment horizontal="center" vertical="center" wrapText="1"/>
    </xf>
    <xf numFmtId="177" fontId="10" fillId="0" borderId="29" xfId="29" applyNumberFormat="1" applyFont="1" applyFill="1" applyBorder="1" applyAlignment="1">
      <alignment horizontal="center" vertical="center" wrapText="1"/>
    </xf>
    <xf numFmtId="4" fontId="10" fillId="0" borderId="29" xfId="29" applyNumberFormat="1" applyFont="1" applyFill="1" applyBorder="1" applyAlignment="1">
      <alignment horizontal="center" vertical="center" wrapText="1"/>
    </xf>
    <xf numFmtId="37" fontId="10" fillId="0" borderId="34" xfId="38" applyNumberFormat="1" applyFont="1" applyFill="1" applyBorder="1" applyAlignment="1">
      <alignment horizontal="center" vertical="center"/>
      <protection/>
    </xf>
    <xf numFmtId="178" fontId="10" fillId="4" borderId="29" xfId="29" applyNumberFormat="1" applyFont="1" applyFill="1" applyBorder="1" applyAlignment="1">
      <alignment horizontal="center" vertical="center" wrapText="1"/>
    </xf>
    <xf numFmtId="37" fontId="10" fillId="4" borderId="34" xfId="38" applyNumberFormat="1" applyFont="1" applyFill="1" applyBorder="1" applyAlignment="1">
      <alignment horizontal="center" vertical="center"/>
      <protection/>
    </xf>
    <xf numFmtId="4" fontId="10" fillId="3" borderId="17" xfId="0" applyNumberFormat="1" applyFont="1" applyFill="1" applyBorder="1" applyAlignment="1">
      <alignment horizontal="center" vertical="center" wrapText="1"/>
    </xf>
    <xf numFmtId="177" fontId="11" fillId="3" borderId="29" xfId="29" applyNumberFormat="1" applyFont="1" applyFill="1" applyBorder="1" applyAlignment="1">
      <alignment horizontal="center" vertical="center" wrapText="1"/>
    </xf>
    <xf numFmtId="3" fontId="10" fillId="3" borderId="29" xfId="29" applyNumberFormat="1" applyFont="1" applyFill="1" applyBorder="1" applyAlignment="1">
      <alignment horizontal="center" vertical="center" wrapText="1"/>
    </xf>
    <xf numFmtId="37" fontId="10" fillId="3" borderId="34" xfId="38" applyNumberFormat="1" applyFont="1" applyFill="1" applyBorder="1" applyAlignment="1">
      <alignment horizontal="center" vertical="center"/>
      <protection/>
    </xf>
    <xf numFmtId="4" fontId="33" fillId="0" borderId="17" xfId="38" applyNumberFormat="1" applyFont="1" applyFill="1" applyBorder="1" applyAlignment="1">
      <alignment horizontal="center" vertical="center" wrapText="1"/>
      <protection/>
    </xf>
    <xf numFmtId="4" fontId="33" fillId="0" borderId="29" xfId="38" applyNumberFormat="1" applyFont="1" applyFill="1" applyBorder="1" applyAlignment="1">
      <alignment horizontal="center" vertical="center" wrapText="1"/>
      <protection/>
    </xf>
    <xf numFmtId="175" fontId="33" fillId="0" borderId="29" xfId="38" applyNumberFormat="1" applyFont="1" applyFill="1" applyBorder="1" applyAlignment="1">
      <alignment horizontal="center" vertical="center" wrapText="1"/>
      <protection/>
    </xf>
    <xf numFmtId="175" fontId="33" fillId="4" borderId="36" xfId="38" applyNumberFormat="1" applyFont="1" applyFill="1" applyBorder="1" applyAlignment="1">
      <alignment horizontal="center" vertical="center" wrapText="1"/>
      <protection/>
    </xf>
    <xf numFmtId="175" fontId="33" fillId="4" borderId="12" xfId="38" applyNumberFormat="1" applyFont="1" applyFill="1" applyBorder="1" applyAlignment="1">
      <alignment horizontal="center" vertical="center" wrapText="1"/>
      <protection/>
    </xf>
    <xf numFmtId="177" fontId="11" fillId="3" borderId="59" xfId="38" applyNumberFormat="1" applyFont="1" applyFill="1" applyBorder="1" applyAlignment="1">
      <alignment horizontal="center" vertical="center" wrapText="1"/>
      <protection/>
    </xf>
    <xf numFmtId="2" fontId="10" fillId="3" borderId="17" xfId="29" applyNumberFormat="1" applyFont="1" applyFill="1" applyBorder="1" applyAlignment="1">
      <alignment horizontal="center" vertical="center"/>
    </xf>
    <xf numFmtId="177" fontId="10" fillId="3" borderId="29" xfId="29" applyNumberFormat="1" applyFont="1" applyFill="1" applyBorder="1" applyAlignment="1">
      <alignment horizontal="center" vertical="center"/>
    </xf>
    <xf numFmtId="170" fontId="10" fillId="3" borderId="29" xfId="29" applyNumberFormat="1" applyFont="1" applyFill="1" applyBorder="1" applyAlignment="1">
      <alignment horizontal="center" vertical="center"/>
    </xf>
    <xf numFmtId="170" fontId="10" fillId="3" borderId="59" xfId="29" applyNumberFormat="1" applyFont="1" applyFill="1" applyBorder="1" applyAlignment="1">
      <alignment horizontal="center" vertical="center"/>
    </xf>
    <xf numFmtId="1" fontId="10" fillId="4" borderId="24" xfId="29" applyNumberFormat="1" applyFont="1" applyFill="1" applyBorder="1" applyAlignment="1">
      <alignment horizontal="center" vertical="center"/>
    </xf>
    <xf numFmtId="177" fontId="10" fillId="4" borderId="24" xfId="29" applyNumberFormat="1" applyFont="1" applyFill="1" applyBorder="1" applyAlignment="1">
      <alignment horizontal="center" vertical="center"/>
    </xf>
    <xf numFmtId="177" fontId="10" fillId="4" borderId="39" xfId="29" applyNumberFormat="1" applyFont="1" applyFill="1" applyBorder="1" applyAlignment="1">
      <alignment horizontal="center" vertical="center"/>
    </xf>
    <xf numFmtId="3" fontId="10" fillId="3" borderId="31" xfId="38" applyNumberFormat="1" applyFont="1" applyFill="1" applyBorder="1" applyAlignment="1">
      <alignment horizontal="center" vertical="center" wrapText="1"/>
      <protection/>
    </xf>
    <xf numFmtId="176" fontId="10" fillId="3" borderId="21" xfId="29" applyNumberFormat="1" applyFont="1" applyFill="1" applyBorder="1" applyAlignment="1">
      <alignment horizontal="center" vertical="center" wrapText="1"/>
    </xf>
    <xf numFmtId="3" fontId="10" fillId="3" borderId="21" xfId="38" applyNumberFormat="1" applyFont="1" applyFill="1" applyBorder="1" applyAlignment="1">
      <alignment horizontal="center" vertical="center" wrapText="1"/>
      <protection/>
    </xf>
    <xf numFmtId="1" fontId="11" fillId="3" borderId="21" xfId="38" applyNumberFormat="1" applyFont="1" applyFill="1" applyBorder="1" applyAlignment="1">
      <alignment horizontal="center" vertical="center" wrapText="1"/>
      <protection/>
    </xf>
    <xf numFmtId="177" fontId="11" fillId="3" borderId="21" xfId="29" applyNumberFormat="1" applyFont="1" applyFill="1" applyBorder="1" applyAlignment="1">
      <alignment horizontal="center" vertical="center" wrapText="1"/>
    </xf>
    <xf numFmtId="1" fontId="11" fillId="4" borderId="21" xfId="38" applyNumberFormat="1" applyFont="1" applyFill="1" applyBorder="1" applyAlignment="1">
      <alignment horizontal="center" vertical="center" wrapText="1"/>
      <protection/>
    </xf>
    <xf numFmtId="177" fontId="11" fillId="4" borderId="21" xfId="29" applyNumberFormat="1" applyFont="1" applyFill="1" applyBorder="1" applyAlignment="1">
      <alignment horizontal="center" vertical="center" wrapText="1"/>
    </xf>
    <xf numFmtId="177" fontId="10" fillId="3" borderId="21" xfId="29" applyNumberFormat="1" applyFont="1" applyFill="1" applyBorder="1" applyAlignment="1">
      <alignment horizontal="center" vertical="center" wrapText="1"/>
    </xf>
    <xf numFmtId="177" fontId="10" fillId="0" borderId="21" xfId="29" applyNumberFormat="1" applyFont="1" applyFill="1" applyBorder="1" applyAlignment="1">
      <alignment horizontal="center" vertical="center" wrapText="1"/>
    </xf>
    <xf numFmtId="4" fontId="10" fillId="0" borderId="21" xfId="29" applyNumberFormat="1" applyFont="1" applyFill="1" applyBorder="1" applyAlignment="1">
      <alignment horizontal="center" vertical="center" wrapText="1"/>
    </xf>
    <xf numFmtId="3" fontId="10" fillId="0" borderId="21" xfId="29" applyNumberFormat="1" applyFont="1" applyFill="1" applyBorder="1" applyAlignment="1">
      <alignment horizontal="center" vertical="center" wrapText="1"/>
    </xf>
    <xf numFmtId="177" fontId="10" fillId="4" borderId="21" xfId="29" applyNumberFormat="1" applyFont="1" applyFill="1" applyBorder="1" applyAlignment="1">
      <alignment horizontal="center" vertical="center" wrapText="1"/>
    </xf>
    <xf numFmtId="4" fontId="10" fillId="4" borderId="21" xfId="29" applyNumberFormat="1" applyFont="1" applyFill="1" applyBorder="1" applyAlignment="1">
      <alignment horizontal="center" vertical="center" wrapText="1"/>
    </xf>
    <xf numFmtId="3" fontId="10" fillId="3" borderId="21" xfId="29" applyNumberFormat="1" applyFont="1" applyFill="1" applyBorder="1" applyAlignment="1">
      <alignment horizontal="center" vertical="center" wrapText="1"/>
    </xf>
    <xf numFmtId="175" fontId="11" fillId="4" borderId="21" xfId="38" applyNumberFormat="1" applyFont="1" applyFill="1" applyBorder="1" applyAlignment="1">
      <alignment horizontal="center" vertical="center" wrapText="1"/>
      <protection/>
    </xf>
    <xf numFmtId="177" fontId="10" fillId="3" borderId="21" xfId="38" applyNumberFormat="1" applyFont="1" applyFill="1" applyBorder="1" applyAlignment="1">
      <alignment horizontal="center" vertical="center" wrapText="1"/>
      <protection/>
    </xf>
    <xf numFmtId="177" fontId="10" fillId="4" borderId="21" xfId="29" applyNumberFormat="1" applyFont="1" applyFill="1" applyBorder="1" applyAlignment="1">
      <alignment horizontal="center" vertical="center"/>
    </xf>
    <xf numFmtId="1" fontId="10" fillId="4" borderId="21" xfId="29" applyNumberFormat="1" applyFont="1" applyFill="1" applyBorder="1" applyAlignment="1">
      <alignment horizontal="center" vertical="center"/>
    </xf>
    <xf numFmtId="177" fontId="23" fillId="4" borderId="7" xfId="29" applyNumberFormat="1" applyFont="1" applyFill="1" applyBorder="1" applyAlignment="1">
      <alignment horizontal="center" vertical="center"/>
    </xf>
    <xf numFmtId="177" fontId="10" fillId="4" borderId="7" xfId="29" applyNumberFormat="1" applyFont="1" applyFill="1" applyBorder="1" applyAlignment="1">
      <alignment horizontal="center" vertical="center"/>
    </xf>
    <xf numFmtId="177" fontId="10" fillId="4" borderId="50" xfId="29" applyNumberFormat="1" applyFont="1" applyFill="1" applyBorder="1" applyAlignment="1">
      <alignment horizontal="center" vertical="center"/>
    </xf>
    <xf numFmtId="176" fontId="11" fillId="3" borderId="7" xfId="29" applyNumberFormat="1" applyFont="1" applyFill="1" applyBorder="1" applyAlignment="1">
      <alignment horizontal="center" vertical="center" wrapText="1"/>
    </xf>
    <xf numFmtId="176" fontId="11" fillId="3" borderId="7" xfId="38" applyNumberFormat="1" applyFont="1" applyFill="1" applyBorder="1" applyAlignment="1">
      <alignment horizontal="center" vertical="center" wrapText="1"/>
      <protection/>
    </xf>
    <xf numFmtId="175" fontId="10" fillId="3" borderId="50" xfId="38" applyNumberFormat="1" applyFont="1" applyFill="1" applyBorder="1" applyAlignment="1">
      <alignment horizontal="center" vertical="center" wrapText="1"/>
      <protection/>
    </xf>
    <xf numFmtId="175" fontId="33" fillId="4" borderId="58" xfId="38" applyNumberFormat="1" applyFont="1" applyFill="1" applyBorder="1" applyAlignment="1">
      <alignment horizontal="left" vertical="center" wrapText="1"/>
      <protection/>
    </xf>
    <xf numFmtId="175" fontId="10" fillId="3" borderId="22" xfId="38" applyNumberFormat="1" applyFont="1" applyFill="1" applyBorder="1" applyAlignment="1">
      <alignment horizontal="center" vertical="center" wrapText="1"/>
      <protection/>
    </xf>
    <xf numFmtId="3" fontId="11" fillId="4" borderId="6" xfId="38" applyNumberFormat="1" applyFont="1" applyFill="1" applyBorder="1" applyAlignment="1">
      <alignment horizontal="center" vertical="center" wrapText="1"/>
      <protection/>
    </xf>
    <xf numFmtId="1" fontId="10" fillId="4" borderId="31" xfId="38" applyNumberFormat="1" applyFont="1" applyFill="1" applyBorder="1" applyAlignment="1">
      <alignment horizontal="center" vertical="center" wrapText="1"/>
      <protection/>
    </xf>
    <xf numFmtId="177" fontId="11" fillId="4" borderId="7" xfId="38" applyNumberFormat="1" applyFont="1" applyFill="1" applyBorder="1" applyAlignment="1">
      <alignment horizontal="center" vertical="center" wrapText="1"/>
      <protection/>
    </xf>
    <xf numFmtId="37" fontId="11" fillId="4" borderId="7" xfId="29" applyNumberFormat="1" applyFont="1" applyFill="1" applyBorder="1" applyAlignment="1">
      <alignment horizontal="center" vertical="center"/>
    </xf>
    <xf numFmtId="3" fontId="11" fillId="4" borderId="7" xfId="38" applyNumberFormat="1" applyFont="1" applyFill="1" applyBorder="1" applyAlignment="1">
      <alignment horizontal="center" vertical="center" wrapText="1"/>
      <protection/>
    </xf>
    <xf numFmtId="175" fontId="11" fillId="4" borderId="7" xfId="38" applyNumberFormat="1" applyFont="1" applyFill="1" applyBorder="1" applyAlignment="1">
      <alignment horizontal="center" vertical="center" wrapText="1"/>
      <protection/>
    </xf>
    <xf numFmtId="175" fontId="10" fillId="4" borderId="34" xfId="38" applyNumberFormat="1" applyFont="1" applyFill="1" applyBorder="1" applyAlignment="1">
      <alignment horizontal="center" vertical="center" wrapText="1"/>
      <protection/>
    </xf>
    <xf numFmtId="1" fontId="11" fillId="3" borderId="31" xfId="38" applyNumberFormat="1" applyFont="1" applyFill="1" applyBorder="1" applyAlignment="1">
      <alignment horizontal="center" vertical="center" wrapText="1"/>
      <protection/>
    </xf>
    <xf numFmtId="37" fontId="13" fillId="0" borderId="7" xfId="29" applyNumberFormat="1" applyFont="1" applyFill="1" applyBorder="1" applyAlignment="1">
      <alignment horizontal="center" vertical="center"/>
    </xf>
    <xf numFmtId="1" fontId="11" fillId="3" borderId="50" xfId="38" applyNumberFormat="1" applyFont="1" applyFill="1" applyBorder="1" applyAlignment="1">
      <alignment horizontal="center" vertical="center" wrapText="1"/>
      <protection/>
    </xf>
    <xf numFmtId="1" fontId="11" fillId="3" borderId="7" xfId="38" applyNumberFormat="1" applyFont="1" applyFill="1" applyBorder="1" applyAlignment="1">
      <alignment horizontal="center" vertical="center" wrapText="1"/>
      <protection/>
    </xf>
    <xf numFmtId="1" fontId="11" fillId="4" borderId="31" xfId="38" applyNumberFormat="1" applyFont="1" applyFill="1" applyBorder="1" applyAlignment="1">
      <alignment horizontal="center" vertical="center" wrapText="1"/>
      <protection/>
    </xf>
    <xf numFmtId="175" fontId="11" fillId="3" borderId="50" xfId="38" applyNumberFormat="1" applyFont="1" applyFill="1" applyBorder="1" applyAlignment="1">
      <alignment horizontal="center" vertical="center" wrapText="1"/>
      <protection/>
    </xf>
    <xf numFmtId="4" fontId="10" fillId="0" borderId="31" xfId="0" applyNumberFormat="1" applyFont="1" applyFill="1" applyBorder="1" applyAlignment="1">
      <alignment horizontal="center" vertical="center" wrapText="1"/>
    </xf>
    <xf numFmtId="177" fontId="10" fillId="3" borderId="7" xfId="38" applyNumberFormat="1" applyFont="1" applyFill="1" applyBorder="1" applyAlignment="1">
      <alignment horizontal="center" vertical="center"/>
      <protection/>
    </xf>
    <xf numFmtId="37" fontId="10" fillId="0" borderId="7" xfId="38" applyNumberFormat="1" applyFont="1" applyFill="1" applyBorder="1" applyAlignment="1">
      <alignment horizontal="center" vertical="center"/>
      <protection/>
    </xf>
    <xf numFmtId="37" fontId="10" fillId="0" borderId="50" xfId="38" applyNumberFormat="1" applyFont="1" applyFill="1" applyBorder="1" applyAlignment="1">
      <alignment horizontal="center" vertical="center"/>
      <protection/>
    </xf>
    <xf numFmtId="37" fontId="10" fillId="3" borderId="7" xfId="38" applyNumberFormat="1" applyFont="1" applyFill="1" applyBorder="1" applyAlignment="1">
      <alignment horizontal="center" vertical="center"/>
      <protection/>
    </xf>
    <xf numFmtId="4" fontId="10" fillId="4" borderId="8" xfId="0" applyNumberFormat="1" applyFont="1" applyFill="1" applyBorder="1" applyAlignment="1">
      <alignment horizontal="center" vertical="center" wrapText="1"/>
    </xf>
    <xf numFmtId="4" fontId="10" fillId="4" borderId="19" xfId="0" applyNumberFormat="1" applyFont="1" applyFill="1" applyBorder="1" applyAlignment="1">
      <alignment horizontal="center" vertical="center" wrapText="1"/>
    </xf>
    <xf numFmtId="37" fontId="10" fillId="3" borderId="50" xfId="38" applyNumberFormat="1" applyFont="1" applyFill="1" applyBorder="1" applyAlignment="1">
      <alignment horizontal="center" vertical="center"/>
      <protection/>
    </xf>
    <xf numFmtId="4" fontId="11" fillId="0" borderId="31" xfId="38" applyNumberFormat="1" applyFont="1" applyFill="1" applyBorder="1" applyAlignment="1">
      <alignment horizontal="center" vertical="center" wrapText="1"/>
      <protection/>
    </xf>
    <xf numFmtId="177" fontId="10" fillId="0" borderId="7" xfId="38" applyNumberFormat="1" applyFont="1" applyFill="1" applyBorder="1" applyAlignment="1">
      <alignment horizontal="center" vertical="center"/>
      <protection/>
    </xf>
    <xf numFmtId="177" fontId="10" fillId="4" borderId="6" xfId="38" applyNumberFormat="1" applyFont="1" applyFill="1" applyBorder="1" applyAlignment="1">
      <alignment horizontal="center" vertical="center"/>
      <protection/>
    </xf>
    <xf numFmtId="175" fontId="11" fillId="4" borderId="31" xfId="38" applyNumberFormat="1" applyFont="1" applyFill="1" applyBorder="1" applyAlignment="1">
      <alignment horizontal="center" vertical="center" wrapText="1"/>
      <protection/>
    </xf>
    <xf numFmtId="177" fontId="10" fillId="4" borderId="7" xfId="38" applyNumberFormat="1" applyFont="1" applyFill="1" applyBorder="1" applyAlignment="1">
      <alignment horizontal="center" vertical="center"/>
      <protection/>
    </xf>
    <xf numFmtId="175" fontId="11" fillId="4" borderId="50" xfId="38" applyNumberFormat="1" applyFont="1" applyFill="1" applyBorder="1" applyAlignment="1">
      <alignment horizontal="center" vertical="center" wrapText="1"/>
      <protection/>
    </xf>
    <xf numFmtId="177" fontId="11" fillId="3" borderId="7" xfId="0" applyNumberFormat="1" applyFont="1" applyFill="1" applyBorder="1" applyAlignment="1">
      <alignment horizontal="center" vertical="center"/>
    </xf>
    <xf numFmtId="1" fontId="23" fillId="4" borderId="6" xfId="29" applyNumberFormat="1" applyFont="1" applyFill="1" applyBorder="1" applyAlignment="1">
      <alignment horizontal="center" vertical="center"/>
    </xf>
    <xf numFmtId="1" fontId="10" fillId="4" borderId="6" xfId="29" applyNumberFormat="1" applyFont="1" applyFill="1" applyBorder="1" applyAlignment="1">
      <alignment horizontal="center" vertical="center"/>
    </xf>
    <xf numFmtId="2" fontId="10" fillId="4" borderId="31" xfId="29" applyNumberFormat="1" applyFont="1" applyFill="1" applyBorder="1" applyAlignment="1">
      <alignment horizontal="center" vertical="center"/>
    </xf>
    <xf numFmtId="177" fontId="10" fillId="0" borderId="50" xfId="38" applyNumberFormat="1" applyFont="1" applyFill="1" applyBorder="1" applyAlignment="1">
      <alignment horizontal="center" vertical="center"/>
      <protection/>
    </xf>
    <xf numFmtId="177" fontId="10" fillId="3" borderId="50" xfId="38" applyNumberFormat="1" applyFont="1" applyFill="1" applyBorder="1" applyAlignment="1">
      <alignment horizontal="center" vertical="center"/>
      <protection/>
    </xf>
    <xf numFmtId="176" fontId="10" fillId="4" borderId="10" xfId="38" applyNumberFormat="1" applyFont="1" applyFill="1" applyBorder="1" applyAlignment="1">
      <alignment horizontal="center" vertical="center"/>
      <protection/>
    </xf>
    <xf numFmtId="176" fontId="10" fillId="4" borderId="22" xfId="38" applyNumberFormat="1" applyFont="1" applyFill="1" applyBorder="1" applyAlignment="1">
      <alignment horizontal="center" vertical="center"/>
      <protection/>
    </xf>
    <xf numFmtId="177" fontId="10" fillId="3" borderId="31" xfId="29" applyNumberFormat="1" applyFont="1" applyFill="1" applyBorder="1" applyAlignment="1">
      <alignment horizontal="center" vertical="center"/>
    </xf>
    <xf numFmtId="177" fontId="10" fillId="0" borderId="21" xfId="29" applyNumberFormat="1" applyFont="1" applyFill="1" applyBorder="1" applyAlignment="1">
      <alignment horizontal="center" vertical="center"/>
    </xf>
    <xf numFmtId="170" fontId="10" fillId="3" borderId="21" xfId="29" applyNumberFormat="1" applyFont="1" applyFill="1" applyBorder="1" applyAlignment="1">
      <alignment horizontal="center" vertical="center"/>
    </xf>
    <xf numFmtId="170" fontId="10" fillId="3" borderId="50" xfId="29" applyNumberFormat="1" applyFont="1" applyFill="1" applyBorder="1" applyAlignment="1">
      <alignment horizontal="center" vertical="center"/>
    </xf>
    <xf numFmtId="4" fontId="10" fillId="4" borderId="24" xfId="0" applyNumberFormat="1" applyFont="1" applyFill="1" applyBorder="1" applyAlignment="1">
      <alignment horizontal="center" vertical="center" wrapText="1"/>
    </xf>
    <xf numFmtId="4" fontId="10" fillId="0" borderId="56" xfId="0" applyNumberFormat="1" applyFont="1" applyFill="1" applyBorder="1" applyAlignment="1">
      <alignment horizontal="center" vertical="center" wrapText="1"/>
    </xf>
    <xf numFmtId="177" fontId="10" fillId="3" borderId="52" xfId="29" applyNumberFormat="1" applyFont="1" applyFill="1" applyBorder="1" applyAlignment="1">
      <alignment horizontal="center" vertical="center" wrapText="1"/>
    </xf>
    <xf numFmtId="4" fontId="10" fillId="0" borderId="52" xfId="29" applyNumberFormat="1" applyFont="1" applyFill="1" applyBorder="1" applyAlignment="1">
      <alignment horizontal="center" vertical="center" wrapText="1"/>
    </xf>
    <xf numFmtId="37" fontId="10" fillId="0" borderId="47" xfId="38" applyNumberFormat="1" applyFont="1" applyFill="1" applyBorder="1" applyAlignment="1">
      <alignment horizontal="center" vertical="center"/>
      <protection/>
    </xf>
    <xf numFmtId="4" fontId="10" fillId="4" borderId="57" xfId="0" applyNumberFormat="1" applyFont="1" applyFill="1" applyBorder="1" applyAlignment="1">
      <alignment horizontal="center" vertical="center" wrapText="1"/>
    </xf>
    <xf numFmtId="177" fontId="11" fillId="4" borderId="52" xfId="29" applyNumberFormat="1" applyFont="1" applyFill="1" applyBorder="1" applyAlignment="1">
      <alignment horizontal="center" vertical="center" wrapText="1"/>
    </xf>
    <xf numFmtId="178" fontId="10" fillId="4" borderId="52" xfId="29" applyNumberFormat="1" applyFont="1" applyFill="1" applyBorder="1" applyAlignment="1">
      <alignment horizontal="center" vertical="center" wrapText="1"/>
    </xf>
    <xf numFmtId="37" fontId="10" fillId="4" borderId="47" xfId="38" applyNumberFormat="1" applyFont="1" applyFill="1" applyBorder="1" applyAlignment="1">
      <alignment horizontal="center" vertical="center"/>
      <protection/>
    </xf>
    <xf numFmtId="10" fontId="23" fillId="13" borderId="0" xfId="35" applyNumberFormat="1" applyFont="1" applyFill="1" applyAlignment="1">
      <alignment horizontal="center" vertical="center"/>
      <protection/>
    </xf>
    <xf numFmtId="2" fontId="23" fillId="13" borderId="0" xfId="35" applyNumberFormat="1" applyFont="1" applyFill="1" applyAlignment="1">
      <alignment horizontal="center" vertical="center"/>
      <protection/>
    </xf>
    <xf numFmtId="2" fontId="23" fillId="13" borderId="0" xfId="35" applyNumberFormat="1" applyFont="1" applyFill="1" applyAlignment="1">
      <alignment vertical="center"/>
      <protection/>
    </xf>
    <xf numFmtId="10" fontId="23" fillId="13" borderId="0" xfId="40" applyNumberFormat="1" applyFont="1" applyFill="1" applyAlignment="1">
      <alignment vertical="center"/>
    </xf>
    <xf numFmtId="9" fontId="23" fillId="13" borderId="0" xfId="40" applyFont="1" applyFill="1" applyAlignment="1">
      <alignment vertical="center"/>
    </xf>
    <xf numFmtId="171" fontId="23" fillId="13" borderId="0" xfId="40" applyNumberFormat="1" applyFont="1" applyFill="1" applyAlignment="1">
      <alignment vertical="center"/>
    </xf>
    <xf numFmtId="10" fontId="55" fillId="0" borderId="0" xfId="35" applyNumberFormat="1" applyFont="1" applyFill="1" applyAlignment="1">
      <alignment horizontal="center" vertical="center"/>
      <protection/>
    </xf>
    <xf numFmtId="10" fontId="53" fillId="3" borderId="0" xfId="35" applyNumberFormat="1" applyFont="1" applyFill="1" applyAlignment="1">
      <alignment horizontal="center" vertical="center"/>
      <protection/>
    </xf>
    <xf numFmtId="10" fontId="23" fillId="3" borderId="0" xfId="35" applyNumberFormat="1" applyFont="1" applyFill="1" applyAlignment="1">
      <alignment horizontal="center" vertical="center"/>
      <protection/>
    </xf>
    <xf numFmtId="2" fontId="23" fillId="3" borderId="0" xfId="35" applyNumberFormat="1" applyFont="1" applyFill="1" applyAlignment="1">
      <alignment horizontal="center" vertical="center"/>
      <protection/>
    </xf>
    <xf numFmtId="2" fontId="53" fillId="3" borderId="0" xfId="35" applyNumberFormat="1" applyFont="1" applyFill="1" applyAlignment="1">
      <alignment vertical="center"/>
      <protection/>
    </xf>
    <xf numFmtId="2" fontId="53" fillId="3" borderId="0" xfId="35" applyNumberFormat="1" applyFont="1" applyFill="1" applyAlignment="1">
      <alignment horizontal="center" vertical="center"/>
      <protection/>
    </xf>
    <xf numFmtId="2" fontId="23" fillId="3" borderId="0" xfId="35" applyNumberFormat="1" applyFont="1" applyFill="1" applyAlignment="1">
      <alignment vertical="center"/>
      <protection/>
    </xf>
    <xf numFmtId="10" fontId="23" fillId="3" borderId="0" xfId="40" applyNumberFormat="1" applyFont="1" applyFill="1" applyAlignment="1">
      <alignment vertical="center"/>
    </xf>
    <xf numFmtId="9" fontId="23" fillId="3" borderId="0" xfId="40" applyFont="1" applyFill="1" applyAlignment="1">
      <alignment vertical="center"/>
    </xf>
    <xf numFmtId="171" fontId="23" fillId="3" borderId="0" xfId="40" applyNumberFormat="1" applyFont="1" applyFill="1" applyAlignment="1">
      <alignment vertical="center"/>
    </xf>
    <xf numFmtId="3" fontId="34" fillId="4" borderId="60" xfId="24" applyNumberFormat="1" applyFont="1" applyFill="1" applyBorder="1" applyAlignment="1">
      <alignment horizontal="center" vertical="center" wrapText="1"/>
    </xf>
    <xf numFmtId="3" fontId="34" fillId="4" borderId="16" xfId="24" applyNumberFormat="1" applyFont="1" applyFill="1" applyBorder="1" applyAlignment="1">
      <alignment horizontal="center" vertical="center" wrapText="1"/>
    </xf>
    <xf numFmtId="175" fontId="33" fillId="4" borderId="39" xfId="38" applyNumberFormat="1" applyFont="1" applyFill="1" applyBorder="1" applyAlignment="1">
      <alignment horizontal="center" vertical="center" wrapText="1"/>
      <protection/>
    </xf>
    <xf numFmtId="175" fontId="33" fillId="4" borderId="23" xfId="38" applyNumberFormat="1" applyFont="1" applyFill="1" applyBorder="1" applyAlignment="1">
      <alignment horizontal="center" vertical="center" wrapText="1"/>
      <protection/>
    </xf>
    <xf numFmtId="0" fontId="33" fillId="4" borderId="23" xfId="38" applyFont="1" applyFill="1" applyBorder="1" applyAlignment="1">
      <alignment horizontal="center" vertical="center" wrapText="1"/>
      <protection/>
    </xf>
    <xf numFmtId="1" fontId="34" fillId="4" borderId="23" xfId="0" applyNumberFormat="1" applyFont="1" applyFill="1" applyBorder="1" applyAlignment="1">
      <alignment horizontal="center" vertical="center" wrapText="1"/>
    </xf>
    <xf numFmtId="174" fontId="34" fillId="4" borderId="23" xfId="24" applyNumberFormat="1" applyFont="1" applyFill="1" applyBorder="1" applyAlignment="1">
      <alignment vertical="center" wrapText="1"/>
    </xf>
    <xf numFmtId="174" fontId="34" fillId="4" borderId="23" xfId="24" applyNumberFormat="1" applyFont="1" applyFill="1" applyBorder="1" applyAlignment="1">
      <alignment horizontal="center" vertical="center" wrapText="1"/>
    </xf>
    <xf numFmtId="3" fontId="34" fillId="4" borderId="11" xfId="24"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xf>
    <xf numFmtId="177" fontId="11" fillId="3" borderId="21" xfId="38" applyNumberFormat="1" applyFont="1" applyFill="1" applyBorder="1" applyAlignment="1">
      <alignment horizontal="center" vertical="center" wrapText="1"/>
      <protection/>
    </xf>
    <xf numFmtId="4" fontId="23" fillId="3" borderId="21" xfId="38" applyNumberFormat="1" applyFont="1" applyFill="1" applyBorder="1" applyAlignment="1">
      <alignment horizontal="center" vertical="center" wrapText="1"/>
      <protection/>
    </xf>
    <xf numFmtId="177" fontId="23" fillId="3" borderId="50" xfId="38" applyNumberFormat="1" applyFont="1" applyFill="1" applyBorder="1" applyAlignment="1">
      <alignment horizontal="center" vertical="center" wrapText="1"/>
      <protection/>
    </xf>
    <xf numFmtId="3" fontId="23" fillId="3" borderId="31" xfId="38" applyNumberFormat="1" applyFont="1" applyFill="1" applyBorder="1" applyAlignment="1">
      <alignment horizontal="center" vertical="center" wrapText="1"/>
      <protection/>
    </xf>
    <xf numFmtId="177" fontId="23" fillId="3" borderId="21" xfId="29" applyNumberFormat="1" applyFont="1" applyFill="1" applyBorder="1" applyAlignment="1">
      <alignment horizontal="center" vertical="center" wrapText="1"/>
    </xf>
    <xf numFmtId="3" fontId="10" fillId="3" borderId="19" xfId="38" applyNumberFormat="1" applyFont="1" applyFill="1" applyBorder="1" applyAlignment="1">
      <alignment horizontal="center" vertical="center" wrapText="1"/>
      <protection/>
    </xf>
    <xf numFmtId="4" fontId="10" fillId="3" borderId="24"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xf>
    <xf numFmtId="4" fontId="10" fillId="3" borderId="29" xfId="0" applyNumberFormat="1" applyFont="1" applyFill="1" applyBorder="1" applyAlignment="1">
      <alignment horizontal="center" vertical="center"/>
    </xf>
    <xf numFmtId="177" fontId="10" fillId="3" borderId="34" xfId="0" applyNumberFormat="1" applyFont="1" applyFill="1" applyBorder="1" applyAlignment="1">
      <alignment horizontal="center" vertical="center"/>
    </xf>
    <xf numFmtId="177" fontId="33" fillId="3" borderId="29" xfId="38" applyNumberFormat="1" applyFont="1" applyFill="1" applyBorder="1" applyAlignment="1">
      <alignment horizontal="center" vertical="center" wrapText="1"/>
      <protection/>
    </xf>
    <xf numFmtId="176" fontId="11" fillId="3" borderId="29" xfId="29" applyNumberFormat="1" applyFont="1" applyFill="1" applyBorder="1" applyAlignment="1">
      <alignment horizontal="center" vertical="center" wrapText="1"/>
    </xf>
    <xf numFmtId="0" fontId="10" fillId="3" borderId="0" xfId="35" applyFont="1" applyFill="1" applyAlignment="1">
      <alignment vertical="center"/>
      <protection/>
    </xf>
    <xf numFmtId="0" fontId="10" fillId="3" borderId="0" xfId="35" applyFont="1" applyFill="1" applyAlignment="1">
      <alignment horizontal="left" vertical="center"/>
      <protection/>
    </xf>
    <xf numFmtId="0" fontId="4" fillId="4" borderId="10" xfId="0" applyFont="1" applyFill="1" applyBorder="1" applyAlignment="1">
      <alignment horizontal="center" vertical="center" wrapText="1"/>
    </xf>
    <xf numFmtId="0" fontId="52" fillId="3" borderId="1" xfId="0" applyFont="1" applyFill="1" applyBorder="1" applyAlignment="1">
      <alignment horizontal="center" vertical="center" wrapText="1"/>
    </xf>
    <xf numFmtId="182" fontId="0" fillId="0" borderId="0" xfId="0" applyNumberFormat="1" applyFill="1" applyAlignment="1">
      <alignment horizontal="center"/>
    </xf>
    <xf numFmtId="1" fontId="11" fillId="4" borderId="6" xfId="29" applyNumberFormat="1" applyFont="1" applyFill="1" applyBorder="1" applyAlignment="1">
      <alignment horizontal="center" vertical="center"/>
    </xf>
    <xf numFmtId="10" fontId="4"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71" fontId="10" fillId="3" borderId="31" xfId="45" applyNumberFormat="1" applyFont="1" applyFill="1" applyBorder="1" applyAlignment="1">
      <alignment horizontal="center" vertical="center" wrapText="1"/>
    </xf>
    <xf numFmtId="177" fontId="11" fillId="3" borderId="50" xfId="29" applyNumberFormat="1" applyFont="1" applyFill="1" applyBorder="1" applyAlignment="1">
      <alignment horizontal="center" vertical="center" wrapText="1"/>
    </xf>
    <xf numFmtId="0" fontId="33" fillId="4" borderId="48" xfId="38" applyFont="1" applyFill="1" applyBorder="1" applyAlignment="1">
      <alignment horizontal="left" vertical="center" wrapText="1"/>
      <protection/>
    </xf>
    <xf numFmtId="175" fontId="33" fillId="4" borderId="35" xfId="38" applyNumberFormat="1" applyFont="1" applyFill="1" applyBorder="1" applyAlignment="1">
      <alignment horizontal="left" vertical="center" wrapText="1"/>
      <protection/>
    </xf>
    <xf numFmtId="2" fontId="11" fillId="3" borderId="31" xfId="38" applyNumberFormat="1" applyFont="1" applyFill="1" applyBorder="1" applyAlignment="1">
      <alignment horizontal="center" vertical="center" wrapText="1"/>
      <protection/>
    </xf>
    <xf numFmtId="4" fontId="33" fillId="3" borderId="56" xfId="38" applyNumberFormat="1" applyFont="1" applyFill="1" applyBorder="1" applyAlignment="1">
      <alignment horizontal="center" vertical="center" wrapText="1"/>
      <protection/>
    </xf>
    <xf numFmtId="177" fontId="33" fillId="3" borderId="52" xfId="38" applyNumberFormat="1" applyFont="1" applyFill="1" applyBorder="1" applyAlignment="1">
      <alignment horizontal="center" vertical="center" wrapText="1"/>
      <protection/>
    </xf>
    <xf numFmtId="3" fontId="33" fillId="3" borderId="52" xfId="38" applyNumberFormat="1" applyFont="1" applyFill="1" applyBorder="1" applyAlignment="1">
      <alignment horizontal="center" vertical="center" wrapText="1"/>
      <protection/>
    </xf>
    <xf numFmtId="175" fontId="33" fillId="3" borderId="47" xfId="38" applyNumberFormat="1" applyFont="1" applyFill="1" applyBorder="1" applyAlignment="1">
      <alignment horizontal="center" vertical="center" wrapText="1"/>
      <protection/>
    </xf>
    <xf numFmtId="0" fontId="33" fillId="4" borderId="37" xfId="38" applyFont="1" applyFill="1" applyBorder="1" applyAlignment="1">
      <alignment horizontal="left" vertical="center" wrapText="1"/>
      <protection/>
    </xf>
    <xf numFmtId="4" fontId="10" fillId="0" borderId="8" xfId="0" applyNumberFormat="1" applyFont="1" applyFill="1" applyBorder="1" applyAlignment="1">
      <alignment horizontal="center" vertical="center" wrapText="1"/>
    </xf>
    <xf numFmtId="4" fontId="11" fillId="4" borderId="6" xfId="38" applyNumberFormat="1" applyFont="1" applyFill="1" applyBorder="1" applyAlignment="1">
      <alignment horizontal="center" vertical="center" wrapText="1"/>
      <protection/>
    </xf>
    <xf numFmtId="4" fontId="11" fillId="4" borderId="31" xfId="38" applyNumberFormat="1" applyFont="1" applyFill="1" applyBorder="1" applyAlignment="1">
      <alignment horizontal="center" vertical="center" wrapText="1"/>
      <protection/>
    </xf>
    <xf numFmtId="3" fontId="11" fillId="4" borderId="21" xfId="38" applyNumberFormat="1" applyFont="1" applyFill="1" applyBorder="1" applyAlignment="1">
      <alignment horizontal="center" vertical="center" wrapText="1"/>
      <protection/>
    </xf>
    <xf numFmtId="2" fontId="11" fillId="4" borderId="1" xfId="29" applyNumberFormat="1" applyFont="1" applyFill="1" applyBorder="1" applyAlignment="1">
      <alignment horizontal="center" vertical="center" wrapText="1"/>
    </xf>
    <xf numFmtId="2" fontId="11" fillId="4" borderId="21" xfId="29" applyNumberFormat="1" applyFont="1" applyFill="1" applyBorder="1" applyAlignment="1">
      <alignment horizontal="center" vertical="center" wrapText="1"/>
    </xf>
    <xf numFmtId="37" fontId="11" fillId="4" borderId="7" xfId="0" applyNumberFormat="1" applyFont="1" applyFill="1" applyBorder="1" applyAlignment="1">
      <alignment horizontal="center" vertical="center"/>
    </xf>
    <xf numFmtId="37" fontId="11" fillId="4" borderId="50" xfId="0" applyNumberFormat="1" applyFont="1" applyFill="1" applyBorder="1" applyAlignment="1">
      <alignment horizontal="center" vertical="center"/>
    </xf>
    <xf numFmtId="1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71" fontId="5" fillId="3" borderId="1" xfId="40" applyNumberFormat="1" applyFont="1" applyFill="1" applyBorder="1" applyAlignment="1">
      <alignment horizontal="center" vertical="center" wrapText="1"/>
    </xf>
    <xf numFmtId="49" fontId="52" fillId="3" borderId="1" xfId="0" applyNumberFormat="1" applyFont="1" applyFill="1" applyBorder="1" applyAlignment="1">
      <alignment horizontal="left" vertical="center" wrapText="1"/>
    </xf>
    <xf numFmtId="10" fontId="25" fillId="3" borderId="17" xfId="40" applyNumberFormat="1" applyFont="1" applyFill="1" applyBorder="1" applyAlignment="1">
      <alignment horizontal="center" vertical="center"/>
    </xf>
    <xf numFmtId="10" fontId="25" fillId="3" borderId="6" xfId="40" applyNumberFormat="1" applyFont="1" applyFill="1" applyBorder="1" applyAlignment="1">
      <alignment horizontal="center" vertical="center"/>
    </xf>
    <xf numFmtId="10" fontId="25" fillId="3" borderId="29" xfId="40" applyNumberFormat="1" applyFont="1" applyFill="1" applyBorder="1" applyAlignment="1">
      <alignment horizontal="center" vertical="center"/>
    </xf>
    <xf numFmtId="10" fontId="25" fillId="3" borderId="1" xfId="40" applyNumberFormat="1" applyFont="1" applyFill="1" applyBorder="1" applyAlignment="1">
      <alignment horizontal="center" vertical="center"/>
    </xf>
    <xf numFmtId="10" fontId="25" fillId="0" borderId="1" xfId="40" applyNumberFormat="1" applyFont="1" applyFill="1" applyBorder="1" applyAlignment="1">
      <alignment horizontal="center" vertical="center"/>
    </xf>
    <xf numFmtId="2" fontId="23" fillId="14" borderId="1" xfId="0" applyNumberFormat="1" applyFont="1" applyFill="1" applyBorder="1" applyAlignment="1">
      <alignment horizontal="center" vertical="center"/>
    </xf>
    <xf numFmtId="2" fontId="23" fillId="14" borderId="1" xfId="28" applyNumberFormat="1" applyFont="1" applyFill="1" applyBorder="1" applyAlignment="1">
      <alignment horizontal="center" vertical="center"/>
    </xf>
    <xf numFmtId="2" fontId="23" fillId="14" borderId="52" xfId="0" applyNumberFormat="1" applyFont="1" applyFill="1" applyBorder="1" applyAlignment="1">
      <alignment horizontal="center" vertical="center"/>
    </xf>
    <xf numFmtId="2" fontId="23" fillId="14" borderId="48" xfId="0" applyNumberFormat="1" applyFont="1" applyFill="1" applyBorder="1" applyAlignment="1">
      <alignment horizontal="center" vertical="center"/>
    </xf>
    <xf numFmtId="2" fontId="23" fillId="14" borderId="21" xfId="0" applyNumberFormat="1" applyFont="1" applyFill="1" applyBorder="1" applyAlignment="1">
      <alignment horizontal="center" vertical="center"/>
    </xf>
    <xf numFmtId="10" fontId="25" fillId="14" borderId="29" xfId="40" applyNumberFormat="1" applyFont="1" applyFill="1" applyBorder="1" applyAlignment="1">
      <alignment horizontal="center" vertical="center"/>
    </xf>
    <xf numFmtId="10" fontId="25" fillId="14" borderId="1" xfId="40" applyNumberFormat="1" applyFont="1" applyFill="1" applyBorder="1" applyAlignment="1">
      <alignment horizontal="center" vertical="center"/>
    </xf>
    <xf numFmtId="2" fontId="25" fillId="14" borderId="6" xfId="0" applyNumberFormat="1" applyFont="1" applyFill="1" applyBorder="1" applyAlignment="1">
      <alignment horizontal="center" vertical="center" wrapText="1"/>
    </xf>
    <xf numFmtId="176" fontId="23" fillId="14" borderId="1" xfId="29" applyNumberFormat="1" applyFont="1" applyFill="1" applyBorder="1" applyAlignment="1">
      <alignment horizontal="center" vertical="center"/>
    </xf>
    <xf numFmtId="2" fontId="23" fillId="14" borderId="29" xfId="0" applyNumberFormat="1" applyFont="1" applyFill="1" applyBorder="1" applyAlignment="1">
      <alignment horizontal="center" vertical="center"/>
    </xf>
    <xf numFmtId="176" fontId="23" fillId="14" borderId="1" xfId="28" applyNumberFormat="1" applyFont="1" applyFill="1" applyBorder="1" applyAlignment="1">
      <alignment horizontal="center" vertical="center"/>
    </xf>
    <xf numFmtId="176" fontId="23" fillId="14" borderId="1" xfId="0" applyNumberFormat="1" applyFont="1" applyFill="1" applyBorder="1" applyAlignment="1">
      <alignment horizontal="center" vertical="center"/>
    </xf>
    <xf numFmtId="2" fontId="25" fillId="3" borderId="6" xfId="45" applyNumberFormat="1" applyFont="1" applyFill="1" applyBorder="1" applyAlignment="1">
      <alignment horizontal="center" vertical="center"/>
    </xf>
    <xf numFmtId="10" fontId="25" fillId="3" borderId="59" xfId="40" applyNumberFormat="1" applyFont="1" applyFill="1" applyBorder="1" applyAlignment="1">
      <alignment horizontal="center" vertical="center"/>
    </xf>
    <xf numFmtId="176" fontId="23" fillId="3" borderId="10" xfId="29" applyNumberFormat="1" applyFont="1" applyFill="1" applyBorder="1" applyAlignment="1">
      <alignment horizontal="center" vertical="center"/>
    </xf>
    <xf numFmtId="176" fontId="23" fillId="3" borderId="35" xfId="28" applyNumberFormat="1" applyFont="1" applyFill="1" applyBorder="1" applyAlignment="1">
      <alignment horizontal="center" vertical="center"/>
    </xf>
    <xf numFmtId="171" fontId="16" fillId="3" borderId="6" xfId="0" applyNumberFormat="1" applyFont="1" applyFill="1" applyBorder="1" applyAlignment="1">
      <alignment horizontal="center" vertical="center"/>
    </xf>
    <xf numFmtId="171" fontId="16" fillId="3" borderId="56" xfId="0" applyNumberFormat="1" applyFont="1" applyFill="1" applyBorder="1" applyAlignment="1">
      <alignment horizontal="center" vertical="center"/>
    </xf>
    <xf numFmtId="171" fontId="16" fillId="3" borderId="8" xfId="0" applyNumberFormat="1" applyFont="1" applyFill="1" applyBorder="1" applyAlignment="1">
      <alignment horizontal="center" vertical="center"/>
    </xf>
    <xf numFmtId="171" fontId="16" fillId="3" borderId="57" xfId="0" applyNumberFormat="1" applyFont="1" applyFill="1" applyBorder="1" applyAlignment="1">
      <alignment horizontal="center" vertical="center"/>
    </xf>
    <xf numFmtId="10" fontId="23" fillId="3" borderId="10" xfId="35" applyNumberFormat="1" applyFont="1" applyFill="1" applyBorder="1" applyAlignment="1">
      <alignment horizontal="center" vertical="center" wrapText="1"/>
      <protection/>
    </xf>
    <xf numFmtId="171" fontId="12" fillId="6" borderId="23" xfId="35" applyNumberFormat="1" applyFont="1" applyFill="1" applyBorder="1" applyAlignment="1">
      <alignment horizontal="center" vertical="center" wrapText="1"/>
      <protection/>
    </xf>
    <xf numFmtId="174" fontId="34" fillId="4" borderId="14" xfId="24" applyNumberFormat="1" applyFont="1" applyFill="1" applyBorder="1" applyAlignment="1">
      <alignment horizontal="center" vertical="center" wrapText="1"/>
    </xf>
    <xf numFmtId="0" fontId="34" fillId="4" borderId="14" xfId="0" applyFont="1" applyFill="1" applyBorder="1" applyAlignment="1">
      <alignment horizontal="center" vertical="center" wrapText="1"/>
    </xf>
    <xf numFmtId="174" fontId="34" fillId="4" borderId="25" xfId="24" applyNumberFormat="1" applyFont="1" applyFill="1" applyBorder="1" applyAlignment="1">
      <alignment horizontal="center" vertical="center" wrapText="1"/>
    </xf>
    <xf numFmtId="1" fontId="34" fillId="4" borderId="25" xfId="0" applyNumberFormat="1" applyFont="1" applyFill="1" applyBorder="1" applyAlignment="1">
      <alignment horizontal="center" vertical="center" wrapText="1"/>
    </xf>
    <xf numFmtId="1" fontId="34" fillId="4" borderId="14" xfId="0" applyNumberFormat="1" applyFont="1" applyFill="1" applyBorder="1" applyAlignment="1">
      <alignment horizontal="center" vertical="center" wrapText="1"/>
    </xf>
    <xf numFmtId="0" fontId="34" fillId="4" borderId="25" xfId="0" applyFont="1" applyFill="1" applyBorder="1" applyAlignment="1">
      <alignment horizontal="center" vertical="center" wrapText="1"/>
    </xf>
    <xf numFmtId="0" fontId="32" fillId="4" borderId="10" xfId="38" applyFont="1" applyFill="1" applyBorder="1" applyAlignment="1">
      <alignment horizontal="center" vertical="center" wrapText="1"/>
      <protection/>
    </xf>
    <xf numFmtId="0" fontId="34" fillId="4" borderId="23" xfId="0" applyFont="1" applyFill="1" applyBorder="1" applyAlignment="1">
      <alignment horizontal="center" vertical="center" wrapText="1"/>
    </xf>
    <xf numFmtId="175" fontId="33" fillId="4" borderId="34" xfId="38" applyNumberFormat="1" applyFont="1" applyFill="1" applyBorder="1" applyAlignment="1">
      <alignment horizontal="left" vertical="center" wrapText="1"/>
      <protection/>
    </xf>
    <xf numFmtId="175" fontId="33" fillId="4" borderId="29" xfId="38" applyNumberFormat="1" applyFont="1" applyFill="1" applyBorder="1" applyAlignment="1">
      <alignment horizontal="left" vertical="center" wrapText="1"/>
      <protection/>
    </xf>
    <xf numFmtId="3" fontId="10" fillId="3" borderId="1" xfId="29" applyNumberFormat="1" applyFont="1" applyFill="1" applyBorder="1" applyAlignment="1">
      <alignment horizontal="center" vertical="center" wrapText="1"/>
    </xf>
    <xf numFmtId="175" fontId="33" fillId="3" borderId="1" xfId="38" applyNumberFormat="1" applyFont="1" applyFill="1" applyBorder="1" applyAlignment="1">
      <alignment horizontal="center" vertical="center" wrapText="1"/>
      <protection/>
    </xf>
    <xf numFmtId="37" fontId="10" fillId="3" borderId="10" xfId="38" applyNumberFormat="1" applyFont="1" applyFill="1" applyBorder="1" applyAlignment="1">
      <alignment horizontal="center" vertical="center"/>
      <protection/>
    </xf>
    <xf numFmtId="175" fontId="33" fillId="3" borderId="10" xfId="38" applyNumberFormat="1" applyFont="1" applyFill="1" applyBorder="1" applyAlignment="1">
      <alignment horizontal="center" vertical="center" wrapText="1"/>
      <protection/>
    </xf>
    <xf numFmtId="177" fontId="11" fillId="0" borderId="10" xfId="38" applyNumberFormat="1" applyFont="1" applyFill="1" applyBorder="1" applyAlignment="1">
      <alignment horizontal="center" vertical="center" wrapText="1"/>
      <protection/>
    </xf>
    <xf numFmtId="177" fontId="11" fillId="3" borderId="10" xfId="38" applyNumberFormat="1" applyFont="1" applyFill="1" applyBorder="1" applyAlignment="1">
      <alignment horizontal="center" vertical="center" wrapText="1"/>
      <protection/>
    </xf>
    <xf numFmtId="0" fontId="4" fillId="3" borderId="0" xfId="38" applyFont="1" applyFill="1" applyBorder="1" applyAlignment="1">
      <alignment vertical="center" wrapText="1"/>
      <protection/>
    </xf>
    <xf numFmtId="0" fontId="4" fillId="3" borderId="0" xfId="38" applyFont="1" applyFill="1" applyBorder="1" applyAlignment="1">
      <alignment wrapText="1"/>
      <protection/>
    </xf>
    <xf numFmtId="0" fontId="4" fillId="3" borderId="0" xfId="38" applyFont="1" applyFill="1" applyBorder="1">
      <alignment/>
      <protection/>
    </xf>
    <xf numFmtId="0" fontId="7" fillId="3" borderId="0" xfId="99" applyFont="1" applyFill="1" applyBorder="1" applyAlignment="1">
      <alignment vertical="center" wrapText="1"/>
      <protection/>
    </xf>
    <xf numFmtId="37" fontId="11" fillId="0" borderId="1" xfId="0" applyNumberFormat="1" applyFont="1" applyFill="1" applyBorder="1" applyAlignment="1">
      <alignment horizontal="center" vertical="center"/>
    </xf>
    <xf numFmtId="176" fontId="11" fillId="0" borderId="7" xfId="29" applyNumberFormat="1" applyFont="1" applyFill="1" applyBorder="1" applyAlignment="1">
      <alignment horizontal="center" vertical="center" wrapText="1"/>
    </xf>
    <xf numFmtId="176" fontId="10" fillId="4" borderId="21" xfId="29" applyNumberFormat="1" applyFont="1" applyFill="1" applyBorder="1" applyAlignment="1">
      <alignment horizontal="center" vertical="center" wrapText="1"/>
    </xf>
    <xf numFmtId="2" fontId="10" fillId="4" borderId="21" xfId="38" applyNumberFormat="1" applyFont="1" applyFill="1" applyBorder="1" applyAlignment="1">
      <alignment horizontal="center" vertical="center" wrapText="1"/>
      <protection/>
    </xf>
    <xf numFmtId="175" fontId="10" fillId="4" borderId="50" xfId="38" applyNumberFormat="1" applyFont="1" applyFill="1" applyBorder="1" applyAlignment="1">
      <alignment horizontal="center" vertical="center" wrapText="1"/>
      <protection/>
    </xf>
    <xf numFmtId="177" fontId="11" fillId="0" borderId="50" xfId="29" applyNumberFormat="1" applyFont="1" applyFill="1" applyBorder="1" applyAlignment="1">
      <alignment horizontal="center" vertical="center" wrapText="1"/>
    </xf>
    <xf numFmtId="37" fontId="11" fillId="4" borderId="1" xfId="0" applyNumberFormat="1" applyFont="1" applyFill="1" applyBorder="1" applyAlignment="1">
      <alignment horizontal="center" vertical="center"/>
    </xf>
    <xf numFmtId="177" fontId="11" fillId="4" borderId="50" xfId="38" applyNumberFormat="1" applyFont="1" applyFill="1" applyBorder="1" applyAlignment="1">
      <alignment horizontal="center" vertical="center" wrapText="1"/>
      <protection/>
    </xf>
    <xf numFmtId="0" fontId="44" fillId="3" borderId="0" xfId="38" applyFont="1" applyFill="1" applyBorder="1" applyAlignment="1">
      <alignment vertical="center" wrapText="1"/>
      <protection/>
    </xf>
    <xf numFmtId="0" fontId="43" fillId="3" borderId="0" xfId="38" applyFont="1" applyFill="1" applyBorder="1" applyAlignment="1">
      <alignment wrapText="1"/>
      <protection/>
    </xf>
    <xf numFmtId="0" fontId="43" fillId="3" borderId="0" xfId="38" applyFont="1" applyFill="1" applyBorder="1">
      <alignment/>
      <protection/>
    </xf>
    <xf numFmtId="170" fontId="13" fillId="4" borderId="7" xfId="29" applyNumberFormat="1" applyFont="1" applyFill="1" applyBorder="1" applyAlignment="1">
      <alignment horizontal="center" vertical="center" wrapText="1"/>
    </xf>
    <xf numFmtId="170" fontId="13" fillId="4" borderId="51" xfId="29" applyNumberFormat="1" applyFont="1" applyFill="1" applyBorder="1" applyAlignment="1">
      <alignment horizontal="center" vertical="center" wrapText="1"/>
    </xf>
    <xf numFmtId="0" fontId="11" fillId="3" borderId="61" xfId="0" applyFont="1" applyFill="1" applyBorder="1" applyAlignment="1">
      <alignment horizontal="center" vertical="center"/>
    </xf>
    <xf numFmtId="181" fontId="1" fillId="3" borderId="0" xfId="38" applyNumberFormat="1" applyFill="1" applyBorder="1" applyAlignment="1">
      <alignment horizontal="center" vertical="center"/>
      <protection/>
    </xf>
    <xf numFmtId="181" fontId="1" fillId="3" borderId="0" xfId="38" applyNumberFormat="1" applyFont="1" applyFill="1" applyBorder="1" applyAlignment="1">
      <alignment horizontal="center" vertical="center"/>
      <protection/>
    </xf>
    <xf numFmtId="0" fontId="11" fillId="3" borderId="0" xfId="0" applyFont="1" applyFill="1" applyBorder="1" applyAlignment="1">
      <alignment horizontal="right" vertical="center"/>
    </xf>
    <xf numFmtId="0" fontId="1" fillId="3" borderId="0" xfId="38" applyFill="1" applyBorder="1" applyAlignment="1">
      <alignment horizontal="center" vertical="center"/>
      <protection/>
    </xf>
    <xf numFmtId="0" fontId="1" fillId="3" borderId="0" xfId="38" applyFont="1" applyFill="1" applyBorder="1" applyAlignment="1">
      <alignment horizontal="center" vertical="center"/>
      <protection/>
    </xf>
    <xf numFmtId="0" fontId="1" fillId="3" borderId="0" xfId="38" applyFill="1" applyBorder="1" applyAlignment="1">
      <alignment/>
      <protection/>
    </xf>
    <xf numFmtId="10" fontId="28" fillId="9" borderId="25" xfId="0" applyNumberFormat="1" applyFont="1" applyFill="1" applyBorder="1" applyAlignment="1">
      <alignment horizontal="center" vertical="center" wrapText="1"/>
    </xf>
    <xf numFmtId="10" fontId="28" fillId="9" borderId="8"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0" fontId="4" fillId="9" borderId="25" xfId="0" applyNumberFormat="1" applyFont="1" applyFill="1" applyBorder="1" applyAlignment="1">
      <alignment horizontal="center" vertical="center" wrapText="1"/>
    </xf>
    <xf numFmtId="10" fontId="4" fillId="9" borderId="8"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28"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4" borderId="25"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6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6" fillId="0" borderId="5" xfId="0" applyFont="1" applyFill="1" applyBorder="1" applyAlignment="1">
      <alignment horizontal="right" vertical="center"/>
    </xf>
    <xf numFmtId="0" fontId="4" fillId="3" borderId="5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52"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9" fillId="0" borderId="62" xfId="0" applyFont="1" applyFill="1" applyBorder="1" applyAlignment="1">
      <alignment horizontal="center"/>
    </xf>
    <xf numFmtId="0" fontId="19" fillId="0" borderId="45" xfId="0" applyFont="1" applyFill="1" applyBorder="1" applyAlignment="1">
      <alignment horizontal="center"/>
    </xf>
    <xf numFmtId="0" fontId="19" fillId="0" borderId="36" xfId="0" applyFont="1" applyFill="1" applyBorder="1" applyAlignment="1">
      <alignment horizontal="center"/>
    </xf>
    <xf numFmtId="0" fontId="19" fillId="0" borderId="4" xfId="0" applyFont="1" applyFill="1" applyBorder="1" applyAlignment="1">
      <alignment horizontal="center"/>
    </xf>
    <xf numFmtId="0" fontId="19" fillId="0" borderId="0" xfId="0" applyFont="1" applyFill="1" applyBorder="1" applyAlignment="1">
      <alignment horizontal="center"/>
    </xf>
    <xf numFmtId="0" fontId="19" fillId="0" borderId="12" xfId="0" applyFont="1" applyFill="1" applyBorder="1" applyAlignment="1">
      <alignment horizontal="center"/>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center"/>
    </xf>
    <xf numFmtId="0" fontId="6" fillId="4" borderId="63"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1" xfId="0" applyFont="1" applyFill="1" applyBorder="1" applyAlignment="1">
      <alignment horizontal="center" vertical="center" wrapText="1"/>
    </xf>
    <xf numFmtId="37" fontId="1" fillId="3" borderId="24" xfId="0" applyNumberFormat="1" applyFont="1" applyFill="1" applyBorder="1" applyAlignment="1">
      <alignment horizontal="justify" vertical="center" wrapText="1"/>
    </xf>
    <xf numFmtId="0" fontId="1" fillId="3" borderId="29" xfId="0" applyFont="1" applyFill="1" applyBorder="1" applyAlignment="1">
      <alignment horizontal="justify" vertical="center" wrapText="1"/>
    </xf>
    <xf numFmtId="0" fontId="1" fillId="3" borderId="34" xfId="0" applyFont="1" applyFill="1" applyBorder="1" applyAlignment="1">
      <alignment horizontal="justify" vertical="center" wrapText="1"/>
    </xf>
    <xf numFmtId="0" fontId="1" fillId="3" borderId="2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60" xfId="0" applyFont="1" applyFill="1" applyBorder="1" applyAlignment="1">
      <alignment horizontal="justify" vertical="center" wrapText="1"/>
    </xf>
    <xf numFmtId="0" fontId="1" fillId="3" borderId="16"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1"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50" xfId="0" applyFont="1" applyFill="1" applyBorder="1" applyAlignment="1">
      <alignment horizontal="justify" vertical="center" wrapText="1"/>
    </xf>
    <xf numFmtId="0" fontId="1" fillId="3" borderId="31" xfId="0" applyFont="1" applyFill="1" applyBorder="1" applyAlignment="1">
      <alignment horizontal="center" vertical="center" wrapText="1"/>
    </xf>
    <xf numFmtId="0" fontId="1" fillId="3" borderId="21"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9" xfId="0" applyFont="1" applyFill="1" applyBorder="1" applyAlignment="1">
      <alignment horizontal="justify" vertical="center" wrapText="1"/>
    </xf>
    <xf numFmtId="0" fontId="1" fillId="3" borderId="6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10" xfId="0" applyFont="1" applyFill="1" applyBorder="1" applyAlignment="1">
      <alignment horizontal="justify"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7" xfId="0" applyFont="1" applyFill="1" applyBorder="1" applyAlignment="1">
      <alignment horizontal="center" vertical="center" wrapText="1"/>
    </xf>
    <xf numFmtId="0" fontId="1" fillId="3" borderId="36"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1" fillId="3" borderId="39" xfId="0" applyFont="1" applyFill="1" applyBorder="1" applyAlignment="1">
      <alignment horizontal="justify" vertical="center" wrapText="1"/>
    </xf>
    <xf numFmtId="0" fontId="1" fillId="3" borderId="25"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1" fillId="3" borderId="23" xfId="0" applyFont="1" applyFill="1" applyBorder="1" applyAlignment="1">
      <alignment horizontal="justify" vertical="center" wrapText="1"/>
    </xf>
    <xf numFmtId="0" fontId="1" fillId="3" borderId="17" xfId="0" applyFont="1" applyFill="1" applyBorder="1" applyAlignment="1">
      <alignment horizontal="justify" vertical="center" wrapText="1"/>
    </xf>
    <xf numFmtId="0" fontId="1" fillId="3" borderId="29" xfId="0" applyFont="1" applyFill="1" applyBorder="1" applyAlignment="1">
      <alignment horizontal="justify" vertical="center"/>
    </xf>
    <xf numFmtId="0" fontId="1" fillId="3" borderId="59" xfId="0" applyFont="1" applyFill="1" applyBorder="1" applyAlignment="1">
      <alignment horizontal="justify" vertical="center"/>
    </xf>
    <xf numFmtId="0" fontId="1" fillId="3" borderId="25"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0" fillId="0" borderId="35" xfId="0" applyFill="1" applyBorder="1" applyAlignment="1">
      <alignment horizontal="center"/>
    </xf>
    <xf numFmtId="0" fontId="0" fillId="0" borderId="6" xfId="0" applyFill="1" applyBorder="1" applyAlignment="1">
      <alignment horizontal="center"/>
    </xf>
    <xf numFmtId="0" fontId="0" fillId="0" borderId="48" xfId="0" applyFill="1" applyBorder="1" applyAlignment="1">
      <alignment horizontal="center"/>
    </xf>
    <xf numFmtId="0" fontId="0" fillId="0" borderId="1" xfId="0" applyFill="1" applyBorder="1" applyAlignment="1">
      <alignment horizontal="center"/>
    </xf>
    <xf numFmtId="0" fontId="0" fillId="0" borderId="52" xfId="0" applyFill="1" applyBorder="1" applyAlignment="1">
      <alignment horizontal="center"/>
    </xf>
    <xf numFmtId="0" fontId="0" fillId="0" borderId="49" xfId="0" applyFill="1" applyBorder="1" applyAlignment="1">
      <alignment horizontal="center"/>
    </xf>
    <xf numFmtId="0" fontId="0" fillId="0" borderId="7" xfId="0" applyFill="1" applyBorder="1" applyAlignment="1">
      <alignment horizontal="center"/>
    </xf>
    <xf numFmtId="0" fontId="0" fillId="0" borderId="51" xfId="0" applyFill="1" applyBorder="1" applyAlignment="1">
      <alignment horizontal="center"/>
    </xf>
    <xf numFmtId="0" fontId="4" fillId="4" borderId="48" xfId="0" applyFont="1" applyFill="1" applyBorder="1" applyAlignment="1">
      <alignment horizontal="center" vertical="center"/>
    </xf>
    <xf numFmtId="0" fontId="4" fillId="4" borderId="21" xfId="0" applyFont="1" applyFill="1" applyBorder="1" applyAlignment="1">
      <alignment horizontal="center" vertical="center"/>
    </xf>
    <xf numFmtId="0" fontId="6" fillId="4" borderId="35"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1" fillId="3" borderId="35" xfId="0" applyFont="1" applyFill="1" applyBorder="1" applyAlignment="1">
      <alignment horizontal="justify" vertical="center" wrapText="1"/>
    </xf>
    <xf numFmtId="0" fontId="1" fillId="3" borderId="48" xfId="0" applyFont="1" applyFill="1" applyBorder="1" applyAlignment="1">
      <alignment horizontal="justify" vertical="center" wrapText="1"/>
    </xf>
    <xf numFmtId="0" fontId="1" fillId="3" borderId="49" xfId="0" applyFont="1" applyFill="1" applyBorder="1" applyAlignment="1">
      <alignment horizontal="justify" vertical="center" wrapText="1"/>
    </xf>
    <xf numFmtId="0" fontId="20" fillId="3" borderId="62"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71"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4" borderId="10" xfId="0" applyFont="1" applyFill="1" applyBorder="1" applyAlignment="1">
      <alignment horizontal="center"/>
    </xf>
    <xf numFmtId="0" fontId="4" fillId="4" borderId="28" xfId="0" applyFont="1" applyFill="1" applyBorder="1" applyAlignment="1">
      <alignment horizontal="center" vertical="center"/>
    </xf>
    <xf numFmtId="0" fontId="1" fillId="3" borderId="17" xfId="0" applyFont="1" applyFill="1" applyBorder="1" applyAlignment="1">
      <alignment horizontal="left" vertical="top" wrapText="1"/>
    </xf>
    <xf numFmtId="0" fontId="1" fillId="3" borderId="29" xfId="0" applyFont="1" applyFill="1" applyBorder="1" applyAlignment="1">
      <alignment horizontal="left" vertical="top"/>
    </xf>
    <xf numFmtId="0" fontId="1" fillId="3" borderId="59" xfId="0" applyFont="1" applyFill="1" applyBorder="1" applyAlignment="1">
      <alignment horizontal="left" vertical="top"/>
    </xf>
    <xf numFmtId="0" fontId="1" fillId="3" borderId="17" xfId="0" applyFont="1" applyFill="1" applyBorder="1" applyAlignment="1">
      <alignment horizontal="justify" vertical="top" wrapText="1"/>
    </xf>
    <xf numFmtId="0" fontId="1" fillId="3" borderId="29" xfId="0" applyFont="1" applyFill="1" applyBorder="1" applyAlignment="1">
      <alignment horizontal="justify" vertical="top"/>
    </xf>
    <xf numFmtId="0" fontId="1" fillId="3" borderId="59" xfId="0" applyFont="1" applyFill="1" applyBorder="1" applyAlignment="1">
      <alignment horizontal="justify" vertical="top"/>
    </xf>
    <xf numFmtId="0" fontId="4" fillId="4" borderId="5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4" fillId="0" borderId="0" xfId="0" applyFont="1" applyFill="1" applyAlignment="1">
      <alignment horizontal="right" vertical="center"/>
    </xf>
    <xf numFmtId="0" fontId="3" fillId="4" borderId="62" xfId="0" applyFont="1" applyFill="1" applyBorder="1" applyAlignment="1" applyProtection="1">
      <alignment horizontal="center" vertical="center" wrapText="1"/>
      <protection locked="0"/>
    </xf>
    <xf numFmtId="0" fontId="3" fillId="4" borderId="45" xfId="0" applyFont="1" applyFill="1" applyBorder="1" applyAlignment="1" applyProtection="1">
      <alignment horizontal="center" vertical="center" wrapText="1"/>
      <protection locked="0"/>
    </xf>
    <xf numFmtId="0" fontId="3" fillId="4" borderId="3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39" xfId="0" applyFont="1" applyFill="1" applyBorder="1" applyAlignment="1" applyProtection="1">
      <alignment horizontal="center" vertical="center" wrapText="1"/>
      <protection locked="0"/>
    </xf>
    <xf numFmtId="0" fontId="1" fillId="3" borderId="6"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7" xfId="0" applyFont="1" applyFill="1" applyBorder="1" applyAlignment="1">
      <alignment horizontal="justify" vertical="top"/>
    </xf>
    <xf numFmtId="0" fontId="1" fillId="3" borderId="24" xfId="0" applyFont="1" applyFill="1" applyBorder="1" applyAlignment="1">
      <alignment horizontal="justify" vertical="center" wrapText="1"/>
    </xf>
    <xf numFmtId="0" fontId="10" fillId="3" borderId="74" xfId="35" applyFont="1" applyFill="1" applyBorder="1" applyAlignment="1">
      <alignment horizontal="center" vertical="center" wrapText="1"/>
      <protection/>
    </xf>
    <xf numFmtId="0" fontId="10" fillId="3" borderId="71" xfId="35" applyFont="1" applyFill="1" applyBorder="1" applyAlignment="1">
      <alignment horizontal="center" vertical="center" wrapText="1"/>
      <protection/>
    </xf>
    <xf numFmtId="0" fontId="10" fillId="3" borderId="55" xfId="35" applyFont="1" applyFill="1" applyBorder="1" applyAlignment="1">
      <alignment horizontal="center" vertical="center" wrapText="1"/>
      <protection/>
    </xf>
    <xf numFmtId="0" fontId="10" fillId="3" borderId="68" xfId="35" applyFont="1" applyFill="1" applyBorder="1" applyAlignment="1">
      <alignment horizontal="left" vertical="center" wrapText="1"/>
      <protection/>
    </xf>
    <xf numFmtId="0" fontId="10" fillId="3" borderId="37" xfId="35" applyFont="1" applyFill="1" applyBorder="1" applyAlignment="1">
      <alignment horizontal="left" vertical="center" wrapText="1"/>
      <protection/>
    </xf>
    <xf numFmtId="0" fontId="12" fillId="3" borderId="25"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center" vertical="center" wrapText="1"/>
      <protection locked="0"/>
    </xf>
    <xf numFmtId="0" fontId="12" fillId="3" borderId="57" xfId="0" applyFont="1" applyFill="1" applyBorder="1" applyAlignment="1" applyProtection="1">
      <alignment horizontal="center" vertical="center" wrapText="1"/>
      <protection locked="0"/>
    </xf>
    <xf numFmtId="0" fontId="10" fillId="3" borderId="48" xfId="35" applyFont="1" applyFill="1" applyBorder="1" applyAlignment="1">
      <alignment horizontal="left" vertical="center" wrapText="1"/>
      <protection/>
    </xf>
    <xf numFmtId="0" fontId="10" fillId="3" borderId="49" xfId="35" applyFont="1" applyFill="1" applyBorder="1" applyAlignment="1">
      <alignment horizontal="left" vertical="center" wrapText="1"/>
      <protection/>
    </xf>
    <xf numFmtId="0" fontId="12" fillId="3" borderId="1"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0" fillId="0" borderId="74" xfId="35" applyFont="1" applyFill="1" applyBorder="1" applyAlignment="1">
      <alignment horizontal="center" vertical="center" wrapText="1"/>
      <protection/>
    </xf>
    <xf numFmtId="0" fontId="10" fillId="0" borderId="71" xfId="35" applyFont="1" applyFill="1" applyBorder="1" applyAlignment="1">
      <alignment horizontal="center" vertical="center" wrapText="1"/>
      <protection/>
    </xf>
    <xf numFmtId="0" fontId="10" fillId="0" borderId="55" xfId="35" applyFont="1" applyFill="1" applyBorder="1" applyAlignment="1">
      <alignment horizontal="center" vertical="center" wrapText="1"/>
      <protection/>
    </xf>
    <xf numFmtId="0" fontId="10" fillId="3" borderId="35" xfId="35" applyFont="1" applyFill="1" applyBorder="1" applyAlignment="1">
      <alignment horizontal="left" vertical="center" wrapText="1"/>
      <protection/>
    </xf>
    <xf numFmtId="0" fontId="12" fillId="3" borderId="6" xfId="0" applyFont="1" applyFill="1" applyBorder="1" applyAlignment="1" applyProtection="1">
      <alignment horizontal="center" vertical="center" wrapText="1"/>
      <protection locked="0"/>
    </xf>
    <xf numFmtId="0" fontId="12" fillId="3" borderId="56" xfId="0" applyFont="1" applyFill="1" applyBorder="1" applyAlignment="1" applyProtection="1">
      <alignment horizontal="center" vertical="center" wrapText="1"/>
      <protection locked="0"/>
    </xf>
    <xf numFmtId="0" fontId="12" fillId="3" borderId="52" xfId="0"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wrapText="1"/>
      <protection locked="0"/>
    </xf>
    <xf numFmtId="0" fontId="10" fillId="3" borderId="58" xfId="35" applyFont="1" applyFill="1" applyBorder="1" applyAlignment="1">
      <alignment horizontal="left" vertical="center" wrapText="1"/>
      <protection/>
    </xf>
    <xf numFmtId="10" fontId="10" fillId="3" borderId="75" xfId="0" applyNumberFormat="1" applyFont="1" applyFill="1" applyBorder="1" applyAlignment="1" applyProtection="1">
      <alignment horizontal="center" vertical="center" wrapText="1"/>
      <protection/>
    </xf>
    <xf numFmtId="10" fontId="10" fillId="3" borderId="5" xfId="0" applyNumberFormat="1" applyFont="1" applyFill="1" applyBorder="1" applyAlignment="1" applyProtection="1">
      <alignment horizontal="center" vertical="center" wrapText="1"/>
      <protection/>
    </xf>
    <xf numFmtId="10" fontId="10" fillId="3" borderId="9" xfId="0" applyNumberFormat="1" applyFont="1" applyFill="1" applyBorder="1" applyAlignment="1" applyProtection="1">
      <alignment horizontal="center" vertical="center" wrapText="1"/>
      <protection/>
    </xf>
    <xf numFmtId="0" fontId="10" fillId="0" borderId="62" xfId="35" applyFont="1" applyFill="1" applyBorder="1" applyAlignment="1">
      <alignment horizontal="center" vertical="center" wrapText="1"/>
      <protection/>
    </xf>
    <xf numFmtId="0" fontId="10" fillId="0" borderId="4" xfId="35" applyFont="1" applyFill="1" applyBorder="1" applyAlignment="1">
      <alignment horizontal="center" vertical="center" wrapText="1"/>
      <protection/>
    </xf>
    <xf numFmtId="0" fontId="10" fillId="0" borderId="2" xfId="35" applyFont="1" applyFill="1" applyBorder="1" applyAlignment="1">
      <alignment horizontal="center" vertical="center" wrapText="1"/>
      <protection/>
    </xf>
    <xf numFmtId="0" fontId="10" fillId="3" borderId="35" xfId="0" applyFont="1" applyFill="1" applyBorder="1" applyAlignment="1">
      <alignment horizontal="left" vertical="center" wrapText="1"/>
    </xf>
    <xf numFmtId="0" fontId="22" fillId="3" borderId="48" xfId="0" applyFont="1" applyFill="1" applyBorder="1" applyAlignment="1">
      <alignment horizontal="left"/>
    </xf>
    <xf numFmtId="0" fontId="10" fillId="3" borderId="48" xfId="0" applyFont="1" applyFill="1" applyBorder="1" applyAlignment="1">
      <alignment horizontal="left" vertical="center" wrapText="1"/>
    </xf>
    <xf numFmtId="0" fontId="12" fillId="3" borderId="26"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10" xfId="0" applyFont="1" applyFill="1" applyBorder="1" applyAlignment="1" applyProtection="1">
      <alignment horizontal="center" vertical="center" wrapText="1"/>
      <protection locked="0"/>
    </xf>
    <xf numFmtId="0" fontId="12" fillId="3" borderId="13" xfId="0" applyFont="1" applyFill="1" applyBorder="1" applyAlignment="1">
      <alignment horizontal="center" vertical="center" wrapText="1"/>
    </xf>
    <xf numFmtId="0" fontId="12" fillId="3" borderId="23" xfId="0" applyFont="1" applyFill="1" applyBorder="1" applyAlignment="1" applyProtection="1">
      <alignment horizontal="center" vertical="center" wrapText="1"/>
      <protection locked="0"/>
    </xf>
    <xf numFmtId="10" fontId="10" fillId="3" borderId="74" xfId="0" applyNumberFormat="1" applyFont="1" applyFill="1" applyBorder="1" applyAlignment="1" applyProtection="1">
      <alignment horizontal="center" vertical="center" wrapText="1"/>
      <protection/>
    </xf>
    <xf numFmtId="10" fontId="10" fillId="3" borderId="53" xfId="0" applyNumberFormat="1" applyFont="1" applyFill="1" applyBorder="1" applyAlignment="1" applyProtection="1">
      <alignment horizontal="center" vertical="center" wrapText="1"/>
      <protection/>
    </xf>
    <xf numFmtId="10" fontId="10" fillId="3" borderId="71" xfId="0" applyNumberFormat="1" applyFont="1" applyFill="1" applyBorder="1" applyAlignment="1" applyProtection="1">
      <alignment horizontal="center" vertical="center" wrapText="1"/>
      <protection/>
    </xf>
    <xf numFmtId="0" fontId="10" fillId="0" borderId="35" xfId="35" applyFont="1" applyBorder="1" applyAlignment="1">
      <alignment/>
      <protection/>
    </xf>
    <xf numFmtId="0" fontId="10" fillId="0" borderId="6" xfId="35" applyFont="1" applyBorder="1" applyAlignment="1">
      <alignment/>
      <protection/>
    </xf>
    <xf numFmtId="0" fontId="10" fillId="0" borderId="48" xfId="35" applyFont="1" applyBorder="1" applyAlignment="1">
      <alignment/>
      <protection/>
    </xf>
    <xf numFmtId="0" fontId="10" fillId="0" borderId="1" xfId="35" applyFont="1" applyBorder="1" applyAlignment="1">
      <alignment/>
      <protection/>
    </xf>
    <xf numFmtId="0" fontId="10" fillId="0" borderId="49" xfId="35" applyFont="1" applyBorder="1" applyAlignment="1">
      <alignment/>
      <protection/>
    </xf>
    <xf numFmtId="0" fontId="10" fillId="0" borderId="7" xfId="35" applyFont="1" applyBorder="1" applyAlignment="1">
      <alignment/>
      <protection/>
    </xf>
    <xf numFmtId="0" fontId="12" fillId="6" borderId="6"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12" fillId="6" borderId="31" xfId="35" applyFont="1" applyFill="1" applyBorder="1" applyAlignment="1">
      <alignment horizontal="center" vertical="center" wrapText="1"/>
      <protection/>
    </xf>
    <xf numFmtId="0" fontId="12" fillId="6" borderId="22" xfId="35" applyFont="1" applyFill="1" applyBorder="1" applyAlignment="1">
      <alignment horizontal="center" vertical="center" wrapText="1"/>
      <protection/>
    </xf>
    <xf numFmtId="0" fontId="12" fillId="6" borderId="25" xfId="35" applyFont="1" applyFill="1" applyBorder="1" applyAlignment="1">
      <alignment horizontal="left" vertical="center" wrapText="1"/>
      <protection/>
    </xf>
    <xf numFmtId="0" fontId="12" fillId="6" borderId="14" xfId="35" applyFont="1" applyFill="1" applyBorder="1" applyAlignment="1">
      <alignment horizontal="left" vertical="center" wrapText="1"/>
      <protection/>
    </xf>
    <xf numFmtId="0" fontId="12" fillId="6" borderId="56" xfId="35" applyFont="1" applyFill="1" applyBorder="1" applyAlignment="1">
      <alignment horizontal="center" vertical="center" wrapText="1"/>
      <protection/>
    </xf>
    <xf numFmtId="0" fontId="12" fillId="6" borderId="17" xfId="35" applyFont="1" applyFill="1" applyBorder="1" applyAlignment="1">
      <alignment horizontal="center" vertical="center" wrapText="1"/>
      <protection/>
    </xf>
    <xf numFmtId="0" fontId="12" fillId="6" borderId="6" xfId="35" applyFont="1" applyFill="1" applyBorder="1" applyAlignment="1">
      <alignment horizontal="center" vertical="center" wrapText="1"/>
      <protection/>
    </xf>
    <xf numFmtId="0" fontId="12" fillId="6" borderId="62" xfId="35" applyFont="1" applyFill="1" applyBorder="1" applyAlignment="1">
      <alignment horizontal="center" vertical="center" wrapText="1"/>
      <protection/>
    </xf>
    <xf numFmtId="0" fontId="12" fillId="6" borderId="2" xfId="35" applyFont="1" applyFill="1" applyBorder="1" applyAlignment="1">
      <alignment horizontal="center" vertical="center" wrapText="1"/>
      <protection/>
    </xf>
    <xf numFmtId="0" fontId="12" fillId="6" borderId="10" xfId="35" applyFont="1" applyFill="1" applyBorder="1" applyAlignment="1">
      <alignment horizontal="center" vertical="center" wrapText="1"/>
      <protection/>
    </xf>
    <xf numFmtId="0" fontId="10" fillId="0" borderId="68" xfId="35" applyFont="1" applyFill="1" applyBorder="1" applyAlignment="1">
      <alignment horizontal="center" vertical="center" wrapText="1"/>
      <protection/>
    </xf>
    <xf numFmtId="0" fontId="10" fillId="0" borderId="15" xfId="35" applyFont="1" applyFill="1" applyBorder="1" applyAlignment="1">
      <alignment horizontal="center" vertical="center" wrapText="1"/>
      <protection/>
    </xf>
    <xf numFmtId="0" fontId="10" fillId="0" borderId="38" xfId="35" applyFont="1" applyFill="1" applyBorder="1" applyAlignment="1">
      <alignment horizontal="center" vertical="center" wrapText="1"/>
      <protection/>
    </xf>
    <xf numFmtId="10" fontId="10" fillId="3" borderId="24" xfId="0" applyNumberFormat="1" applyFont="1" applyFill="1" applyBorder="1" applyAlignment="1" applyProtection="1">
      <alignment horizontal="center" vertical="center" wrapText="1"/>
      <protection/>
    </xf>
    <xf numFmtId="10" fontId="10" fillId="3" borderId="29" xfId="0" applyNumberFormat="1" applyFont="1" applyFill="1" applyBorder="1" applyAlignment="1" applyProtection="1">
      <alignment horizontal="center" vertical="center" wrapText="1"/>
      <protection/>
    </xf>
    <xf numFmtId="10" fontId="10" fillId="3" borderId="59" xfId="0" applyNumberFormat="1" applyFont="1" applyFill="1" applyBorder="1" applyAlignment="1" applyProtection="1">
      <alignment horizontal="center" vertical="center" wrapText="1"/>
      <protection/>
    </xf>
    <xf numFmtId="10" fontId="10" fillId="3" borderId="76" xfId="0" applyNumberFormat="1" applyFont="1" applyFill="1" applyBorder="1" applyAlignment="1" applyProtection="1">
      <alignment horizontal="center" vertical="center" wrapText="1"/>
      <protection/>
    </xf>
    <xf numFmtId="10" fontId="10" fillId="3" borderId="36" xfId="0" applyNumberFormat="1" applyFont="1" applyFill="1" applyBorder="1" applyAlignment="1" applyProtection="1">
      <alignment horizontal="center" vertical="center" wrapText="1"/>
      <protection/>
    </xf>
    <xf numFmtId="0" fontId="10" fillId="3" borderId="4" xfId="35" applyFont="1" applyFill="1" applyBorder="1" applyAlignment="1">
      <alignment horizontal="center" vertical="center" wrapText="1"/>
      <protection/>
    </xf>
    <xf numFmtId="0" fontId="10" fillId="3" borderId="2" xfId="35" applyFont="1" applyFill="1" applyBorder="1" applyAlignment="1">
      <alignment horizontal="center" vertical="center" wrapText="1"/>
      <protection/>
    </xf>
    <xf numFmtId="0" fontId="12" fillId="3" borderId="51" xfId="0"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0" fillId="3" borderId="15" xfId="35" applyFont="1" applyFill="1" applyBorder="1" applyAlignment="1">
      <alignment horizontal="left" vertical="center" wrapText="1"/>
      <protection/>
    </xf>
    <xf numFmtId="10" fontId="10" fillId="3" borderId="54" xfId="0" applyNumberFormat="1" applyFont="1" applyFill="1" applyBorder="1" applyAlignment="1" applyProtection="1">
      <alignment horizontal="center" vertical="center" wrapText="1"/>
      <protection/>
    </xf>
    <xf numFmtId="10" fontId="10" fillId="3" borderId="55" xfId="0" applyNumberFormat="1" applyFont="1" applyFill="1" applyBorder="1" applyAlignment="1" applyProtection="1">
      <alignment horizontal="center" vertical="center" wrapText="1"/>
      <protection/>
    </xf>
    <xf numFmtId="0" fontId="12" fillId="6" borderId="49" xfId="35" applyFont="1" applyFill="1" applyBorder="1" applyAlignment="1">
      <alignment horizontal="center" vertical="center" wrapText="1"/>
      <protection/>
    </xf>
    <xf numFmtId="0" fontId="12" fillId="6" borderId="23" xfId="35" applyFont="1" applyFill="1" applyBorder="1" applyAlignment="1">
      <alignment horizontal="center" vertical="center" wrapText="1"/>
      <protection/>
    </xf>
    <xf numFmtId="0" fontId="10" fillId="3" borderId="15"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22" fillId="3" borderId="47" xfId="0" applyFont="1" applyFill="1" applyBorder="1" applyAlignment="1">
      <alignment horizontal="center"/>
    </xf>
    <xf numFmtId="0" fontId="22" fillId="3" borderId="57" xfId="0" applyFont="1" applyFill="1" applyBorder="1" applyAlignment="1">
      <alignment horizontal="center"/>
    </xf>
    <xf numFmtId="0" fontId="22" fillId="3" borderId="52" xfId="0" applyFont="1" applyFill="1" applyBorder="1" applyAlignment="1">
      <alignment/>
    </xf>
    <xf numFmtId="0" fontId="10" fillId="3" borderId="58"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38" xfId="0" applyFont="1" applyFill="1" applyBorder="1" applyAlignment="1">
      <alignment horizontal="left" vertical="center" wrapText="1"/>
    </xf>
    <xf numFmtId="0" fontId="10" fillId="0" borderId="77" xfId="35" applyFont="1" applyFill="1" applyBorder="1" applyAlignment="1">
      <alignment horizontal="center" vertical="center" wrapText="1"/>
      <protection/>
    </xf>
    <xf numFmtId="0" fontId="10" fillId="0" borderId="63" xfId="35" applyFont="1" applyFill="1" applyBorder="1" applyAlignment="1">
      <alignment horizontal="center" vertical="center" wrapText="1"/>
      <protection/>
    </xf>
    <xf numFmtId="10" fontId="10" fillId="3" borderId="30" xfId="0" applyNumberFormat="1" applyFont="1" applyFill="1" applyBorder="1" applyAlignment="1" applyProtection="1">
      <alignment horizontal="center" vertical="center" wrapText="1"/>
      <protection/>
    </xf>
    <xf numFmtId="10" fontId="10" fillId="3" borderId="32" xfId="0" applyNumberFormat="1" applyFont="1" applyFill="1" applyBorder="1" applyAlignment="1" applyProtection="1">
      <alignment horizontal="center" vertical="center" wrapText="1"/>
      <protection/>
    </xf>
    <xf numFmtId="10" fontId="10" fillId="3" borderId="34" xfId="0" applyNumberFormat="1" applyFont="1" applyFill="1" applyBorder="1" applyAlignment="1" applyProtection="1">
      <alignment horizontal="center" vertical="center" wrapText="1"/>
      <protection/>
    </xf>
    <xf numFmtId="10" fontId="10" fillId="3" borderId="39" xfId="0" applyNumberFormat="1" applyFont="1" applyFill="1" applyBorder="1" applyAlignment="1" applyProtection="1">
      <alignment horizontal="center" vertical="center" wrapText="1"/>
      <protection/>
    </xf>
    <xf numFmtId="10" fontId="10" fillId="3" borderId="74" xfId="29" applyNumberFormat="1" applyFont="1" applyFill="1" applyBorder="1" applyAlignment="1" applyProtection="1">
      <alignment horizontal="center" vertical="center" wrapText="1"/>
      <protection/>
    </xf>
    <xf numFmtId="10" fontId="10" fillId="3" borderId="55" xfId="29" applyNumberFormat="1" applyFont="1" applyFill="1" applyBorder="1" applyAlignment="1" applyProtection="1">
      <alignment horizontal="center" vertical="center" wrapText="1"/>
      <protection/>
    </xf>
    <xf numFmtId="10" fontId="10" fillId="3" borderId="68" xfId="29" applyNumberFormat="1" applyFont="1" applyFill="1" applyBorder="1" applyAlignment="1" applyProtection="1">
      <alignment horizontal="center" vertical="center" wrapText="1"/>
      <protection/>
    </xf>
    <xf numFmtId="10" fontId="10" fillId="3" borderId="37" xfId="29" applyNumberFormat="1" applyFont="1" applyFill="1" applyBorder="1" applyAlignment="1" applyProtection="1">
      <alignment horizontal="center" vertical="center" wrapText="1"/>
      <protection/>
    </xf>
    <xf numFmtId="0" fontId="12" fillId="3" borderId="47" xfId="0" applyFont="1" applyFill="1" applyBorder="1" applyAlignment="1" applyProtection="1">
      <alignment horizontal="center" vertical="center" wrapText="1"/>
      <protection locked="0"/>
    </xf>
    <xf numFmtId="10" fontId="10" fillId="3" borderId="58" xfId="0" applyNumberFormat="1" applyFont="1" applyFill="1" applyBorder="1" applyAlignment="1" applyProtection="1">
      <alignment horizontal="center" vertical="center" wrapText="1"/>
      <protection/>
    </xf>
    <xf numFmtId="10" fontId="10" fillId="3" borderId="37" xfId="0" applyNumberFormat="1" applyFont="1" applyFill="1" applyBorder="1" applyAlignment="1" applyProtection="1">
      <alignment horizontal="center" vertical="center" wrapText="1"/>
      <protection/>
    </xf>
    <xf numFmtId="10" fontId="10" fillId="3" borderId="15" xfId="0" applyNumberFormat="1" applyFont="1" applyFill="1" applyBorder="1" applyAlignment="1" applyProtection="1">
      <alignment horizontal="center" vertical="center" wrapText="1"/>
      <protection/>
    </xf>
    <xf numFmtId="10" fontId="10" fillId="3" borderId="38" xfId="0" applyNumberFormat="1" applyFont="1" applyFill="1" applyBorder="1" applyAlignment="1" applyProtection="1">
      <alignment horizontal="center" vertical="center" wrapText="1"/>
      <protection/>
    </xf>
    <xf numFmtId="10" fontId="10" fillId="3" borderId="68" xfId="0" applyNumberFormat="1" applyFont="1" applyFill="1" applyBorder="1" applyAlignment="1" applyProtection="1">
      <alignment horizontal="center" vertical="center" wrapText="1"/>
      <protection/>
    </xf>
    <xf numFmtId="10" fontId="23" fillId="3" borderId="74" xfId="0" applyNumberFormat="1" applyFont="1" applyFill="1" applyBorder="1" applyAlignment="1" applyProtection="1">
      <alignment horizontal="center" vertical="center" wrapText="1"/>
      <protection/>
    </xf>
    <xf numFmtId="10" fontId="23" fillId="3" borderId="71" xfId="0" applyNumberFormat="1" applyFont="1" applyFill="1" applyBorder="1" applyAlignment="1" applyProtection="1">
      <alignment horizontal="center" vertical="center" wrapText="1"/>
      <protection/>
    </xf>
    <xf numFmtId="10" fontId="23" fillId="3" borderId="55" xfId="0" applyNumberFormat="1" applyFont="1" applyFill="1" applyBorder="1" applyAlignment="1" applyProtection="1">
      <alignment horizontal="center" vertical="center" wrapText="1"/>
      <protection/>
    </xf>
    <xf numFmtId="0" fontId="10" fillId="3" borderId="10" xfId="35" applyFont="1" applyFill="1" applyBorder="1" applyAlignment="1">
      <alignment horizontal="left" vertical="center" wrapText="1"/>
      <protection/>
    </xf>
    <xf numFmtId="0" fontId="10" fillId="3" borderId="8" xfId="35" applyFont="1" applyFill="1" applyBorder="1" applyAlignment="1">
      <alignment horizontal="left" vertical="center" wrapText="1"/>
      <protection/>
    </xf>
    <xf numFmtId="0" fontId="10" fillId="3" borderId="1" xfId="35" applyFont="1" applyFill="1" applyBorder="1" applyAlignment="1">
      <alignment horizontal="left" vertical="center" wrapText="1"/>
      <protection/>
    </xf>
    <xf numFmtId="0" fontId="10" fillId="3" borderId="7" xfId="35" applyFont="1" applyFill="1" applyBorder="1" applyAlignment="1">
      <alignment horizontal="left" vertical="center" wrapText="1"/>
      <protection/>
    </xf>
    <xf numFmtId="0" fontId="10" fillId="3" borderId="54" xfId="35" applyFont="1" applyFill="1" applyBorder="1" applyAlignment="1">
      <alignment horizontal="left" vertical="center" wrapText="1"/>
      <protection/>
    </xf>
    <xf numFmtId="0" fontId="10" fillId="3" borderId="53" xfId="35" applyFont="1" applyFill="1" applyBorder="1" applyAlignment="1">
      <alignment horizontal="left" vertical="center" wrapText="1"/>
      <protection/>
    </xf>
    <xf numFmtId="0" fontId="10" fillId="3" borderId="55" xfId="35" applyFont="1" applyFill="1" applyBorder="1" applyAlignment="1">
      <alignment horizontal="left" vertical="center" wrapText="1"/>
      <protection/>
    </xf>
    <xf numFmtId="0" fontId="10" fillId="3" borderId="71" xfId="35" applyFont="1" applyFill="1" applyBorder="1" applyAlignment="1">
      <alignment horizontal="left" vertical="top" wrapText="1"/>
      <protection/>
    </xf>
    <xf numFmtId="0" fontId="10" fillId="3" borderId="53" xfId="35" applyFont="1" applyFill="1" applyBorder="1" applyAlignment="1">
      <alignment horizontal="left" vertical="top" wrapText="1"/>
      <protection/>
    </xf>
    <xf numFmtId="0" fontId="10" fillId="3" borderId="54" xfId="35" applyFont="1" applyFill="1" applyBorder="1" applyAlignment="1">
      <alignment horizontal="left" vertical="top" wrapText="1"/>
      <protection/>
    </xf>
    <xf numFmtId="0" fontId="23" fillId="3" borderId="74" xfId="35" applyFont="1" applyFill="1" applyBorder="1" applyAlignment="1">
      <alignment horizontal="left" vertical="top" wrapText="1"/>
      <protection/>
    </xf>
    <xf numFmtId="0" fontId="23" fillId="3" borderId="53" xfId="35" applyFont="1" applyFill="1" applyBorder="1" applyAlignment="1">
      <alignment horizontal="left" vertical="top" wrapText="1"/>
      <protection/>
    </xf>
    <xf numFmtId="0" fontId="23" fillId="3" borderId="54" xfId="35" applyFont="1" applyFill="1" applyBorder="1" applyAlignment="1">
      <alignment horizontal="left" vertical="top" wrapText="1"/>
      <protection/>
    </xf>
    <xf numFmtId="0" fontId="54" fillId="3" borderId="53" xfId="35" applyFont="1" applyFill="1" applyBorder="1" applyAlignment="1">
      <alignment horizontal="left" vertical="top" wrapText="1"/>
      <protection/>
    </xf>
    <xf numFmtId="0" fontId="10" fillId="3" borderId="54" xfId="35" applyFont="1" applyFill="1" applyBorder="1" applyAlignment="1">
      <alignment vertical="top" wrapText="1"/>
      <protection/>
    </xf>
    <xf numFmtId="0" fontId="10" fillId="3" borderId="53" xfId="35" applyFont="1" applyFill="1" applyBorder="1" applyAlignment="1">
      <alignment vertical="top" wrapText="1"/>
      <protection/>
    </xf>
    <xf numFmtId="10" fontId="10" fillId="3" borderId="38" xfId="29" applyNumberFormat="1" applyFont="1" applyFill="1" applyBorder="1" applyAlignment="1" applyProtection="1">
      <alignment horizontal="center" vertical="center" wrapText="1"/>
      <protection/>
    </xf>
    <xf numFmtId="0" fontId="23" fillId="3" borderId="32" xfId="35" applyFont="1" applyFill="1" applyBorder="1" applyAlignment="1">
      <alignment horizontal="left" vertical="top" wrapText="1"/>
      <protection/>
    </xf>
    <xf numFmtId="0" fontId="23" fillId="3" borderId="33" xfId="35" applyFont="1" applyFill="1" applyBorder="1" applyAlignment="1">
      <alignment horizontal="left" vertical="top" wrapText="1"/>
      <protection/>
    </xf>
    <xf numFmtId="0" fontId="23" fillId="3" borderId="71" xfId="35" applyFont="1" applyFill="1" applyBorder="1" applyAlignment="1">
      <alignment horizontal="left" vertical="top" wrapText="1"/>
      <protection/>
    </xf>
    <xf numFmtId="0" fontId="23" fillId="3" borderId="55" xfId="35" applyFont="1" applyFill="1" applyBorder="1" applyAlignment="1">
      <alignment horizontal="left" vertical="top" wrapText="1"/>
      <protection/>
    </xf>
    <xf numFmtId="0" fontId="23" fillId="3" borderId="32" xfId="35" applyFont="1" applyFill="1" applyBorder="1" applyAlignment="1">
      <alignment vertical="top" wrapText="1"/>
      <protection/>
    </xf>
    <xf numFmtId="0" fontId="23" fillId="3" borderId="33" xfId="35" applyFont="1" applyFill="1" applyBorder="1" applyAlignment="1">
      <alignment vertical="top" wrapText="1"/>
      <protection/>
    </xf>
    <xf numFmtId="0" fontId="10" fillId="3" borderId="30" xfId="35" applyFont="1" applyFill="1" applyBorder="1" applyAlignment="1">
      <alignment vertical="top" wrapText="1"/>
      <protection/>
    </xf>
    <xf numFmtId="0" fontId="10" fillId="3" borderId="32" xfId="35" applyFont="1" applyFill="1" applyBorder="1" applyAlignment="1">
      <alignment vertical="top" wrapText="1"/>
      <protection/>
    </xf>
    <xf numFmtId="0" fontId="10" fillId="3" borderId="32" xfId="35" applyFont="1" applyFill="1" applyBorder="1" applyAlignment="1">
      <alignment horizontal="left" vertical="top" wrapText="1"/>
      <protection/>
    </xf>
    <xf numFmtId="0" fontId="54" fillId="3" borderId="55" xfId="35" applyFont="1" applyFill="1" applyBorder="1" applyAlignment="1">
      <alignment horizontal="left" vertical="top" wrapText="1"/>
      <protection/>
    </xf>
    <xf numFmtId="0" fontId="54" fillId="3" borderId="32" xfId="35" applyFont="1" applyFill="1" applyBorder="1" applyAlignment="1">
      <alignment horizontal="left" vertical="top" wrapText="1"/>
      <protection/>
    </xf>
    <xf numFmtId="0" fontId="23" fillId="3" borderId="54" xfId="35" applyFont="1" applyFill="1" applyBorder="1" applyAlignment="1">
      <alignment horizontal="left" vertical="center" wrapText="1"/>
      <protection/>
    </xf>
    <xf numFmtId="0" fontId="23" fillId="3" borderId="53" xfId="35" applyFont="1" applyFill="1" applyBorder="1" applyAlignment="1">
      <alignment horizontal="left" vertical="center" wrapText="1"/>
      <protection/>
    </xf>
    <xf numFmtId="43" fontId="8" fillId="4" borderId="25" xfId="38" applyNumberFormat="1" applyFont="1" applyFill="1" applyBorder="1" applyAlignment="1">
      <alignment horizontal="center"/>
      <protection/>
    </xf>
    <xf numFmtId="43" fontId="8" fillId="4" borderId="14" xfId="38" applyNumberFormat="1" applyFont="1" applyFill="1" applyBorder="1" applyAlignment="1">
      <alignment horizontal="center"/>
      <protection/>
    </xf>
    <xf numFmtId="43" fontId="8" fillId="4" borderId="23" xfId="38" applyNumberFormat="1" applyFont="1" applyFill="1" applyBorder="1" applyAlignment="1">
      <alignment horizontal="center"/>
      <protection/>
    </xf>
    <xf numFmtId="43" fontId="8" fillId="4" borderId="6" xfId="38" applyNumberFormat="1" applyFont="1" applyFill="1" applyBorder="1" applyAlignment="1">
      <alignment horizontal="center"/>
      <protection/>
    </xf>
    <xf numFmtId="43" fontId="8" fillId="4" borderId="1" xfId="38" applyNumberFormat="1" applyFont="1" applyFill="1" applyBorder="1" applyAlignment="1">
      <alignment horizontal="center"/>
      <protection/>
    </xf>
    <xf numFmtId="43" fontId="8" fillId="4" borderId="7" xfId="38" applyNumberFormat="1" applyFont="1" applyFill="1" applyBorder="1" applyAlignment="1">
      <alignment horizontal="center"/>
      <protection/>
    </xf>
    <xf numFmtId="3" fontId="8" fillId="4" borderId="31" xfId="38" applyNumberFormat="1" applyFont="1" applyFill="1" applyBorder="1" applyAlignment="1">
      <alignment horizontal="center" vertical="center"/>
      <protection/>
    </xf>
    <xf numFmtId="3" fontId="8" fillId="4" borderId="21" xfId="38" applyNumberFormat="1" applyFont="1" applyFill="1" applyBorder="1" applyAlignment="1">
      <alignment horizontal="center" vertical="center"/>
      <protection/>
    </xf>
    <xf numFmtId="3" fontId="8" fillId="4" borderId="50" xfId="38" applyNumberFormat="1" applyFont="1" applyFill="1" applyBorder="1" applyAlignment="1">
      <alignment horizontal="center" vertical="center"/>
      <protection/>
    </xf>
    <xf numFmtId="0" fontId="6" fillId="0" borderId="0" xfId="38" applyFont="1" applyBorder="1" applyAlignment="1">
      <alignment horizontal="right" vertical="center"/>
      <protection/>
    </xf>
    <xf numFmtId="170" fontId="12" fillId="4" borderId="8" xfId="29" applyNumberFormat="1" applyFont="1" applyFill="1" applyBorder="1" applyAlignment="1">
      <alignment horizontal="center" vertical="center"/>
    </xf>
    <xf numFmtId="170" fontId="12" fillId="4" borderId="1" xfId="29" applyNumberFormat="1" applyFont="1" applyFill="1" applyBorder="1" applyAlignment="1">
      <alignment horizontal="center" vertical="center"/>
    </xf>
    <xf numFmtId="170" fontId="12" fillId="4" borderId="7" xfId="29" applyNumberFormat="1" applyFont="1" applyFill="1" applyBorder="1" applyAlignment="1">
      <alignment horizontal="center" vertical="center"/>
    </xf>
    <xf numFmtId="170" fontId="12" fillId="4" borderId="6" xfId="29" applyNumberFormat="1" applyFont="1" applyFill="1" applyBorder="1" applyAlignment="1">
      <alignment horizontal="center" vertical="center"/>
    </xf>
    <xf numFmtId="0" fontId="32" fillId="4" borderId="45" xfId="38" applyFont="1" applyFill="1" applyBorder="1" applyAlignment="1">
      <alignment horizontal="center" vertical="center" wrapText="1"/>
      <protection/>
    </xf>
    <xf numFmtId="0" fontId="32" fillId="4" borderId="46" xfId="38" applyFont="1" applyFill="1" applyBorder="1" applyAlignment="1">
      <alignment horizontal="center" vertical="center" wrapText="1"/>
      <protection/>
    </xf>
    <xf numFmtId="0" fontId="32" fillId="4" borderId="0" xfId="38" applyFont="1" applyFill="1" applyBorder="1" applyAlignment="1">
      <alignment horizontal="center" vertical="center" wrapText="1"/>
      <protection/>
    </xf>
    <xf numFmtId="0" fontId="32" fillId="4" borderId="5" xfId="38" applyFont="1" applyFill="1" applyBorder="1" applyAlignment="1">
      <alignment horizontal="center" vertical="center" wrapText="1"/>
      <protection/>
    </xf>
    <xf numFmtId="0" fontId="42" fillId="4" borderId="4" xfId="0" applyFont="1" applyFill="1" applyBorder="1" applyAlignment="1">
      <alignment horizontal="left" vertical="center" wrapText="1"/>
    </xf>
    <xf numFmtId="0" fontId="42" fillId="4" borderId="2" xfId="0" applyFont="1" applyFill="1" applyBorder="1" applyAlignment="1">
      <alignment horizontal="left" vertical="center" wrapText="1"/>
    </xf>
    <xf numFmtId="0" fontId="34" fillId="4" borderId="14" xfId="0" applyFont="1" applyFill="1" applyBorder="1" applyAlignment="1">
      <alignment horizontal="center" vertical="center" wrapText="1"/>
    </xf>
    <xf numFmtId="0" fontId="34" fillId="4" borderId="23" xfId="0" applyFont="1" applyFill="1" applyBorder="1" applyAlignment="1">
      <alignment horizontal="center" vertical="center" wrapText="1"/>
    </xf>
    <xf numFmtId="3" fontId="34" fillId="4" borderId="16" xfId="0" applyNumberFormat="1" applyFont="1" applyFill="1" applyBorder="1" applyAlignment="1">
      <alignment horizontal="center" vertical="center" wrapText="1"/>
    </xf>
    <xf numFmtId="3" fontId="34" fillId="4" borderId="11" xfId="0" applyNumberFormat="1" applyFont="1" applyFill="1" applyBorder="1" applyAlignment="1">
      <alignment horizontal="center" vertical="center" wrapText="1"/>
    </xf>
    <xf numFmtId="0" fontId="33" fillId="4" borderId="62" xfId="38" applyFont="1" applyFill="1" applyBorder="1" applyAlignment="1">
      <alignment horizontal="center" vertical="center" wrapText="1"/>
      <protection/>
    </xf>
    <xf numFmtId="0" fontId="33" fillId="4" borderId="4" xfId="38" applyFont="1" applyFill="1" applyBorder="1" applyAlignment="1">
      <alignment horizontal="center" vertical="center" wrapText="1"/>
      <protection/>
    </xf>
    <xf numFmtId="0" fontId="33" fillId="4" borderId="2" xfId="38" applyFont="1" applyFill="1" applyBorder="1" applyAlignment="1">
      <alignment horizontal="center" vertical="center" wrapText="1"/>
      <protection/>
    </xf>
    <xf numFmtId="0" fontId="34" fillId="3" borderId="1" xfId="0" applyFont="1" applyFill="1" applyBorder="1" applyAlignment="1">
      <alignment horizontal="center" vertical="center" wrapText="1"/>
    </xf>
    <xf numFmtId="0" fontId="34" fillId="3" borderId="7" xfId="0" applyFont="1" applyFill="1" applyBorder="1" applyAlignment="1">
      <alignment horizontal="center" vertical="center" wrapText="1"/>
    </xf>
    <xf numFmtId="174" fontId="34" fillId="3" borderId="52" xfId="24" applyNumberFormat="1" applyFont="1" applyFill="1" applyBorder="1" applyAlignment="1">
      <alignment horizontal="center" vertical="center" wrapText="1"/>
    </xf>
    <xf numFmtId="174" fontId="34" fillId="3" borderId="51" xfId="24" applyNumberFormat="1" applyFont="1" applyFill="1" applyBorder="1" applyAlignment="1">
      <alignment horizontal="center" vertical="center" wrapText="1"/>
    </xf>
    <xf numFmtId="3" fontId="34" fillId="3" borderId="21" xfId="24" applyNumberFormat="1" applyFont="1" applyFill="1" applyBorder="1" applyAlignment="1">
      <alignment horizontal="center" vertical="center" wrapText="1"/>
    </xf>
    <xf numFmtId="3" fontId="34" fillId="3" borderId="50" xfId="24" applyNumberFormat="1" applyFont="1" applyFill="1" applyBorder="1" applyAlignment="1">
      <alignment horizontal="center" vertical="center" wrapText="1"/>
    </xf>
    <xf numFmtId="174" fontId="34" fillId="3" borderId="6" xfId="24" applyNumberFormat="1" applyFont="1" applyFill="1" applyBorder="1" applyAlignment="1">
      <alignment horizontal="center" vertical="center" wrapText="1"/>
    </xf>
    <xf numFmtId="174" fontId="34" fillId="3" borderId="1" xfId="24" applyNumberFormat="1" applyFont="1" applyFill="1" applyBorder="1" applyAlignment="1">
      <alignment horizontal="center" vertical="center" wrapText="1"/>
    </xf>
    <xf numFmtId="3" fontId="34" fillId="3" borderId="31" xfId="24" applyNumberFormat="1" applyFont="1" applyFill="1" applyBorder="1" applyAlignment="1">
      <alignment horizontal="center" vertical="center" wrapText="1"/>
    </xf>
    <xf numFmtId="0" fontId="33" fillId="3" borderId="77" xfId="38" applyFont="1" applyFill="1" applyBorder="1" applyAlignment="1">
      <alignment horizontal="center" vertical="center" wrapText="1"/>
      <protection/>
    </xf>
    <xf numFmtId="0" fontId="33" fillId="3" borderId="63" xfId="38" applyFont="1" applyFill="1" applyBorder="1" applyAlignment="1">
      <alignment horizontal="center" vertical="center" wrapText="1"/>
      <protection/>
    </xf>
    <xf numFmtId="0" fontId="33" fillId="3" borderId="65" xfId="38" applyFont="1" applyFill="1" applyBorder="1" applyAlignment="1">
      <alignment horizontal="center" vertical="center" wrapText="1"/>
      <protection/>
    </xf>
    <xf numFmtId="0" fontId="34" fillId="3" borderId="29" xfId="0" applyFont="1" applyFill="1" applyBorder="1" applyAlignment="1">
      <alignment horizontal="center" vertical="center" wrapText="1"/>
    </xf>
    <xf numFmtId="0" fontId="34" fillId="3" borderId="59" xfId="0" applyFont="1" applyFill="1" applyBorder="1" applyAlignment="1">
      <alignment horizontal="center" vertical="center" wrapText="1"/>
    </xf>
    <xf numFmtId="0" fontId="34" fillId="3" borderId="6" xfId="0" applyFont="1" applyFill="1" applyBorder="1" applyAlignment="1">
      <alignment horizontal="center" vertical="center" wrapText="1"/>
    </xf>
    <xf numFmtId="1" fontId="34" fillId="3" borderId="6" xfId="0" applyNumberFormat="1"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174" fontId="34" fillId="3" borderId="6" xfId="24" applyNumberFormat="1" applyFont="1" applyFill="1" applyBorder="1" applyAlignment="1">
      <alignment vertical="center" wrapText="1"/>
    </xf>
    <xf numFmtId="174" fontId="34" fillId="3" borderId="1" xfId="24" applyNumberFormat="1" applyFont="1" applyFill="1" applyBorder="1" applyAlignment="1">
      <alignment vertical="center" wrapText="1"/>
    </xf>
    <xf numFmtId="174" fontId="34" fillId="3" borderId="14" xfId="24" applyNumberFormat="1" applyFont="1" applyFill="1" applyBorder="1" applyAlignment="1">
      <alignment horizontal="center" vertical="center" wrapText="1"/>
    </xf>
    <xf numFmtId="3" fontId="8" fillId="3" borderId="16" xfId="24" applyNumberFormat="1" applyFont="1" applyFill="1" applyBorder="1" applyAlignment="1">
      <alignment horizontal="center" vertical="center" wrapText="1"/>
    </xf>
    <xf numFmtId="0" fontId="33" fillId="0" borderId="74" xfId="38" applyFont="1" applyFill="1" applyBorder="1" applyAlignment="1">
      <alignment horizontal="center" vertical="center" wrapText="1"/>
      <protection/>
    </xf>
    <xf numFmtId="0" fontId="33" fillId="0" borderId="71" xfId="38" applyFont="1" applyFill="1" applyBorder="1" applyAlignment="1">
      <alignment horizontal="center" vertical="center" wrapText="1"/>
      <protection/>
    </xf>
    <xf numFmtId="0" fontId="33" fillId="0" borderId="55" xfId="38" applyFont="1" applyFill="1" applyBorder="1" applyAlignment="1">
      <alignment horizontal="center" vertical="center" wrapText="1"/>
      <protection/>
    </xf>
    <xf numFmtId="0" fontId="33" fillId="0" borderId="62" xfId="38" applyFont="1" applyFill="1" applyBorder="1" applyAlignment="1">
      <alignment horizontal="center" vertical="center" wrapText="1"/>
      <protection/>
    </xf>
    <xf numFmtId="0" fontId="33" fillId="0" borderId="4" xfId="38" applyFont="1" applyFill="1" applyBorder="1" applyAlignment="1">
      <alignment horizontal="center" vertical="center" wrapText="1"/>
      <protection/>
    </xf>
    <xf numFmtId="0" fontId="33" fillId="0" borderId="2" xfId="38" applyFont="1" applyFill="1" applyBorder="1" applyAlignment="1">
      <alignment horizontal="center" vertical="center" wrapText="1"/>
      <protection/>
    </xf>
    <xf numFmtId="0" fontId="34" fillId="3" borderId="17" xfId="0" applyFont="1" applyFill="1" applyBorder="1" applyAlignment="1">
      <alignment horizontal="center" vertical="center" wrapText="1"/>
    </xf>
    <xf numFmtId="1" fontId="8" fillId="3" borderId="14" xfId="0" applyNumberFormat="1" applyFont="1" applyFill="1" applyBorder="1" applyAlignment="1">
      <alignment horizontal="center" vertical="center" wrapText="1"/>
    </xf>
    <xf numFmtId="0" fontId="8" fillId="3" borderId="14" xfId="0" applyFont="1" applyFill="1" applyBorder="1" applyAlignment="1">
      <alignment horizontal="justify" vertical="center" wrapText="1"/>
    </xf>
    <xf numFmtId="1" fontId="8" fillId="3" borderId="14" xfId="0" applyNumberFormat="1" applyFont="1" applyFill="1" applyBorder="1" applyAlignment="1">
      <alignment horizontal="justify" vertical="center" wrapText="1"/>
    </xf>
    <xf numFmtId="174" fontId="8" fillId="3" borderId="14" xfId="24" applyNumberFormat="1" applyFont="1" applyFill="1" applyBorder="1" applyAlignment="1">
      <alignment vertical="center" wrapText="1"/>
    </xf>
    <xf numFmtId="0" fontId="33" fillId="3" borderId="68" xfId="38" applyFont="1" applyFill="1" applyBorder="1" applyAlignment="1">
      <alignment horizontal="center" vertical="center" wrapText="1"/>
      <protection/>
    </xf>
    <xf numFmtId="0" fontId="33" fillId="3" borderId="15" xfId="38" applyFont="1" applyFill="1" applyBorder="1" applyAlignment="1">
      <alignment horizontal="center" vertical="center" wrapText="1"/>
      <protection/>
    </xf>
    <xf numFmtId="0" fontId="33" fillId="3" borderId="62" xfId="38" applyFont="1" applyFill="1" applyBorder="1" applyAlignment="1">
      <alignment horizontal="center" vertical="center" wrapText="1"/>
      <protection/>
    </xf>
    <xf numFmtId="0" fontId="33" fillId="3" borderId="4" xfId="38" applyFont="1" applyFill="1" applyBorder="1" applyAlignment="1">
      <alignment horizontal="center" vertical="center" wrapText="1"/>
      <protection/>
    </xf>
    <xf numFmtId="0" fontId="33" fillId="3" borderId="2" xfId="38" applyFont="1" applyFill="1" applyBorder="1" applyAlignment="1">
      <alignment horizontal="center" vertical="center" wrapText="1"/>
      <protection/>
    </xf>
    <xf numFmtId="0" fontId="8" fillId="3" borderId="14" xfId="0" applyFont="1" applyFill="1" applyBorder="1" applyAlignment="1">
      <alignment horizontal="center" vertical="center" wrapText="1"/>
    </xf>
    <xf numFmtId="174" fontId="34" fillId="3" borderId="25" xfId="24" applyNumberFormat="1" applyFont="1" applyFill="1" applyBorder="1" applyAlignment="1">
      <alignment horizontal="center" vertical="center" wrapText="1"/>
    </xf>
    <xf numFmtId="3" fontId="34" fillId="3" borderId="16" xfId="24" applyNumberFormat="1" applyFont="1" applyFill="1" applyBorder="1" applyAlignment="1">
      <alignment horizontal="center" vertical="center" wrapText="1"/>
    </xf>
    <xf numFmtId="0" fontId="33" fillId="3" borderId="30" xfId="38" applyFont="1" applyFill="1" applyBorder="1" applyAlignment="1">
      <alignment horizontal="center" vertical="center" wrapText="1"/>
      <protection/>
    </xf>
    <xf numFmtId="0" fontId="33" fillId="3" borderId="32" xfId="38" applyFont="1" applyFill="1" applyBorder="1" applyAlignment="1">
      <alignment horizontal="center" vertical="center" wrapText="1"/>
      <protection/>
    </xf>
    <xf numFmtId="0" fontId="33" fillId="3" borderId="33" xfId="38" applyFont="1" applyFill="1" applyBorder="1" applyAlignment="1">
      <alignment horizontal="center" vertical="center" wrapText="1"/>
      <protection/>
    </xf>
    <xf numFmtId="0" fontId="33" fillId="3" borderId="6" xfId="38" applyFont="1" applyFill="1" applyBorder="1" applyAlignment="1">
      <alignment horizontal="center" vertical="center" wrapText="1"/>
      <protection/>
    </xf>
    <xf numFmtId="0" fontId="33" fillId="3" borderId="1" xfId="38" applyFont="1" applyFill="1" applyBorder="1" applyAlignment="1">
      <alignment horizontal="center" vertical="center" wrapText="1"/>
      <protection/>
    </xf>
    <xf numFmtId="0" fontId="34" fillId="3" borderId="25" xfId="0" applyFont="1" applyFill="1" applyBorder="1" applyAlignment="1">
      <alignment horizontal="center" vertical="center" wrapText="1"/>
    </xf>
    <xf numFmtId="0" fontId="34" fillId="3" borderId="14" xfId="0" applyFont="1" applyFill="1" applyBorder="1" applyAlignment="1">
      <alignment horizontal="center" vertical="center" wrapText="1"/>
    </xf>
    <xf numFmtId="174" fontId="34" fillId="4" borderId="8" xfId="24" applyNumberFormat="1" applyFont="1" applyFill="1" applyBorder="1" applyAlignment="1">
      <alignment horizontal="center" vertical="center" wrapText="1"/>
    </xf>
    <xf numFmtId="174" fontId="34" fillId="4" borderId="1" xfId="24" applyNumberFormat="1" applyFont="1" applyFill="1" applyBorder="1" applyAlignment="1">
      <alignment horizontal="center" vertical="center" wrapText="1"/>
    </xf>
    <xf numFmtId="174" fontId="34" fillId="4" borderId="7" xfId="24" applyNumberFormat="1" applyFont="1" applyFill="1" applyBorder="1" applyAlignment="1">
      <alignment horizontal="center" vertical="center" wrapText="1"/>
    </xf>
    <xf numFmtId="3" fontId="34" fillId="4" borderId="19" xfId="24" applyNumberFormat="1" applyFont="1" applyFill="1" applyBorder="1" applyAlignment="1">
      <alignment horizontal="center" vertical="center" wrapText="1"/>
    </xf>
    <xf numFmtId="3" fontId="34" fillId="4" borderId="21" xfId="24" applyNumberFormat="1" applyFont="1" applyFill="1" applyBorder="1" applyAlignment="1">
      <alignment horizontal="center" vertical="center" wrapText="1"/>
    </xf>
    <xf numFmtId="3" fontId="34" fillId="4" borderId="50" xfId="24" applyNumberFormat="1" applyFont="1" applyFill="1" applyBorder="1" applyAlignment="1">
      <alignment horizontal="center" vertical="center" wrapText="1"/>
    </xf>
    <xf numFmtId="0" fontId="33" fillId="3" borderId="74" xfId="38" applyFont="1" applyFill="1" applyBorder="1" applyAlignment="1">
      <alignment horizontal="center" vertical="center" wrapText="1"/>
      <protection/>
    </xf>
    <xf numFmtId="0" fontId="33" fillId="3" borderId="71" xfId="38" applyFont="1" applyFill="1" applyBorder="1" applyAlignment="1">
      <alignment horizontal="center" vertical="center" wrapText="1"/>
      <protection/>
    </xf>
    <xf numFmtId="0" fontId="8" fillId="3" borderId="77" xfId="38" applyFont="1" applyFill="1" applyBorder="1" applyAlignment="1">
      <alignment horizontal="center" vertical="center" wrapText="1"/>
      <protection/>
    </xf>
    <xf numFmtId="0" fontId="8" fillId="3" borderId="63" xfId="38" applyFont="1" applyFill="1" applyBorder="1" applyAlignment="1">
      <alignment horizontal="center" vertical="center" wrapText="1"/>
      <protection/>
    </xf>
    <xf numFmtId="0" fontId="8" fillId="3" borderId="65" xfId="38" applyFont="1" applyFill="1" applyBorder="1" applyAlignment="1">
      <alignment horizontal="center" vertical="center" wrapText="1"/>
      <protection/>
    </xf>
    <xf numFmtId="0" fontId="33" fillId="4" borderId="71" xfId="38" applyFont="1" applyFill="1" applyBorder="1" applyAlignment="1">
      <alignment horizontal="center" vertical="center" wrapText="1"/>
      <protection/>
    </xf>
    <xf numFmtId="0" fontId="33" fillId="4" borderId="55" xfId="38" applyFont="1" applyFill="1" applyBorder="1" applyAlignment="1">
      <alignment horizontal="center" vertical="center" wrapText="1"/>
      <protection/>
    </xf>
    <xf numFmtId="0" fontId="34" fillId="4" borderId="15" xfId="0" applyFont="1" applyFill="1" applyBorder="1" applyAlignment="1">
      <alignment horizontal="center" vertical="center" wrapText="1"/>
    </xf>
    <xf numFmtId="0" fontId="34" fillId="4" borderId="38" xfId="0" applyFont="1" applyFill="1" applyBorder="1" applyAlignment="1">
      <alignment horizontal="center" vertical="center" wrapText="1"/>
    </xf>
    <xf numFmtId="174" fontId="34" fillId="3" borderId="7" xfId="24" applyNumberFormat="1" applyFont="1" applyFill="1" applyBorder="1" applyAlignment="1">
      <alignment horizontal="center" vertical="center" wrapText="1"/>
    </xf>
    <xf numFmtId="0" fontId="34" fillId="3" borderId="48" xfId="0" applyFont="1" applyFill="1" applyBorder="1" applyAlignment="1">
      <alignment horizontal="center" vertical="center" wrapText="1"/>
    </xf>
    <xf numFmtId="0" fontId="34" fillId="3" borderId="49" xfId="0" applyFont="1" applyFill="1" applyBorder="1" applyAlignment="1">
      <alignment horizontal="center" vertical="center" wrapText="1"/>
    </xf>
    <xf numFmtId="1" fontId="34" fillId="3" borderId="7" xfId="0" applyNumberFormat="1" applyFont="1" applyFill="1" applyBorder="1" applyAlignment="1">
      <alignment horizontal="center" vertical="center" wrapText="1"/>
    </xf>
    <xf numFmtId="0" fontId="33" fillId="3" borderId="53" xfId="38" applyFont="1" applyFill="1" applyBorder="1" applyAlignment="1">
      <alignment horizontal="center" vertical="center" wrapText="1"/>
      <protection/>
    </xf>
    <xf numFmtId="0" fontId="33" fillId="3" borderId="54" xfId="38" applyFont="1" applyFill="1" applyBorder="1" applyAlignment="1">
      <alignment horizontal="center" vertical="center" wrapText="1"/>
      <protection/>
    </xf>
    <xf numFmtId="174" fontId="34" fillId="4" borderId="14" xfId="24" applyNumberFormat="1" applyFont="1" applyFill="1" applyBorder="1" applyAlignment="1">
      <alignment horizontal="center" vertical="center" wrapText="1"/>
    </xf>
    <xf numFmtId="0" fontId="34" fillId="3" borderId="35" xfId="0" applyFont="1" applyFill="1" applyBorder="1" applyAlignment="1">
      <alignment horizontal="center" vertical="center" wrapText="1"/>
    </xf>
    <xf numFmtId="3" fontId="34" fillId="3" borderId="19" xfId="24" applyNumberFormat="1" applyFont="1" applyFill="1" applyBorder="1" applyAlignment="1">
      <alignment horizontal="center" vertical="center" wrapText="1"/>
    </xf>
    <xf numFmtId="37" fontId="34" fillId="4" borderId="12" xfId="0" applyNumberFormat="1" applyFont="1" applyFill="1" applyBorder="1" applyAlignment="1">
      <alignment horizontal="center" vertical="center" wrapText="1"/>
    </xf>
    <xf numFmtId="0" fontId="34" fillId="4" borderId="12" xfId="0" applyFont="1" applyFill="1" applyBorder="1" applyAlignment="1">
      <alignment horizontal="center" vertical="center" wrapText="1"/>
    </xf>
    <xf numFmtId="1" fontId="34" fillId="4" borderId="14" xfId="0" applyNumberFormat="1" applyFont="1" applyFill="1" applyBorder="1" applyAlignment="1">
      <alignment horizontal="center" vertical="center" wrapText="1"/>
    </xf>
    <xf numFmtId="0" fontId="33" fillId="3" borderId="10" xfId="38" applyFont="1" applyFill="1" applyBorder="1" applyAlignment="1">
      <alignment horizontal="center" vertical="center" wrapText="1"/>
      <protection/>
    </xf>
    <xf numFmtId="174" fontId="34" fillId="3" borderId="6" xfId="24" applyNumberFormat="1" applyFont="1" applyFill="1" applyBorder="1" applyAlignment="1">
      <alignment horizontal="right" vertical="center" wrapText="1"/>
    </xf>
    <xf numFmtId="174" fontId="34" fillId="3" borderId="1" xfId="24" applyNumberFormat="1" applyFont="1" applyFill="1" applyBorder="1" applyAlignment="1">
      <alignment horizontal="right" vertical="center" wrapText="1"/>
    </xf>
    <xf numFmtId="3" fontId="34" fillId="4" borderId="60" xfId="0" applyNumberFormat="1" applyFont="1" applyFill="1" applyBorder="1" applyAlignment="1">
      <alignment horizontal="center" vertical="center" wrapText="1"/>
    </xf>
    <xf numFmtId="174" fontId="34" fillId="4" borderId="25" xfId="24" applyNumberFormat="1" applyFont="1" applyFill="1" applyBorder="1" applyAlignment="1">
      <alignment horizontal="center" vertical="center" wrapText="1"/>
    </xf>
    <xf numFmtId="3" fontId="34" fillId="3" borderId="60" xfId="0" applyNumberFormat="1" applyFont="1" applyFill="1" applyBorder="1" applyAlignment="1">
      <alignment horizontal="center" vertical="center" wrapText="1"/>
    </xf>
    <xf numFmtId="3" fontId="34" fillId="3" borderId="16" xfId="0" applyNumberFormat="1" applyFont="1" applyFill="1" applyBorder="1" applyAlignment="1">
      <alignment horizontal="center" vertical="center" wrapText="1"/>
    </xf>
    <xf numFmtId="37" fontId="34" fillId="4" borderId="36" xfId="0" applyNumberFormat="1" applyFont="1" applyFill="1" applyBorder="1" applyAlignment="1">
      <alignment horizontal="center" vertical="center" wrapText="1"/>
    </xf>
    <xf numFmtId="0" fontId="34" fillId="4" borderId="25" xfId="0" applyFont="1" applyFill="1" applyBorder="1" applyAlignment="1">
      <alignment horizontal="center" vertical="center" wrapText="1"/>
    </xf>
    <xf numFmtId="1" fontId="34" fillId="4" borderId="25" xfId="0" applyNumberFormat="1" applyFont="1" applyFill="1" applyBorder="1" applyAlignment="1">
      <alignment horizontal="center" vertical="center" wrapText="1"/>
    </xf>
    <xf numFmtId="1" fontId="34" fillId="3" borderId="25" xfId="0" applyNumberFormat="1" applyFont="1" applyFill="1" applyBorder="1" applyAlignment="1">
      <alignment horizontal="center" vertical="center" wrapText="1"/>
    </xf>
    <xf numFmtId="1" fontId="34" fillId="3" borderId="14" xfId="0" applyNumberFormat="1" applyFont="1" applyFill="1" applyBorder="1" applyAlignment="1">
      <alignment horizontal="center" vertical="center" wrapText="1"/>
    </xf>
    <xf numFmtId="174" fontId="34" fillId="3" borderId="25" xfId="24" applyNumberFormat="1" applyFont="1" applyFill="1" applyBorder="1" applyAlignment="1">
      <alignment vertical="center" wrapText="1"/>
    </xf>
    <xf numFmtId="174" fontId="34" fillId="3" borderId="14" xfId="24" applyNumberFormat="1" applyFont="1" applyFill="1" applyBorder="1" applyAlignment="1">
      <alignment vertical="center" wrapText="1"/>
    </xf>
    <xf numFmtId="0" fontId="33" fillId="15" borderId="62" xfId="38" applyFont="1" applyFill="1" applyBorder="1" applyAlignment="1">
      <alignment horizontal="center" vertical="center" wrapText="1"/>
      <protection/>
    </xf>
    <xf numFmtId="0" fontId="33" fillId="15" borderId="4" xfId="38" applyFont="1" applyFill="1" applyBorder="1" applyAlignment="1">
      <alignment horizontal="center" vertical="center" wrapText="1"/>
      <protection/>
    </xf>
    <xf numFmtId="3" fontId="34" fillId="3" borderId="60" xfId="24" applyNumberFormat="1" applyFont="1" applyFill="1" applyBorder="1" applyAlignment="1">
      <alignment horizontal="center" vertical="center" wrapText="1"/>
    </xf>
    <xf numFmtId="0" fontId="32" fillId="4" borderId="6" xfId="38" applyFont="1" applyFill="1" applyBorder="1" applyAlignment="1">
      <alignment horizontal="center" vertical="center" wrapText="1"/>
      <protection/>
    </xf>
    <xf numFmtId="0" fontId="32" fillId="4" borderId="56" xfId="38" applyFont="1" applyFill="1" applyBorder="1" applyAlignment="1">
      <alignment horizontal="center" vertical="center" wrapText="1"/>
      <protection/>
    </xf>
    <xf numFmtId="0" fontId="32" fillId="4" borderId="28" xfId="38" applyFont="1" applyFill="1" applyBorder="1" applyAlignment="1">
      <alignment horizontal="center" vertical="center" wrapText="1"/>
      <protection/>
    </xf>
    <xf numFmtId="0" fontId="32" fillId="4" borderId="69" xfId="38" applyFont="1" applyFill="1" applyBorder="1" applyAlignment="1">
      <alignment horizontal="center" vertical="center" wrapText="1"/>
      <protection/>
    </xf>
    <xf numFmtId="0" fontId="32" fillId="4" borderId="74" xfId="38" applyFont="1" applyFill="1" applyBorder="1" applyAlignment="1">
      <alignment horizontal="center" vertical="center" wrapText="1"/>
      <protection/>
    </xf>
    <xf numFmtId="0" fontId="32" fillId="4" borderId="55" xfId="38" applyFont="1" applyFill="1" applyBorder="1" applyAlignment="1">
      <alignment horizontal="center" vertical="center" wrapText="1"/>
      <protection/>
    </xf>
    <xf numFmtId="0" fontId="32" fillId="4" borderId="71" xfId="38" applyFont="1" applyFill="1" applyBorder="1" applyAlignment="1">
      <alignment horizontal="center" vertical="center" wrapText="1"/>
      <protection/>
    </xf>
    <xf numFmtId="0" fontId="32" fillId="4" borderId="62" xfId="38" applyFont="1" applyFill="1" applyBorder="1" applyAlignment="1">
      <alignment horizontal="center" vertical="center" wrapText="1"/>
      <protection/>
    </xf>
    <xf numFmtId="0" fontId="32" fillId="4" borderId="4" xfId="38" applyFont="1" applyFill="1" applyBorder="1" applyAlignment="1">
      <alignment horizontal="center" vertical="center" wrapText="1"/>
      <protection/>
    </xf>
    <xf numFmtId="0" fontId="32" fillId="4" borderId="10" xfId="38" applyFont="1" applyFill="1" applyBorder="1" applyAlignment="1">
      <alignment horizontal="center" vertical="center" wrapText="1"/>
      <protection/>
    </xf>
    <xf numFmtId="0" fontId="1" fillId="0" borderId="62" xfId="38" applyBorder="1" applyAlignment="1">
      <alignment horizontal="center"/>
      <protection/>
    </xf>
    <xf numFmtId="0" fontId="1" fillId="0" borderId="45" xfId="38" applyBorder="1" applyAlignment="1">
      <alignment horizontal="center"/>
      <protection/>
    </xf>
    <xf numFmtId="0" fontId="1" fillId="0" borderId="36" xfId="38" applyBorder="1" applyAlignment="1">
      <alignment horizontal="center"/>
      <protection/>
    </xf>
    <xf numFmtId="0" fontId="1" fillId="0" borderId="4" xfId="38" applyBorder="1" applyAlignment="1">
      <alignment horizontal="center"/>
      <protection/>
    </xf>
    <xf numFmtId="0" fontId="1" fillId="0" borderId="0" xfId="38" applyBorder="1" applyAlignment="1">
      <alignment horizontal="center"/>
      <protection/>
    </xf>
    <xf numFmtId="0" fontId="1" fillId="0" borderId="12" xfId="38" applyBorder="1" applyAlignment="1">
      <alignment horizontal="center"/>
      <protection/>
    </xf>
    <xf numFmtId="0" fontId="30" fillId="4" borderId="56" xfId="38" applyFont="1" applyFill="1" applyBorder="1" applyAlignment="1">
      <alignment horizontal="center" vertical="center" wrapText="1"/>
      <protection/>
    </xf>
    <xf numFmtId="0" fontId="30" fillId="4" borderId="28" xfId="38" applyFont="1" applyFill="1" applyBorder="1" applyAlignment="1">
      <alignment horizontal="center" vertical="center" wrapText="1"/>
      <protection/>
    </xf>
    <xf numFmtId="0" fontId="30" fillId="4" borderId="69" xfId="38" applyFont="1" applyFill="1" applyBorder="1" applyAlignment="1">
      <alignment horizontal="center" vertical="center" wrapText="1"/>
      <protection/>
    </xf>
    <xf numFmtId="0" fontId="30" fillId="4" borderId="52" xfId="38" applyFont="1" applyFill="1" applyBorder="1" applyAlignment="1">
      <alignment horizontal="center" vertical="center" wrapText="1"/>
      <protection/>
    </xf>
    <xf numFmtId="0" fontId="30" fillId="4" borderId="20" xfId="38" applyFont="1" applyFill="1" applyBorder="1" applyAlignment="1">
      <alignment horizontal="center" vertical="center" wrapText="1"/>
      <protection/>
    </xf>
    <xf numFmtId="0" fontId="30" fillId="4" borderId="64" xfId="38" applyFont="1" applyFill="1" applyBorder="1" applyAlignment="1">
      <alignment horizontal="center" vertical="center" wrapText="1"/>
      <protection/>
    </xf>
    <xf numFmtId="0" fontId="31" fillId="4" borderId="52" xfId="38" applyFont="1" applyFill="1" applyBorder="1" applyAlignment="1">
      <alignment horizontal="center" vertical="center" wrapText="1"/>
      <protection/>
    </xf>
    <xf numFmtId="0" fontId="31" fillId="4" borderId="29" xfId="38" applyFont="1" applyFill="1" applyBorder="1" applyAlignment="1">
      <alignment horizontal="center" vertical="center" wrapText="1"/>
      <protection/>
    </xf>
    <xf numFmtId="0" fontId="31" fillId="4" borderId="20" xfId="38" applyFont="1" applyFill="1" applyBorder="1" applyAlignment="1">
      <alignment horizontal="center" vertical="center" wrapText="1"/>
      <protection/>
    </xf>
    <xf numFmtId="0" fontId="31" fillId="4" borderId="64" xfId="38" applyFont="1" applyFill="1" applyBorder="1" applyAlignment="1">
      <alignment horizontal="center" vertical="center" wrapText="1"/>
      <protection/>
    </xf>
    <xf numFmtId="0" fontId="31" fillId="4" borderId="47" xfId="38" applyFont="1" applyFill="1" applyBorder="1" applyAlignment="1">
      <alignment horizontal="center" vertical="center" wrapText="1"/>
      <protection/>
    </xf>
    <xf numFmtId="0" fontId="31" fillId="4" borderId="34" xfId="38" applyFont="1" applyFill="1" applyBorder="1" applyAlignment="1">
      <alignment horizontal="center" vertical="center" wrapText="1"/>
      <protection/>
    </xf>
    <xf numFmtId="17" fontId="31" fillId="4" borderId="47" xfId="38" applyNumberFormat="1" applyFont="1" applyFill="1" applyBorder="1" applyAlignment="1">
      <alignment horizontal="center" vertical="center" wrapText="1"/>
      <protection/>
    </xf>
    <xf numFmtId="0" fontId="31" fillId="4" borderId="70" xfId="38" applyFont="1" applyFill="1" applyBorder="1" applyAlignment="1">
      <alignment horizontal="center" vertical="center" wrapText="1"/>
      <protection/>
    </xf>
    <xf numFmtId="0" fontId="31" fillId="4" borderId="75" xfId="38" applyFont="1" applyFill="1" applyBorder="1" applyAlignment="1">
      <alignment horizontal="center" vertical="center" wrapText="1"/>
      <protection/>
    </xf>
    <xf numFmtId="0" fontId="32" fillId="4" borderId="2" xfId="38" applyFont="1" applyFill="1" applyBorder="1" applyAlignment="1">
      <alignment horizontal="center" vertical="center" wrapText="1"/>
      <protection/>
    </xf>
    <xf numFmtId="0" fontId="32" fillId="4" borderId="3" xfId="38" applyFont="1" applyFill="1" applyBorder="1" applyAlignment="1">
      <alignment horizontal="center" vertical="center" wrapText="1"/>
      <protection/>
    </xf>
    <xf numFmtId="0" fontId="32" fillId="4" borderId="9" xfId="38" applyFont="1" applyFill="1" applyBorder="1" applyAlignment="1">
      <alignment horizontal="center" vertical="center" wrapText="1"/>
      <protection/>
    </xf>
    <xf numFmtId="0" fontId="1" fillId="3" borderId="0" xfId="38" applyFill="1" applyAlignment="1">
      <alignment horizontal="left"/>
      <protection/>
    </xf>
    <xf numFmtId="43" fontId="8" fillId="3" borderId="6" xfId="38" applyNumberFormat="1" applyFont="1" applyFill="1" applyBorder="1" applyAlignment="1">
      <alignment horizontal="center"/>
      <protection/>
    </xf>
    <xf numFmtId="43" fontId="8" fillId="3" borderId="1" xfId="38" applyNumberFormat="1" applyFont="1" applyFill="1" applyBorder="1" applyAlignment="1">
      <alignment horizontal="center"/>
      <protection/>
    </xf>
    <xf numFmtId="43" fontId="8" fillId="3" borderId="7" xfId="38" applyNumberFormat="1" applyFont="1" applyFill="1" applyBorder="1" applyAlignment="1">
      <alignment horizontal="center"/>
      <protection/>
    </xf>
    <xf numFmtId="170" fontId="12" fillId="4" borderId="25" xfId="29" applyNumberFormat="1" applyFont="1" applyFill="1" applyBorder="1" applyAlignment="1">
      <alignment vertical="center"/>
    </xf>
    <xf numFmtId="170" fontId="12" fillId="4" borderId="14" xfId="29" applyNumberFormat="1" applyFont="1" applyFill="1" applyBorder="1" applyAlignment="1">
      <alignment vertical="center"/>
    </xf>
    <xf numFmtId="170" fontId="12" fillId="4" borderId="23" xfId="29" applyNumberFormat="1" applyFont="1" applyFill="1" applyBorder="1" applyAlignment="1">
      <alignment vertical="center"/>
    </xf>
    <xf numFmtId="37" fontId="1" fillId="3" borderId="6" xfId="38" applyNumberFormat="1" applyFill="1" applyBorder="1" applyAlignment="1">
      <alignment horizontal="center" vertical="center"/>
      <protection/>
    </xf>
    <xf numFmtId="0" fontId="1" fillId="3" borderId="1" xfId="38" applyFill="1" applyBorder="1" applyAlignment="1">
      <alignment horizontal="center" vertical="center"/>
      <protection/>
    </xf>
    <xf numFmtId="0" fontId="1" fillId="3" borderId="7" xfId="38" applyFill="1" applyBorder="1" applyAlignment="1">
      <alignment horizontal="center" vertical="center"/>
      <protection/>
    </xf>
    <xf numFmtId="0" fontId="33" fillId="3" borderId="46" xfId="38" applyFont="1" applyFill="1" applyBorder="1" applyAlignment="1">
      <alignment horizontal="center" vertical="center" wrapText="1"/>
      <protection/>
    </xf>
    <xf numFmtId="0" fontId="33" fillId="3" borderId="9" xfId="38" applyFont="1" applyFill="1" applyBorder="1" applyAlignment="1">
      <alignment horizontal="center" vertical="center" wrapText="1"/>
      <protection/>
    </xf>
    <xf numFmtId="0" fontId="39" fillId="4" borderId="62" xfId="0" applyFont="1" applyFill="1" applyBorder="1" applyAlignment="1">
      <alignment horizontal="left" vertical="center" wrapText="1"/>
    </xf>
    <xf numFmtId="0" fontId="39" fillId="4" borderId="4" xfId="0" applyFont="1" applyFill="1" applyBorder="1" applyAlignment="1">
      <alignment horizontal="left" vertical="center" wrapText="1"/>
    </xf>
    <xf numFmtId="0" fontId="39" fillId="4" borderId="2" xfId="0" applyFont="1" applyFill="1" applyBorder="1" applyAlignment="1">
      <alignment horizontal="left" vertical="center" wrapText="1"/>
    </xf>
    <xf numFmtId="37" fontId="12" fillId="4" borderId="6" xfId="38" applyNumberFormat="1" applyFont="1" applyFill="1" applyBorder="1" applyAlignment="1">
      <alignment horizontal="center" vertical="center"/>
      <protection/>
    </xf>
    <xf numFmtId="0" fontId="12" fillId="4" borderId="1" xfId="38" applyFont="1" applyFill="1" applyBorder="1" applyAlignment="1">
      <alignment horizontal="center" vertical="center"/>
      <protection/>
    </xf>
    <xf numFmtId="0" fontId="12" fillId="4" borderId="7" xfId="38" applyFont="1" applyFill="1" applyBorder="1" applyAlignment="1">
      <alignment horizontal="center" vertical="center"/>
      <protection/>
    </xf>
    <xf numFmtId="0" fontId="34" fillId="3" borderId="23" xfId="0" applyFont="1" applyFill="1" applyBorder="1" applyAlignment="1">
      <alignment horizontal="center" vertical="center" wrapText="1"/>
    </xf>
    <xf numFmtId="174" fontId="8" fillId="3" borderId="25" xfId="24" applyNumberFormat="1" applyFont="1" applyFill="1" applyBorder="1" applyAlignment="1">
      <alignment vertical="center" wrapText="1"/>
    </xf>
    <xf numFmtId="174" fontId="8" fillId="3" borderId="23" xfId="24" applyNumberFormat="1" applyFont="1" applyFill="1" applyBorder="1" applyAlignment="1">
      <alignment vertical="center" wrapText="1"/>
    </xf>
    <xf numFmtId="174" fontId="8" fillId="3" borderId="60" xfId="24" applyNumberFormat="1" applyFont="1" applyFill="1" applyBorder="1" applyAlignment="1">
      <alignment horizontal="center" vertical="center" wrapText="1"/>
    </xf>
    <xf numFmtId="174" fontId="8" fillId="3" borderId="16" xfId="24" applyNumberFormat="1" applyFont="1" applyFill="1" applyBorder="1" applyAlignment="1">
      <alignment horizontal="center" vertical="center" wrapText="1"/>
    </xf>
    <xf numFmtId="174" fontId="8" fillId="3" borderId="11" xfId="24" applyNumberFormat="1" applyFont="1" applyFill="1" applyBorder="1" applyAlignment="1">
      <alignment horizontal="center" vertical="center" wrapText="1"/>
    </xf>
    <xf numFmtId="43" fontId="8" fillId="3" borderId="56" xfId="38" applyNumberFormat="1" applyFont="1" applyFill="1" applyBorder="1" applyAlignment="1">
      <alignment horizontal="left"/>
      <protection/>
    </xf>
    <xf numFmtId="43" fontId="8" fillId="3" borderId="52" xfId="38" applyNumberFormat="1" applyFont="1" applyFill="1" applyBorder="1" applyAlignment="1">
      <alignment horizontal="left"/>
      <protection/>
    </xf>
    <xf numFmtId="43" fontId="8" fillId="3" borderId="51" xfId="38" applyNumberFormat="1" applyFont="1" applyFill="1" applyBorder="1" applyAlignment="1">
      <alignment horizontal="left"/>
      <protection/>
    </xf>
    <xf numFmtId="174" fontId="8" fillId="3" borderId="26" xfId="24" applyNumberFormat="1" applyFont="1" applyFill="1" applyBorder="1" applyAlignment="1">
      <alignment horizontal="left" vertical="center" wrapText="1"/>
    </xf>
    <xf numFmtId="174" fontId="8" fillId="3" borderId="13" xfId="24" applyNumberFormat="1" applyFont="1" applyFill="1" applyBorder="1" applyAlignment="1">
      <alignment horizontal="left"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1" fontId="8" fillId="3" borderId="25" xfId="0" applyNumberFormat="1" applyFont="1" applyFill="1" applyBorder="1" applyAlignment="1">
      <alignment horizontal="center" vertical="center" wrapText="1"/>
    </xf>
    <xf numFmtId="174" fontId="8" fillId="3" borderId="27" xfId="24" applyNumberFormat="1" applyFont="1" applyFill="1" applyBorder="1" applyAlignment="1">
      <alignment horizontal="left" vertical="center" wrapText="1"/>
    </xf>
    <xf numFmtId="175" fontId="33" fillId="4" borderId="34" xfId="38" applyNumberFormat="1" applyFont="1" applyFill="1" applyBorder="1" applyAlignment="1">
      <alignment horizontal="left" vertical="center" wrapText="1"/>
      <protection/>
    </xf>
    <xf numFmtId="0" fontId="0" fillId="4" borderId="39" xfId="0" applyFill="1" applyBorder="1" applyAlignment="1">
      <alignment/>
    </xf>
    <xf numFmtId="170" fontId="11" fillId="3" borderId="10" xfId="0" applyNumberFormat="1" applyFont="1" applyFill="1" applyBorder="1" applyAlignment="1">
      <alignment horizontal="center" vertical="center"/>
    </xf>
    <xf numFmtId="170" fontId="11" fillId="3" borderId="23" xfId="0" applyNumberFormat="1" applyFont="1" applyFill="1" applyBorder="1" applyAlignment="1">
      <alignment horizontal="center" vertical="center"/>
    </xf>
    <xf numFmtId="3" fontId="11" fillId="0" borderId="10" xfId="38" applyNumberFormat="1" applyFont="1" applyFill="1" applyBorder="1" applyAlignment="1">
      <alignment horizontal="center" vertical="center" wrapText="1"/>
      <protection/>
    </xf>
    <xf numFmtId="3" fontId="11" fillId="0" borderId="23" xfId="38" applyNumberFormat="1" applyFont="1" applyFill="1" applyBorder="1" applyAlignment="1">
      <alignment horizontal="center" vertical="center" wrapText="1"/>
      <protection/>
    </xf>
    <xf numFmtId="175" fontId="11" fillId="3" borderId="10" xfId="38" applyNumberFormat="1" applyFont="1" applyFill="1" applyBorder="1" applyAlignment="1">
      <alignment vertical="center" wrapText="1"/>
      <protection/>
    </xf>
    <xf numFmtId="175" fontId="11" fillId="3" borderId="23" xfId="38" applyNumberFormat="1" applyFont="1" applyFill="1" applyBorder="1" applyAlignment="1">
      <alignment vertical="center" wrapText="1"/>
      <protection/>
    </xf>
    <xf numFmtId="170" fontId="10" fillId="3" borderId="10" xfId="0" applyNumberFormat="1" applyFont="1" applyFill="1" applyBorder="1" applyAlignment="1">
      <alignment horizontal="center" vertical="center"/>
    </xf>
    <xf numFmtId="170" fontId="10" fillId="3" borderId="23" xfId="0" applyNumberFormat="1" applyFont="1" applyFill="1" applyBorder="1" applyAlignment="1">
      <alignment horizontal="center" vertical="center"/>
    </xf>
    <xf numFmtId="0" fontId="8" fillId="3" borderId="23" xfId="0" applyFont="1" applyFill="1" applyBorder="1" applyAlignment="1">
      <alignment horizontal="justify" vertical="center" wrapText="1"/>
    </xf>
    <xf numFmtId="1" fontId="8" fillId="3" borderId="23" xfId="0" applyNumberFormat="1" applyFont="1" applyFill="1" applyBorder="1" applyAlignment="1">
      <alignment horizontal="justify" vertical="center" wrapText="1"/>
    </xf>
    <xf numFmtId="0" fontId="33" fillId="0" borderId="68" xfId="38" applyFont="1" applyFill="1" applyBorder="1" applyAlignment="1">
      <alignment horizontal="center" vertical="center" wrapText="1"/>
      <protection/>
    </xf>
    <xf numFmtId="0" fontId="33" fillId="0" borderId="15" xfId="38" applyFont="1" applyFill="1" applyBorder="1" applyAlignment="1">
      <alignment horizontal="center" vertical="center" wrapText="1"/>
      <protection/>
    </xf>
    <xf numFmtId="0" fontId="33" fillId="0" borderId="38" xfId="38"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174" fontId="34" fillId="3" borderId="7" xfId="24" applyNumberFormat="1" applyFont="1" applyFill="1" applyBorder="1" applyAlignment="1">
      <alignment vertical="center" wrapText="1"/>
    </xf>
    <xf numFmtId="174" fontId="34" fillId="3" borderId="56" xfId="24" applyNumberFormat="1" applyFont="1" applyFill="1" applyBorder="1" applyAlignment="1">
      <alignment horizontal="left" vertical="center" wrapText="1"/>
    </xf>
    <xf numFmtId="174" fontId="34" fillId="3" borderId="52" xfId="24" applyNumberFormat="1" applyFont="1" applyFill="1" applyBorder="1" applyAlignment="1">
      <alignment horizontal="left" vertical="center" wrapText="1"/>
    </xf>
    <xf numFmtId="174" fontId="34" fillId="3" borderId="51" xfId="24" applyNumberFormat="1" applyFont="1" applyFill="1" applyBorder="1" applyAlignment="1">
      <alignment horizontal="left" vertical="center" wrapText="1"/>
    </xf>
    <xf numFmtId="175" fontId="33" fillId="4" borderId="29" xfId="38" applyNumberFormat="1" applyFont="1" applyFill="1" applyBorder="1" applyAlignment="1">
      <alignment horizontal="left" vertical="center" wrapText="1"/>
      <protection/>
    </xf>
    <xf numFmtId="0" fontId="0" fillId="4" borderId="59" xfId="0" applyFill="1" applyBorder="1" applyAlignment="1">
      <alignment/>
    </xf>
    <xf numFmtId="3" fontId="10" fillId="3" borderId="1" xfId="29" applyNumberFormat="1" applyFont="1" applyFill="1" applyBorder="1" applyAlignment="1">
      <alignment horizontal="center" vertical="center" wrapText="1"/>
    </xf>
    <xf numFmtId="3" fontId="10" fillId="3" borderId="7" xfId="29" applyNumberFormat="1" applyFont="1" applyFill="1" applyBorder="1" applyAlignment="1">
      <alignment horizontal="center" vertical="center" wrapText="1"/>
    </xf>
    <xf numFmtId="175" fontId="11" fillId="3" borderId="1" xfId="38" applyNumberFormat="1" applyFont="1" applyFill="1" applyBorder="1" applyAlignment="1">
      <alignment vertical="center" wrapText="1"/>
      <protection/>
    </xf>
    <xf numFmtId="175" fontId="11" fillId="3" borderId="7" xfId="38" applyNumberFormat="1" applyFont="1" applyFill="1" applyBorder="1" applyAlignment="1">
      <alignment vertical="center" wrapText="1"/>
      <protection/>
    </xf>
    <xf numFmtId="174" fontId="34" fillId="3" borderId="23" xfId="24" applyNumberFormat="1" applyFont="1" applyFill="1" applyBorder="1" applyAlignment="1">
      <alignment horizontal="center" vertical="center" wrapText="1"/>
    </xf>
    <xf numFmtId="174" fontId="34" fillId="3" borderId="10" xfId="24" applyNumberFormat="1" applyFont="1" applyFill="1" applyBorder="1" applyAlignment="1">
      <alignment horizontal="center" vertical="center" wrapText="1"/>
    </xf>
    <xf numFmtId="37" fontId="10" fillId="3" borderId="10" xfId="38" applyNumberFormat="1" applyFont="1" applyFill="1" applyBorder="1" applyAlignment="1">
      <alignment vertical="center"/>
      <protection/>
    </xf>
    <xf numFmtId="0" fontId="10" fillId="3" borderId="23" xfId="38" applyFont="1" applyFill="1" applyBorder="1" applyAlignment="1">
      <alignment vertical="center"/>
      <protection/>
    </xf>
    <xf numFmtId="0" fontId="33" fillId="0" borderId="30" xfId="38" applyFont="1" applyFill="1" applyBorder="1" applyAlignment="1">
      <alignment horizontal="center" vertical="center" wrapText="1"/>
      <protection/>
    </xf>
    <xf numFmtId="0" fontId="33" fillId="0" borderId="32" xfId="38" applyFont="1" applyFill="1" applyBorder="1" applyAlignment="1">
      <alignment horizontal="center" vertical="center" wrapText="1"/>
      <protection/>
    </xf>
    <xf numFmtId="0" fontId="33" fillId="0" borderId="33" xfId="38" applyFont="1" applyFill="1" applyBorder="1" applyAlignment="1">
      <alignment horizontal="center" vertical="center" wrapText="1"/>
      <protection/>
    </xf>
    <xf numFmtId="0" fontId="33" fillId="3" borderId="7" xfId="38" applyFont="1" applyFill="1" applyBorder="1" applyAlignment="1">
      <alignment horizontal="center" vertical="center" wrapText="1"/>
      <protection/>
    </xf>
    <xf numFmtId="175" fontId="33" fillId="3" borderId="1" xfId="38" applyNumberFormat="1" applyFont="1" applyFill="1" applyBorder="1" applyAlignment="1">
      <alignment horizontal="center" vertical="center" wrapText="1"/>
      <protection/>
    </xf>
    <xf numFmtId="175" fontId="33" fillId="3" borderId="7" xfId="38" applyNumberFormat="1" applyFont="1" applyFill="1" applyBorder="1" applyAlignment="1">
      <alignment horizontal="center" vertical="center" wrapText="1"/>
      <protection/>
    </xf>
    <xf numFmtId="0" fontId="0" fillId="4" borderId="12" xfId="0" applyFill="1" applyBorder="1" applyAlignment="1">
      <alignment/>
    </xf>
    <xf numFmtId="37" fontId="10" fillId="3" borderId="10" xfId="38" applyNumberFormat="1" applyFont="1" applyFill="1" applyBorder="1" applyAlignment="1">
      <alignment horizontal="center" vertical="center"/>
      <protection/>
    </xf>
    <xf numFmtId="0" fontId="10" fillId="3" borderId="23" xfId="38" applyFont="1" applyFill="1" applyBorder="1" applyAlignment="1">
      <alignment horizontal="center" vertical="center"/>
      <protection/>
    </xf>
    <xf numFmtId="37" fontId="10" fillId="0" borderId="10" xfId="38" applyNumberFormat="1" applyFont="1" applyFill="1" applyBorder="1" applyAlignment="1">
      <alignment horizontal="center" vertical="center"/>
      <protection/>
    </xf>
    <xf numFmtId="0" fontId="10" fillId="0" borderId="23" xfId="38" applyFont="1" applyFill="1" applyBorder="1" applyAlignment="1">
      <alignment horizontal="center" vertical="center"/>
      <protection/>
    </xf>
    <xf numFmtId="37" fontId="10" fillId="0" borderId="10" xfId="38" applyNumberFormat="1" applyFont="1" applyFill="1" applyBorder="1" applyAlignment="1">
      <alignment vertical="center"/>
      <protection/>
    </xf>
    <xf numFmtId="0" fontId="10" fillId="0" borderId="23" xfId="38" applyFont="1" applyFill="1" applyBorder="1" applyAlignment="1">
      <alignment vertical="center"/>
      <protection/>
    </xf>
    <xf numFmtId="1" fontId="34" fillId="3" borderId="23" xfId="0" applyNumberFormat="1"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23" xfId="0" applyFont="1" applyFill="1" applyBorder="1" applyAlignment="1">
      <alignment horizontal="center" vertical="center" wrapText="1"/>
    </xf>
    <xf numFmtId="174" fontId="34" fillId="3" borderId="47" xfId="24" applyNumberFormat="1" applyFont="1" applyFill="1" applyBorder="1" applyAlignment="1">
      <alignment horizontal="center" vertical="center" wrapText="1"/>
    </xf>
    <xf numFmtId="174" fontId="34" fillId="3" borderId="13" xfId="24" applyNumberFormat="1" applyFont="1" applyFill="1" applyBorder="1" applyAlignment="1">
      <alignment horizontal="center" vertical="center" wrapText="1"/>
    </xf>
    <xf numFmtId="174" fontId="34" fillId="3" borderId="27" xfId="24" applyNumberFormat="1" applyFont="1" applyFill="1" applyBorder="1" applyAlignment="1">
      <alignment horizontal="center" vertical="center" wrapText="1"/>
    </xf>
    <xf numFmtId="1" fontId="34" fillId="3"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8" fillId="0" borderId="30" xfId="38" applyFont="1" applyFill="1" applyBorder="1" applyAlignment="1">
      <alignment horizontal="center" vertical="center" wrapText="1"/>
      <protection/>
    </xf>
    <xf numFmtId="0" fontId="8" fillId="0" borderId="32" xfId="38" applyFont="1" applyFill="1" applyBorder="1" applyAlignment="1">
      <alignment horizontal="center" vertical="center" wrapText="1"/>
      <protection/>
    </xf>
    <xf numFmtId="0" fontId="8" fillId="0" borderId="33" xfId="38" applyFont="1" applyFill="1" applyBorder="1" applyAlignment="1">
      <alignment horizontal="center" vertical="center" wrapText="1"/>
      <protection/>
    </xf>
    <xf numFmtId="174" fontId="34" fillId="3" borderId="26" xfId="24" applyNumberFormat="1" applyFont="1" applyFill="1" applyBorder="1" applyAlignment="1">
      <alignment horizontal="center" vertical="center" wrapText="1"/>
    </xf>
    <xf numFmtId="174" fontId="34" fillId="3" borderId="60" xfId="24" applyNumberFormat="1" applyFont="1" applyFill="1" applyBorder="1" applyAlignment="1">
      <alignment horizontal="center" vertical="center" wrapText="1"/>
    </xf>
    <xf numFmtId="174" fontId="34" fillId="3" borderId="16" xfId="24" applyNumberFormat="1" applyFont="1" applyFill="1" applyBorder="1" applyAlignment="1">
      <alignment horizontal="center" vertical="center" wrapText="1"/>
    </xf>
    <xf numFmtId="174" fontId="34" fillId="3" borderId="11" xfId="24" applyNumberFormat="1" applyFont="1" applyFill="1" applyBorder="1" applyAlignment="1">
      <alignment horizontal="center" vertical="center" wrapText="1"/>
    </xf>
    <xf numFmtId="0" fontId="10" fillId="3" borderId="10" xfId="38" applyFont="1" applyFill="1" applyBorder="1" applyAlignment="1">
      <alignment horizontal="center"/>
      <protection/>
    </xf>
    <xf numFmtId="0" fontId="10" fillId="3" borderId="23" xfId="38" applyFont="1" applyFill="1" applyBorder="1" applyAlignment="1">
      <alignment horizontal="center"/>
      <protection/>
    </xf>
    <xf numFmtId="175" fontId="33" fillId="3" borderId="10" xfId="38" applyNumberFormat="1" applyFont="1" applyFill="1" applyBorder="1" applyAlignment="1">
      <alignment horizontal="center" vertical="center" wrapText="1"/>
      <protection/>
    </xf>
    <xf numFmtId="175" fontId="33" fillId="3" borderId="23" xfId="38" applyNumberFormat="1" applyFont="1" applyFill="1" applyBorder="1" applyAlignment="1">
      <alignment horizontal="center" vertical="center" wrapText="1"/>
      <protection/>
    </xf>
    <xf numFmtId="174" fontId="34" fillId="3" borderId="25" xfId="24" applyNumberFormat="1" applyFont="1" applyFill="1" applyBorder="1" applyAlignment="1">
      <alignment horizontal="right" vertical="center" wrapText="1"/>
    </xf>
    <xf numFmtId="174" fontId="34" fillId="3" borderId="14" xfId="24" applyNumberFormat="1" applyFont="1" applyFill="1" applyBorder="1" applyAlignment="1">
      <alignment horizontal="right" vertical="center" wrapText="1"/>
    </xf>
    <xf numFmtId="174" fontId="34" fillId="3" borderId="23" xfId="24" applyNumberFormat="1" applyFont="1" applyFill="1" applyBorder="1" applyAlignment="1">
      <alignment horizontal="right" vertical="center" wrapText="1"/>
    </xf>
    <xf numFmtId="0" fontId="34" fillId="3" borderId="25" xfId="24" applyNumberFormat="1" applyFont="1" applyFill="1" applyBorder="1" applyAlignment="1">
      <alignment horizontal="right" vertical="center" wrapText="1"/>
    </xf>
    <xf numFmtId="0" fontId="34" fillId="3" borderId="14" xfId="24" applyNumberFormat="1" applyFont="1" applyFill="1" applyBorder="1" applyAlignment="1">
      <alignment horizontal="right" vertical="center" wrapText="1"/>
    </xf>
    <xf numFmtId="0" fontId="34" fillId="3" borderId="23" xfId="24" applyNumberFormat="1" applyFont="1" applyFill="1" applyBorder="1" applyAlignment="1">
      <alignment horizontal="right" vertical="center" wrapText="1"/>
    </xf>
    <xf numFmtId="175" fontId="33" fillId="4" borderId="70" xfId="38" applyNumberFormat="1" applyFont="1" applyFill="1" applyBorder="1" applyAlignment="1">
      <alignment horizontal="left" vertical="center" wrapText="1"/>
      <protection/>
    </xf>
    <xf numFmtId="0" fontId="0" fillId="4" borderId="3" xfId="0" applyFill="1" applyBorder="1" applyAlignment="1">
      <alignment/>
    </xf>
    <xf numFmtId="175" fontId="11" fillId="3" borderId="10" xfId="38" applyNumberFormat="1" applyFont="1" applyFill="1" applyBorder="1" applyAlignment="1">
      <alignment horizontal="center" vertical="center" wrapText="1"/>
      <protection/>
    </xf>
    <xf numFmtId="175" fontId="11" fillId="3" borderId="23" xfId="38" applyNumberFormat="1" applyFont="1" applyFill="1" applyBorder="1" applyAlignment="1">
      <alignment horizontal="center" vertical="center" wrapText="1"/>
      <protection/>
    </xf>
    <xf numFmtId="175" fontId="11" fillId="0" borderId="10" xfId="38" applyNumberFormat="1" applyFont="1" applyFill="1" applyBorder="1" applyAlignment="1">
      <alignment horizontal="center" vertical="center" wrapText="1"/>
      <protection/>
    </xf>
    <xf numFmtId="175" fontId="11" fillId="0" borderId="23" xfId="38" applyNumberFormat="1" applyFont="1" applyFill="1" applyBorder="1" applyAlignment="1">
      <alignment horizontal="center" vertical="center" wrapText="1"/>
      <protection/>
    </xf>
    <xf numFmtId="175" fontId="11" fillId="0" borderId="10" xfId="38" applyNumberFormat="1" applyFont="1" applyFill="1" applyBorder="1" applyAlignment="1">
      <alignment vertical="center" wrapText="1"/>
      <protection/>
    </xf>
    <xf numFmtId="175" fontId="11" fillId="0" borderId="23" xfId="38" applyNumberFormat="1" applyFont="1" applyFill="1" applyBorder="1" applyAlignment="1">
      <alignment vertical="center" wrapText="1"/>
      <protection/>
    </xf>
    <xf numFmtId="175" fontId="33" fillId="4" borderId="39" xfId="38" applyNumberFormat="1" applyFont="1" applyFill="1" applyBorder="1" applyAlignment="1">
      <alignment horizontal="left" vertical="center" wrapText="1"/>
      <protection/>
    </xf>
    <xf numFmtId="174" fontId="34" fillId="3" borderId="23" xfId="24" applyNumberFormat="1" applyFont="1" applyFill="1" applyBorder="1" applyAlignment="1">
      <alignment vertical="center" wrapText="1"/>
    </xf>
    <xf numFmtId="0" fontId="34" fillId="3" borderId="26"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27" xfId="0" applyFont="1" applyFill="1" applyBorder="1" applyAlignment="1">
      <alignment horizontal="center" vertical="center" wrapText="1"/>
    </xf>
    <xf numFmtId="3" fontId="11" fillId="3" borderId="10" xfId="38" applyNumberFormat="1" applyFont="1" applyFill="1" applyBorder="1" applyAlignment="1">
      <alignment horizontal="center" vertical="center" wrapText="1"/>
      <protection/>
    </xf>
    <xf numFmtId="3" fontId="11" fillId="3" borderId="14" xfId="38" applyNumberFormat="1" applyFont="1" applyFill="1" applyBorder="1" applyAlignment="1">
      <alignment horizontal="center" vertical="center" wrapText="1"/>
      <protection/>
    </xf>
    <xf numFmtId="3" fontId="11" fillId="0" borderId="14" xfId="38" applyNumberFormat="1" applyFont="1" applyFill="1" applyBorder="1" applyAlignment="1">
      <alignment horizontal="center" vertical="center" wrapText="1"/>
      <protection/>
    </xf>
    <xf numFmtId="1" fontId="11" fillId="3" borderId="10" xfId="38" applyNumberFormat="1" applyFont="1" applyFill="1" applyBorder="1" applyAlignment="1">
      <alignment vertical="center" wrapText="1"/>
      <protection/>
    </xf>
    <xf numFmtId="1" fontId="11" fillId="3" borderId="14" xfId="38" applyNumberFormat="1" applyFont="1" applyFill="1" applyBorder="1" applyAlignment="1">
      <alignment vertical="center" wrapText="1"/>
      <protection/>
    </xf>
    <xf numFmtId="1" fontId="11" fillId="0" borderId="10" xfId="38" applyNumberFormat="1" applyFont="1" applyFill="1" applyBorder="1" applyAlignment="1">
      <alignment vertical="center" wrapText="1"/>
      <protection/>
    </xf>
    <xf numFmtId="1" fontId="11" fillId="0" borderId="23" xfId="38" applyNumberFormat="1" applyFont="1" applyFill="1" applyBorder="1" applyAlignment="1">
      <alignment vertical="center" wrapText="1"/>
      <protection/>
    </xf>
    <xf numFmtId="174" fontId="34" fillId="3" borderId="26" xfId="0" applyNumberFormat="1" applyFont="1" applyFill="1" applyBorder="1" applyAlignment="1">
      <alignment horizontal="center" vertical="center" wrapText="1"/>
    </xf>
    <xf numFmtId="3" fontId="11" fillId="3" borderId="23" xfId="38" applyNumberFormat="1" applyFont="1" applyFill="1" applyBorder="1" applyAlignment="1">
      <alignment horizontal="center" vertical="center" wrapText="1"/>
      <protection/>
    </xf>
    <xf numFmtId="37" fontId="13" fillId="3" borderId="10" xfId="29" applyNumberFormat="1" applyFont="1" applyFill="1" applyBorder="1" applyAlignment="1">
      <alignment horizontal="center" vertical="center"/>
    </xf>
    <xf numFmtId="37" fontId="13" fillId="3" borderId="23" xfId="29" applyNumberFormat="1" applyFont="1" applyFill="1" applyBorder="1" applyAlignment="1">
      <alignment horizontal="center" vertical="center"/>
    </xf>
    <xf numFmtId="1" fontId="11" fillId="3" borderId="23" xfId="38" applyNumberFormat="1" applyFont="1" applyFill="1" applyBorder="1" applyAlignment="1">
      <alignment vertical="center" wrapText="1"/>
      <protection/>
    </xf>
    <xf numFmtId="174" fontId="34" fillId="3" borderId="26" xfId="24" applyNumberFormat="1" applyFont="1" applyFill="1" applyBorder="1" applyAlignment="1">
      <alignment horizontal="left" vertical="center" wrapText="1"/>
    </xf>
    <xf numFmtId="174" fontId="34" fillId="3" borderId="13" xfId="24" applyNumberFormat="1" applyFont="1" applyFill="1" applyBorder="1" applyAlignment="1">
      <alignment horizontal="left" vertical="center" wrapText="1"/>
    </xf>
    <xf numFmtId="37" fontId="13" fillId="3" borderId="14" xfId="29" applyNumberFormat="1" applyFont="1" applyFill="1" applyBorder="1" applyAlignment="1">
      <alignment horizontal="center" vertical="center"/>
    </xf>
    <xf numFmtId="175" fontId="33" fillId="3" borderId="14" xfId="38" applyNumberFormat="1" applyFont="1" applyFill="1" applyBorder="1" applyAlignment="1">
      <alignment horizontal="center" vertical="center" wrapText="1"/>
      <protection/>
    </xf>
    <xf numFmtId="174" fontId="34" fillId="3" borderId="27" xfId="24" applyNumberFormat="1" applyFont="1" applyFill="1" applyBorder="1" applyAlignment="1">
      <alignment horizontal="left" vertical="center" wrapText="1"/>
    </xf>
    <xf numFmtId="0" fontId="0" fillId="4" borderId="0" xfId="0" applyFill="1" applyBorder="1" applyAlignment="1">
      <alignment/>
    </xf>
    <xf numFmtId="170" fontId="11" fillId="3" borderId="10" xfId="29" applyNumberFormat="1" applyFont="1" applyFill="1" applyBorder="1" applyAlignment="1">
      <alignment horizontal="center" vertical="center" wrapText="1"/>
    </xf>
    <xf numFmtId="170" fontId="11" fillId="3" borderId="23" xfId="29" applyNumberFormat="1" applyFont="1" applyFill="1" applyBorder="1" applyAlignment="1">
      <alignment horizontal="center" vertical="center" wrapText="1"/>
    </xf>
    <xf numFmtId="177" fontId="11" fillId="0" borderId="10" xfId="38" applyNumberFormat="1" applyFont="1" applyFill="1" applyBorder="1" applyAlignment="1">
      <alignment horizontal="center" vertical="center" wrapText="1"/>
      <protection/>
    </xf>
    <xf numFmtId="177" fontId="11" fillId="0" borderId="14" xfId="38" applyNumberFormat="1" applyFont="1" applyFill="1" applyBorder="1" applyAlignment="1">
      <alignment horizontal="center" vertical="center" wrapText="1"/>
      <protection/>
    </xf>
    <xf numFmtId="175" fontId="11" fillId="3" borderId="14" xfId="38" applyNumberFormat="1" applyFont="1" applyFill="1" applyBorder="1" applyAlignment="1">
      <alignment vertical="center" wrapText="1"/>
      <protection/>
    </xf>
    <xf numFmtId="177" fontId="11" fillId="3" borderId="10" xfId="38" applyNumberFormat="1" applyFont="1" applyFill="1" applyBorder="1" applyAlignment="1">
      <alignment horizontal="center" vertical="center" wrapText="1"/>
      <protection/>
    </xf>
    <xf numFmtId="177" fontId="11" fillId="3" borderId="23" xfId="38" applyNumberFormat="1" applyFont="1" applyFill="1" applyBorder="1" applyAlignment="1">
      <alignment horizontal="center" vertical="center" wrapText="1"/>
      <protection/>
    </xf>
    <xf numFmtId="177" fontId="11" fillId="0" borderId="23" xfId="38" applyNumberFormat="1" applyFont="1" applyFill="1" applyBorder="1" applyAlignment="1">
      <alignment horizontal="center" vertical="center" wrapText="1"/>
      <protection/>
    </xf>
    <xf numFmtId="175" fontId="10" fillId="0" borderId="10" xfId="38" applyNumberFormat="1" applyFont="1" applyFill="1" applyBorder="1" applyAlignment="1">
      <alignment vertical="center" wrapText="1"/>
      <protection/>
    </xf>
    <xf numFmtId="175" fontId="10" fillId="0" borderId="23" xfId="38" applyNumberFormat="1" applyFont="1" applyFill="1" applyBorder="1" applyAlignment="1">
      <alignment vertical="center" wrapText="1"/>
      <protection/>
    </xf>
    <xf numFmtId="176" fontId="11" fillId="3" borderId="10" xfId="29" applyNumberFormat="1" applyFont="1" applyFill="1" applyBorder="1" applyAlignment="1">
      <alignment horizontal="center" vertical="center" wrapText="1"/>
    </xf>
    <xf numFmtId="176" fontId="11" fillId="3" borderId="23" xfId="29" applyNumberFormat="1" applyFont="1" applyFill="1" applyBorder="1" applyAlignment="1">
      <alignment horizontal="center" vertical="center" wrapText="1"/>
    </xf>
    <xf numFmtId="0" fontId="32" fillId="4" borderId="41" xfId="38" applyFont="1" applyFill="1" applyBorder="1" applyAlignment="1">
      <alignment horizontal="center" vertical="center" wrapText="1"/>
      <protection/>
    </xf>
    <xf numFmtId="0" fontId="32" fillId="4" borderId="78" xfId="38" applyFont="1" applyFill="1" applyBorder="1" applyAlignment="1">
      <alignment horizontal="center" vertical="center" wrapText="1"/>
      <protection/>
    </xf>
    <xf numFmtId="0" fontId="32" fillId="4" borderId="79" xfId="38" applyFont="1" applyFill="1" applyBorder="1" applyAlignment="1">
      <alignment horizontal="center" vertical="center" wrapText="1"/>
      <protection/>
    </xf>
  </cellXfs>
  <cellStyles count="17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Moneda 2 3 2" xfId="43"/>
    <cellStyle name="Moneda 3 2" xfId="44"/>
    <cellStyle name="Porcentaje 2" xfId="45"/>
    <cellStyle name="Moneda 2 3 3" xfId="46"/>
    <cellStyle name="Moneda 2 3 4" xfId="47"/>
    <cellStyle name="Moneda 2 3 2 2" xfId="48"/>
    <cellStyle name="Moneda 3 2 2" xfId="49"/>
    <cellStyle name="Moneda 2 3 2 2 2" xfId="50"/>
    <cellStyle name="Moneda 2 3 2 2 2 2" xfId="51"/>
    <cellStyle name="Moneda 2 3 2 2 3" xfId="52"/>
    <cellStyle name="Moneda 2 3 2 2 3 2" xfId="53"/>
    <cellStyle name="Moneda 2 3 2 2 4" xfId="54"/>
    <cellStyle name="Moneda 2 3 2 2 4 2" xfId="55"/>
    <cellStyle name="Moneda 2 3 2 2 5" xfId="56"/>
    <cellStyle name="Moneda 2 3 2 3" xfId="57"/>
    <cellStyle name="Moneda 2 3 2 3 2" xfId="58"/>
    <cellStyle name="Moneda 2 3 2 4" xfId="59"/>
    <cellStyle name="Moneda 2 3 2 4 2" xfId="60"/>
    <cellStyle name="Moneda 2 3 2 5" xfId="61"/>
    <cellStyle name="Moneda 2 3 2 5 2" xfId="62"/>
    <cellStyle name="Moneda 2 3 2 6" xfId="63"/>
    <cellStyle name="Moneda 2 3 3 2" xfId="64"/>
    <cellStyle name="Moneda 2 3 3 2 2" xfId="65"/>
    <cellStyle name="Moneda 2 3 3 3" xfId="66"/>
    <cellStyle name="Moneda 2 3 3 3 2" xfId="67"/>
    <cellStyle name="Moneda 2 3 3 4" xfId="68"/>
    <cellStyle name="Moneda 2 3 3 4 2" xfId="69"/>
    <cellStyle name="Moneda 2 3 3 5" xfId="70"/>
    <cellStyle name="Moneda 2 3 4 2" xfId="71"/>
    <cellStyle name="Moneda 2 3 4 2 2" xfId="72"/>
    <cellStyle name="Moneda 2 3 4 3" xfId="73"/>
    <cellStyle name="Moneda 2 3 4 3 2" xfId="74"/>
    <cellStyle name="Moneda 2 3 4 4" xfId="75"/>
    <cellStyle name="Moneda 2 3 4 4 2" xfId="76"/>
    <cellStyle name="Moneda 2 3 4 5" xfId="77"/>
    <cellStyle name="Moneda 2 3 5" xfId="78"/>
    <cellStyle name="Moneda 2 3 5 2" xfId="79"/>
    <cellStyle name="Moneda 2 3 6" xfId="80"/>
    <cellStyle name="Moneda 2 3 6 2" xfId="81"/>
    <cellStyle name="Moneda 2 3 7" xfId="82"/>
    <cellStyle name="Moneda 2 3 7 2" xfId="83"/>
    <cellStyle name="Moneda 2 3 8" xfId="84"/>
    <cellStyle name="Moneda 3 2 2 2" xfId="85"/>
    <cellStyle name="Moneda 3 2 2 2 2" xfId="86"/>
    <cellStyle name="Moneda 3 2 2 3" xfId="87"/>
    <cellStyle name="Moneda 3 2 2 3 2" xfId="88"/>
    <cellStyle name="Moneda 3 2 2 4" xfId="89"/>
    <cellStyle name="Moneda 3 2 2 4 2" xfId="90"/>
    <cellStyle name="Moneda 3 2 2 5" xfId="91"/>
    <cellStyle name="Moneda 3 2 3" xfId="92"/>
    <cellStyle name="Moneda 3 2 3 2" xfId="93"/>
    <cellStyle name="Moneda 3 2 4" xfId="94"/>
    <cellStyle name="Moneda 3 2 4 2" xfId="95"/>
    <cellStyle name="Moneda 3 2 5" xfId="96"/>
    <cellStyle name="Moneda 3 2 5 2" xfId="97"/>
    <cellStyle name="Moneda 3 2 6" xfId="98"/>
    <cellStyle name="Normal_573_2009_ Actualizado 22_12_2009" xfId="99"/>
    <cellStyle name="Moneda 2 3 2 2 2 2 2" xfId="100"/>
    <cellStyle name="Moneda 2 3 2 2 2 3" xfId="101"/>
    <cellStyle name="Moneda 2 3 2 2 3 2 2" xfId="102"/>
    <cellStyle name="Moneda 2 3 2 2 3 3" xfId="103"/>
    <cellStyle name="Moneda 2 3 2 2 4 2 2" xfId="104"/>
    <cellStyle name="Moneda 2 3 2 2 4 3" xfId="105"/>
    <cellStyle name="Moneda 2 3 2 2 5 2" xfId="106"/>
    <cellStyle name="Moneda 2 3 2 2 6" xfId="107"/>
    <cellStyle name="Moneda 2 3 2 3 2 2" xfId="108"/>
    <cellStyle name="Moneda 2 3 2 3 3" xfId="109"/>
    <cellStyle name="Moneda 2 3 2 4 2 2" xfId="110"/>
    <cellStyle name="Moneda 2 3 2 4 3" xfId="111"/>
    <cellStyle name="Moneda 2 3 2 5 2 2" xfId="112"/>
    <cellStyle name="Moneda 2 3 2 5 3" xfId="113"/>
    <cellStyle name="Moneda 2 3 2 6 2" xfId="114"/>
    <cellStyle name="Moneda 2 3 2 7" xfId="115"/>
    <cellStyle name="Moneda 2 3 3 2 2 2" xfId="116"/>
    <cellStyle name="Moneda 2 3 3 2 3" xfId="117"/>
    <cellStyle name="Moneda 2 3 3 3 2 2" xfId="118"/>
    <cellStyle name="Moneda 2 3 3 3 3" xfId="119"/>
    <cellStyle name="Moneda 2 3 3 4 2 2" xfId="120"/>
    <cellStyle name="Moneda 2 3 3 4 3" xfId="121"/>
    <cellStyle name="Moneda 2 3 3 5 2" xfId="122"/>
    <cellStyle name="Moneda 2 3 3 6" xfId="123"/>
    <cellStyle name="Moneda 2 3 4 2 2 2" xfId="124"/>
    <cellStyle name="Moneda 2 3 4 2 3" xfId="125"/>
    <cellStyle name="Moneda 2 3 4 3 2 2" xfId="126"/>
    <cellStyle name="Moneda 2 3 4 3 3" xfId="127"/>
    <cellStyle name="Moneda 2 3 4 4 2 2" xfId="128"/>
    <cellStyle name="Moneda 2 3 4 4 3" xfId="129"/>
    <cellStyle name="Moneda 2 3 4 5 2" xfId="130"/>
    <cellStyle name="Moneda 2 3 4 6" xfId="131"/>
    <cellStyle name="Moneda 2 3 5 2 2" xfId="132"/>
    <cellStyle name="Moneda 2 3 5 3" xfId="133"/>
    <cellStyle name="Moneda 2 3 6 2 2" xfId="134"/>
    <cellStyle name="Moneda 2 3 6 3" xfId="135"/>
    <cellStyle name="Moneda 2 3 7 2 2" xfId="136"/>
    <cellStyle name="Moneda 2 3 7 3" xfId="137"/>
    <cellStyle name="Moneda 2 3 8 2" xfId="138"/>
    <cellStyle name="Moneda 2 3 9" xfId="139"/>
    <cellStyle name="Moneda 3 2 2 2 2 2" xfId="140"/>
    <cellStyle name="Moneda 3 2 2 2 3" xfId="141"/>
    <cellStyle name="Moneda 3 2 2 3 2 2" xfId="142"/>
    <cellStyle name="Moneda 3 2 2 3 3" xfId="143"/>
    <cellStyle name="Moneda 3 2 2 4 2 2" xfId="144"/>
    <cellStyle name="Moneda 3 2 2 4 3" xfId="145"/>
    <cellStyle name="Moneda 3 2 2 5 2" xfId="146"/>
    <cellStyle name="Moneda 3 2 2 6" xfId="147"/>
    <cellStyle name="Moneda 3 2 3 2 2" xfId="148"/>
    <cellStyle name="Moneda 3 2 3 3" xfId="149"/>
    <cellStyle name="Moneda 3 2 4 2 2" xfId="150"/>
    <cellStyle name="Moneda 3 2 4 3" xfId="151"/>
    <cellStyle name="Moneda 3 2 5 2 2" xfId="152"/>
    <cellStyle name="Moneda 3 2 5 3" xfId="153"/>
    <cellStyle name="Moneda 3 2 6 2" xfId="154"/>
    <cellStyle name="Moneda 3 2 7" xfId="155"/>
    <cellStyle name="Moneda 10" xfId="156"/>
    <cellStyle name="Porcentaje 3" xfId="157"/>
    <cellStyle name="Moneda 8" xfId="158"/>
    <cellStyle name="Moneda 20" xfId="159"/>
    <cellStyle name="Moneda 14" xfId="160"/>
    <cellStyle name="Millares 5" xfId="161"/>
    <cellStyle name="Moneda 7" xfId="162"/>
    <cellStyle name="Moneda 2 3 10" xfId="163"/>
    <cellStyle name="Moneda 3 4" xfId="164"/>
    <cellStyle name="Moneda 5" xfId="165"/>
    <cellStyle name="Moneda 21" xfId="166"/>
    <cellStyle name="Moneda 15" xfId="167"/>
    <cellStyle name="Moneda 18" xfId="168"/>
    <cellStyle name="Moneda 11" xfId="169"/>
    <cellStyle name="Moneda 6" xfId="170"/>
    <cellStyle name="Moneda 13" xfId="171"/>
    <cellStyle name="Moneda 17" xfId="172"/>
    <cellStyle name="Normal 2 3" xfId="173"/>
    <cellStyle name="Moneda 2 4" xfId="174"/>
    <cellStyle name="Millares 2 3" xfId="175"/>
    <cellStyle name="Énfasis1 2" xfId="176"/>
    <cellStyle name="Normal 2 2" xfId="177"/>
    <cellStyle name="Moneda 2 2 3" xfId="178"/>
    <cellStyle name="Millares 6" xfId="179"/>
    <cellStyle name="Moneda 3 3" xfId="180"/>
    <cellStyle name="Moneda [0] 2" xfId="181"/>
    <cellStyle name="Moneda 9" xfId="182"/>
    <cellStyle name="Énfasis1 2 2" xfId="183"/>
    <cellStyle name="Normal 3 2 2" xfId="184"/>
    <cellStyle name="Moneda 3 2 8" xfId="185"/>
    <cellStyle name="Moneda 16" xfId="186"/>
    <cellStyle name="Moneda 12" xfId="187"/>
    <cellStyle name="Moneda 19"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xdr:row>
      <xdr:rowOff>304800</xdr:rowOff>
    </xdr:from>
    <xdr:to>
      <xdr:col>4</xdr:col>
      <xdr:colOff>1447800</xdr:colOff>
      <xdr:row>4</xdr:row>
      <xdr:rowOff>38100</xdr:rowOff>
    </xdr:to>
    <xdr:pic>
      <xdr:nvPicPr>
        <xdr:cNvPr id="2" name="Picture 110"/>
        <xdr:cNvPicPr preferRelativeResize="1">
          <a:picLocks noChangeAspect="1"/>
        </xdr:cNvPicPr>
      </xdr:nvPicPr>
      <xdr:blipFill>
        <a:blip r:embed="rId1"/>
        <a:stretch>
          <a:fillRect/>
        </a:stretch>
      </xdr:blipFill>
      <xdr:spPr bwMode="auto">
        <a:xfrm>
          <a:off x="1009650" y="571500"/>
          <a:ext cx="2905125"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180975</xdr:rowOff>
    </xdr:from>
    <xdr:to>
      <xdr:col>4</xdr:col>
      <xdr:colOff>247650</xdr:colOff>
      <xdr:row>3</xdr:row>
      <xdr:rowOff>0</xdr:rowOff>
    </xdr:to>
    <xdr:pic>
      <xdr:nvPicPr>
        <xdr:cNvPr id="9967" name="Imagen 2"/>
        <xdr:cNvPicPr preferRelativeResize="1">
          <a:picLocks noChangeAspect="1"/>
        </xdr:cNvPicPr>
      </xdr:nvPicPr>
      <xdr:blipFill>
        <a:blip r:embed="rId1"/>
        <a:stretch>
          <a:fillRect/>
        </a:stretch>
      </xdr:blipFill>
      <xdr:spPr bwMode="auto">
        <a:xfrm>
          <a:off x="238125" y="180975"/>
          <a:ext cx="1647825" cy="6381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742950</xdr:colOff>
      <xdr:row>2</xdr:row>
      <xdr:rowOff>200025</xdr:rowOff>
    </xdr:to>
    <xdr:pic>
      <xdr:nvPicPr>
        <xdr:cNvPr id="2" name="Imagen 2"/>
        <xdr:cNvPicPr preferRelativeResize="1">
          <a:picLocks noChangeAspect="1"/>
        </xdr:cNvPicPr>
      </xdr:nvPicPr>
      <xdr:blipFill>
        <a:blip r:embed="rId1"/>
        <a:stretch>
          <a:fillRect/>
        </a:stretch>
      </xdr:blipFill>
      <xdr:spPr bwMode="auto">
        <a:xfrm>
          <a:off x="323850" y="200025"/>
          <a:ext cx="1314450" cy="8001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2</xdr:col>
      <xdr:colOff>1314450</xdr:colOff>
      <xdr:row>3</xdr:row>
      <xdr:rowOff>133350</xdr:rowOff>
    </xdr:to>
    <xdr:pic>
      <xdr:nvPicPr>
        <xdr:cNvPr id="2" name="Imagen 1"/>
        <xdr:cNvPicPr preferRelativeResize="1">
          <a:picLocks noChangeAspect="1"/>
        </xdr:cNvPicPr>
      </xdr:nvPicPr>
      <xdr:blipFill>
        <a:blip r:embed="rId1"/>
        <a:stretch>
          <a:fillRect/>
        </a:stretch>
      </xdr:blipFill>
      <xdr:spPr>
        <a:xfrm>
          <a:off x="581025" y="19050"/>
          <a:ext cx="2400300" cy="10001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1114425</xdr:colOff>
      <xdr:row>2</xdr:row>
      <xdr:rowOff>381000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3"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4"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5"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yulied.penaranda\Downloads\1150_II_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aola.rodriguez\Documents\0097-2018\0097-2018\Julio\Revisi&#243;nActualizaci&#243;nSeguimiento\2Trimestre_PI\1150_meta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GESTIÓN"/>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
      <sheetName val="INVERSIÓN"/>
      <sheetName val="ACTIVIDADES "/>
      <sheetName val="TERRITORIALIZACION"/>
      <sheetName val="TERRITORIALIZACIÓN"/>
    </sheetNames>
    <sheetDataSet>
      <sheetData sheetId="0"/>
      <sheetData sheetId="1">
        <row r="9">
          <cell r="S9">
            <v>70</v>
          </cell>
          <cell r="AL9">
            <v>65</v>
          </cell>
        </row>
        <row r="10">
          <cell r="S10">
            <v>91225000</v>
          </cell>
          <cell r="AL10">
            <v>0</v>
          </cell>
        </row>
        <row r="11">
          <cell r="S11">
            <v>0</v>
          </cell>
          <cell r="AL11">
            <v>0</v>
          </cell>
        </row>
        <row r="12">
          <cell r="S12">
            <v>48599000</v>
          </cell>
          <cell r="AL12">
            <v>45312300</v>
          </cell>
        </row>
        <row r="15">
          <cell r="S15">
            <v>10</v>
          </cell>
          <cell r="AL15">
            <v>0</v>
          </cell>
        </row>
        <row r="16">
          <cell r="S16">
            <v>1000000000</v>
          </cell>
          <cell r="AL16">
            <v>0</v>
          </cell>
        </row>
        <row r="17">
          <cell r="S17">
            <v>0</v>
          </cell>
          <cell r="AL17">
            <v>0</v>
          </cell>
        </row>
        <row r="18">
          <cell r="S18">
            <v>79301543</v>
          </cell>
          <cell r="AL18">
            <v>70899362</v>
          </cell>
        </row>
        <row r="33">
          <cell r="AL33">
            <v>1</v>
          </cell>
        </row>
        <row r="34">
          <cell r="AL34">
            <v>120031000</v>
          </cell>
        </row>
        <row r="35">
          <cell r="U35">
            <v>0</v>
          </cell>
          <cell r="AL35">
            <v>0</v>
          </cell>
        </row>
        <row r="36">
          <cell r="AL36">
            <v>117484530</v>
          </cell>
        </row>
        <row r="39">
          <cell r="S39">
            <v>40</v>
          </cell>
          <cell r="U39">
            <v>40</v>
          </cell>
        </row>
        <row r="40">
          <cell r="S40">
            <v>1912006000</v>
          </cell>
          <cell r="U40">
            <v>1925388000</v>
          </cell>
        </row>
        <row r="41">
          <cell r="S41">
            <v>9.4</v>
          </cell>
          <cell r="U41">
            <v>9.4</v>
          </cell>
        </row>
        <row r="42">
          <cell r="S42">
            <v>827947812</v>
          </cell>
          <cell r="U42">
            <v>827947812</v>
          </cell>
          <cell r="AL42">
            <v>608219865</v>
          </cell>
        </row>
        <row r="45">
          <cell r="S45">
            <v>8</v>
          </cell>
          <cell r="U45">
            <v>8</v>
          </cell>
          <cell r="AL45">
            <v>0</v>
          </cell>
        </row>
        <row r="46">
          <cell r="S46">
            <v>837143000</v>
          </cell>
          <cell r="U46">
            <v>792939500</v>
          </cell>
          <cell r="AL46">
            <v>95245440</v>
          </cell>
        </row>
        <row r="47">
          <cell r="U47">
            <v>8</v>
          </cell>
          <cell r="AL47">
            <v>1.54</v>
          </cell>
        </row>
        <row r="48">
          <cell r="S48">
            <v>853553076</v>
          </cell>
          <cell r="U48">
            <v>853553076</v>
          </cell>
          <cell r="AL48">
            <v>312316064</v>
          </cell>
        </row>
        <row r="51">
          <cell r="T51">
            <v>15</v>
          </cell>
          <cell r="U51">
            <v>15</v>
          </cell>
          <cell r="AL51">
            <v>0</v>
          </cell>
        </row>
        <row r="52">
          <cell r="S52">
            <v>220809000</v>
          </cell>
          <cell r="U52">
            <v>227522000</v>
          </cell>
          <cell r="AL52">
            <v>68673500</v>
          </cell>
        </row>
        <row r="53">
          <cell r="S53">
            <v>8</v>
          </cell>
          <cell r="U53">
            <v>8</v>
          </cell>
          <cell r="AL53">
            <v>8</v>
          </cell>
        </row>
        <row r="54">
          <cell r="S54">
            <v>108425443</v>
          </cell>
          <cell r="U54">
            <v>108425443</v>
          </cell>
          <cell r="AL54">
            <v>94459243</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
      <sheetName val="INVERSIÓN"/>
      <sheetName val="ACTIVIDADES "/>
      <sheetName val="TERRITORIALIZACION"/>
      <sheetName val="TERRITORIALIZACIÓN"/>
    </sheetNames>
    <sheetDataSet>
      <sheetData sheetId="0" refreshError="1"/>
      <sheetData sheetId="1" refreshError="1">
        <row r="21">
          <cell r="S21">
            <v>1.64</v>
          </cell>
          <cell r="U21">
            <v>1.64</v>
          </cell>
          <cell r="AL21">
            <v>0</v>
          </cell>
        </row>
        <row r="22">
          <cell r="S22">
            <v>3027021000</v>
          </cell>
          <cell r="U22">
            <v>2942453515</v>
          </cell>
          <cell r="AL22">
            <v>163776000</v>
          </cell>
        </row>
        <row r="23">
          <cell r="S23">
            <v>1.2</v>
          </cell>
          <cell r="U23">
            <v>1.2</v>
          </cell>
          <cell r="AL23">
            <v>0</v>
          </cell>
        </row>
        <row r="24">
          <cell r="S24">
            <v>3655716488</v>
          </cell>
          <cell r="U24">
            <v>3655716488</v>
          </cell>
          <cell r="AL24">
            <v>2817475535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
  <sheetViews>
    <sheetView zoomScale="59" zoomScaleNormal="59" workbookViewId="0" topLeftCell="C16">
      <selection activeCell="C17" sqref="C17:AW17"/>
    </sheetView>
  </sheetViews>
  <sheetFormatPr defaultColWidth="11.421875" defaultRowHeight="15"/>
  <cols>
    <col min="1" max="1" width="6.57421875" style="1" hidden="1" customWidth="1"/>
    <col min="2" max="2" width="7.28125" style="1" customWidth="1"/>
    <col min="3" max="3" width="20.8515625" style="1" customWidth="1"/>
    <col min="4" max="4" width="8.8515625" style="1" customWidth="1"/>
    <col min="5" max="5" width="27.140625" style="1" customWidth="1"/>
    <col min="6" max="6" width="7.57421875" style="1" customWidth="1"/>
    <col min="7" max="7" width="21.8515625" style="1" customWidth="1"/>
    <col min="8" max="8" width="13.421875" style="1" customWidth="1"/>
    <col min="9" max="9" width="13.8515625" style="1" customWidth="1"/>
    <col min="10" max="11" width="13.57421875" style="12" customWidth="1"/>
    <col min="12" max="12" width="12.7109375" style="12" hidden="1" customWidth="1"/>
    <col min="13" max="13" width="11.28125" style="12" hidden="1" customWidth="1"/>
    <col min="14" max="14" width="11.140625" style="12" customWidth="1"/>
    <col min="15" max="15" width="12.00390625" style="12" customWidth="1"/>
    <col min="16" max="17" width="12.00390625" style="12" hidden="1" customWidth="1"/>
    <col min="18" max="18" width="13.28125" style="12" hidden="1" customWidth="1"/>
    <col min="19" max="19" width="12.28125" style="12" hidden="1" customWidth="1"/>
    <col min="20" max="21" width="15.7109375" style="12" customWidth="1"/>
    <col min="22" max="22" width="13.8515625" style="12" customWidth="1"/>
    <col min="23" max="23" width="15.7109375" style="12" customWidth="1"/>
    <col min="24" max="24" width="13.421875" style="12" hidden="1" customWidth="1"/>
    <col min="25" max="25" width="15.7109375" style="12" hidden="1" customWidth="1"/>
    <col min="26" max="26" width="13.7109375" style="12" hidden="1" customWidth="1"/>
    <col min="27" max="27" width="13.7109375" style="12" customWidth="1"/>
    <col min="28" max="29" width="13.7109375" style="12" hidden="1" customWidth="1"/>
    <col min="30" max="30" width="8.28125" style="12" hidden="1" customWidth="1"/>
    <col min="31" max="31" width="13.140625" style="12" hidden="1" customWidth="1"/>
    <col min="32" max="32" width="11.7109375" style="12" hidden="1" customWidth="1"/>
    <col min="33" max="33" width="11.421875" style="12" customWidth="1"/>
    <col min="34" max="34" width="14.140625" style="12" hidden="1" customWidth="1"/>
    <col min="35" max="35" width="13.57421875" style="12" hidden="1" customWidth="1"/>
    <col min="36" max="36" width="11.7109375" style="12" hidden="1" customWidth="1"/>
    <col min="37" max="37" width="15.00390625" style="12" hidden="1" customWidth="1"/>
    <col min="38" max="38" width="10.00390625" style="12" hidden="1" customWidth="1"/>
    <col min="39" max="39" width="11.7109375" style="12" customWidth="1"/>
    <col min="40" max="40" width="11.421875" style="12" customWidth="1"/>
    <col min="41" max="41" width="15.00390625" style="1" hidden="1" customWidth="1"/>
    <col min="42" max="42" width="12.8515625" style="1" hidden="1" customWidth="1"/>
    <col min="43" max="43" width="12.28125" style="1" customWidth="1"/>
    <col min="44" max="44" width="12.00390625" style="1" customWidth="1"/>
    <col min="45" max="45" width="105.28125" style="1" customWidth="1"/>
    <col min="46" max="46" width="55.57421875" style="1" customWidth="1"/>
    <col min="47" max="47" width="49.28125" style="1" customWidth="1"/>
    <col min="48" max="48" width="50.57421875" style="1" customWidth="1"/>
    <col min="49" max="49" width="65.5742187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4"/>
      <c r="AP1" s="4"/>
      <c r="AQ1" s="4"/>
      <c r="AR1" s="4"/>
      <c r="AS1" s="4"/>
      <c r="AT1" s="4"/>
      <c r="AU1" s="4"/>
      <c r="AV1" s="4"/>
      <c r="AW1" s="4"/>
    </row>
    <row r="2" spans="1:49" ht="38.25" customHeight="1">
      <c r="A2" s="841"/>
      <c r="B2" s="842"/>
      <c r="C2" s="842"/>
      <c r="D2" s="842"/>
      <c r="E2" s="842"/>
      <c r="F2" s="842"/>
      <c r="G2" s="843"/>
      <c r="H2" s="849" t="s">
        <v>0</v>
      </c>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50"/>
    </row>
    <row r="3" spans="1:49" ht="28.5" customHeight="1">
      <c r="A3" s="844"/>
      <c r="B3" s="845"/>
      <c r="C3" s="845"/>
      <c r="D3" s="845"/>
      <c r="E3" s="845"/>
      <c r="F3" s="845"/>
      <c r="G3" s="846"/>
      <c r="H3" s="851" t="s">
        <v>73</v>
      </c>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2"/>
    </row>
    <row r="4" spans="1:49" ht="27.75" customHeight="1">
      <c r="A4" s="844"/>
      <c r="B4" s="845"/>
      <c r="C4" s="845"/>
      <c r="D4" s="845"/>
      <c r="E4" s="845"/>
      <c r="F4" s="845"/>
      <c r="G4" s="846"/>
      <c r="H4" s="851" t="s">
        <v>1</v>
      </c>
      <c r="I4" s="851"/>
      <c r="J4" s="851"/>
      <c r="K4" s="851"/>
      <c r="L4" s="851"/>
      <c r="M4" s="851"/>
      <c r="N4" s="851"/>
      <c r="O4" s="851"/>
      <c r="P4" s="851"/>
      <c r="Q4" s="851"/>
      <c r="R4" s="851"/>
      <c r="S4" s="851"/>
      <c r="T4" s="851" t="s">
        <v>90</v>
      </c>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2"/>
    </row>
    <row r="5" spans="1:49" ht="26.25" customHeight="1">
      <c r="A5" s="844"/>
      <c r="B5" s="845"/>
      <c r="C5" s="845"/>
      <c r="D5" s="845"/>
      <c r="E5" s="845"/>
      <c r="F5" s="845"/>
      <c r="G5" s="846"/>
      <c r="H5" s="851" t="s">
        <v>3</v>
      </c>
      <c r="I5" s="851"/>
      <c r="J5" s="851"/>
      <c r="K5" s="851"/>
      <c r="L5" s="851"/>
      <c r="M5" s="851"/>
      <c r="N5" s="851"/>
      <c r="O5" s="851"/>
      <c r="P5" s="851"/>
      <c r="Q5" s="851"/>
      <c r="R5" s="851"/>
      <c r="S5" s="851"/>
      <c r="T5" s="851" t="s">
        <v>89</v>
      </c>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851"/>
      <c r="AW5" s="852"/>
    </row>
    <row r="6" spans="1:49" ht="15.75">
      <c r="A6" s="20"/>
      <c r="B6" s="21"/>
      <c r="C6" s="21"/>
      <c r="D6" s="21"/>
      <c r="E6" s="21"/>
      <c r="F6" s="21"/>
      <c r="G6" s="21"/>
      <c r="H6" s="21"/>
      <c r="I6" s="21"/>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1"/>
      <c r="AP6" s="21"/>
      <c r="AQ6" s="21"/>
      <c r="AR6" s="21"/>
      <c r="AS6" s="21"/>
      <c r="AT6" s="21"/>
      <c r="AU6" s="21"/>
      <c r="AV6" s="21"/>
      <c r="AW6" s="23"/>
    </row>
    <row r="7" spans="1:49" ht="30" customHeight="1">
      <c r="A7" s="857" t="s">
        <v>4</v>
      </c>
      <c r="B7" s="858"/>
      <c r="C7" s="858"/>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858"/>
      <c r="AF7" s="858"/>
      <c r="AG7" s="858"/>
      <c r="AH7" s="858"/>
      <c r="AI7" s="858"/>
      <c r="AJ7" s="858"/>
      <c r="AK7" s="858"/>
      <c r="AL7" s="858"/>
      <c r="AM7" s="858"/>
      <c r="AN7" s="858"/>
      <c r="AO7" s="858"/>
      <c r="AP7" s="858"/>
      <c r="AQ7" s="858"/>
      <c r="AR7" s="858"/>
      <c r="AS7" s="858"/>
      <c r="AT7" s="858"/>
      <c r="AU7" s="858"/>
      <c r="AV7" s="858"/>
      <c r="AW7" s="859"/>
    </row>
    <row r="8" spans="1:49" ht="30" customHeight="1" thickBot="1">
      <c r="A8" s="860" t="s">
        <v>2</v>
      </c>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2"/>
    </row>
    <row r="9" spans="1:49" ht="9.75" customHeight="1" thickBot="1">
      <c r="A9" s="17"/>
      <c r="B9" s="18"/>
      <c r="C9" s="18"/>
      <c r="D9" s="18"/>
      <c r="E9" s="18"/>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21"/>
      <c r="AP9" s="21"/>
      <c r="AQ9" s="21"/>
      <c r="AR9" s="21"/>
      <c r="AS9" s="21"/>
      <c r="AT9" s="21"/>
      <c r="AU9" s="21"/>
      <c r="AV9" s="21"/>
      <c r="AW9" s="23"/>
    </row>
    <row r="10" spans="1:49" s="2" customFormat="1" ht="44.25" customHeight="1">
      <c r="A10" s="847" t="s">
        <v>204</v>
      </c>
      <c r="B10" s="847"/>
      <c r="C10" s="848"/>
      <c r="D10" s="831" t="s">
        <v>54</v>
      </c>
      <c r="E10" s="831"/>
      <c r="F10" s="831" t="s">
        <v>56</v>
      </c>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2" t="s">
        <v>64</v>
      </c>
      <c r="AR10" s="832" t="s">
        <v>65</v>
      </c>
      <c r="AS10" s="822" t="s">
        <v>66</v>
      </c>
      <c r="AT10" s="822" t="s">
        <v>67</v>
      </c>
      <c r="AU10" s="822" t="s">
        <v>68</v>
      </c>
      <c r="AV10" s="822" t="s">
        <v>69</v>
      </c>
      <c r="AW10" s="825" t="s">
        <v>70</v>
      </c>
    </row>
    <row r="11" spans="1:49" s="3" customFormat="1" ht="45.75" customHeight="1">
      <c r="A11" s="853" t="s">
        <v>205</v>
      </c>
      <c r="B11" s="853" t="s">
        <v>53</v>
      </c>
      <c r="C11" s="839" t="s">
        <v>206</v>
      </c>
      <c r="D11" s="839" t="s">
        <v>37</v>
      </c>
      <c r="E11" s="839" t="s">
        <v>55</v>
      </c>
      <c r="F11" s="839" t="s">
        <v>57</v>
      </c>
      <c r="G11" s="839" t="s">
        <v>58</v>
      </c>
      <c r="H11" s="839" t="s">
        <v>59</v>
      </c>
      <c r="I11" s="839" t="s">
        <v>60</v>
      </c>
      <c r="J11" s="839" t="s">
        <v>61</v>
      </c>
      <c r="K11" s="835" t="s">
        <v>62</v>
      </c>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7"/>
      <c r="AM11" s="838" t="s">
        <v>63</v>
      </c>
      <c r="AN11" s="838"/>
      <c r="AO11" s="838"/>
      <c r="AP11" s="838"/>
      <c r="AQ11" s="833"/>
      <c r="AR11" s="833"/>
      <c r="AS11" s="823"/>
      <c r="AT11" s="823"/>
      <c r="AU11" s="823"/>
      <c r="AV11" s="823"/>
      <c r="AW11" s="826"/>
    </row>
    <row r="12" spans="1:51" s="3" customFormat="1" ht="12.75" customHeight="1">
      <c r="A12" s="853"/>
      <c r="B12" s="853"/>
      <c r="C12" s="839"/>
      <c r="D12" s="839"/>
      <c r="E12" s="839"/>
      <c r="F12" s="839"/>
      <c r="G12" s="839"/>
      <c r="H12" s="839"/>
      <c r="I12" s="839"/>
      <c r="J12" s="839"/>
      <c r="K12" s="835">
        <v>2016</v>
      </c>
      <c r="L12" s="836"/>
      <c r="M12" s="836"/>
      <c r="N12" s="837"/>
      <c r="O12" s="352"/>
      <c r="P12" s="838">
        <v>2017</v>
      </c>
      <c r="Q12" s="838"/>
      <c r="R12" s="838"/>
      <c r="S12" s="838"/>
      <c r="T12" s="838"/>
      <c r="U12" s="835">
        <v>2018</v>
      </c>
      <c r="V12" s="836"/>
      <c r="W12" s="836"/>
      <c r="X12" s="836"/>
      <c r="Y12" s="836"/>
      <c r="Z12" s="837"/>
      <c r="AA12" s="835">
        <v>2019</v>
      </c>
      <c r="AB12" s="836"/>
      <c r="AC12" s="836"/>
      <c r="AD12" s="836"/>
      <c r="AE12" s="836"/>
      <c r="AF12" s="837"/>
      <c r="AG12" s="835">
        <v>2020</v>
      </c>
      <c r="AH12" s="836"/>
      <c r="AI12" s="836"/>
      <c r="AJ12" s="836"/>
      <c r="AK12" s="836"/>
      <c r="AL12" s="837"/>
      <c r="AM12" s="839" t="s">
        <v>5</v>
      </c>
      <c r="AN12" s="839" t="s">
        <v>6</v>
      </c>
      <c r="AO12" s="839" t="s">
        <v>7</v>
      </c>
      <c r="AP12" s="839" t="s">
        <v>8</v>
      </c>
      <c r="AQ12" s="833"/>
      <c r="AR12" s="833"/>
      <c r="AS12" s="823"/>
      <c r="AT12" s="823"/>
      <c r="AU12" s="823"/>
      <c r="AV12" s="823"/>
      <c r="AW12" s="826"/>
      <c r="AY12" s="1"/>
    </row>
    <row r="13" spans="1:49" s="3" customFormat="1" ht="52.5" customHeight="1" thickBot="1">
      <c r="A13" s="854"/>
      <c r="B13" s="854"/>
      <c r="C13" s="840"/>
      <c r="D13" s="840"/>
      <c r="E13" s="840"/>
      <c r="F13" s="840"/>
      <c r="G13" s="840"/>
      <c r="H13" s="840"/>
      <c r="I13" s="840"/>
      <c r="J13" s="840"/>
      <c r="K13" s="464" t="s">
        <v>207</v>
      </c>
      <c r="L13" s="353" t="s">
        <v>208</v>
      </c>
      <c r="M13" s="353" t="s">
        <v>209</v>
      </c>
      <c r="N13" s="353" t="s">
        <v>25</v>
      </c>
      <c r="O13" s="353" t="s">
        <v>210</v>
      </c>
      <c r="P13" s="353" t="s">
        <v>211</v>
      </c>
      <c r="Q13" s="353" t="s">
        <v>212</v>
      </c>
      <c r="R13" s="353" t="s">
        <v>208</v>
      </c>
      <c r="S13" s="353" t="s">
        <v>209</v>
      </c>
      <c r="T13" s="353" t="s">
        <v>25</v>
      </c>
      <c r="U13" s="353" t="s">
        <v>210</v>
      </c>
      <c r="V13" s="353" t="s">
        <v>211</v>
      </c>
      <c r="W13" s="353" t="s">
        <v>212</v>
      </c>
      <c r="X13" s="353" t="s">
        <v>208</v>
      </c>
      <c r="Y13" s="353" t="s">
        <v>209</v>
      </c>
      <c r="Z13" s="353" t="s">
        <v>25</v>
      </c>
      <c r="AA13" s="353" t="s">
        <v>210</v>
      </c>
      <c r="AB13" s="353" t="s">
        <v>211</v>
      </c>
      <c r="AC13" s="353" t="s">
        <v>212</v>
      </c>
      <c r="AD13" s="353" t="s">
        <v>208</v>
      </c>
      <c r="AE13" s="353" t="s">
        <v>209</v>
      </c>
      <c r="AF13" s="353" t="s">
        <v>25</v>
      </c>
      <c r="AG13" s="353" t="s">
        <v>210</v>
      </c>
      <c r="AH13" s="353" t="s">
        <v>211</v>
      </c>
      <c r="AI13" s="353" t="s">
        <v>212</v>
      </c>
      <c r="AJ13" s="353" t="s">
        <v>208</v>
      </c>
      <c r="AK13" s="353" t="s">
        <v>209</v>
      </c>
      <c r="AL13" s="353" t="s">
        <v>25</v>
      </c>
      <c r="AM13" s="840"/>
      <c r="AN13" s="840"/>
      <c r="AO13" s="840"/>
      <c r="AP13" s="840"/>
      <c r="AQ13" s="834"/>
      <c r="AR13" s="834"/>
      <c r="AS13" s="824"/>
      <c r="AT13" s="824"/>
      <c r="AU13" s="824"/>
      <c r="AV13" s="824"/>
      <c r="AW13" s="827"/>
    </row>
    <row r="14" spans="1:49" s="85" customFormat="1" ht="99" customHeight="1">
      <c r="A14" s="856">
        <v>39</v>
      </c>
      <c r="B14" s="856">
        <v>179</v>
      </c>
      <c r="C14" s="855" t="s">
        <v>95</v>
      </c>
      <c r="D14" s="813">
        <v>466</v>
      </c>
      <c r="E14" s="813" t="s">
        <v>98</v>
      </c>
      <c r="F14" s="813">
        <v>365</v>
      </c>
      <c r="G14" s="813" t="s">
        <v>76</v>
      </c>
      <c r="H14" s="813" t="s">
        <v>77</v>
      </c>
      <c r="I14" s="830" t="s">
        <v>96</v>
      </c>
      <c r="J14" s="812">
        <v>0.4</v>
      </c>
      <c r="K14" s="812">
        <v>0.05</v>
      </c>
      <c r="L14" s="812">
        <v>0.05</v>
      </c>
      <c r="M14" s="816">
        <v>0.035</v>
      </c>
      <c r="N14" s="816">
        <v>0.0389</v>
      </c>
      <c r="O14" s="816">
        <v>0.0389</v>
      </c>
      <c r="P14" s="810"/>
      <c r="Q14" s="810"/>
      <c r="R14" s="817"/>
      <c r="S14" s="819"/>
      <c r="T14" s="819"/>
      <c r="U14" s="819">
        <v>0</v>
      </c>
      <c r="V14" s="819"/>
      <c r="W14" s="814"/>
      <c r="X14" s="818"/>
      <c r="Y14" s="818"/>
      <c r="Z14" s="818"/>
      <c r="AA14" s="818">
        <v>0</v>
      </c>
      <c r="AB14" s="818"/>
      <c r="AC14" s="820"/>
      <c r="AD14" s="818"/>
      <c r="AE14" s="818"/>
      <c r="AF14" s="818"/>
      <c r="AG14" s="818"/>
      <c r="AH14" s="818"/>
      <c r="AI14" s="820"/>
      <c r="AJ14" s="818"/>
      <c r="AK14" s="818"/>
      <c r="AL14" s="818"/>
      <c r="AM14" s="818"/>
      <c r="AN14" s="818"/>
      <c r="AO14" s="817"/>
      <c r="AP14" s="814"/>
      <c r="AQ14" s="814"/>
      <c r="AR14" s="819"/>
      <c r="AS14" s="817" t="s">
        <v>269</v>
      </c>
      <c r="AT14" s="817"/>
      <c r="AU14" s="817"/>
      <c r="AV14" s="817"/>
      <c r="AW14" s="817"/>
    </row>
    <row r="15" spans="1:50" s="3" customFormat="1" ht="28.5" customHeight="1">
      <c r="A15" s="856"/>
      <c r="B15" s="856"/>
      <c r="C15" s="855"/>
      <c r="D15" s="813"/>
      <c r="E15" s="813"/>
      <c r="F15" s="813"/>
      <c r="G15" s="813"/>
      <c r="H15" s="813"/>
      <c r="I15" s="830"/>
      <c r="J15" s="813"/>
      <c r="K15" s="813"/>
      <c r="L15" s="813"/>
      <c r="M15" s="816"/>
      <c r="N15" s="816"/>
      <c r="O15" s="816"/>
      <c r="P15" s="811"/>
      <c r="Q15" s="811"/>
      <c r="R15" s="817"/>
      <c r="S15" s="819"/>
      <c r="T15" s="819"/>
      <c r="U15" s="819"/>
      <c r="V15" s="819"/>
      <c r="W15" s="815"/>
      <c r="X15" s="818"/>
      <c r="Y15" s="818"/>
      <c r="Z15" s="818"/>
      <c r="AA15" s="818"/>
      <c r="AB15" s="818"/>
      <c r="AC15" s="821"/>
      <c r="AD15" s="818"/>
      <c r="AE15" s="818"/>
      <c r="AF15" s="818"/>
      <c r="AG15" s="818"/>
      <c r="AH15" s="818"/>
      <c r="AI15" s="821"/>
      <c r="AJ15" s="818"/>
      <c r="AK15" s="818"/>
      <c r="AL15" s="818"/>
      <c r="AM15" s="818"/>
      <c r="AN15" s="818"/>
      <c r="AO15" s="817"/>
      <c r="AP15" s="815"/>
      <c r="AQ15" s="815"/>
      <c r="AR15" s="818"/>
      <c r="AS15" s="817"/>
      <c r="AT15" s="817"/>
      <c r="AU15" s="817"/>
      <c r="AV15" s="817"/>
      <c r="AW15" s="817"/>
      <c r="AX15" s="3" t="s">
        <v>94</v>
      </c>
    </row>
    <row r="16" spans="1:49" s="3" customFormat="1" ht="360" customHeight="1">
      <c r="A16" s="78">
        <v>39</v>
      </c>
      <c r="B16" s="78">
        <v>180</v>
      </c>
      <c r="C16" s="77" t="s">
        <v>99</v>
      </c>
      <c r="D16" s="77">
        <v>535</v>
      </c>
      <c r="E16" s="77" t="s">
        <v>98</v>
      </c>
      <c r="F16" s="77">
        <v>543</v>
      </c>
      <c r="G16" s="77" t="s">
        <v>97</v>
      </c>
      <c r="H16" s="77" t="s">
        <v>77</v>
      </c>
      <c r="I16" s="77" t="s">
        <v>96</v>
      </c>
      <c r="J16" s="79">
        <v>0.4</v>
      </c>
      <c r="K16" s="84"/>
      <c r="L16" s="84"/>
      <c r="M16" s="83"/>
      <c r="N16" s="83"/>
      <c r="O16" s="83"/>
      <c r="P16" s="91">
        <v>0.15</v>
      </c>
      <c r="Q16" s="354">
        <v>0.15</v>
      </c>
      <c r="R16" s="354">
        <v>0.1</v>
      </c>
      <c r="S16" s="738">
        <v>0.1</v>
      </c>
      <c r="T16" s="82">
        <v>0.0911</v>
      </c>
      <c r="U16" s="718">
        <v>0.25</v>
      </c>
      <c r="V16" s="718">
        <v>0.25</v>
      </c>
      <c r="W16" s="719">
        <v>0.25</v>
      </c>
      <c r="X16" s="463"/>
      <c r="Y16" s="81"/>
      <c r="Z16" s="540">
        <f>+AN16</f>
        <v>0.1582</v>
      </c>
      <c r="AA16" s="738">
        <v>0.35</v>
      </c>
      <c r="AB16" s="739"/>
      <c r="AC16" s="739"/>
      <c r="AD16" s="739"/>
      <c r="AE16" s="739"/>
      <c r="AF16" s="739"/>
      <c r="AG16" s="738">
        <v>0.4</v>
      </c>
      <c r="AH16" s="76"/>
      <c r="AI16" s="76"/>
      <c r="AJ16" s="76"/>
      <c r="AK16" s="76"/>
      <c r="AL16" s="76"/>
      <c r="AM16" s="356">
        <f>9.11%+3.42%</f>
        <v>0.1253</v>
      </c>
      <c r="AN16" s="356">
        <f>9.11%+6.71%</f>
        <v>0.1582</v>
      </c>
      <c r="AO16" s="356"/>
      <c r="AP16" s="356"/>
      <c r="AQ16" s="741">
        <f>AN16/W16</f>
        <v>0.6328</v>
      </c>
      <c r="AR16" s="356">
        <f>AN16/J16</f>
        <v>0.3955</v>
      </c>
      <c r="AS16" s="742" t="s">
        <v>350</v>
      </c>
      <c r="AT16" s="715" t="s">
        <v>349</v>
      </c>
      <c r="AU16" s="740" t="s">
        <v>343</v>
      </c>
      <c r="AV16" s="715" t="s">
        <v>270</v>
      </c>
      <c r="AW16" s="715" t="s">
        <v>353</v>
      </c>
    </row>
    <row r="17" spans="1:49" ht="30.75" customHeight="1" thickBot="1">
      <c r="A17" s="14"/>
      <c r="B17" s="15"/>
      <c r="C17" s="828" t="s">
        <v>213</v>
      </c>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828"/>
      <c r="AR17" s="828"/>
      <c r="AS17" s="828"/>
      <c r="AT17" s="828"/>
      <c r="AU17" s="828"/>
      <c r="AV17" s="828"/>
      <c r="AW17" s="829"/>
    </row>
    <row r="19" spans="41:44" ht="15">
      <c r="AO19" s="544"/>
      <c r="AP19" s="544"/>
      <c r="AQ19" s="544"/>
      <c r="AR19" s="544"/>
    </row>
    <row r="20" spans="41:44" ht="15">
      <c r="AO20" s="544"/>
      <c r="AP20" s="544"/>
      <c r="AQ20" s="544"/>
      <c r="AR20" s="544"/>
    </row>
    <row r="21" spans="41:44" ht="15">
      <c r="AO21" s="544"/>
      <c r="AP21" s="544"/>
      <c r="AQ21" s="544"/>
      <c r="AR21" s="544"/>
    </row>
    <row r="22" spans="18:44" ht="15">
      <c r="R22" s="80"/>
      <c r="AO22" s="544"/>
      <c r="AP22" s="544"/>
      <c r="AQ22" s="544"/>
      <c r="AR22" s="544"/>
    </row>
    <row r="23" spans="41:44" ht="15">
      <c r="AO23" s="544"/>
      <c r="AP23" s="544"/>
      <c r="AQ23" s="544"/>
      <c r="AR23" s="544"/>
    </row>
    <row r="24" spans="41:44" ht="15">
      <c r="AO24" s="544"/>
      <c r="AP24" s="544"/>
      <c r="AQ24" s="544"/>
      <c r="AR24" s="544"/>
    </row>
    <row r="25" spans="41:44" ht="15">
      <c r="AO25" s="544"/>
      <c r="AP25" s="544"/>
      <c r="AQ25" s="544"/>
      <c r="AR25" s="544"/>
    </row>
  </sheetData>
  <mergeCells count="90">
    <mergeCell ref="AU14:AU15"/>
    <mergeCell ref="AR14:AR15"/>
    <mergeCell ref="AD14:AD15"/>
    <mergeCell ref="AE14:AE15"/>
    <mergeCell ref="AF14:AF15"/>
    <mergeCell ref="AO14:AO15"/>
    <mergeCell ref="AI14:AI15"/>
    <mergeCell ref="A7:AW7"/>
    <mergeCell ref="A8:AW8"/>
    <mergeCell ref="AS14:AS15"/>
    <mergeCell ref="AT14:AT15"/>
    <mergeCell ref="AG14:AG15"/>
    <mergeCell ref="AH14:AH15"/>
    <mergeCell ref="AJ14:AJ15"/>
    <mergeCell ref="AK14:AK15"/>
    <mergeCell ref="Z14:Z15"/>
    <mergeCell ref="AA14:AA15"/>
    <mergeCell ref="AB14:AB15"/>
    <mergeCell ref="N14:N15"/>
    <mergeCell ref="S14:S15"/>
    <mergeCell ref="A14:A15"/>
    <mergeCell ref="AV14:AV15"/>
    <mergeCell ref="AL14:AL15"/>
    <mergeCell ref="D11:D13"/>
    <mergeCell ref="E11:E13"/>
    <mergeCell ref="F11:F13"/>
    <mergeCell ref="B11:B13"/>
    <mergeCell ref="C14:C15"/>
    <mergeCell ref="D14:D15"/>
    <mergeCell ref="E14:E15"/>
    <mergeCell ref="F14:F15"/>
    <mergeCell ref="B14:B15"/>
    <mergeCell ref="A2:G5"/>
    <mergeCell ref="A10:C10"/>
    <mergeCell ref="H2:AW2"/>
    <mergeCell ref="H3:AW3"/>
    <mergeCell ref="H4:S4"/>
    <mergeCell ref="D10:E10"/>
    <mergeCell ref="AU10:AU13"/>
    <mergeCell ref="T4:AW4"/>
    <mergeCell ref="T5:AW5"/>
    <mergeCell ref="H5:S5"/>
    <mergeCell ref="G11:G13"/>
    <mergeCell ref="H11:H13"/>
    <mergeCell ref="J11:J13"/>
    <mergeCell ref="I11:I13"/>
    <mergeCell ref="A11:A13"/>
    <mergeCell ref="C11:C13"/>
    <mergeCell ref="AM11:AP11"/>
    <mergeCell ref="K12:N12"/>
    <mergeCell ref="P12:T12"/>
    <mergeCell ref="U12:Z12"/>
    <mergeCell ref="AO12:AO13"/>
    <mergeCell ref="AA12:AF12"/>
    <mergeCell ref="AG12:AL12"/>
    <mergeCell ref="AM12:AM13"/>
    <mergeCell ref="AN12:AN13"/>
    <mergeCell ref="AP12:AP13"/>
    <mergeCell ref="AV10:AV13"/>
    <mergeCell ref="AW10:AW13"/>
    <mergeCell ref="AT10:AT13"/>
    <mergeCell ref="AS10:AS13"/>
    <mergeCell ref="C17:AW17"/>
    <mergeCell ref="M14:M15"/>
    <mergeCell ref="G14:G15"/>
    <mergeCell ref="H14:H15"/>
    <mergeCell ref="I14:I15"/>
    <mergeCell ref="J14:J15"/>
    <mergeCell ref="L14:L15"/>
    <mergeCell ref="AW14:AW15"/>
    <mergeCell ref="F10:AP10"/>
    <mergeCell ref="AQ10:AQ13"/>
    <mergeCell ref="AR10:AR13"/>
    <mergeCell ref="K11:AL11"/>
    <mergeCell ref="P14:P15"/>
    <mergeCell ref="Q14:Q15"/>
    <mergeCell ref="K14:K15"/>
    <mergeCell ref="AP14:AP15"/>
    <mergeCell ref="AQ14:AQ15"/>
    <mergeCell ref="O14:O15"/>
    <mergeCell ref="R14:R15"/>
    <mergeCell ref="AM14:AM15"/>
    <mergeCell ref="AN14:AN15"/>
    <mergeCell ref="T14:T15"/>
    <mergeCell ref="V14:V15"/>
    <mergeCell ref="X14:X15"/>
    <mergeCell ref="Y14:Y15"/>
    <mergeCell ref="U14:U15"/>
    <mergeCell ref="W14:W15"/>
    <mergeCell ref="AC14:AC15"/>
  </mergeCells>
  <printOptions horizontalCentered="1" verticalCentered="1"/>
  <pageMargins left="0" right="0" top="0.5511811023622047" bottom="0" header="0.31496062992125984" footer="0.31496062992125984"/>
  <pageSetup fitToWidth="0" horizontalDpi="600" verticalDpi="600" orientation="landscape" scale="22" r:id="rId2"/>
  <headerFooter>
    <oddFooter>&amp;C&amp;G</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73"/>
  <sheetViews>
    <sheetView zoomScale="89" zoomScaleNormal="89" workbookViewId="0" topLeftCell="AL1">
      <pane ySplit="5" topLeftCell="A51" activePane="bottomLeft" state="frozen"/>
      <selection pane="topLeft" activeCell="B5" sqref="B5"/>
      <selection pane="bottomLeft" activeCell="K6" sqref="K6:AJ6"/>
    </sheetView>
  </sheetViews>
  <sheetFormatPr defaultColWidth="11.421875" defaultRowHeight="15"/>
  <cols>
    <col min="1" max="1" width="3.421875" style="1" hidden="1" customWidth="1"/>
    <col min="2" max="2" width="3.00390625" style="1" customWidth="1"/>
    <col min="3" max="3" width="14.421875" style="1" customWidth="1"/>
    <col min="4" max="6" width="7.140625" style="7" customWidth="1"/>
    <col min="7" max="7" width="13.8515625" style="10" customWidth="1"/>
    <col min="8" max="8" width="19.7109375" style="8" customWidth="1"/>
    <col min="9" max="11" width="19.7109375" style="8" hidden="1" customWidth="1"/>
    <col min="12" max="12" width="19.7109375" style="8" customWidth="1"/>
    <col min="13" max="17" width="19.7109375" style="8" hidden="1" customWidth="1"/>
    <col min="18" max="18" width="19.7109375" style="8" customWidth="1"/>
    <col min="19" max="19" width="26.7109375" style="8" hidden="1" customWidth="1"/>
    <col min="20" max="20" width="19.7109375" style="8" hidden="1" customWidth="1"/>
    <col min="21" max="21" width="19.7109375" style="8" customWidth="1"/>
    <col min="22" max="23" width="19.7109375" style="8" hidden="1" customWidth="1"/>
    <col min="24" max="24" width="15.8515625" style="8" hidden="1" customWidth="1"/>
    <col min="25" max="25" width="19.7109375" style="8" customWidth="1"/>
    <col min="26" max="30" width="19.7109375" style="8" hidden="1" customWidth="1"/>
    <col min="31" max="31" width="19.7109375" style="8" customWidth="1"/>
    <col min="32" max="36" width="19.7109375" style="8" hidden="1" customWidth="1"/>
    <col min="37" max="37" width="15.140625" style="12" customWidth="1"/>
    <col min="38" max="38" width="16.421875" style="12" customWidth="1"/>
    <col min="39" max="40" width="19.7109375" style="12" hidden="1" customWidth="1"/>
    <col min="41" max="41" width="11.57421875" style="12" customWidth="1"/>
    <col min="42" max="42" width="10.57421875" style="12" customWidth="1"/>
    <col min="43" max="43" width="54.140625" style="1" customWidth="1"/>
    <col min="44" max="44" width="13.140625" style="1" customWidth="1"/>
    <col min="45" max="45" width="17.8515625" style="1" customWidth="1"/>
    <col min="46" max="46" width="47.00390625" style="1" customWidth="1"/>
    <col min="47" max="47" width="27.28125" style="1" customWidth="1"/>
    <col min="48" max="48" width="16.421875" style="1" customWidth="1"/>
    <col min="49" max="49" width="16.28125" style="41" customWidth="1"/>
    <col min="50" max="16384" width="11.421875" style="1" customWidth="1"/>
  </cols>
  <sheetData>
    <row r="1" spans="1:47" ht="23.25" customHeight="1">
      <c r="A1" s="909"/>
      <c r="B1" s="910"/>
      <c r="C1" s="910"/>
      <c r="D1" s="910"/>
      <c r="E1" s="910"/>
      <c r="F1" s="923" t="s">
        <v>0</v>
      </c>
      <c r="G1" s="924"/>
      <c r="H1" s="924"/>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c r="AP1" s="924"/>
      <c r="AQ1" s="924"/>
      <c r="AR1" s="924"/>
      <c r="AS1" s="924"/>
      <c r="AT1" s="924"/>
      <c r="AU1" s="925"/>
    </row>
    <row r="2" spans="1:47" ht="21.75" customHeight="1" thickBot="1">
      <c r="A2" s="911"/>
      <c r="B2" s="912"/>
      <c r="C2" s="912"/>
      <c r="D2" s="912"/>
      <c r="E2" s="912"/>
      <c r="F2" s="926" t="s">
        <v>72</v>
      </c>
      <c r="G2" s="927"/>
      <c r="H2" s="927"/>
      <c r="I2" s="927"/>
      <c r="J2" s="927"/>
      <c r="K2" s="927"/>
      <c r="L2" s="927"/>
      <c r="M2" s="927"/>
      <c r="N2" s="927"/>
      <c r="O2" s="927"/>
      <c r="P2" s="927"/>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9"/>
    </row>
    <row r="3" spans="1:47" ht="19.5" customHeight="1">
      <c r="A3" s="911"/>
      <c r="B3" s="912"/>
      <c r="C3" s="912"/>
      <c r="D3" s="912"/>
      <c r="E3" s="913"/>
      <c r="F3" s="919" t="s">
        <v>1</v>
      </c>
      <c r="G3" s="849"/>
      <c r="H3" s="849"/>
      <c r="I3" s="849"/>
      <c r="J3" s="849"/>
      <c r="K3" s="849"/>
      <c r="L3" s="849"/>
      <c r="M3" s="849"/>
      <c r="N3" s="849"/>
      <c r="O3" s="849"/>
      <c r="P3" s="850"/>
      <c r="Q3" s="858" t="s">
        <v>90</v>
      </c>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9"/>
    </row>
    <row r="4" spans="1:47" ht="15.75" customHeight="1" thickBot="1">
      <c r="A4" s="914"/>
      <c r="B4" s="915"/>
      <c r="C4" s="915"/>
      <c r="D4" s="915"/>
      <c r="E4" s="916"/>
      <c r="F4" s="920" t="s">
        <v>3</v>
      </c>
      <c r="G4" s="921"/>
      <c r="H4" s="921"/>
      <c r="I4" s="921"/>
      <c r="J4" s="921"/>
      <c r="K4" s="921"/>
      <c r="L4" s="921"/>
      <c r="M4" s="921"/>
      <c r="N4" s="921"/>
      <c r="O4" s="921"/>
      <c r="P4" s="922"/>
      <c r="Q4" s="861" t="s">
        <v>89</v>
      </c>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2"/>
    </row>
    <row r="5" ht="12" customHeight="1" thickBot="1">
      <c r="AN5" s="11"/>
    </row>
    <row r="6" spans="1:49" s="16" customFormat="1" ht="19.5" customHeight="1">
      <c r="A6" s="929" t="s">
        <v>26</v>
      </c>
      <c r="B6" s="831" t="s">
        <v>36</v>
      </c>
      <c r="C6" s="831"/>
      <c r="D6" s="831"/>
      <c r="E6" s="831" t="s">
        <v>40</v>
      </c>
      <c r="F6" s="831" t="s">
        <v>41</v>
      </c>
      <c r="G6" s="831" t="s">
        <v>42</v>
      </c>
      <c r="H6" s="831" t="s">
        <v>43</v>
      </c>
      <c r="I6" s="937"/>
      <c r="J6" s="938"/>
      <c r="K6" s="949"/>
      <c r="L6" s="949"/>
      <c r="M6" s="949"/>
      <c r="N6" s="949"/>
      <c r="O6" s="949"/>
      <c r="P6" s="949"/>
      <c r="Q6" s="949"/>
      <c r="R6" s="949"/>
      <c r="S6" s="949"/>
      <c r="T6" s="949"/>
      <c r="U6" s="949"/>
      <c r="V6" s="949"/>
      <c r="W6" s="949"/>
      <c r="X6" s="949"/>
      <c r="Y6" s="949"/>
      <c r="Z6" s="949"/>
      <c r="AA6" s="949"/>
      <c r="AB6" s="949"/>
      <c r="AC6" s="949"/>
      <c r="AD6" s="949"/>
      <c r="AE6" s="949"/>
      <c r="AF6" s="949"/>
      <c r="AG6" s="949"/>
      <c r="AH6" s="949"/>
      <c r="AI6" s="949"/>
      <c r="AJ6" s="949"/>
      <c r="AK6" s="929" t="s">
        <v>44</v>
      </c>
      <c r="AL6" s="831"/>
      <c r="AM6" s="831"/>
      <c r="AN6" s="930"/>
      <c r="AO6" s="931" t="s">
        <v>46</v>
      </c>
      <c r="AP6" s="831" t="s">
        <v>47</v>
      </c>
      <c r="AQ6" s="831" t="s">
        <v>48</v>
      </c>
      <c r="AR6" s="831" t="s">
        <v>49</v>
      </c>
      <c r="AS6" s="831" t="s">
        <v>50</v>
      </c>
      <c r="AT6" s="831" t="s">
        <v>51</v>
      </c>
      <c r="AU6" s="930" t="s">
        <v>52</v>
      </c>
      <c r="AW6" s="42"/>
    </row>
    <row r="7" spans="1:49" s="16" customFormat="1" ht="14.25" customHeight="1">
      <c r="A7" s="853"/>
      <c r="B7" s="839"/>
      <c r="C7" s="839"/>
      <c r="D7" s="839"/>
      <c r="E7" s="839"/>
      <c r="F7" s="839"/>
      <c r="G7" s="839"/>
      <c r="H7" s="839"/>
      <c r="I7" s="956">
        <v>2016</v>
      </c>
      <c r="J7" s="957"/>
      <c r="K7" s="957"/>
      <c r="L7" s="932"/>
      <c r="M7" s="835">
        <v>2017</v>
      </c>
      <c r="N7" s="836"/>
      <c r="O7" s="836"/>
      <c r="P7" s="836"/>
      <c r="Q7" s="836"/>
      <c r="R7" s="837"/>
      <c r="S7" s="835">
        <v>2018</v>
      </c>
      <c r="T7" s="836"/>
      <c r="U7" s="836"/>
      <c r="V7" s="836"/>
      <c r="W7" s="836"/>
      <c r="X7" s="837"/>
      <c r="Y7" s="835">
        <v>2019</v>
      </c>
      <c r="Z7" s="836"/>
      <c r="AA7" s="836"/>
      <c r="AB7" s="836"/>
      <c r="AC7" s="836"/>
      <c r="AD7" s="837"/>
      <c r="AE7" s="835">
        <v>2020</v>
      </c>
      <c r="AF7" s="836"/>
      <c r="AG7" s="836"/>
      <c r="AH7" s="836"/>
      <c r="AI7" s="836"/>
      <c r="AJ7" s="836"/>
      <c r="AK7" s="917" t="s">
        <v>45</v>
      </c>
      <c r="AL7" s="838"/>
      <c r="AM7" s="838"/>
      <c r="AN7" s="918"/>
      <c r="AO7" s="932"/>
      <c r="AP7" s="839"/>
      <c r="AQ7" s="839"/>
      <c r="AR7" s="839"/>
      <c r="AS7" s="839"/>
      <c r="AT7" s="839"/>
      <c r="AU7" s="935"/>
      <c r="AW7" s="42"/>
    </row>
    <row r="8" spans="1:50" s="16" customFormat="1" ht="29.25" customHeight="1" thickBot="1">
      <c r="A8" s="934"/>
      <c r="B8" s="50" t="s">
        <v>37</v>
      </c>
      <c r="C8" s="50" t="s">
        <v>38</v>
      </c>
      <c r="D8" s="32" t="s">
        <v>39</v>
      </c>
      <c r="E8" s="928"/>
      <c r="F8" s="928"/>
      <c r="G8" s="928"/>
      <c r="H8" s="948"/>
      <c r="I8" s="400" t="s">
        <v>214</v>
      </c>
      <c r="J8" s="400" t="s">
        <v>208</v>
      </c>
      <c r="K8" s="400" t="s">
        <v>215</v>
      </c>
      <c r="L8" s="355" t="s">
        <v>25</v>
      </c>
      <c r="M8" s="400" t="s">
        <v>210</v>
      </c>
      <c r="N8" s="400" t="s">
        <v>211</v>
      </c>
      <c r="O8" s="400" t="s">
        <v>212</v>
      </c>
      <c r="P8" s="400" t="s">
        <v>208</v>
      </c>
      <c r="Q8" s="400" t="s">
        <v>209</v>
      </c>
      <c r="R8" s="355" t="s">
        <v>25</v>
      </c>
      <c r="S8" s="400" t="s">
        <v>210</v>
      </c>
      <c r="T8" s="400" t="s">
        <v>211</v>
      </c>
      <c r="U8" s="714" t="s">
        <v>212</v>
      </c>
      <c r="V8" s="400" t="s">
        <v>208</v>
      </c>
      <c r="W8" s="400" t="s">
        <v>209</v>
      </c>
      <c r="X8" s="355" t="s">
        <v>25</v>
      </c>
      <c r="Y8" s="400" t="s">
        <v>210</v>
      </c>
      <c r="Z8" s="400" t="s">
        <v>211</v>
      </c>
      <c r="AA8" s="400" t="s">
        <v>212</v>
      </c>
      <c r="AB8" s="400" t="s">
        <v>208</v>
      </c>
      <c r="AC8" s="400" t="s">
        <v>209</v>
      </c>
      <c r="AD8" s="355" t="s">
        <v>25</v>
      </c>
      <c r="AE8" s="400" t="s">
        <v>210</v>
      </c>
      <c r="AF8" s="400" t="s">
        <v>211</v>
      </c>
      <c r="AG8" s="400" t="s">
        <v>212</v>
      </c>
      <c r="AH8" s="400" t="s">
        <v>208</v>
      </c>
      <c r="AI8" s="400" t="s">
        <v>209</v>
      </c>
      <c r="AJ8" s="406" t="s">
        <v>25</v>
      </c>
      <c r="AK8" s="545" t="s">
        <v>5</v>
      </c>
      <c r="AL8" s="714" t="s">
        <v>6</v>
      </c>
      <c r="AM8" s="465" t="s">
        <v>7</v>
      </c>
      <c r="AN8" s="466" t="s">
        <v>8</v>
      </c>
      <c r="AO8" s="933"/>
      <c r="AP8" s="928"/>
      <c r="AQ8" s="928"/>
      <c r="AR8" s="928"/>
      <c r="AS8" s="928"/>
      <c r="AT8" s="928"/>
      <c r="AU8" s="936"/>
      <c r="AW8" s="43"/>
      <c r="AX8"/>
    </row>
    <row r="9" spans="1:50" s="5" customFormat="1" ht="21" customHeight="1">
      <c r="A9" s="942" t="s">
        <v>78</v>
      </c>
      <c r="B9" s="945">
        <v>1</v>
      </c>
      <c r="C9" s="939" t="s">
        <v>79</v>
      </c>
      <c r="D9" s="875" t="s">
        <v>96</v>
      </c>
      <c r="E9" s="875">
        <v>535</v>
      </c>
      <c r="F9" s="875">
        <v>180</v>
      </c>
      <c r="G9" s="24" t="s">
        <v>9</v>
      </c>
      <c r="H9" s="526">
        <v>100</v>
      </c>
      <c r="I9" s="526">
        <v>20</v>
      </c>
      <c r="J9" s="526">
        <v>20</v>
      </c>
      <c r="K9" s="755">
        <v>20</v>
      </c>
      <c r="L9" s="557">
        <v>20</v>
      </c>
      <c r="M9" s="468">
        <v>0.5</v>
      </c>
      <c r="N9" s="468">
        <v>0.5</v>
      </c>
      <c r="O9" s="468">
        <v>0.5</v>
      </c>
      <c r="P9" s="468">
        <v>0.5</v>
      </c>
      <c r="Q9" s="468">
        <v>50</v>
      </c>
      <c r="R9" s="468">
        <v>42</v>
      </c>
      <c r="S9" s="468">
        <v>70</v>
      </c>
      <c r="T9" s="468">
        <v>70</v>
      </c>
      <c r="U9" s="468">
        <v>70</v>
      </c>
      <c r="V9" s="468"/>
      <c r="W9" s="468"/>
      <c r="X9" s="468">
        <f aca="true" t="shared" si="0" ref="X9:X13">+AL9</f>
        <v>65</v>
      </c>
      <c r="Y9" s="468">
        <v>95</v>
      </c>
      <c r="Z9" s="468"/>
      <c r="AA9" s="468"/>
      <c r="AB9" s="468"/>
      <c r="AC9" s="468"/>
      <c r="AD9" s="468"/>
      <c r="AE9" s="468">
        <v>100</v>
      </c>
      <c r="AF9" s="468"/>
      <c r="AG9" s="468"/>
      <c r="AH9" s="468"/>
      <c r="AI9" s="468"/>
      <c r="AJ9" s="478"/>
      <c r="AK9" s="555">
        <v>45</v>
      </c>
      <c r="AL9" s="760">
        <v>65</v>
      </c>
      <c r="AM9" s="468"/>
      <c r="AN9" s="478"/>
      <c r="AO9" s="743">
        <f>AL9/U9</f>
        <v>0.9285714285714286</v>
      </c>
      <c r="AP9" s="744">
        <f>AL9/H9</f>
        <v>0.65</v>
      </c>
      <c r="AQ9" s="953" t="s">
        <v>327</v>
      </c>
      <c r="AR9" s="869" t="s">
        <v>274</v>
      </c>
      <c r="AS9" s="869" t="s">
        <v>274</v>
      </c>
      <c r="AT9" s="875" t="s">
        <v>275</v>
      </c>
      <c r="AU9" s="881" t="s">
        <v>328</v>
      </c>
      <c r="AW9" s="47"/>
      <c r="AX9"/>
    </row>
    <row r="10" spans="1:50" s="509" customFormat="1" ht="21" customHeight="1">
      <c r="A10" s="943"/>
      <c r="B10" s="946"/>
      <c r="C10" s="940"/>
      <c r="D10" s="892"/>
      <c r="E10" s="892"/>
      <c r="F10" s="892"/>
      <c r="G10" s="508" t="s">
        <v>10</v>
      </c>
      <c r="H10" s="498">
        <f>+L10+R10+S10+Y10+AE10</f>
        <v>516558185</v>
      </c>
      <c r="I10" s="499">
        <v>181587528</v>
      </c>
      <c r="J10" s="499">
        <v>181587528</v>
      </c>
      <c r="K10" s="499">
        <v>181587528</v>
      </c>
      <c r="L10" s="499">
        <v>163460185</v>
      </c>
      <c r="M10" s="498">
        <v>110296389</v>
      </c>
      <c r="N10" s="498">
        <v>110296389</v>
      </c>
      <c r="O10" s="498">
        <v>110296389</v>
      </c>
      <c r="P10" s="498">
        <v>87196389</v>
      </c>
      <c r="Q10" s="498">
        <v>120283000</v>
      </c>
      <c r="R10" s="498">
        <v>120283000</v>
      </c>
      <c r="S10" s="498">
        <v>91225000</v>
      </c>
      <c r="T10" s="498">
        <v>91225000</v>
      </c>
      <c r="U10" s="498">
        <v>97757500</v>
      </c>
      <c r="V10" s="498"/>
      <c r="W10" s="498"/>
      <c r="X10" s="498">
        <f t="shared" si="0"/>
        <v>0</v>
      </c>
      <c r="Y10" s="498">
        <v>92846000</v>
      </c>
      <c r="Z10" s="498"/>
      <c r="AA10" s="498"/>
      <c r="AB10" s="498"/>
      <c r="AC10" s="498"/>
      <c r="AD10" s="498"/>
      <c r="AE10" s="498">
        <v>48744000</v>
      </c>
      <c r="AF10" s="498"/>
      <c r="AG10" s="498"/>
      <c r="AH10" s="498"/>
      <c r="AI10" s="498"/>
      <c r="AJ10" s="500"/>
      <c r="AK10" s="501">
        <v>0</v>
      </c>
      <c r="AL10" s="498">
        <v>0</v>
      </c>
      <c r="AM10" s="498"/>
      <c r="AN10" s="502"/>
      <c r="AO10" s="745">
        <f>AL10/U10</f>
        <v>0</v>
      </c>
      <c r="AP10" s="746">
        <f>(L10+R10+AL10+Y10+AE10)/H10</f>
        <v>0.8233984038022745</v>
      </c>
      <c r="AQ10" s="954"/>
      <c r="AR10" s="870"/>
      <c r="AS10" s="870"/>
      <c r="AT10" s="876"/>
      <c r="AU10" s="882"/>
      <c r="AW10" s="510"/>
      <c r="AX10" s="511"/>
    </row>
    <row r="11" spans="1:50" s="5" customFormat="1" ht="21" customHeight="1">
      <c r="A11" s="943"/>
      <c r="B11" s="946"/>
      <c r="C11" s="940"/>
      <c r="D11" s="892"/>
      <c r="E11" s="892"/>
      <c r="F11" s="892"/>
      <c r="G11" s="25" t="s">
        <v>11</v>
      </c>
      <c r="H11" s="748"/>
      <c r="I11" s="748"/>
      <c r="J11" s="748"/>
      <c r="K11" s="748"/>
      <c r="L11" s="748"/>
      <c r="M11" s="748"/>
      <c r="N11" s="748"/>
      <c r="O11" s="748"/>
      <c r="P11" s="748"/>
      <c r="Q11" s="748"/>
      <c r="R11" s="748"/>
      <c r="S11" s="749"/>
      <c r="T11" s="748"/>
      <c r="U11" s="748"/>
      <c r="V11" s="748"/>
      <c r="W11" s="748"/>
      <c r="X11" s="748"/>
      <c r="Y11" s="748"/>
      <c r="Z11" s="748"/>
      <c r="AA11" s="748"/>
      <c r="AB11" s="748"/>
      <c r="AC11" s="748"/>
      <c r="AD11" s="748"/>
      <c r="AE11" s="748"/>
      <c r="AF11" s="748"/>
      <c r="AG11" s="748"/>
      <c r="AH11" s="748"/>
      <c r="AI11" s="748"/>
      <c r="AJ11" s="750"/>
      <c r="AK11" s="751"/>
      <c r="AL11" s="748"/>
      <c r="AM11" s="748"/>
      <c r="AN11" s="752"/>
      <c r="AO11" s="753"/>
      <c r="AP11" s="754"/>
      <c r="AQ11" s="954"/>
      <c r="AR11" s="870"/>
      <c r="AS11" s="870"/>
      <c r="AT11" s="876"/>
      <c r="AU11" s="882"/>
      <c r="AW11" s="47"/>
      <c r="AX11"/>
    </row>
    <row r="12" spans="1:50" s="509" customFormat="1" ht="21" customHeight="1">
      <c r="A12" s="943"/>
      <c r="B12" s="946"/>
      <c r="C12" s="940"/>
      <c r="D12" s="892"/>
      <c r="E12" s="892"/>
      <c r="F12" s="892"/>
      <c r="G12" s="508" t="s">
        <v>12</v>
      </c>
      <c r="H12" s="498">
        <f>R12+U12</f>
        <v>179309202</v>
      </c>
      <c r="I12" s="499"/>
      <c r="J12" s="499"/>
      <c r="K12" s="499"/>
      <c r="L12" s="499"/>
      <c r="M12" s="498">
        <v>130710202</v>
      </c>
      <c r="N12" s="498">
        <v>130710202</v>
      </c>
      <c r="O12" s="498">
        <v>130710202</v>
      </c>
      <c r="P12" s="498">
        <v>130710202</v>
      </c>
      <c r="Q12" s="498">
        <v>130710202</v>
      </c>
      <c r="R12" s="498">
        <v>130710202</v>
      </c>
      <c r="S12" s="498">
        <v>48599000</v>
      </c>
      <c r="T12" s="498">
        <v>48599000</v>
      </c>
      <c r="U12" s="498">
        <v>48599000</v>
      </c>
      <c r="V12" s="498"/>
      <c r="W12" s="498"/>
      <c r="X12" s="498">
        <f t="shared" si="0"/>
        <v>45312300</v>
      </c>
      <c r="Y12" s="498"/>
      <c r="Z12" s="498"/>
      <c r="AA12" s="498"/>
      <c r="AB12" s="498"/>
      <c r="AC12" s="498"/>
      <c r="AD12" s="498"/>
      <c r="AE12" s="498"/>
      <c r="AF12" s="498"/>
      <c r="AG12" s="498"/>
      <c r="AH12" s="498"/>
      <c r="AI12" s="498"/>
      <c r="AJ12" s="500"/>
      <c r="AK12" s="541">
        <v>14036000</v>
      </c>
      <c r="AL12" s="498">
        <v>45312300</v>
      </c>
      <c r="AM12" s="498"/>
      <c r="AN12" s="502"/>
      <c r="AO12" s="745">
        <f>AL12/U12</f>
        <v>0.932371036441079</v>
      </c>
      <c r="AP12" s="747"/>
      <c r="AQ12" s="954"/>
      <c r="AR12" s="870"/>
      <c r="AS12" s="870"/>
      <c r="AT12" s="876"/>
      <c r="AU12" s="882"/>
      <c r="AW12" s="510"/>
      <c r="AX12" s="511"/>
    </row>
    <row r="13" spans="1:50" s="5" customFormat="1" ht="21" customHeight="1">
      <c r="A13" s="943"/>
      <c r="B13" s="946"/>
      <c r="C13" s="940"/>
      <c r="D13" s="892"/>
      <c r="E13" s="892"/>
      <c r="F13" s="892"/>
      <c r="G13" s="25" t="s">
        <v>13</v>
      </c>
      <c r="H13" s="473">
        <f>+H9+H11</f>
        <v>100</v>
      </c>
      <c r="I13" s="473">
        <f aca="true" t="shared" si="1" ref="I13:J13">+I9+I11</f>
        <v>20</v>
      </c>
      <c r="J13" s="473">
        <f t="shared" si="1"/>
        <v>20</v>
      </c>
      <c r="K13" s="473">
        <v>20</v>
      </c>
      <c r="L13" s="474">
        <v>0.2</v>
      </c>
      <c r="M13" s="472">
        <v>0.5</v>
      </c>
      <c r="N13" s="472">
        <v>0.5</v>
      </c>
      <c r="O13" s="472">
        <v>0.5</v>
      </c>
      <c r="P13" s="472">
        <v>0.5</v>
      </c>
      <c r="Q13" s="472">
        <v>0.5</v>
      </c>
      <c r="R13" s="472">
        <v>0.42</v>
      </c>
      <c r="S13" s="472">
        <f>+S9</f>
        <v>70</v>
      </c>
      <c r="T13" s="472">
        <v>70</v>
      </c>
      <c r="U13" s="472">
        <v>70</v>
      </c>
      <c r="V13" s="472">
        <f aca="true" t="shared" si="2" ref="V13:W13">+V11+V9</f>
        <v>0</v>
      </c>
      <c r="W13" s="472">
        <f t="shared" si="2"/>
        <v>0</v>
      </c>
      <c r="X13" s="472">
        <f t="shared" si="0"/>
        <v>65</v>
      </c>
      <c r="Y13" s="472">
        <v>0.95</v>
      </c>
      <c r="Z13" s="472">
        <f aca="true" t="shared" si="3" ref="Z13:AA13">+Z12+Z9</f>
        <v>0</v>
      </c>
      <c r="AA13" s="472">
        <f t="shared" si="3"/>
        <v>0</v>
      </c>
      <c r="AB13" s="472">
        <f>+AB12+AB9</f>
        <v>0</v>
      </c>
      <c r="AC13" s="472">
        <f aca="true" t="shared" si="4" ref="AC13:AD13">+AC12+AC9</f>
        <v>0</v>
      </c>
      <c r="AD13" s="472">
        <f t="shared" si="4"/>
        <v>0</v>
      </c>
      <c r="AE13" s="472">
        <v>1</v>
      </c>
      <c r="AF13" s="472">
        <f aca="true" t="shared" si="5" ref="AF13">+AF12+AF9</f>
        <v>0</v>
      </c>
      <c r="AG13" s="472">
        <f aca="true" t="shared" si="6" ref="AG13">+AG12+AG9</f>
        <v>0</v>
      </c>
      <c r="AH13" s="472">
        <f>+AH12+AH9</f>
        <v>0</v>
      </c>
      <c r="AI13" s="472">
        <f aca="true" t="shared" si="7" ref="AI13">+AI12+AI9</f>
        <v>0</v>
      </c>
      <c r="AJ13" s="475">
        <f aca="true" t="shared" si="8" ref="AJ13">+AJ12+AJ9</f>
        <v>0</v>
      </c>
      <c r="AK13" s="476">
        <f>+AK11+AK9</f>
        <v>45</v>
      </c>
      <c r="AL13" s="472">
        <f>+AL9</f>
        <v>65</v>
      </c>
      <c r="AM13" s="472">
        <f>+AM12+AM9</f>
        <v>0</v>
      </c>
      <c r="AN13" s="477">
        <f aca="true" t="shared" si="9" ref="AN13">+AN12+AN9</f>
        <v>0</v>
      </c>
      <c r="AO13" s="745">
        <f aca="true" t="shared" si="10" ref="AO13:AO14">AL13/U13</f>
        <v>0.9285714285714286</v>
      </c>
      <c r="AP13" s="747">
        <f>AL13/H13</f>
        <v>0.65</v>
      </c>
      <c r="AQ13" s="954"/>
      <c r="AR13" s="870"/>
      <c r="AS13" s="870"/>
      <c r="AT13" s="876"/>
      <c r="AU13" s="882"/>
      <c r="AW13" s="47"/>
      <c r="AX13"/>
    </row>
    <row r="14" spans="1:50" s="509" customFormat="1" ht="41.25" customHeight="1" thickBot="1">
      <c r="A14" s="943"/>
      <c r="B14" s="947"/>
      <c r="C14" s="941"/>
      <c r="D14" s="896"/>
      <c r="E14" s="896"/>
      <c r="F14" s="896"/>
      <c r="G14" s="512" t="s">
        <v>14</v>
      </c>
      <c r="H14" s="503">
        <f>H10+H12</f>
        <v>695867387</v>
      </c>
      <c r="I14" s="504">
        <f>I10+I12</f>
        <v>181587528</v>
      </c>
      <c r="J14" s="504">
        <f>J10+J12</f>
        <v>181587528</v>
      </c>
      <c r="K14" s="504">
        <v>181587528</v>
      </c>
      <c r="L14" s="504">
        <f aca="true" t="shared" si="11" ref="L14">L10+L12</f>
        <v>163460185</v>
      </c>
      <c r="M14" s="503">
        <v>241006591</v>
      </c>
      <c r="N14" s="503">
        <v>241006591</v>
      </c>
      <c r="O14" s="503">
        <v>241006591</v>
      </c>
      <c r="P14" s="503">
        <v>217906591</v>
      </c>
      <c r="Q14" s="503">
        <v>250993202</v>
      </c>
      <c r="R14" s="503">
        <v>250993202</v>
      </c>
      <c r="S14" s="503">
        <f>+S10+S12</f>
        <v>139824000</v>
      </c>
      <c r="T14" s="503">
        <v>139824000</v>
      </c>
      <c r="U14" s="503">
        <v>139824000</v>
      </c>
      <c r="V14" s="503">
        <f aca="true" t="shared" si="12" ref="V14:W14">V10+V12</f>
        <v>0</v>
      </c>
      <c r="W14" s="503">
        <f t="shared" si="12"/>
        <v>0</v>
      </c>
      <c r="X14" s="503">
        <f>+AL14</f>
        <v>45312300</v>
      </c>
      <c r="Y14" s="503">
        <v>92846201.805</v>
      </c>
      <c r="Z14" s="503">
        <f aca="true" t="shared" si="13" ref="Z14:AA14">Z10+Z12</f>
        <v>0</v>
      </c>
      <c r="AA14" s="503">
        <f t="shared" si="13"/>
        <v>0</v>
      </c>
      <c r="AB14" s="503">
        <f>AB10+AB12</f>
        <v>0</v>
      </c>
      <c r="AC14" s="503">
        <f aca="true" t="shared" si="14" ref="AC14:AD14">AC10+AC12</f>
        <v>0</v>
      </c>
      <c r="AD14" s="503">
        <f t="shared" si="14"/>
        <v>0</v>
      </c>
      <c r="AE14" s="503">
        <f aca="true" t="shared" si="15" ref="AE14:AG14">AE10+AE12</f>
        <v>48744000</v>
      </c>
      <c r="AF14" s="503">
        <f t="shared" si="15"/>
        <v>0</v>
      </c>
      <c r="AG14" s="503">
        <f t="shared" si="15"/>
        <v>0</v>
      </c>
      <c r="AH14" s="503">
        <f>AH10+AH12</f>
        <v>0</v>
      </c>
      <c r="AI14" s="503">
        <f aca="true" t="shared" si="16" ref="AI14:AK14">AI10+AI12</f>
        <v>0</v>
      </c>
      <c r="AJ14" s="505">
        <f t="shared" si="16"/>
        <v>0</v>
      </c>
      <c r="AK14" s="506">
        <f t="shared" si="16"/>
        <v>14036000</v>
      </c>
      <c r="AL14" s="503">
        <f>+AL12+AL10</f>
        <v>45312300</v>
      </c>
      <c r="AM14" s="503">
        <f>AM10+AM12</f>
        <v>0</v>
      </c>
      <c r="AN14" s="507">
        <f aca="true" t="shared" si="17" ref="AN14">AN10+AN12</f>
        <v>0</v>
      </c>
      <c r="AO14" s="761">
        <f t="shared" si="10"/>
        <v>0.32406668383110193</v>
      </c>
      <c r="AP14" s="746">
        <f>(L14+R14+AL14+Y14+AE14)/H14</f>
        <v>0.8641817392787228</v>
      </c>
      <c r="AQ14" s="955"/>
      <c r="AR14" s="871"/>
      <c r="AS14" s="871"/>
      <c r="AT14" s="877"/>
      <c r="AU14" s="883"/>
      <c r="AW14" s="510"/>
      <c r="AX14" s="511"/>
    </row>
    <row r="15" spans="1:50" s="5" customFormat="1" ht="21" customHeight="1">
      <c r="A15" s="943"/>
      <c r="B15" s="885">
        <v>2</v>
      </c>
      <c r="C15" s="894" t="s">
        <v>80</v>
      </c>
      <c r="D15" s="875" t="s">
        <v>75</v>
      </c>
      <c r="E15" s="875">
        <v>535</v>
      </c>
      <c r="F15" s="875">
        <v>180</v>
      </c>
      <c r="G15" s="24" t="s">
        <v>9</v>
      </c>
      <c r="H15" s="526">
        <v>25</v>
      </c>
      <c r="I15" s="526">
        <v>0</v>
      </c>
      <c r="J15" s="526">
        <v>0</v>
      </c>
      <c r="K15" s="526">
        <v>0</v>
      </c>
      <c r="L15" s="526">
        <v>0</v>
      </c>
      <c r="M15" s="526">
        <v>10</v>
      </c>
      <c r="N15" s="526">
        <v>10</v>
      </c>
      <c r="O15" s="526">
        <v>10</v>
      </c>
      <c r="P15" s="526">
        <v>0</v>
      </c>
      <c r="Q15" s="526">
        <v>0</v>
      </c>
      <c r="R15" s="526">
        <v>0</v>
      </c>
      <c r="S15" s="526">
        <v>10</v>
      </c>
      <c r="T15" s="526">
        <v>10</v>
      </c>
      <c r="U15" s="526">
        <v>10</v>
      </c>
      <c r="V15" s="527"/>
      <c r="W15" s="527"/>
      <c r="X15" s="526">
        <f aca="true" t="shared" si="18" ref="X15:X56">+AL15</f>
        <v>0</v>
      </c>
      <c r="Y15" s="468">
        <v>7.5</v>
      </c>
      <c r="Z15" s="527"/>
      <c r="AA15" s="528"/>
      <c r="AB15" s="528"/>
      <c r="AC15" s="528"/>
      <c r="AD15" s="528"/>
      <c r="AE15" s="468">
        <v>7.5</v>
      </c>
      <c r="AF15" s="528"/>
      <c r="AG15" s="528"/>
      <c r="AH15" s="528"/>
      <c r="AI15" s="528"/>
      <c r="AJ15" s="529"/>
      <c r="AK15" s="530">
        <v>0</v>
      </c>
      <c r="AL15" s="528">
        <v>0</v>
      </c>
      <c r="AM15" s="528"/>
      <c r="AN15" s="531"/>
      <c r="AO15" s="743">
        <f>AL15/U15</f>
        <v>0</v>
      </c>
      <c r="AP15" s="744">
        <f>(L15+R15+AL15+Y15+AE15)/H15</f>
        <v>0.6</v>
      </c>
      <c r="AQ15" s="971" t="s">
        <v>329</v>
      </c>
      <c r="AR15" s="869" t="s">
        <v>274</v>
      </c>
      <c r="AS15" s="869" t="s">
        <v>274</v>
      </c>
      <c r="AT15" s="869" t="s">
        <v>302</v>
      </c>
      <c r="AU15" s="863" t="s">
        <v>330</v>
      </c>
      <c r="AW15" s="43"/>
      <c r="AX15"/>
    </row>
    <row r="16" spans="1:49" s="509" customFormat="1" ht="21" customHeight="1">
      <c r="A16" s="943"/>
      <c r="B16" s="886"/>
      <c r="C16" s="889"/>
      <c r="D16" s="892"/>
      <c r="E16" s="892"/>
      <c r="F16" s="892"/>
      <c r="G16" s="508" t="s">
        <v>10</v>
      </c>
      <c r="H16" s="498">
        <f>+L16+R16+S16+Y16+AE16</f>
        <v>1279301543</v>
      </c>
      <c r="I16" s="499">
        <v>0</v>
      </c>
      <c r="J16" s="499">
        <v>0</v>
      </c>
      <c r="K16" s="499">
        <v>0</v>
      </c>
      <c r="L16" s="499">
        <v>0</v>
      </c>
      <c r="M16" s="498">
        <v>1080000000</v>
      </c>
      <c r="N16" s="498">
        <v>1080000000</v>
      </c>
      <c r="O16" s="498">
        <v>1080000000</v>
      </c>
      <c r="P16" s="498">
        <v>80000000</v>
      </c>
      <c r="Q16" s="498">
        <v>80000000</v>
      </c>
      <c r="R16" s="498">
        <v>79301543</v>
      </c>
      <c r="S16" s="498">
        <v>1000000000</v>
      </c>
      <c r="T16" s="498">
        <v>1000000000</v>
      </c>
      <c r="U16" s="498">
        <v>1000000000</v>
      </c>
      <c r="V16" s="498"/>
      <c r="W16" s="498"/>
      <c r="X16" s="498">
        <f t="shared" si="18"/>
        <v>0</v>
      </c>
      <c r="Y16" s="498">
        <v>100000000</v>
      </c>
      <c r="Z16" s="498"/>
      <c r="AA16" s="498"/>
      <c r="AB16" s="498"/>
      <c r="AC16" s="498"/>
      <c r="AD16" s="498"/>
      <c r="AE16" s="498">
        <v>100000000</v>
      </c>
      <c r="AF16" s="498"/>
      <c r="AG16" s="498"/>
      <c r="AH16" s="498"/>
      <c r="AI16" s="498"/>
      <c r="AJ16" s="500"/>
      <c r="AK16" s="501">
        <v>0</v>
      </c>
      <c r="AL16" s="498">
        <v>0</v>
      </c>
      <c r="AM16" s="498"/>
      <c r="AN16" s="502"/>
      <c r="AO16" s="745">
        <f>AL16/U16</f>
        <v>0</v>
      </c>
      <c r="AP16" s="746">
        <f>(L16+R16+AL16+Y16+AE16)/H16</f>
        <v>0.21832346293042812</v>
      </c>
      <c r="AQ16" s="972"/>
      <c r="AR16" s="870"/>
      <c r="AS16" s="870"/>
      <c r="AT16" s="870"/>
      <c r="AU16" s="864"/>
      <c r="AW16" s="513"/>
    </row>
    <row r="17" spans="1:49" s="5" customFormat="1" ht="21" customHeight="1">
      <c r="A17" s="943"/>
      <c r="B17" s="886"/>
      <c r="C17" s="889"/>
      <c r="D17" s="892"/>
      <c r="E17" s="892"/>
      <c r="F17" s="892"/>
      <c r="G17" s="25" t="s">
        <v>11</v>
      </c>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50"/>
      <c r="AK17" s="751"/>
      <c r="AL17" s="748"/>
      <c r="AM17" s="748"/>
      <c r="AN17" s="748"/>
      <c r="AO17" s="748"/>
      <c r="AP17" s="748"/>
      <c r="AQ17" s="972"/>
      <c r="AR17" s="870"/>
      <c r="AS17" s="870"/>
      <c r="AT17" s="870"/>
      <c r="AU17" s="864"/>
      <c r="AW17" s="44"/>
    </row>
    <row r="18" spans="1:49" s="509" customFormat="1" ht="21" customHeight="1">
      <c r="A18" s="943"/>
      <c r="B18" s="886"/>
      <c r="C18" s="889"/>
      <c r="D18" s="892"/>
      <c r="E18" s="892"/>
      <c r="F18" s="892"/>
      <c r="G18" s="508" t="s">
        <v>12</v>
      </c>
      <c r="H18" s="467">
        <f>AL18</f>
        <v>70899362</v>
      </c>
      <c r="I18" s="467"/>
      <c r="J18" s="467"/>
      <c r="K18" s="467"/>
      <c r="L18" s="467"/>
      <c r="M18" s="467"/>
      <c r="N18" s="467"/>
      <c r="O18" s="467"/>
      <c r="P18" s="467"/>
      <c r="Q18" s="467"/>
      <c r="R18" s="467">
        <v>0</v>
      </c>
      <c r="S18" s="498">
        <v>79301543</v>
      </c>
      <c r="T18" s="467">
        <v>79301543</v>
      </c>
      <c r="U18" s="467">
        <v>70899362</v>
      </c>
      <c r="V18" s="467"/>
      <c r="W18" s="467"/>
      <c r="X18" s="467">
        <f t="shared" si="18"/>
        <v>70899362</v>
      </c>
      <c r="Y18" s="467">
        <v>0</v>
      </c>
      <c r="Z18" s="467"/>
      <c r="AA18" s="467"/>
      <c r="AB18" s="467"/>
      <c r="AC18" s="467"/>
      <c r="AD18" s="467"/>
      <c r="AE18" s="467">
        <v>0</v>
      </c>
      <c r="AF18" s="467"/>
      <c r="AG18" s="467"/>
      <c r="AH18" s="467"/>
      <c r="AI18" s="467"/>
      <c r="AJ18" s="514"/>
      <c r="AK18" s="541">
        <v>70899362</v>
      </c>
      <c r="AL18" s="467">
        <v>70899362</v>
      </c>
      <c r="AM18" s="467"/>
      <c r="AN18" s="516"/>
      <c r="AO18" s="745">
        <f aca="true" t="shared" si="19" ref="AO18:AO20">AL18/U18</f>
        <v>1</v>
      </c>
      <c r="AP18" s="746"/>
      <c r="AQ18" s="972"/>
      <c r="AR18" s="870"/>
      <c r="AS18" s="870"/>
      <c r="AT18" s="870"/>
      <c r="AU18" s="864"/>
      <c r="AW18" s="513"/>
    </row>
    <row r="19" spans="1:49" s="5" customFormat="1" ht="21" customHeight="1">
      <c r="A19" s="943"/>
      <c r="B19" s="886"/>
      <c r="C19" s="889"/>
      <c r="D19" s="892"/>
      <c r="E19" s="892"/>
      <c r="F19" s="892"/>
      <c r="G19" s="25" t="s">
        <v>13</v>
      </c>
      <c r="H19" s="479">
        <f>+H15+H17</f>
        <v>25</v>
      </c>
      <c r="I19" s="480">
        <f aca="true" t="shared" si="20" ref="I19:J19">+I15</f>
        <v>0</v>
      </c>
      <c r="J19" s="480">
        <f t="shared" si="20"/>
        <v>0</v>
      </c>
      <c r="K19" s="480">
        <v>10</v>
      </c>
      <c r="L19" s="480">
        <v>0</v>
      </c>
      <c r="M19" s="480">
        <v>10</v>
      </c>
      <c r="N19" s="480">
        <v>10</v>
      </c>
      <c r="O19" s="480">
        <v>10</v>
      </c>
      <c r="P19" s="480">
        <v>0</v>
      </c>
      <c r="Q19" s="480">
        <v>0</v>
      </c>
      <c r="R19" s="480">
        <v>0</v>
      </c>
      <c r="S19" s="473">
        <f>+S15</f>
        <v>10</v>
      </c>
      <c r="T19" s="473">
        <v>10</v>
      </c>
      <c r="U19" s="473">
        <v>10</v>
      </c>
      <c r="V19" s="480">
        <f aca="true" t="shared" si="21" ref="V19:W19">+V17+V15</f>
        <v>0</v>
      </c>
      <c r="W19" s="480">
        <f t="shared" si="21"/>
        <v>0</v>
      </c>
      <c r="X19" s="480">
        <f>+AL19</f>
        <v>0</v>
      </c>
      <c r="Y19" s="480">
        <f>+Y17+Y15</f>
        <v>7.5</v>
      </c>
      <c r="Z19" s="480">
        <f aca="true" t="shared" si="22" ref="Z19:AD19">+Z18+Z15</f>
        <v>0</v>
      </c>
      <c r="AA19" s="480">
        <f t="shared" si="22"/>
        <v>0</v>
      </c>
      <c r="AB19" s="480">
        <f t="shared" si="22"/>
        <v>0</v>
      </c>
      <c r="AC19" s="480">
        <f t="shared" si="22"/>
        <v>0</v>
      </c>
      <c r="AD19" s="480">
        <f t="shared" si="22"/>
        <v>0</v>
      </c>
      <c r="AE19" s="480">
        <f>+AE17+AE15</f>
        <v>7.5</v>
      </c>
      <c r="AF19" s="480">
        <f aca="true" t="shared" si="23" ref="AF19">+AF18+AF15</f>
        <v>0</v>
      </c>
      <c r="AG19" s="480">
        <f aca="true" t="shared" si="24" ref="AG19">+AG18+AG15</f>
        <v>0</v>
      </c>
      <c r="AH19" s="480">
        <f aca="true" t="shared" si="25" ref="AH19">+AH18+AH15</f>
        <v>0</v>
      </c>
      <c r="AI19" s="480">
        <f aca="true" t="shared" si="26" ref="AI19">+AI18+AI15</f>
        <v>0</v>
      </c>
      <c r="AJ19" s="481">
        <f aca="true" t="shared" si="27" ref="AJ19">+AJ18+AJ15</f>
        <v>0</v>
      </c>
      <c r="AK19" s="541">
        <f>+AK17+AK15</f>
        <v>0</v>
      </c>
      <c r="AL19" s="480">
        <v>0</v>
      </c>
      <c r="AM19" s="480">
        <f aca="true" t="shared" si="28" ref="AM19">+AM18+AM15</f>
        <v>0</v>
      </c>
      <c r="AN19" s="482">
        <f aca="true" t="shared" si="29" ref="AN19">+AN18+AN15</f>
        <v>0</v>
      </c>
      <c r="AO19" s="745">
        <f t="shared" si="19"/>
        <v>0</v>
      </c>
      <c r="AP19" s="746">
        <f aca="true" t="shared" si="30" ref="AP19">(L19+R19+AL19+Y19+AE19)/H19</f>
        <v>0.6</v>
      </c>
      <c r="AQ19" s="972"/>
      <c r="AR19" s="870"/>
      <c r="AS19" s="870"/>
      <c r="AT19" s="870"/>
      <c r="AU19" s="864"/>
      <c r="AW19" s="44"/>
    </row>
    <row r="20" spans="1:49" s="509" customFormat="1" ht="21" customHeight="1" thickBot="1">
      <c r="A20" s="943"/>
      <c r="B20" s="887"/>
      <c r="C20" s="895"/>
      <c r="D20" s="896"/>
      <c r="E20" s="896"/>
      <c r="F20" s="896"/>
      <c r="G20" s="512" t="s">
        <v>14</v>
      </c>
      <c r="H20" s="503">
        <f>H16+H18</f>
        <v>1350200905</v>
      </c>
      <c r="I20" s="499">
        <f aca="true" t="shared" si="31" ref="I20:J20">+I18+I16</f>
        <v>0</v>
      </c>
      <c r="J20" s="499">
        <f t="shared" si="31"/>
        <v>0</v>
      </c>
      <c r="K20" s="499">
        <v>1080000000</v>
      </c>
      <c r="L20" s="499">
        <v>0</v>
      </c>
      <c r="M20" s="498">
        <v>1080000000</v>
      </c>
      <c r="N20" s="498">
        <v>1080000000</v>
      </c>
      <c r="O20" s="498">
        <v>1080000000</v>
      </c>
      <c r="P20" s="498">
        <v>80000000</v>
      </c>
      <c r="Q20" s="498">
        <v>80000000</v>
      </c>
      <c r="R20" s="498">
        <v>79301543</v>
      </c>
      <c r="S20" s="498">
        <f>+S18+S16</f>
        <v>1079301543</v>
      </c>
      <c r="T20" s="498">
        <v>1079301543</v>
      </c>
      <c r="U20" s="498">
        <v>1079301543</v>
      </c>
      <c r="V20" s="498">
        <f aca="true" t="shared" si="32" ref="V20:W20">V16+V18</f>
        <v>0</v>
      </c>
      <c r="W20" s="498">
        <f t="shared" si="32"/>
        <v>0</v>
      </c>
      <c r="X20" s="498">
        <f t="shared" si="18"/>
        <v>70899362</v>
      </c>
      <c r="Y20" s="498">
        <f>Y16+Y18</f>
        <v>100000000</v>
      </c>
      <c r="Z20" s="498">
        <f aca="true" t="shared" si="33" ref="Z20:AD20">Z16+Z18</f>
        <v>0</v>
      </c>
      <c r="AA20" s="498">
        <f t="shared" si="33"/>
        <v>0</v>
      </c>
      <c r="AB20" s="498">
        <f t="shared" si="33"/>
        <v>0</v>
      </c>
      <c r="AC20" s="498">
        <f t="shared" si="33"/>
        <v>0</v>
      </c>
      <c r="AD20" s="498">
        <f t="shared" si="33"/>
        <v>0</v>
      </c>
      <c r="AE20" s="498">
        <f>+AE18+AE16</f>
        <v>100000000</v>
      </c>
      <c r="AF20" s="498">
        <f aca="true" t="shared" si="34" ref="AF20:AJ20">AF16+AF18</f>
        <v>0</v>
      </c>
      <c r="AG20" s="498">
        <f t="shared" si="34"/>
        <v>0</v>
      </c>
      <c r="AH20" s="498">
        <f t="shared" si="34"/>
        <v>0</v>
      </c>
      <c r="AI20" s="498">
        <f t="shared" si="34"/>
        <v>0</v>
      </c>
      <c r="AJ20" s="500">
        <f t="shared" si="34"/>
        <v>0</v>
      </c>
      <c r="AK20" s="501">
        <f aca="true" t="shared" si="35" ref="AK20:AN20">AK16+AK18</f>
        <v>70899362</v>
      </c>
      <c r="AL20" s="503">
        <f>+AL18+AL16</f>
        <v>70899362</v>
      </c>
      <c r="AM20" s="498">
        <f t="shared" si="35"/>
        <v>0</v>
      </c>
      <c r="AN20" s="502">
        <f t="shared" si="35"/>
        <v>0</v>
      </c>
      <c r="AO20" s="745">
        <f t="shared" si="19"/>
        <v>0.06569004043386233</v>
      </c>
      <c r="AP20" s="746">
        <f>(L20+R20+AL20+Y20+AE20)/H20</f>
        <v>0.25936947879619443</v>
      </c>
      <c r="AQ20" s="973"/>
      <c r="AR20" s="871"/>
      <c r="AS20" s="871"/>
      <c r="AT20" s="871"/>
      <c r="AU20" s="865"/>
      <c r="AW20" s="513"/>
    </row>
    <row r="21" spans="1:49" s="5" customFormat="1" ht="21" customHeight="1">
      <c r="A21" s="943"/>
      <c r="B21" s="885">
        <v>3</v>
      </c>
      <c r="C21" s="894" t="s">
        <v>81</v>
      </c>
      <c r="D21" s="875" t="s">
        <v>75</v>
      </c>
      <c r="E21" s="875">
        <v>535</v>
      </c>
      <c r="F21" s="875">
        <v>180</v>
      </c>
      <c r="G21" s="24" t="s">
        <v>9</v>
      </c>
      <c r="H21" s="526">
        <f>0.16+1.2+1.64+1</f>
        <v>4</v>
      </c>
      <c r="I21" s="532">
        <v>0.16</v>
      </c>
      <c r="J21" s="532">
        <v>0.16</v>
      </c>
      <c r="K21" s="532">
        <v>0.16</v>
      </c>
      <c r="L21" s="532">
        <v>0.16</v>
      </c>
      <c r="M21" s="526">
        <v>1.2</v>
      </c>
      <c r="N21" s="526">
        <v>1.2</v>
      </c>
      <c r="O21" s="526">
        <v>1.2</v>
      </c>
      <c r="P21" s="526">
        <v>1.2</v>
      </c>
      <c r="Q21" s="526">
        <v>1.2</v>
      </c>
      <c r="R21" s="526">
        <v>0</v>
      </c>
      <c r="S21" s="526">
        <v>1.64</v>
      </c>
      <c r="T21" s="526">
        <v>1.64</v>
      </c>
      <c r="U21" s="526">
        <v>1.64</v>
      </c>
      <c r="V21" s="526"/>
      <c r="W21" s="526"/>
      <c r="X21" s="526">
        <f>+AL21</f>
        <v>0</v>
      </c>
      <c r="Y21" s="526">
        <v>0.86</v>
      </c>
      <c r="Z21" s="533"/>
      <c r="AA21" s="533"/>
      <c r="AB21" s="526"/>
      <c r="AC21" s="526"/>
      <c r="AD21" s="526"/>
      <c r="AE21" s="526">
        <v>0.14</v>
      </c>
      <c r="AF21" s="528"/>
      <c r="AG21" s="528"/>
      <c r="AH21" s="528"/>
      <c r="AI21" s="528"/>
      <c r="AJ21" s="529"/>
      <c r="AK21" s="530">
        <v>0</v>
      </c>
      <c r="AL21" s="526">
        <f aca="true" t="shared" si="36" ref="AL21">+AZ21</f>
        <v>0</v>
      </c>
      <c r="AM21" s="528"/>
      <c r="AN21" s="531"/>
      <c r="AO21" s="743">
        <f>AL21/U21</f>
        <v>0</v>
      </c>
      <c r="AP21" s="744">
        <f>(L21+R21+AL21+Y21+AE21)/H21</f>
        <v>0.29000000000000004</v>
      </c>
      <c r="AQ21" s="974" t="s">
        <v>351</v>
      </c>
      <c r="AR21" s="891" t="s">
        <v>303</v>
      </c>
      <c r="AS21" s="891" t="s">
        <v>292</v>
      </c>
      <c r="AT21" s="891" t="s">
        <v>277</v>
      </c>
      <c r="AU21" s="884" t="s">
        <v>354</v>
      </c>
      <c r="AV21" s="49"/>
      <c r="AW21" s="45"/>
    </row>
    <row r="22" spans="1:49" s="509" customFormat="1" ht="21" customHeight="1">
      <c r="A22" s="943"/>
      <c r="B22" s="886"/>
      <c r="C22" s="889"/>
      <c r="D22" s="892"/>
      <c r="E22" s="892"/>
      <c r="F22" s="892"/>
      <c r="G22" s="508" t="s">
        <v>10</v>
      </c>
      <c r="H22" s="498">
        <f>+L22+R22+S22+Y22+AE22</f>
        <v>9139705697</v>
      </c>
      <c r="I22" s="499">
        <v>211877645</v>
      </c>
      <c r="J22" s="499">
        <v>211877645</v>
      </c>
      <c r="K22" s="499">
        <v>107547645</v>
      </c>
      <c r="L22" s="499">
        <v>65502409</v>
      </c>
      <c r="M22" s="498">
        <v>3979227588</v>
      </c>
      <c r="N22" s="498">
        <v>3979227588</v>
      </c>
      <c r="O22" s="498">
        <v>3979227588</v>
      </c>
      <c r="P22" s="498">
        <v>3845387588</v>
      </c>
      <c r="Q22" s="498">
        <v>3845387588</v>
      </c>
      <c r="R22" s="498">
        <v>3812245288</v>
      </c>
      <c r="S22" s="498">
        <v>3027021000</v>
      </c>
      <c r="T22" s="498">
        <v>3027021000</v>
      </c>
      <c r="U22" s="498">
        <v>2942453515</v>
      </c>
      <c r="V22" s="498"/>
      <c r="W22" s="498"/>
      <c r="X22" s="498">
        <f t="shared" si="18"/>
        <v>163776000</v>
      </c>
      <c r="Y22" s="498">
        <v>1561358000</v>
      </c>
      <c r="Z22" s="498"/>
      <c r="AA22" s="498"/>
      <c r="AB22" s="498"/>
      <c r="AC22" s="498"/>
      <c r="AD22" s="498"/>
      <c r="AE22" s="498">
        <v>673579000</v>
      </c>
      <c r="AF22" s="498"/>
      <c r="AG22" s="498"/>
      <c r="AH22" s="498"/>
      <c r="AI22" s="498"/>
      <c r="AJ22" s="500"/>
      <c r="AK22" s="541">
        <v>138776000</v>
      </c>
      <c r="AL22" s="498">
        <v>163776000</v>
      </c>
      <c r="AM22" s="498"/>
      <c r="AN22" s="502"/>
      <c r="AO22" s="745">
        <f>AL22/U22</f>
        <v>0.05565967284278406</v>
      </c>
      <c r="AP22" s="746">
        <f>(L22+R22+AL22+Y22+AE22)/H22</f>
        <v>0.6867245954166964</v>
      </c>
      <c r="AQ22" s="904"/>
      <c r="AR22" s="876"/>
      <c r="AS22" s="876"/>
      <c r="AT22" s="876"/>
      <c r="AU22" s="879"/>
      <c r="AW22" s="513"/>
    </row>
    <row r="23" spans="1:49" s="5" customFormat="1" ht="21" customHeight="1">
      <c r="A23" s="943"/>
      <c r="B23" s="886"/>
      <c r="C23" s="889"/>
      <c r="D23" s="892"/>
      <c r="E23" s="892"/>
      <c r="F23" s="892"/>
      <c r="G23" s="25" t="s">
        <v>11</v>
      </c>
      <c r="H23" s="748"/>
      <c r="I23" s="748"/>
      <c r="J23" s="748"/>
      <c r="K23" s="748"/>
      <c r="L23" s="748"/>
      <c r="M23" s="748"/>
      <c r="N23" s="748"/>
      <c r="O23" s="748"/>
      <c r="P23" s="748"/>
      <c r="Q23" s="748"/>
      <c r="R23" s="748"/>
      <c r="S23" s="93">
        <v>1.2</v>
      </c>
      <c r="T23" s="93">
        <v>1.2</v>
      </c>
      <c r="U23" s="93">
        <v>1.2</v>
      </c>
      <c r="V23" s="93"/>
      <c r="W23" s="93"/>
      <c r="X23" s="93">
        <f t="shared" si="18"/>
        <v>0</v>
      </c>
      <c r="Y23" s="748"/>
      <c r="Z23" s="748"/>
      <c r="AA23" s="748"/>
      <c r="AB23" s="748"/>
      <c r="AC23" s="748"/>
      <c r="AD23" s="748"/>
      <c r="AE23" s="748"/>
      <c r="AF23" s="93"/>
      <c r="AG23" s="93"/>
      <c r="AH23" s="93"/>
      <c r="AI23" s="93"/>
      <c r="AJ23" s="469"/>
      <c r="AK23" s="470">
        <v>0</v>
      </c>
      <c r="AL23" s="93">
        <f aca="true" t="shared" si="37" ref="AL23">+AZ23</f>
        <v>0</v>
      </c>
      <c r="AM23" s="93"/>
      <c r="AN23" s="471"/>
      <c r="AO23" s="745"/>
      <c r="AP23" s="746"/>
      <c r="AQ23" s="904"/>
      <c r="AR23" s="876"/>
      <c r="AS23" s="876"/>
      <c r="AT23" s="876"/>
      <c r="AU23" s="879"/>
      <c r="AW23" s="44"/>
    </row>
    <row r="24" spans="1:49" s="509" customFormat="1" ht="21" customHeight="1">
      <c r="A24" s="943"/>
      <c r="B24" s="886"/>
      <c r="C24" s="889"/>
      <c r="D24" s="892"/>
      <c r="E24" s="892"/>
      <c r="F24" s="892"/>
      <c r="G24" s="508" t="s">
        <v>12</v>
      </c>
      <c r="H24" s="467">
        <f>R24+U24</f>
        <v>3721218897</v>
      </c>
      <c r="I24" s="467"/>
      <c r="J24" s="467"/>
      <c r="K24" s="467"/>
      <c r="L24" s="759"/>
      <c r="M24" s="467">
        <v>65502409</v>
      </c>
      <c r="N24" s="467">
        <v>65502409</v>
      </c>
      <c r="O24" s="467">
        <v>65502409</v>
      </c>
      <c r="P24" s="467">
        <v>65502409</v>
      </c>
      <c r="Q24" s="467">
        <v>65502409</v>
      </c>
      <c r="R24" s="467">
        <v>65502409</v>
      </c>
      <c r="S24" s="467">
        <v>3655716488</v>
      </c>
      <c r="T24" s="467">
        <v>3655716488</v>
      </c>
      <c r="U24" s="467">
        <v>3655716488</v>
      </c>
      <c r="V24" s="467"/>
      <c r="W24" s="467"/>
      <c r="X24" s="467">
        <f t="shared" si="18"/>
        <v>2817475535</v>
      </c>
      <c r="Y24" s="759"/>
      <c r="Z24" s="759"/>
      <c r="AA24" s="759"/>
      <c r="AB24" s="759"/>
      <c r="AC24" s="759"/>
      <c r="AD24" s="759"/>
      <c r="AE24" s="759"/>
      <c r="AF24" s="467"/>
      <c r="AG24" s="467"/>
      <c r="AH24" s="467"/>
      <c r="AI24" s="467"/>
      <c r="AJ24" s="514"/>
      <c r="AK24" s="541">
        <v>8644000</v>
      </c>
      <c r="AL24" s="467">
        <v>2817475535</v>
      </c>
      <c r="AM24" s="467"/>
      <c r="AN24" s="516"/>
      <c r="AO24" s="745">
        <f aca="true" t="shared" si="38" ref="AO24:AO26">AL24/U24</f>
        <v>0.7707040587661677</v>
      </c>
      <c r="AP24" s="746"/>
      <c r="AQ24" s="904"/>
      <c r="AR24" s="876"/>
      <c r="AS24" s="876"/>
      <c r="AT24" s="876"/>
      <c r="AU24" s="879"/>
      <c r="AW24" s="513"/>
    </row>
    <row r="25" spans="1:49" s="5" customFormat="1" ht="21" customHeight="1">
      <c r="A25" s="943"/>
      <c r="B25" s="886"/>
      <c r="C25" s="889"/>
      <c r="D25" s="892"/>
      <c r="E25" s="892"/>
      <c r="F25" s="892"/>
      <c r="G25" s="25" t="s">
        <v>13</v>
      </c>
      <c r="H25" s="479">
        <f>+H21+H23</f>
        <v>4</v>
      </c>
      <c r="I25" s="473">
        <f aca="true" t="shared" si="39" ref="I25:J25">+I21+I23</f>
        <v>0.16</v>
      </c>
      <c r="J25" s="473">
        <f t="shared" si="39"/>
        <v>0.16</v>
      </c>
      <c r="K25" s="473">
        <v>0.16</v>
      </c>
      <c r="L25" s="473">
        <f aca="true" t="shared" si="40" ref="L25:W25">+L21+L23</f>
        <v>0.16</v>
      </c>
      <c r="M25" s="92">
        <v>1.2</v>
      </c>
      <c r="N25" s="92">
        <v>1.2</v>
      </c>
      <c r="O25" s="92">
        <v>1.2</v>
      </c>
      <c r="P25" s="92">
        <v>1.2</v>
      </c>
      <c r="Q25" s="92">
        <v>1.2</v>
      </c>
      <c r="R25" s="92">
        <v>0</v>
      </c>
      <c r="S25" s="479">
        <f>+S23+S21</f>
        <v>2.84</v>
      </c>
      <c r="T25" s="479">
        <v>2.84</v>
      </c>
      <c r="U25" s="479">
        <v>2.84</v>
      </c>
      <c r="V25" s="479">
        <f t="shared" si="40"/>
        <v>0</v>
      </c>
      <c r="W25" s="479">
        <f t="shared" si="40"/>
        <v>0</v>
      </c>
      <c r="X25" s="479">
        <f t="shared" si="18"/>
        <v>0</v>
      </c>
      <c r="Y25" s="92">
        <v>0.86</v>
      </c>
      <c r="Z25" s="483">
        <f aca="true" t="shared" si="41" ref="Z25:AD25">+Z24+Z21</f>
        <v>0</v>
      </c>
      <c r="AA25" s="483">
        <f t="shared" si="41"/>
        <v>0</v>
      </c>
      <c r="AB25" s="479">
        <f t="shared" si="41"/>
        <v>0</v>
      </c>
      <c r="AC25" s="479">
        <f t="shared" si="41"/>
        <v>0</v>
      </c>
      <c r="AD25" s="479">
        <f t="shared" si="41"/>
        <v>0</v>
      </c>
      <c r="AE25" s="92">
        <f>+AE21+AE23</f>
        <v>0.14</v>
      </c>
      <c r="AF25" s="92">
        <f aca="true" t="shared" si="42" ref="AF25">+AF24+AF21</f>
        <v>0</v>
      </c>
      <c r="AG25" s="92">
        <f aca="true" t="shared" si="43" ref="AG25">+AG24+AG21</f>
        <v>0</v>
      </c>
      <c r="AH25" s="92">
        <f aca="true" t="shared" si="44" ref="AH25">+AH24+AH21</f>
        <v>0</v>
      </c>
      <c r="AI25" s="92">
        <f aca="true" t="shared" si="45" ref="AI25">+AI24+AI21</f>
        <v>0</v>
      </c>
      <c r="AJ25" s="484">
        <f aca="true" t="shared" si="46" ref="AJ25">+AJ24+AJ21</f>
        <v>0</v>
      </c>
      <c r="AK25" s="485">
        <f>+AK21+AK23</f>
        <v>0</v>
      </c>
      <c r="AL25" s="92">
        <v>0</v>
      </c>
      <c r="AM25" s="92">
        <f aca="true" t="shared" si="47" ref="AM25">+AM24+AM21</f>
        <v>0</v>
      </c>
      <c r="AN25" s="486">
        <f aca="true" t="shared" si="48" ref="AN25">+AN24+AN21</f>
        <v>0</v>
      </c>
      <c r="AO25" s="745">
        <f t="shared" si="38"/>
        <v>0</v>
      </c>
      <c r="AP25" s="746">
        <f aca="true" t="shared" si="49" ref="AP25:AP26">(L25+R25+AL25+Y25+AE25)/H25</f>
        <v>0.29000000000000004</v>
      </c>
      <c r="AQ25" s="904"/>
      <c r="AR25" s="876"/>
      <c r="AS25" s="876"/>
      <c r="AT25" s="876"/>
      <c r="AU25" s="879"/>
      <c r="AW25" s="44"/>
    </row>
    <row r="26" spans="1:49" s="509" customFormat="1" ht="21" customHeight="1" thickBot="1">
      <c r="A26" s="943"/>
      <c r="B26" s="887"/>
      <c r="C26" s="895"/>
      <c r="D26" s="896"/>
      <c r="E26" s="896"/>
      <c r="F26" s="896"/>
      <c r="G26" s="512" t="s">
        <v>14</v>
      </c>
      <c r="H26" s="503">
        <f>H22+H24</f>
        <v>12860924594</v>
      </c>
      <c r="I26" s="499">
        <f>+I22</f>
        <v>211877645</v>
      </c>
      <c r="J26" s="499">
        <f>+J22</f>
        <v>211877645</v>
      </c>
      <c r="K26" s="499">
        <v>107547645</v>
      </c>
      <c r="L26" s="499">
        <f aca="true" t="shared" si="50" ref="L26:W26">+L22</f>
        <v>65502409</v>
      </c>
      <c r="M26" s="498">
        <v>4044729997</v>
      </c>
      <c r="N26" s="498">
        <v>4044729997</v>
      </c>
      <c r="O26" s="498">
        <v>4044729997</v>
      </c>
      <c r="P26" s="498">
        <v>3910889997</v>
      </c>
      <c r="Q26" s="498">
        <v>3845387588</v>
      </c>
      <c r="R26" s="498">
        <v>3877747697</v>
      </c>
      <c r="S26" s="498">
        <f>+S24+S22</f>
        <v>6682737488</v>
      </c>
      <c r="T26" s="498">
        <v>6682737488</v>
      </c>
      <c r="U26" s="498">
        <v>6682737488</v>
      </c>
      <c r="V26" s="498">
        <f t="shared" si="50"/>
        <v>0</v>
      </c>
      <c r="W26" s="498">
        <f t="shared" si="50"/>
        <v>0</v>
      </c>
      <c r="X26" s="498">
        <f>+AL26</f>
        <v>2981251535</v>
      </c>
      <c r="Y26" s="498">
        <v>1561358544.1781003</v>
      </c>
      <c r="Z26" s="498">
        <f aca="true" t="shared" si="51" ref="Z26:AD26">Z22+Z24</f>
        <v>0</v>
      </c>
      <c r="AA26" s="498">
        <f t="shared" si="51"/>
        <v>0</v>
      </c>
      <c r="AB26" s="498">
        <f t="shared" si="51"/>
        <v>0</v>
      </c>
      <c r="AC26" s="498">
        <f t="shared" si="51"/>
        <v>0</v>
      </c>
      <c r="AD26" s="498">
        <f t="shared" si="51"/>
        <v>0</v>
      </c>
      <c r="AE26" s="498">
        <f aca="true" t="shared" si="52" ref="AE26">+AE22</f>
        <v>673579000</v>
      </c>
      <c r="AF26" s="498">
        <f aca="true" t="shared" si="53" ref="AF26:AJ26">AF22+AF24</f>
        <v>0</v>
      </c>
      <c r="AG26" s="498">
        <f t="shared" si="53"/>
        <v>0</v>
      </c>
      <c r="AH26" s="498">
        <f t="shared" si="53"/>
        <v>0</v>
      </c>
      <c r="AI26" s="498">
        <f t="shared" si="53"/>
        <v>0</v>
      </c>
      <c r="AJ26" s="500">
        <f t="shared" si="53"/>
        <v>0</v>
      </c>
      <c r="AK26" s="501">
        <f>+AK24+AK22</f>
        <v>147420000</v>
      </c>
      <c r="AL26" s="503">
        <f>+AL24+AL22</f>
        <v>2981251535</v>
      </c>
      <c r="AM26" s="498">
        <f aca="true" t="shared" si="54" ref="AM26:AN26">AM22+AM24</f>
        <v>0</v>
      </c>
      <c r="AN26" s="502">
        <f t="shared" si="54"/>
        <v>0</v>
      </c>
      <c r="AO26" s="745">
        <f t="shared" si="38"/>
        <v>0.4461123215378949</v>
      </c>
      <c r="AP26" s="746">
        <f t="shared" si="49"/>
        <v>0.7121913450492703</v>
      </c>
      <c r="AQ26" s="905"/>
      <c r="AR26" s="877"/>
      <c r="AS26" s="877"/>
      <c r="AT26" s="877"/>
      <c r="AU26" s="880"/>
      <c r="AW26" s="513"/>
    </row>
    <row r="27" spans="1:49" s="5" customFormat="1" ht="20.1" customHeight="1">
      <c r="A27" s="944"/>
      <c r="B27" s="885">
        <v>4</v>
      </c>
      <c r="C27" s="894" t="s">
        <v>82</v>
      </c>
      <c r="D27" s="875" t="s">
        <v>96</v>
      </c>
      <c r="E27" s="875">
        <v>535</v>
      </c>
      <c r="F27" s="875">
        <v>180</v>
      </c>
      <c r="G27" s="24" t="s">
        <v>9</v>
      </c>
      <c r="H27" s="526">
        <v>5</v>
      </c>
      <c r="I27" s="526">
        <v>0</v>
      </c>
      <c r="J27" s="526">
        <v>0</v>
      </c>
      <c r="K27" s="526">
        <v>0</v>
      </c>
      <c r="L27" s="526">
        <v>0</v>
      </c>
      <c r="M27" s="526">
        <v>1</v>
      </c>
      <c r="N27" s="526">
        <v>1</v>
      </c>
      <c r="O27" s="526">
        <v>1</v>
      </c>
      <c r="P27" s="526">
        <v>1</v>
      </c>
      <c r="Q27" s="526">
        <v>1</v>
      </c>
      <c r="R27" s="526">
        <v>0</v>
      </c>
      <c r="S27" s="526">
        <v>3</v>
      </c>
      <c r="T27" s="526">
        <v>3</v>
      </c>
      <c r="U27" s="526">
        <v>3</v>
      </c>
      <c r="V27" s="526"/>
      <c r="W27" s="526"/>
      <c r="X27" s="526">
        <f t="shared" si="18"/>
        <v>0</v>
      </c>
      <c r="Y27" s="526">
        <v>5</v>
      </c>
      <c r="Z27" s="526"/>
      <c r="AA27" s="526"/>
      <c r="AB27" s="526"/>
      <c r="AC27" s="526"/>
      <c r="AD27" s="526"/>
      <c r="AE27" s="526">
        <v>0</v>
      </c>
      <c r="AF27" s="528"/>
      <c r="AG27" s="534"/>
      <c r="AH27" s="528"/>
      <c r="AI27" s="528"/>
      <c r="AJ27" s="529"/>
      <c r="AK27" s="530">
        <v>0</v>
      </c>
      <c r="AL27" s="534">
        <v>0</v>
      </c>
      <c r="AM27" s="528"/>
      <c r="AN27" s="531"/>
      <c r="AO27" s="743">
        <f>AL27/U27</f>
        <v>0</v>
      </c>
      <c r="AP27" s="744">
        <f>AL27/H27</f>
        <v>0</v>
      </c>
      <c r="AQ27" s="950" t="s">
        <v>370</v>
      </c>
      <c r="AR27" s="875" t="s">
        <v>293</v>
      </c>
      <c r="AS27" s="875" t="s">
        <v>294</v>
      </c>
      <c r="AT27" s="875" t="s">
        <v>277</v>
      </c>
      <c r="AU27" s="878" t="s">
        <v>355</v>
      </c>
      <c r="AW27" s="44"/>
    </row>
    <row r="28" spans="1:49" s="509" customFormat="1" ht="21" customHeight="1">
      <c r="A28" s="944"/>
      <c r="B28" s="886"/>
      <c r="C28" s="889"/>
      <c r="D28" s="892"/>
      <c r="E28" s="892"/>
      <c r="F28" s="892"/>
      <c r="G28" s="508" t="s">
        <v>10</v>
      </c>
      <c r="H28" s="498">
        <f>+L28+R28+S28+Y28+AE28</f>
        <v>322460000</v>
      </c>
      <c r="I28" s="499">
        <v>0</v>
      </c>
      <c r="J28" s="499">
        <v>0</v>
      </c>
      <c r="K28" s="499">
        <v>0</v>
      </c>
      <c r="L28" s="499">
        <v>0</v>
      </c>
      <c r="M28" s="498">
        <v>97000000</v>
      </c>
      <c r="N28" s="498">
        <v>97000000</v>
      </c>
      <c r="O28" s="498">
        <v>97000000</v>
      </c>
      <c r="P28" s="498">
        <v>90000000</v>
      </c>
      <c r="Q28" s="498">
        <v>90000000</v>
      </c>
      <c r="R28" s="498">
        <v>90000000</v>
      </c>
      <c r="S28" s="498">
        <v>126560000</v>
      </c>
      <c r="T28" s="498">
        <v>126560000</v>
      </c>
      <c r="U28" s="498">
        <v>184661985</v>
      </c>
      <c r="V28" s="498"/>
      <c r="W28" s="498"/>
      <c r="X28" s="498">
        <f t="shared" si="18"/>
        <v>0</v>
      </c>
      <c r="Y28" s="498">
        <v>105900000</v>
      </c>
      <c r="Z28" s="498"/>
      <c r="AA28" s="498"/>
      <c r="AB28" s="498"/>
      <c r="AC28" s="498"/>
      <c r="AD28" s="498"/>
      <c r="AE28" s="498">
        <v>0</v>
      </c>
      <c r="AF28" s="498"/>
      <c r="AG28" s="518"/>
      <c r="AH28" s="498"/>
      <c r="AI28" s="498"/>
      <c r="AJ28" s="500"/>
      <c r="AK28" s="501">
        <v>0</v>
      </c>
      <c r="AL28" s="518">
        <v>0</v>
      </c>
      <c r="AM28" s="498"/>
      <c r="AN28" s="502"/>
      <c r="AO28" s="745">
        <f>AL28/U28</f>
        <v>0</v>
      </c>
      <c r="AP28" s="746">
        <f>(L28+R28+AL28+Y28+AE28)/H28</f>
        <v>0.6075172114370775</v>
      </c>
      <c r="AQ28" s="951"/>
      <c r="AR28" s="876"/>
      <c r="AS28" s="876"/>
      <c r="AT28" s="876"/>
      <c r="AU28" s="879"/>
      <c r="AW28" s="513"/>
    </row>
    <row r="29" spans="1:49" s="5" customFormat="1" ht="21" customHeight="1">
      <c r="A29" s="944"/>
      <c r="B29" s="886"/>
      <c r="C29" s="889"/>
      <c r="D29" s="892"/>
      <c r="E29" s="892"/>
      <c r="F29" s="892"/>
      <c r="G29" s="25" t="s">
        <v>11</v>
      </c>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57"/>
      <c r="AH29" s="748"/>
      <c r="AI29" s="748"/>
      <c r="AJ29" s="750"/>
      <c r="AK29" s="751"/>
      <c r="AL29" s="757"/>
      <c r="AM29" s="748"/>
      <c r="AN29" s="752"/>
      <c r="AO29" s="753"/>
      <c r="AP29" s="754"/>
      <c r="AQ29" s="951"/>
      <c r="AR29" s="876"/>
      <c r="AS29" s="876"/>
      <c r="AT29" s="876"/>
      <c r="AU29" s="879"/>
      <c r="AW29" s="44"/>
    </row>
    <row r="30" spans="1:49" s="509" customFormat="1" ht="21" customHeight="1">
      <c r="A30" s="944"/>
      <c r="B30" s="886"/>
      <c r="C30" s="889"/>
      <c r="D30" s="892"/>
      <c r="E30" s="892"/>
      <c r="F30" s="892"/>
      <c r="G30" s="508" t="s">
        <v>12</v>
      </c>
      <c r="H30" s="759"/>
      <c r="I30" s="759"/>
      <c r="J30" s="759"/>
      <c r="K30" s="759"/>
      <c r="L30" s="759"/>
      <c r="M30" s="467"/>
      <c r="N30" s="467"/>
      <c r="O30" s="467"/>
      <c r="P30" s="467"/>
      <c r="Q30" s="467"/>
      <c r="R30" s="467">
        <v>0</v>
      </c>
      <c r="S30" s="467">
        <v>90000000</v>
      </c>
      <c r="T30" s="467">
        <v>90000000</v>
      </c>
      <c r="U30" s="467">
        <v>90000000</v>
      </c>
      <c r="V30" s="467"/>
      <c r="W30" s="467"/>
      <c r="X30" s="467">
        <f t="shared" si="18"/>
        <v>90000000</v>
      </c>
      <c r="Y30" s="759"/>
      <c r="Z30" s="759"/>
      <c r="AA30" s="759"/>
      <c r="AB30" s="759"/>
      <c r="AC30" s="759"/>
      <c r="AD30" s="759"/>
      <c r="AE30" s="759"/>
      <c r="AF30" s="467"/>
      <c r="AG30" s="517"/>
      <c r="AH30" s="467"/>
      <c r="AI30" s="467"/>
      <c r="AJ30" s="514"/>
      <c r="AK30" s="515">
        <v>0</v>
      </c>
      <c r="AL30" s="517">
        <v>90000000</v>
      </c>
      <c r="AM30" s="467"/>
      <c r="AN30" s="516"/>
      <c r="AO30" s="745">
        <f>AL30/U30</f>
        <v>1</v>
      </c>
      <c r="AP30" s="747"/>
      <c r="AQ30" s="951"/>
      <c r="AR30" s="876"/>
      <c r="AS30" s="876"/>
      <c r="AT30" s="876"/>
      <c r="AU30" s="879"/>
      <c r="AW30" s="513"/>
    </row>
    <row r="31" spans="1:49" s="5" customFormat="1" ht="21" customHeight="1">
      <c r="A31" s="944"/>
      <c r="B31" s="886"/>
      <c r="C31" s="889"/>
      <c r="D31" s="892"/>
      <c r="E31" s="892"/>
      <c r="F31" s="892"/>
      <c r="G31" s="25" t="s">
        <v>13</v>
      </c>
      <c r="H31" s="479">
        <v>5</v>
      </c>
      <c r="I31" s="92">
        <f>+I27</f>
        <v>0</v>
      </c>
      <c r="J31" s="92">
        <f aca="true" t="shared" si="55" ref="J31:L31">+J27</f>
        <v>0</v>
      </c>
      <c r="K31" s="92">
        <f t="shared" si="55"/>
        <v>0</v>
      </c>
      <c r="L31" s="92">
        <f t="shared" si="55"/>
        <v>0</v>
      </c>
      <c r="M31" s="92">
        <v>1</v>
      </c>
      <c r="N31" s="92">
        <v>1</v>
      </c>
      <c r="O31" s="92">
        <v>1</v>
      </c>
      <c r="P31" s="92">
        <v>1</v>
      </c>
      <c r="Q31" s="92">
        <v>1</v>
      </c>
      <c r="R31" s="92">
        <v>0</v>
      </c>
      <c r="S31" s="479">
        <f>+S29+S27</f>
        <v>3</v>
      </c>
      <c r="T31" s="479">
        <v>3</v>
      </c>
      <c r="U31" s="479">
        <v>3</v>
      </c>
      <c r="V31" s="92">
        <f aca="true" t="shared" si="56" ref="V31:W31">+V29+V27</f>
        <v>0</v>
      </c>
      <c r="W31" s="92">
        <f t="shared" si="56"/>
        <v>0</v>
      </c>
      <c r="X31" s="92">
        <f t="shared" si="18"/>
        <v>0</v>
      </c>
      <c r="Y31" s="92">
        <v>5</v>
      </c>
      <c r="Z31" s="92">
        <f aca="true" t="shared" si="57" ref="Z31:AD31">+Z30+Z27</f>
        <v>0</v>
      </c>
      <c r="AA31" s="92">
        <f t="shared" si="57"/>
        <v>0</v>
      </c>
      <c r="AB31" s="92">
        <f t="shared" si="57"/>
        <v>0</v>
      </c>
      <c r="AC31" s="92">
        <f t="shared" si="57"/>
        <v>0</v>
      </c>
      <c r="AD31" s="92">
        <f t="shared" si="57"/>
        <v>0</v>
      </c>
      <c r="AE31" s="92"/>
      <c r="AF31" s="92">
        <f aca="true" t="shared" si="58" ref="AF31">+AF30+AF27</f>
        <v>0</v>
      </c>
      <c r="AG31" s="487">
        <f aca="true" t="shared" si="59" ref="AG31">+AG30+AG27</f>
        <v>0</v>
      </c>
      <c r="AH31" s="480">
        <f aca="true" t="shared" si="60" ref="AH31">+AH30+AH27</f>
        <v>0</v>
      </c>
      <c r="AI31" s="480">
        <f aca="true" t="shared" si="61" ref="AI31">+AI30+AI27</f>
        <v>0</v>
      </c>
      <c r="AJ31" s="481">
        <f aca="true" t="shared" si="62" ref="AJ31">+AJ30+AJ27</f>
        <v>0</v>
      </c>
      <c r="AK31" s="485">
        <f aca="true" t="shared" si="63" ref="AK31">+AK29+AK27</f>
        <v>0</v>
      </c>
      <c r="AL31" s="487">
        <v>0</v>
      </c>
      <c r="AM31" s="480">
        <f aca="true" t="shared" si="64" ref="AM31">+AM30+AM27</f>
        <v>0</v>
      </c>
      <c r="AN31" s="482">
        <f aca="true" t="shared" si="65" ref="AN31">+AN30+AN27</f>
        <v>0</v>
      </c>
      <c r="AO31" s="745">
        <f aca="true" t="shared" si="66" ref="AO31:AO32">AL31/U31</f>
        <v>0</v>
      </c>
      <c r="AP31" s="747">
        <f>AL31/H31</f>
        <v>0</v>
      </c>
      <c r="AQ31" s="951"/>
      <c r="AR31" s="876"/>
      <c r="AS31" s="876"/>
      <c r="AT31" s="876"/>
      <c r="AU31" s="879"/>
      <c r="AW31" s="44"/>
    </row>
    <row r="32" spans="1:49" s="509" customFormat="1" ht="21" customHeight="1" thickBot="1">
      <c r="A32" s="944"/>
      <c r="B32" s="887"/>
      <c r="C32" s="895"/>
      <c r="D32" s="896"/>
      <c r="E32" s="896"/>
      <c r="F32" s="896"/>
      <c r="G32" s="512" t="s">
        <v>14</v>
      </c>
      <c r="H32" s="503">
        <f>H28+H30</f>
        <v>322460000</v>
      </c>
      <c r="I32" s="499">
        <f>+I30+I28</f>
        <v>0</v>
      </c>
      <c r="J32" s="499">
        <f aca="true" t="shared" si="67" ref="J32:L32">+J30+J28</f>
        <v>0</v>
      </c>
      <c r="K32" s="499">
        <f t="shared" si="67"/>
        <v>0</v>
      </c>
      <c r="L32" s="499">
        <f t="shared" si="67"/>
        <v>0</v>
      </c>
      <c r="M32" s="498">
        <v>97000000</v>
      </c>
      <c r="N32" s="498">
        <v>97000000</v>
      </c>
      <c r="O32" s="498">
        <v>97000000</v>
      </c>
      <c r="P32" s="498">
        <v>90000000</v>
      </c>
      <c r="Q32" s="498">
        <v>90000000</v>
      </c>
      <c r="R32" s="498">
        <v>90000000</v>
      </c>
      <c r="S32" s="498">
        <f>+S30+S28</f>
        <v>216560000</v>
      </c>
      <c r="T32" s="498">
        <v>216560000</v>
      </c>
      <c r="U32" s="503">
        <f>+U30+U28</f>
        <v>274661985</v>
      </c>
      <c r="V32" s="498">
        <f aca="true" t="shared" si="68" ref="V32:W32">V28+V30</f>
        <v>0</v>
      </c>
      <c r="W32" s="498">
        <f t="shared" si="68"/>
        <v>0</v>
      </c>
      <c r="X32" s="498">
        <f t="shared" si="18"/>
        <v>90000000</v>
      </c>
      <c r="Y32" s="498">
        <f>+Y28+Y30</f>
        <v>105900000</v>
      </c>
      <c r="Z32" s="498">
        <f aca="true" t="shared" si="69" ref="Z32:AD32">Z28+Z30</f>
        <v>0</v>
      </c>
      <c r="AA32" s="498">
        <f t="shared" si="69"/>
        <v>0</v>
      </c>
      <c r="AB32" s="498">
        <f t="shared" si="69"/>
        <v>0</v>
      </c>
      <c r="AC32" s="498">
        <f t="shared" si="69"/>
        <v>0</v>
      </c>
      <c r="AD32" s="498">
        <f t="shared" si="69"/>
        <v>0</v>
      </c>
      <c r="AE32" s="503">
        <f>AE28+AE30</f>
        <v>0</v>
      </c>
      <c r="AF32" s="503">
        <f aca="true" t="shared" si="70" ref="AF32:AK32">AF28+AF30</f>
        <v>0</v>
      </c>
      <c r="AG32" s="518">
        <f t="shared" si="70"/>
        <v>0</v>
      </c>
      <c r="AH32" s="498">
        <f t="shared" si="70"/>
        <v>0</v>
      </c>
      <c r="AI32" s="498">
        <f t="shared" si="70"/>
        <v>0</v>
      </c>
      <c r="AJ32" s="500">
        <f t="shared" si="70"/>
        <v>0</v>
      </c>
      <c r="AK32" s="506">
        <f t="shared" si="70"/>
        <v>0</v>
      </c>
      <c r="AL32" s="503">
        <f>+AL30+AL28</f>
        <v>90000000</v>
      </c>
      <c r="AM32" s="498">
        <f aca="true" t="shared" si="71" ref="AM32:AN32">AM28+AM30</f>
        <v>0</v>
      </c>
      <c r="AN32" s="502">
        <f t="shared" si="71"/>
        <v>0</v>
      </c>
      <c r="AO32" s="761">
        <f t="shared" si="66"/>
        <v>0.32767548810950303</v>
      </c>
      <c r="AP32" s="746">
        <f>(L32+R32+AL32+Y32+AE32)/H32</f>
        <v>0.8866215964770824</v>
      </c>
      <c r="AQ32" s="952"/>
      <c r="AR32" s="877"/>
      <c r="AS32" s="877"/>
      <c r="AT32" s="877"/>
      <c r="AU32" s="880"/>
      <c r="AW32" s="513"/>
    </row>
    <row r="33" spans="1:49" s="5" customFormat="1" ht="21" customHeight="1">
      <c r="A33" s="939" t="s">
        <v>83</v>
      </c>
      <c r="B33" s="885">
        <v>5</v>
      </c>
      <c r="C33" s="894" t="s">
        <v>84</v>
      </c>
      <c r="D33" s="875" t="s">
        <v>75</v>
      </c>
      <c r="E33" s="875">
        <v>535</v>
      </c>
      <c r="F33" s="875">
        <v>180</v>
      </c>
      <c r="G33" s="24" t="s">
        <v>9</v>
      </c>
      <c r="H33" s="528">
        <v>10</v>
      </c>
      <c r="I33" s="532">
        <v>1</v>
      </c>
      <c r="J33" s="532">
        <v>1</v>
      </c>
      <c r="K33" s="532">
        <v>1</v>
      </c>
      <c r="L33" s="532">
        <v>0.5</v>
      </c>
      <c r="M33" s="526">
        <v>2</v>
      </c>
      <c r="N33" s="526">
        <v>2</v>
      </c>
      <c r="O33" s="526">
        <v>2</v>
      </c>
      <c r="P33" s="526">
        <v>2</v>
      </c>
      <c r="Q33" s="526">
        <v>2</v>
      </c>
      <c r="R33" s="526">
        <v>2</v>
      </c>
      <c r="S33" s="526">
        <v>1</v>
      </c>
      <c r="T33" s="526">
        <v>1</v>
      </c>
      <c r="U33" s="526">
        <v>1</v>
      </c>
      <c r="V33" s="526"/>
      <c r="W33" s="526"/>
      <c r="X33" s="526">
        <f t="shared" si="18"/>
        <v>1</v>
      </c>
      <c r="Y33" s="526">
        <v>1</v>
      </c>
      <c r="Z33" s="533"/>
      <c r="AA33" s="533"/>
      <c r="AB33" s="526"/>
      <c r="AC33" s="526"/>
      <c r="AD33" s="526"/>
      <c r="AE33" s="526">
        <v>5</v>
      </c>
      <c r="AF33" s="528"/>
      <c r="AG33" s="528"/>
      <c r="AH33" s="528"/>
      <c r="AI33" s="528"/>
      <c r="AJ33" s="529"/>
      <c r="AK33" s="530">
        <v>0</v>
      </c>
      <c r="AL33" s="528">
        <v>1</v>
      </c>
      <c r="AM33" s="528"/>
      <c r="AN33" s="531"/>
      <c r="AO33" s="743">
        <f>AL33/U33</f>
        <v>1</v>
      </c>
      <c r="AP33" s="744">
        <f>(L33+R33+AL33+Y33+AE33)/H33</f>
        <v>0.95</v>
      </c>
      <c r="AQ33" s="906" t="s">
        <v>338</v>
      </c>
      <c r="AR33" s="869" t="s">
        <v>339</v>
      </c>
      <c r="AS33" s="869" t="s">
        <v>307</v>
      </c>
      <c r="AT33" s="869" t="s">
        <v>276</v>
      </c>
      <c r="AU33" s="863" t="s">
        <v>340</v>
      </c>
      <c r="AW33" s="44"/>
    </row>
    <row r="34" spans="1:49" s="509" customFormat="1" ht="21" customHeight="1">
      <c r="A34" s="940"/>
      <c r="B34" s="886"/>
      <c r="C34" s="889"/>
      <c r="D34" s="892"/>
      <c r="E34" s="892"/>
      <c r="F34" s="892"/>
      <c r="G34" s="508" t="s">
        <v>10</v>
      </c>
      <c r="H34" s="498">
        <f>+L34+R34+S34+Y34+AE34</f>
        <v>1242522374</v>
      </c>
      <c r="I34" s="499">
        <v>97471587</v>
      </c>
      <c r="J34" s="499">
        <v>97471587</v>
      </c>
      <c r="K34" s="499">
        <v>48971587</v>
      </c>
      <c r="L34" s="499">
        <v>25436478</v>
      </c>
      <c r="M34" s="498">
        <v>449112690</v>
      </c>
      <c r="N34" s="498">
        <v>449112690</v>
      </c>
      <c r="O34" s="498">
        <v>449112690</v>
      </c>
      <c r="P34" s="498">
        <v>581166481</v>
      </c>
      <c r="Q34" s="498">
        <v>581166481</v>
      </c>
      <c r="R34" s="498">
        <v>406254896</v>
      </c>
      <c r="S34" s="498">
        <v>254125000</v>
      </c>
      <c r="T34" s="498">
        <v>254125000</v>
      </c>
      <c r="U34" s="498">
        <v>298166500</v>
      </c>
      <c r="V34" s="498"/>
      <c r="W34" s="498"/>
      <c r="X34" s="498">
        <f t="shared" si="18"/>
        <v>120031000</v>
      </c>
      <c r="Y34" s="498">
        <v>383925000</v>
      </c>
      <c r="Z34" s="498"/>
      <c r="AA34" s="498"/>
      <c r="AB34" s="498"/>
      <c r="AC34" s="498"/>
      <c r="AD34" s="498"/>
      <c r="AE34" s="498">
        <v>172781000</v>
      </c>
      <c r="AF34" s="498"/>
      <c r="AG34" s="498"/>
      <c r="AH34" s="498"/>
      <c r="AI34" s="498"/>
      <c r="AJ34" s="500"/>
      <c r="AK34" s="501">
        <v>70031000</v>
      </c>
      <c r="AL34" s="498">
        <v>120031000</v>
      </c>
      <c r="AM34" s="498"/>
      <c r="AN34" s="502"/>
      <c r="AO34" s="745">
        <f>AL34/U34</f>
        <v>0.402563668286008</v>
      </c>
      <c r="AP34" s="746">
        <f>(L34+R34+AL34+Y34+AE34)/H34</f>
        <v>0.8920792069374841</v>
      </c>
      <c r="AQ34" s="907"/>
      <c r="AR34" s="870"/>
      <c r="AS34" s="870"/>
      <c r="AT34" s="870"/>
      <c r="AU34" s="864"/>
      <c r="AW34" s="513"/>
    </row>
    <row r="35" spans="1:49" s="5" customFormat="1" ht="21" customHeight="1">
      <c r="A35" s="940"/>
      <c r="B35" s="886"/>
      <c r="C35" s="889"/>
      <c r="D35" s="892"/>
      <c r="E35" s="892"/>
      <c r="F35" s="892"/>
      <c r="G35" s="25" t="s">
        <v>11</v>
      </c>
      <c r="H35" s="748"/>
      <c r="I35" s="748"/>
      <c r="J35" s="748"/>
      <c r="K35" s="748"/>
      <c r="L35" s="748"/>
      <c r="M35" s="748">
        <v>0.5</v>
      </c>
      <c r="N35" s="748">
        <v>0.5</v>
      </c>
      <c r="O35" s="748">
        <v>0.5</v>
      </c>
      <c r="P35" s="748">
        <v>0.5</v>
      </c>
      <c r="Q35" s="748">
        <v>0.5</v>
      </c>
      <c r="R35" s="93">
        <v>0.5</v>
      </c>
      <c r="S35" s="748">
        <v>0</v>
      </c>
      <c r="T35" s="748">
        <v>0</v>
      </c>
      <c r="U35" s="748">
        <v>0</v>
      </c>
      <c r="V35" s="748"/>
      <c r="W35" s="748"/>
      <c r="X35" s="748">
        <f t="shared" si="18"/>
        <v>0</v>
      </c>
      <c r="Y35" s="748"/>
      <c r="Z35" s="748"/>
      <c r="AA35" s="748"/>
      <c r="AB35" s="748"/>
      <c r="AC35" s="748"/>
      <c r="AD35" s="748"/>
      <c r="AE35" s="748"/>
      <c r="AF35" s="748"/>
      <c r="AG35" s="748"/>
      <c r="AH35" s="748"/>
      <c r="AI35" s="748"/>
      <c r="AJ35" s="750"/>
      <c r="AK35" s="751">
        <v>0</v>
      </c>
      <c r="AL35" s="748">
        <v>0</v>
      </c>
      <c r="AM35" s="748"/>
      <c r="AN35" s="752"/>
      <c r="AO35" s="753"/>
      <c r="AP35" s="754"/>
      <c r="AQ35" s="907"/>
      <c r="AR35" s="870"/>
      <c r="AS35" s="870"/>
      <c r="AT35" s="870"/>
      <c r="AU35" s="864"/>
      <c r="AW35" s="44"/>
    </row>
    <row r="36" spans="1:49" s="509" customFormat="1" ht="21" customHeight="1">
      <c r="A36" s="940"/>
      <c r="B36" s="886"/>
      <c r="C36" s="889"/>
      <c r="D36" s="892"/>
      <c r="E36" s="892"/>
      <c r="F36" s="892"/>
      <c r="G36" s="508" t="s">
        <v>12</v>
      </c>
      <c r="H36" s="498">
        <f>R36+U36</f>
        <v>205289769</v>
      </c>
      <c r="I36" s="499"/>
      <c r="J36" s="499"/>
      <c r="K36" s="499"/>
      <c r="L36" s="756"/>
      <c r="M36" s="498">
        <v>15008539</v>
      </c>
      <c r="N36" s="498">
        <v>15008539</v>
      </c>
      <c r="O36" s="498">
        <v>15008539</v>
      </c>
      <c r="P36" s="498">
        <v>15008539</v>
      </c>
      <c r="Q36" s="498">
        <v>15008539</v>
      </c>
      <c r="R36" s="498">
        <v>15008539</v>
      </c>
      <c r="S36" s="498">
        <v>190281230</v>
      </c>
      <c r="T36" s="498">
        <v>190281230</v>
      </c>
      <c r="U36" s="498">
        <v>190281230</v>
      </c>
      <c r="V36" s="498"/>
      <c r="W36" s="498"/>
      <c r="X36" s="498">
        <f t="shared" si="18"/>
        <v>117484530</v>
      </c>
      <c r="Y36" s="758"/>
      <c r="Z36" s="758"/>
      <c r="AA36" s="758"/>
      <c r="AB36" s="758"/>
      <c r="AC36" s="758"/>
      <c r="AD36" s="758"/>
      <c r="AE36" s="758"/>
      <c r="AF36" s="498"/>
      <c r="AG36" s="498"/>
      <c r="AH36" s="498"/>
      <c r="AI36" s="498"/>
      <c r="AJ36" s="500"/>
      <c r="AK36" s="515">
        <v>25932000</v>
      </c>
      <c r="AL36" s="498">
        <v>117484530</v>
      </c>
      <c r="AM36" s="498"/>
      <c r="AN36" s="502"/>
      <c r="AO36" s="745">
        <f aca="true" t="shared" si="72" ref="AO36:AO38">AL36/U36</f>
        <v>0.6174257439895674</v>
      </c>
      <c r="AP36" s="746"/>
      <c r="AQ36" s="907"/>
      <c r="AR36" s="870"/>
      <c r="AS36" s="870"/>
      <c r="AT36" s="870"/>
      <c r="AU36" s="864"/>
      <c r="AW36" s="513"/>
    </row>
    <row r="37" spans="1:49" s="5" customFormat="1" ht="21" customHeight="1">
      <c r="A37" s="940"/>
      <c r="B37" s="886"/>
      <c r="C37" s="889"/>
      <c r="D37" s="892"/>
      <c r="E37" s="892"/>
      <c r="F37" s="892"/>
      <c r="G37" s="25" t="s">
        <v>13</v>
      </c>
      <c r="H37" s="479">
        <v>10</v>
      </c>
      <c r="I37" s="473">
        <v>1</v>
      </c>
      <c r="J37" s="473">
        <v>1</v>
      </c>
      <c r="K37" s="473">
        <v>1</v>
      </c>
      <c r="L37" s="473">
        <f>+L33</f>
        <v>0.5</v>
      </c>
      <c r="M37" s="479">
        <v>2.5</v>
      </c>
      <c r="N37" s="479">
        <v>2.5</v>
      </c>
      <c r="O37" s="479">
        <v>2.5</v>
      </c>
      <c r="P37" s="479">
        <v>2.5</v>
      </c>
      <c r="Q37" s="479">
        <v>2.5</v>
      </c>
      <c r="R37" s="479">
        <v>2.5</v>
      </c>
      <c r="S37" s="479">
        <f>+S35+S33</f>
        <v>1</v>
      </c>
      <c r="T37" s="479">
        <v>1</v>
      </c>
      <c r="U37" s="479">
        <v>1</v>
      </c>
      <c r="V37" s="479">
        <f aca="true" t="shared" si="73" ref="V37:W37">+V35+V33</f>
        <v>0</v>
      </c>
      <c r="W37" s="479">
        <f t="shared" si="73"/>
        <v>0</v>
      </c>
      <c r="X37" s="479">
        <f t="shared" si="18"/>
        <v>1</v>
      </c>
      <c r="Y37" s="479">
        <v>1</v>
      </c>
      <c r="Z37" s="483">
        <f aca="true" t="shared" si="74" ref="Z37:AD37">+Z36+Z33</f>
        <v>0</v>
      </c>
      <c r="AA37" s="483">
        <f t="shared" si="74"/>
        <v>0</v>
      </c>
      <c r="AB37" s="479">
        <f t="shared" si="74"/>
        <v>0</v>
      </c>
      <c r="AC37" s="479">
        <f t="shared" si="74"/>
        <v>0</v>
      </c>
      <c r="AD37" s="479">
        <f t="shared" si="74"/>
        <v>0</v>
      </c>
      <c r="AE37" s="479">
        <v>5</v>
      </c>
      <c r="AF37" s="92">
        <f aca="true" t="shared" si="75" ref="AF37">+AF36+AF33</f>
        <v>0</v>
      </c>
      <c r="AG37" s="92">
        <f aca="true" t="shared" si="76" ref="AG37">+AG36+AG33</f>
        <v>0</v>
      </c>
      <c r="AH37" s="92">
        <f aca="true" t="shared" si="77" ref="AH37">+AH36+AH33</f>
        <v>0</v>
      </c>
      <c r="AI37" s="92">
        <f aca="true" t="shared" si="78" ref="AI37">+AI36+AI33</f>
        <v>0</v>
      </c>
      <c r="AJ37" s="484">
        <f aca="true" t="shared" si="79" ref="AJ37">+AJ36+AJ33</f>
        <v>0</v>
      </c>
      <c r="AK37" s="515">
        <f>+AK35+AK33</f>
        <v>0</v>
      </c>
      <c r="AL37" s="92">
        <f>+AL35+AL33</f>
        <v>1</v>
      </c>
      <c r="AM37" s="92">
        <f aca="true" t="shared" si="80" ref="AM37">+AM36+AM33</f>
        <v>0</v>
      </c>
      <c r="AN37" s="486">
        <f aca="true" t="shared" si="81" ref="AN37">+AN36+AN33</f>
        <v>0</v>
      </c>
      <c r="AO37" s="745">
        <f t="shared" si="72"/>
        <v>1</v>
      </c>
      <c r="AP37" s="746">
        <f aca="true" t="shared" si="82" ref="AP37:AP38">(L37+R37+AL37+Y37+AE37)/H37</f>
        <v>1</v>
      </c>
      <c r="AQ37" s="907"/>
      <c r="AR37" s="870"/>
      <c r="AS37" s="870"/>
      <c r="AT37" s="870"/>
      <c r="AU37" s="864"/>
      <c r="AW37" s="44"/>
    </row>
    <row r="38" spans="1:49" s="509" customFormat="1" ht="21" customHeight="1" thickBot="1">
      <c r="A38" s="941"/>
      <c r="B38" s="887"/>
      <c r="C38" s="895"/>
      <c r="D38" s="896"/>
      <c r="E38" s="896"/>
      <c r="F38" s="896"/>
      <c r="G38" s="512" t="s">
        <v>14</v>
      </c>
      <c r="H38" s="503">
        <f>H34+H36</f>
        <v>1447812143</v>
      </c>
      <c r="I38" s="499">
        <f aca="true" t="shared" si="83" ref="I38:J38">I34+I36</f>
        <v>97471587</v>
      </c>
      <c r="J38" s="499">
        <f t="shared" si="83"/>
        <v>97471587</v>
      </c>
      <c r="K38" s="499">
        <v>48971587</v>
      </c>
      <c r="L38" s="499">
        <f aca="true" t="shared" si="84" ref="L38">L34+L36</f>
        <v>25436478</v>
      </c>
      <c r="M38" s="498">
        <v>464121229</v>
      </c>
      <c r="N38" s="498">
        <v>464121229</v>
      </c>
      <c r="O38" s="498">
        <v>464121229</v>
      </c>
      <c r="P38" s="498">
        <v>596175020</v>
      </c>
      <c r="Q38" s="498">
        <v>596175020</v>
      </c>
      <c r="R38" s="498">
        <v>421263435</v>
      </c>
      <c r="S38" s="498">
        <f>+S36+S34</f>
        <v>444406230</v>
      </c>
      <c r="T38" s="498">
        <v>444406230</v>
      </c>
      <c r="U38" s="498">
        <v>444406230</v>
      </c>
      <c r="V38" s="498">
        <f aca="true" t="shared" si="85" ref="V38:W38">V34+V36</f>
        <v>0</v>
      </c>
      <c r="W38" s="498">
        <f t="shared" si="85"/>
        <v>0</v>
      </c>
      <c r="X38" s="498">
        <f t="shared" si="18"/>
        <v>237515530</v>
      </c>
      <c r="Y38" s="498">
        <v>383725881.272</v>
      </c>
      <c r="Z38" s="498">
        <f aca="true" t="shared" si="86" ref="Z38:AD38">Z34+Z36</f>
        <v>0</v>
      </c>
      <c r="AA38" s="498">
        <f t="shared" si="86"/>
        <v>0</v>
      </c>
      <c r="AB38" s="498">
        <f t="shared" si="86"/>
        <v>0</v>
      </c>
      <c r="AC38" s="498">
        <f t="shared" si="86"/>
        <v>0</v>
      </c>
      <c r="AD38" s="498">
        <f t="shared" si="86"/>
        <v>0</v>
      </c>
      <c r="AE38" s="498">
        <f aca="true" t="shared" si="87" ref="AE38:AJ38">AE34+AE36</f>
        <v>172781000</v>
      </c>
      <c r="AF38" s="498">
        <f t="shared" si="87"/>
        <v>0</v>
      </c>
      <c r="AG38" s="498">
        <f t="shared" si="87"/>
        <v>0</v>
      </c>
      <c r="AH38" s="498">
        <f t="shared" si="87"/>
        <v>0</v>
      </c>
      <c r="AI38" s="498">
        <f t="shared" si="87"/>
        <v>0</v>
      </c>
      <c r="AJ38" s="500">
        <f t="shared" si="87"/>
        <v>0</v>
      </c>
      <c r="AK38" s="501">
        <f>AK34+AK36</f>
        <v>95963000</v>
      </c>
      <c r="AL38" s="503">
        <f>+AL36+AL34</f>
        <v>237515530</v>
      </c>
      <c r="AM38" s="498">
        <f aca="true" t="shared" si="88" ref="AM38:AN38">AM34+AM36</f>
        <v>0</v>
      </c>
      <c r="AN38" s="502">
        <f t="shared" si="88"/>
        <v>0</v>
      </c>
      <c r="AO38" s="745">
        <f t="shared" si="72"/>
        <v>0.5344558963541083</v>
      </c>
      <c r="AP38" s="746">
        <f t="shared" si="82"/>
        <v>0.8569636124898837</v>
      </c>
      <c r="AQ38" s="908"/>
      <c r="AR38" s="871"/>
      <c r="AS38" s="871"/>
      <c r="AT38" s="871"/>
      <c r="AU38" s="865"/>
      <c r="AW38" s="513"/>
    </row>
    <row r="39" spans="1:49" s="5" customFormat="1" ht="21" customHeight="1">
      <c r="A39" s="958" t="s">
        <v>85</v>
      </c>
      <c r="B39" s="885">
        <v>6</v>
      </c>
      <c r="C39" s="894" t="s">
        <v>86</v>
      </c>
      <c r="D39" s="875" t="s">
        <v>75</v>
      </c>
      <c r="E39" s="875">
        <v>535</v>
      </c>
      <c r="F39" s="875">
        <v>180</v>
      </c>
      <c r="G39" s="24" t="s">
        <v>9</v>
      </c>
      <c r="H39" s="526">
        <v>80</v>
      </c>
      <c r="I39" s="532">
        <v>1</v>
      </c>
      <c r="J39" s="532">
        <v>1</v>
      </c>
      <c r="K39" s="532">
        <v>1</v>
      </c>
      <c r="L39" s="532">
        <v>0.6</v>
      </c>
      <c r="M39" s="526">
        <v>9</v>
      </c>
      <c r="N39" s="526">
        <v>9</v>
      </c>
      <c r="O39" s="526">
        <v>9</v>
      </c>
      <c r="P39" s="526">
        <v>9</v>
      </c>
      <c r="Q39" s="526">
        <v>9</v>
      </c>
      <c r="R39" s="526">
        <v>0</v>
      </c>
      <c r="S39" s="526">
        <v>40</v>
      </c>
      <c r="T39" s="526">
        <v>40</v>
      </c>
      <c r="U39" s="526">
        <v>40</v>
      </c>
      <c r="V39" s="526"/>
      <c r="W39" s="526"/>
      <c r="X39" s="526">
        <f t="shared" si="18"/>
        <v>0</v>
      </c>
      <c r="Y39" s="526">
        <v>20</v>
      </c>
      <c r="Z39" s="533"/>
      <c r="AA39" s="533"/>
      <c r="AB39" s="526"/>
      <c r="AC39" s="526"/>
      <c r="AD39" s="526"/>
      <c r="AE39" s="526">
        <v>10</v>
      </c>
      <c r="AF39" s="526"/>
      <c r="AG39" s="526"/>
      <c r="AH39" s="526"/>
      <c r="AI39" s="526"/>
      <c r="AJ39" s="535"/>
      <c r="AK39" s="556">
        <v>0</v>
      </c>
      <c r="AL39" s="526">
        <v>0</v>
      </c>
      <c r="AM39" s="526"/>
      <c r="AN39" s="536"/>
      <c r="AO39" s="743">
        <f>AL39/U39</f>
        <v>0</v>
      </c>
      <c r="AP39" s="744">
        <f>(L39+R39+AL39+Y39+AE39)/H39</f>
        <v>0.3825</v>
      </c>
      <c r="AQ39" s="903" t="s">
        <v>352</v>
      </c>
      <c r="AR39" s="875" t="s">
        <v>299</v>
      </c>
      <c r="AS39" s="875" t="s">
        <v>295</v>
      </c>
      <c r="AT39" s="875" t="s">
        <v>278</v>
      </c>
      <c r="AU39" s="878" t="s">
        <v>356</v>
      </c>
      <c r="AW39" s="44"/>
    </row>
    <row r="40" spans="1:49" s="509" customFormat="1" ht="21" customHeight="1">
      <c r="A40" s="959"/>
      <c r="B40" s="886"/>
      <c r="C40" s="889"/>
      <c r="D40" s="892"/>
      <c r="E40" s="892"/>
      <c r="F40" s="892"/>
      <c r="G40" s="508" t="s">
        <v>10</v>
      </c>
      <c r="H40" s="498">
        <f>+L40+R40+S40+Y40+AE40</f>
        <v>4992431807</v>
      </c>
      <c r="I40" s="499">
        <v>176451330</v>
      </c>
      <c r="J40" s="499">
        <v>176451330</v>
      </c>
      <c r="K40" s="499">
        <v>136451330</v>
      </c>
      <c r="L40" s="499">
        <v>117519395</v>
      </c>
      <c r="M40" s="498">
        <v>1194445933</v>
      </c>
      <c r="N40" s="498">
        <v>1194445933</v>
      </c>
      <c r="O40" s="498">
        <v>1194445933</v>
      </c>
      <c r="P40" s="498">
        <v>1180445933</v>
      </c>
      <c r="Q40" s="498">
        <v>1083458667</v>
      </c>
      <c r="R40" s="498">
        <v>942912412</v>
      </c>
      <c r="S40" s="498">
        <v>1912006000</v>
      </c>
      <c r="T40" s="498">
        <v>1912006000</v>
      </c>
      <c r="U40" s="498">
        <v>1925388000</v>
      </c>
      <c r="V40" s="498"/>
      <c r="W40" s="498"/>
      <c r="X40" s="498">
        <f t="shared" si="18"/>
        <v>124946000</v>
      </c>
      <c r="Y40" s="498">
        <v>1239277000</v>
      </c>
      <c r="Z40" s="498"/>
      <c r="AA40" s="498"/>
      <c r="AB40" s="498"/>
      <c r="AC40" s="498"/>
      <c r="AD40" s="498"/>
      <c r="AE40" s="498">
        <v>780717000</v>
      </c>
      <c r="AF40" s="498"/>
      <c r="AG40" s="498"/>
      <c r="AH40" s="498"/>
      <c r="AI40" s="498"/>
      <c r="AJ40" s="500"/>
      <c r="AK40" s="515">
        <v>124946000</v>
      </c>
      <c r="AL40" s="499">
        <v>124946000</v>
      </c>
      <c r="AM40" s="498"/>
      <c r="AN40" s="502"/>
      <c r="AO40" s="745">
        <f>AL40/U40</f>
        <v>0.06489393306699741</v>
      </c>
      <c r="AP40" s="746">
        <f>(L40+R40+AL40+Y40+AE40)/H40</f>
        <v>0.6420461872920681</v>
      </c>
      <c r="AQ40" s="904"/>
      <c r="AR40" s="876"/>
      <c r="AS40" s="876"/>
      <c r="AT40" s="876"/>
      <c r="AU40" s="879"/>
      <c r="AW40" s="513"/>
    </row>
    <row r="41" spans="1:49" s="5" customFormat="1" ht="21" customHeight="1">
      <c r="A41" s="959"/>
      <c r="B41" s="886"/>
      <c r="C41" s="889"/>
      <c r="D41" s="892"/>
      <c r="E41" s="892"/>
      <c r="F41" s="892"/>
      <c r="G41" s="25" t="s">
        <v>11</v>
      </c>
      <c r="H41" s="748"/>
      <c r="I41" s="748"/>
      <c r="J41" s="748"/>
      <c r="K41" s="748"/>
      <c r="L41" s="748"/>
      <c r="M41" s="748">
        <v>0.4</v>
      </c>
      <c r="N41" s="748">
        <v>0.4</v>
      </c>
      <c r="O41" s="748">
        <v>0.4</v>
      </c>
      <c r="P41" s="748">
        <v>0.4</v>
      </c>
      <c r="Q41" s="748">
        <v>0.4</v>
      </c>
      <c r="R41" s="748">
        <v>0</v>
      </c>
      <c r="S41" s="748">
        <v>9.4</v>
      </c>
      <c r="T41" s="748">
        <v>9.4</v>
      </c>
      <c r="U41" s="93">
        <v>9.4</v>
      </c>
      <c r="V41" s="748"/>
      <c r="W41" s="748"/>
      <c r="X41" s="748">
        <f t="shared" si="18"/>
        <v>0</v>
      </c>
      <c r="Y41" s="748"/>
      <c r="Z41" s="748"/>
      <c r="AA41" s="748"/>
      <c r="AB41" s="748"/>
      <c r="AC41" s="748"/>
      <c r="AD41" s="748"/>
      <c r="AE41" s="748"/>
      <c r="AF41" s="748"/>
      <c r="AG41" s="748"/>
      <c r="AH41" s="748"/>
      <c r="AI41" s="748"/>
      <c r="AJ41" s="750"/>
      <c r="AK41" s="751">
        <v>0</v>
      </c>
      <c r="AL41" s="748">
        <v>0</v>
      </c>
      <c r="AM41" s="748"/>
      <c r="AN41" s="752"/>
      <c r="AO41" s="753"/>
      <c r="AP41" s="754"/>
      <c r="AQ41" s="904"/>
      <c r="AR41" s="876"/>
      <c r="AS41" s="876"/>
      <c r="AT41" s="876"/>
      <c r="AU41" s="879"/>
      <c r="AW41" s="44"/>
    </row>
    <row r="42" spans="1:49" s="509" customFormat="1" ht="21" customHeight="1">
      <c r="A42" s="959"/>
      <c r="B42" s="886"/>
      <c r="C42" s="889"/>
      <c r="D42" s="892"/>
      <c r="E42" s="892"/>
      <c r="F42" s="892"/>
      <c r="G42" s="508" t="s">
        <v>12</v>
      </c>
      <c r="H42" s="758"/>
      <c r="I42" s="756"/>
      <c r="J42" s="756"/>
      <c r="K42" s="756"/>
      <c r="L42" s="756"/>
      <c r="M42" s="498">
        <v>69871194</v>
      </c>
      <c r="N42" s="498">
        <v>69871194</v>
      </c>
      <c r="O42" s="498">
        <v>69871193</v>
      </c>
      <c r="P42" s="498">
        <v>69871193</v>
      </c>
      <c r="Q42" s="498">
        <v>69871193</v>
      </c>
      <c r="R42" s="498">
        <v>69871193</v>
      </c>
      <c r="S42" s="498">
        <v>827947812</v>
      </c>
      <c r="T42" s="498">
        <v>827947812</v>
      </c>
      <c r="U42" s="498">
        <v>827947812</v>
      </c>
      <c r="V42" s="498"/>
      <c r="W42" s="498"/>
      <c r="X42" s="498">
        <f t="shared" si="18"/>
        <v>608219865</v>
      </c>
      <c r="Y42" s="758"/>
      <c r="Z42" s="758"/>
      <c r="AA42" s="758"/>
      <c r="AB42" s="758"/>
      <c r="AC42" s="758"/>
      <c r="AD42" s="758"/>
      <c r="AE42" s="758"/>
      <c r="AF42" s="498"/>
      <c r="AG42" s="498"/>
      <c r="AH42" s="498"/>
      <c r="AI42" s="498"/>
      <c r="AJ42" s="500"/>
      <c r="AK42" s="515">
        <v>20217000</v>
      </c>
      <c r="AL42" s="498">
        <v>608219865</v>
      </c>
      <c r="AM42" s="498"/>
      <c r="AN42" s="502"/>
      <c r="AO42" s="745">
        <f aca="true" t="shared" si="89" ref="AO42:AO44">AL42/U42</f>
        <v>0.7346113561563468</v>
      </c>
      <c r="AP42" s="746"/>
      <c r="AQ42" s="904"/>
      <c r="AR42" s="876"/>
      <c r="AS42" s="876"/>
      <c r="AT42" s="876"/>
      <c r="AU42" s="879"/>
      <c r="AW42" s="513"/>
    </row>
    <row r="43" spans="1:49" s="5" customFormat="1" ht="21" customHeight="1">
      <c r="A43" s="959"/>
      <c r="B43" s="886"/>
      <c r="C43" s="889"/>
      <c r="D43" s="892"/>
      <c r="E43" s="892"/>
      <c r="F43" s="892"/>
      <c r="G43" s="25" t="s">
        <v>13</v>
      </c>
      <c r="H43" s="479">
        <f>+H39+H41</f>
        <v>80</v>
      </c>
      <c r="I43" s="473">
        <f aca="true" t="shared" si="90" ref="I43:J43">+I39+I41</f>
        <v>1</v>
      </c>
      <c r="J43" s="473">
        <f t="shared" si="90"/>
        <v>1</v>
      </c>
      <c r="K43" s="473">
        <v>1</v>
      </c>
      <c r="L43" s="473">
        <f aca="true" t="shared" si="91" ref="L43">+L39+L41</f>
        <v>0.6</v>
      </c>
      <c r="M43" s="479">
        <v>9.4</v>
      </c>
      <c r="N43" s="479">
        <v>9.4</v>
      </c>
      <c r="O43" s="479">
        <v>9.4</v>
      </c>
      <c r="P43" s="479">
        <v>9.4</v>
      </c>
      <c r="Q43" s="479">
        <v>9.4</v>
      </c>
      <c r="R43" s="479">
        <v>0</v>
      </c>
      <c r="S43" s="479">
        <f>+S41+S39</f>
        <v>49.4</v>
      </c>
      <c r="T43" s="479">
        <v>49.4</v>
      </c>
      <c r="U43" s="479">
        <v>49.4</v>
      </c>
      <c r="V43" s="479">
        <f aca="true" t="shared" si="92" ref="V43:W43">+V41+V39</f>
        <v>0</v>
      </c>
      <c r="W43" s="479">
        <f t="shared" si="92"/>
        <v>0</v>
      </c>
      <c r="X43" s="479">
        <f t="shared" si="18"/>
        <v>0</v>
      </c>
      <c r="Y43" s="479">
        <v>20</v>
      </c>
      <c r="Z43" s="483">
        <f aca="true" t="shared" si="93" ref="Z43:AD43">+Z42+Z39</f>
        <v>0</v>
      </c>
      <c r="AA43" s="483">
        <f t="shared" si="93"/>
        <v>0</v>
      </c>
      <c r="AB43" s="479">
        <f t="shared" si="93"/>
        <v>0</v>
      </c>
      <c r="AC43" s="479">
        <f t="shared" si="93"/>
        <v>0</v>
      </c>
      <c r="AD43" s="479">
        <f t="shared" si="93"/>
        <v>0</v>
      </c>
      <c r="AE43" s="92">
        <f aca="true" t="shared" si="94" ref="AE43">+AE39+AE41</f>
        <v>10</v>
      </c>
      <c r="AF43" s="92">
        <f aca="true" t="shared" si="95" ref="AF43">+AF42+AF39</f>
        <v>0</v>
      </c>
      <c r="AG43" s="92">
        <f aca="true" t="shared" si="96" ref="AG43">+AG42+AG39</f>
        <v>0</v>
      </c>
      <c r="AH43" s="92">
        <f aca="true" t="shared" si="97" ref="AH43">+AH42+AH39</f>
        <v>0</v>
      </c>
      <c r="AI43" s="92">
        <f aca="true" t="shared" si="98" ref="AI43">+AI42+AI39</f>
        <v>0</v>
      </c>
      <c r="AJ43" s="484">
        <f aca="true" t="shared" si="99" ref="AJ43">+AJ42+AJ39</f>
        <v>0</v>
      </c>
      <c r="AK43" s="485">
        <f>+AK41+AK39</f>
        <v>0</v>
      </c>
      <c r="AL43" s="92">
        <v>0</v>
      </c>
      <c r="AM43" s="92">
        <f aca="true" t="shared" si="100" ref="AM43">+AM42+AM39</f>
        <v>0</v>
      </c>
      <c r="AN43" s="486">
        <f aca="true" t="shared" si="101" ref="AN43">+AN42+AN39</f>
        <v>0</v>
      </c>
      <c r="AO43" s="745">
        <f t="shared" si="89"/>
        <v>0</v>
      </c>
      <c r="AP43" s="746">
        <f aca="true" t="shared" si="102" ref="AP43:AP44">(L43+R43+AL43+Y43+AE43)/H43</f>
        <v>0.3825</v>
      </c>
      <c r="AQ43" s="904"/>
      <c r="AR43" s="876"/>
      <c r="AS43" s="876"/>
      <c r="AT43" s="876"/>
      <c r="AU43" s="879"/>
      <c r="AW43" s="44"/>
    </row>
    <row r="44" spans="1:49" s="509" customFormat="1" ht="21" customHeight="1" thickBot="1">
      <c r="A44" s="959"/>
      <c r="B44" s="887"/>
      <c r="C44" s="895"/>
      <c r="D44" s="896"/>
      <c r="E44" s="896"/>
      <c r="F44" s="896"/>
      <c r="G44" s="512" t="s">
        <v>14</v>
      </c>
      <c r="H44" s="503">
        <f>H40+H42</f>
        <v>4992431807</v>
      </c>
      <c r="I44" s="499">
        <f>I40+I42</f>
        <v>176451330</v>
      </c>
      <c r="J44" s="499">
        <f>J40+J42</f>
        <v>176451330</v>
      </c>
      <c r="K44" s="499">
        <v>136451330</v>
      </c>
      <c r="L44" s="499">
        <f aca="true" t="shared" si="103" ref="L44">L40+L42</f>
        <v>117519395</v>
      </c>
      <c r="M44" s="498">
        <v>1264317127</v>
      </c>
      <c r="N44" s="498">
        <v>1264317127</v>
      </c>
      <c r="O44" s="498">
        <v>1264317126</v>
      </c>
      <c r="P44" s="498">
        <v>1250317126</v>
      </c>
      <c r="Q44" s="498">
        <v>1153329860</v>
      </c>
      <c r="R44" s="498">
        <v>1012783605</v>
      </c>
      <c r="S44" s="498">
        <f>+S42+S40</f>
        <v>2739953812</v>
      </c>
      <c r="T44" s="498">
        <v>2739953812</v>
      </c>
      <c r="U44" s="498">
        <v>2739953812</v>
      </c>
      <c r="V44" s="498">
        <f aca="true" t="shared" si="104" ref="V44:W44">V40+V42</f>
        <v>0</v>
      </c>
      <c r="W44" s="498">
        <f t="shared" si="104"/>
        <v>0</v>
      </c>
      <c r="X44" s="498">
        <f t="shared" si="18"/>
        <v>733165865</v>
      </c>
      <c r="Y44" s="498">
        <v>1239177220.44215</v>
      </c>
      <c r="Z44" s="498">
        <f aca="true" t="shared" si="105" ref="Z44:AD44">Z40+Z42</f>
        <v>0</v>
      </c>
      <c r="AA44" s="498">
        <f t="shared" si="105"/>
        <v>0</v>
      </c>
      <c r="AB44" s="498">
        <f t="shared" si="105"/>
        <v>0</v>
      </c>
      <c r="AC44" s="498">
        <f t="shared" si="105"/>
        <v>0</v>
      </c>
      <c r="AD44" s="498">
        <f t="shared" si="105"/>
        <v>0</v>
      </c>
      <c r="AE44" s="498">
        <f aca="true" t="shared" si="106" ref="AE44:AJ44">AE40+AE42</f>
        <v>780717000</v>
      </c>
      <c r="AF44" s="498">
        <f t="shared" si="106"/>
        <v>0</v>
      </c>
      <c r="AG44" s="498">
        <f t="shared" si="106"/>
        <v>0</v>
      </c>
      <c r="AH44" s="498">
        <f t="shared" si="106"/>
        <v>0</v>
      </c>
      <c r="AI44" s="498">
        <f t="shared" si="106"/>
        <v>0</v>
      </c>
      <c r="AJ44" s="500">
        <f t="shared" si="106"/>
        <v>0</v>
      </c>
      <c r="AK44" s="501">
        <f aca="true" t="shared" si="107" ref="AK44:AN44">AK40+AK42</f>
        <v>145163000</v>
      </c>
      <c r="AL44" s="503">
        <f>+AL42+AL40</f>
        <v>733165865</v>
      </c>
      <c r="AM44" s="498">
        <f t="shared" si="107"/>
        <v>0</v>
      </c>
      <c r="AN44" s="502">
        <f t="shared" si="107"/>
        <v>0</v>
      </c>
      <c r="AO44" s="745">
        <f t="shared" si="89"/>
        <v>0.2675832934807151</v>
      </c>
      <c r="AP44" s="746">
        <f t="shared" si="102"/>
        <v>0.7778500008747641</v>
      </c>
      <c r="AQ44" s="905"/>
      <c r="AR44" s="877"/>
      <c r="AS44" s="877"/>
      <c r="AT44" s="877"/>
      <c r="AU44" s="880"/>
      <c r="AW44" s="513"/>
    </row>
    <row r="45" spans="1:49" s="5" customFormat="1" ht="23.25" customHeight="1">
      <c r="A45" s="959"/>
      <c r="B45" s="885">
        <v>7</v>
      </c>
      <c r="C45" s="894" t="s">
        <v>91</v>
      </c>
      <c r="D45" s="875" t="s">
        <v>75</v>
      </c>
      <c r="E45" s="875">
        <v>535</v>
      </c>
      <c r="F45" s="875">
        <v>180</v>
      </c>
      <c r="G45" s="24" t="s">
        <v>9</v>
      </c>
      <c r="H45" s="526">
        <v>80</v>
      </c>
      <c r="I45" s="532">
        <v>30</v>
      </c>
      <c r="J45" s="532">
        <v>30</v>
      </c>
      <c r="K45" s="532">
        <v>30</v>
      </c>
      <c r="L45" s="532">
        <v>1</v>
      </c>
      <c r="M45" s="526">
        <v>20</v>
      </c>
      <c r="N45" s="526">
        <v>20</v>
      </c>
      <c r="O45" s="526">
        <v>20</v>
      </c>
      <c r="P45" s="526">
        <v>30</v>
      </c>
      <c r="Q45" s="526">
        <f>30</f>
        <v>30</v>
      </c>
      <c r="R45" s="526">
        <f>17.13</f>
        <v>17.13</v>
      </c>
      <c r="S45" s="526">
        <v>8</v>
      </c>
      <c r="T45" s="526">
        <v>8</v>
      </c>
      <c r="U45" s="526">
        <v>8</v>
      </c>
      <c r="V45" s="526"/>
      <c r="W45" s="526"/>
      <c r="X45" s="526">
        <f t="shared" si="18"/>
        <v>0</v>
      </c>
      <c r="Y45" s="526">
        <v>2.2</v>
      </c>
      <c r="Z45" s="526"/>
      <c r="AA45" s="526"/>
      <c r="AB45" s="526"/>
      <c r="AC45" s="526"/>
      <c r="AD45" s="526"/>
      <c r="AE45" s="526">
        <v>0.05</v>
      </c>
      <c r="AF45" s="526"/>
      <c r="AG45" s="526"/>
      <c r="AH45" s="526"/>
      <c r="AI45" s="526"/>
      <c r="AJ45" s="535"/>
      <c r="AK45" s="556">
        <v>0</v>
      </c>
      <c r="AL45" s="526">
        <v>0</v>
      </c>
      <c r="AM45" s="526"/>
      <c r="AN45" s="536"/>
      <c r="AO45" s="743">
        <f>AL45/U45</f>
        <v>0</v>
      </c>
      <c r="AP45" s="744">
        <f>(L45+R45+AL45+Y45+AE45)/H45</f>
        <v>0.25475</v>
      </c>
      <c r="AQ45" s="897" t="s">
        <v>321</v>
      </c>
      <c r="AR45" s="869" t="s">
        <v>271</v>
      </c>
      <c r="AS45" s="869" t="s">
        <v>271</v>
      </c>
      <c r="AT45" s="900" t="s">
        <v>272</v>
      </c>
      <c r="AU45" s="872" t="s">
        <v>273</v>
      </c>
      <c r="AW45" s="44"/>
    </row>
    <row r="46" spans="1:49" s="509" customFormat="1" ht="23.25" customHeight="1">
      <c r="A46" s="959"/>
      <c r="B46" s="886"/>
      <c r="C46" s="889"/>
      <c r="D46" s="892"/>
      <c r="E46" s="892"/>
      <c r="F46" s="892"/>
      <c r="G46" s="508" t="s">
        <v>10</v>
      </c>
      <c r="H46" s="498">
        <f>+L46+R46+S46+Y46+AE46</f>
        <v>6619103928.666666</v>
      </c>
      <c r="I46" s="499">
        <v>526558414</v>
      </c>
      <c r="J46" s="499">
        <v>526558414</v>
      </c>
      <c r="K46" s="499">
        <v>509388414</v>
      </c>
      <c r="L46" s="499">
        <v>438170282</v>
      </c>
      <c r="M46" s="498">
        <v>1705086345</v>
      </c>
      <c r="N46" s="498">
        <v>1705086345</v>
      </c>
      <c r="O46" s="498">
        <v>1705086345</v>
      </c>
      <c r="P46" s="498">
        <v>1705086345</v>
      </c>
      <c r="Q46" s="498">
        <v>1722248000</v>
      </c>
      <c r="R46" s="498">
        <v>1719388646.6666665</v>
      </c>
      <c r="S46" s="498">
        <v>837143000</v>
      </c>
      <c r="T46" s="498">
        <v>837143000</v>
      </c>
      <c r="U46" s="498">
        <v>792939500</v>
      </c>
      <c r="V46" s="498"/>
      <c r="W46" s="498"/>
      <c r="X46" s="498">
        <f t="shared" si="18"/>
        <v>95245440</v>
      </c>
      <c r="Y46" s="498">
        <v>2414362000</v>
      </c>
      <c r="Z46" s="498"/>
      <c r="AA46" s="498"/>
      <c r="AB46" s="498"/>
      <c r="AC46" s="498"/>
      <c r="AD46" s="498"/>
      <c r="AE46" s="498">
        <v>1210040000</v>
      </c>
      <c r="AF46" s="498"/>
      <c r="AG46" s="498"/>
      <c r="AH46" s="498"/>
      <c r="AI46" s="498"/>
      <c r="AJ46" s="500"/>
      <c r="AK46" s="501">
        <v>30516000</v>
      </c>
      <c r="AL46" s="498">
        <v>95245440</v>
      </c>
      <c r="AM46" s="498"/>
      <c r="AN46" s="502"/>
      <c r="AO46" s="745">
        <f>AL46/U46</f>
        <v>0.12011690677535929</v>
      </c>
      <c r="AP46" s="746">
        <f>(L46+R46+AL46+Y46+AE46)/H46</f>
        <v>0.8879157106467361</v>
      </c>
      <c r="AQ46" s="898"/>
      <c r="AR46" s="870"/>
      <c r="AS46" s="870"/>
      <c r="AT46" s="901"/>
      <c r="AU46" s="873"/>
      <c r="AW46" s="513"/>
    </row>
    <row r="47" spans="1:49" s="5" customFormat="1" ht="23.25" customHeight="1">
      <c r="A47" s="959"/>
      <c r="B47" s="886"/>
      <c r="C47" s="889"/>
      <c r="D47" s="892"/>
      <c r="E47" s="892"/>
      <c r="F47" s="892"/>
      <c r="G47" s="25" t="s">
        <v>11</v>
      </c>
      <c r="H47" s="748"/>
      <c r="I47" s="748"/>
      <c r="J47" s="748"/>
      <c r="K47" s="748"/>
      <c r="L47" s="748"/>
      <c r="M47" s="93">
        <v>29</v>
      </c>
      <c r="N47" s="93">
        <v>29</v>
      </c>
      <c r="O47" s="93">
        <v>29</v>
      </c>
      <c r="P47" s="93">
        <v>29</v>
      </c>
      <c r="Q47" s="93">
        <v>29</v>
      </c>
      <c r="R47" s="93">
        <v>43.62</v>
      </c>
      <c r="S47" s="93">
        <v>0</v>
      </c>
      <c r="T47" s="93">
        <v>8</v>
      </c>
      <c r="U47" s="93">
        <v>8</v>
      </c>
      <c r="V47" s="93"/>
      <c r="W47" s="93"/>
      <c r="X47" s="699">
        <f>+AL47</f>
        <v>1.54</v>
      </c>
      <c r="Y47" s="748"/>
      <c r="Z47" s="748"/>
      <c r="AA47" s="748"/>
      <c r="AB47" s="748"/>
      <c r="AC47" s="748"/>
      <c r="AD47" s="748"/>
      <c r="AE47" s="748"/>
      <c r="AF47" s="93"/>
      <c r="AG47" s="93"/>
      <c r="AH47" s="93"/>
      <c r="AI47" s="93"/>
      <c r="AJ47" s="469"/>
      <c r="AK47" s="470">
        <v>0</v>
      </c>
      <c r="AL47" s="699">
        <v>1.54</v>
      </c>
      <c r="AM47" s="93"/>
      <c r="AN47" s="471"/>
      <c r="AO47" s="745">
        <f>AL47/U47</f>
        <v>0.1925</v>
      </c>
      <c r="AP47" s="746"/>
      <c r="AQ47" s="898"/>
      <c r="AR47" s="870"/>
      <c r="AS47" s="870"/>
      <c r="AT47" s="901"/>
      <c r="AU47" s="873"/>
      <c r="AW47" s="44"/>
    </row>
    <row r="48" spans="1:49" s="509" customFormat="1" ht="23.25" customHeight="1">
      <c r="A48" s="959"/>
      <c r="B48" s="886"/>
      <c r="C48" s="889"/>
      <c r="D48" s="892"/>
      <c r="E48" s="892"/>
      <c r="F48" s="892"/>
      <c r="G48" s="508" t="s">
        <v>12</v>
      </c>
      <c r="H48" s="498">
        <f>R48+U48</f>
        <v>1284892577</v>
      </c>
      <c r="I48" s="499"/>
      <c r="J48" s="499"/>
      <c r="K48" s="499"/>
      <c r="L48" s="499"/>
      <c r="M48" s="498">
        <v>431339501</v>
      </c>
      <c r="N48" s="498">
        <v>431339501</v>
      </c>
      <c r="O48" s="498">
        <v>431339501</v>
      </c>
      <c r="P48" s="498">
        <v>431339501</v>
      </c>
      <c r="Q48" s="498">
        <v>431339501</v>
      </c>
      <c r="R48" s="498">
        <v>431339501</v>
      </c>
      <c r="S48" s="498">
        <v>853553076</v>
      </c>
      <c r="T48" s="498">
        <v>853553076</v>
      </c>
      <c r="U48" s="498">
        <v>853553076</v>
      </c>
      <c r="V48" s="498"/>
      <c r="W48" s="498"/>
      <c r="X48" s="498">
        <f t="shared" si="18"/>
        <v>312316064</v>
      </c>
      <c r="Y48" s="758"/>
      <c r="Z48" s="758"/>
      <c r="AA48" s="758"/>
      <c r="AB48" s="758"/>
      <c r="AC48" s="758"/>
      <c r="AD48" s="758"/>
      <c r="AE48" s="758"/>
      <c r="AF48" s="498"/>
      <c r="AG48" s="498"/>
      <c r="AH48" s="498"/>
      <c r="AI48" s="498"/>
      <c r="AJ48" s="500"/>
      <c r="AK48" s="515">
        <v>180814187</v>
      </c>
      <c r="AL48" s="498">
        <v>312316064</v>
      </c>
      <c r="AM48" s="498"/>
      <c r="AN48" s="502"/>
      <c r="AO48" s="745">
        <f aca="true" t="shared" si="108" ref="AO48:AO50">AL48/U48</f>
        <v>0.36590116394823935</v>
      </c>
      <c r="AP48" s="746"/>
      <c r="AQ48" s="898"/>
      <c r="AR48" s="870"/>
      <c r="AS48" s="870"/>
      <c r="AT48" s="901"/>
      <c r="AU48" s="873"/>
      <c r="AW48" s="513"/>
    </row>
    <row r="49" spans="1:49" s="5" customFormat="1" ht="23.25" customHeight="1">
      <c r="A49" s="959"/>
      <c r="B49" s="886"/>
      <c r="C49" s="889"/>
      <c r="D49" s="892"/>
      <c r="E49" s="892"/>
      <c r="F49" s="892"/>
      <c r="G49" s="25" t="s">
        <v>13</v>
      </c>
      <c r="H49" s="401">
        <f>+H45+H47</f>
        <v>80</v>
      </c>
      <c r="I49" s="537">
        <f aca="true" t="shared" si="109" ref="I49:J49">+I45+I47</f>
        <v>30</v>
      </c>
      <c r="J49" s="537">
        <f t="shared" si="109"/>
        <v>30</v>
      </c>
      <c r="K49" s="537">
        <v>30</v>
      </c>
      <c r="L49" s="537">
        <f aca="true" t="shared" si="110" ref="L49">+L45+L47</f>
        <v>1</v>
      </c>
      <c r="M49" s="401">
        <v>49</v>
      </c>
      <c r="N49" s="401">
        <v>49</v>
      </c>
      <c r="O49" s="401">
        <v>49</v>
      </c>
      <c r="P49" s="401">
        <v>59</v>
      </c>
      <c r="Q49" s="401">
        <f>+Q47+Q45</f>
        <v>59</v>
      </c>
      <c r="R49" s="401">
        <f>+R47+R45</f>
        <v>60.75</v>
      </c>
      <c r="S49" s="401">
        <f>S45</f>
        <v>8</v>
      </c>
      <c r="T49" s="401">
        <v>16</v>
      </c>
      <c r="U49" s="401">
        <v>16</v>
      </c>
      <c r="V49" s="401">
        <f aca="true" t="shared" si="111" ref="V49:W49">+V47+V45</f>
        <v>0</v>
      </c>
      <c r="W49" s="401">
        <f t="shared" si="111"/>
        <v>0</v>
      </c>
      <c r="X49" s="401">
        <f t="shared" si="18"/>
        <v>0</v>
      </c>
      <c r="Y49" s="401">
        <f>+Y45</f>
        <v>2.2</v>
      </c>
      <c r="Z49" s="401">
        <f aca="true" t="shared" si="112" ref="Z49:AD49">+Z48+Z45</f>
        <v>0</v>
      </c>
      <c r="AA49" s="401">
        <f t="shared" si="112"/>
        <v>0</v>
      </c>
      <c r="AB49" s="401">
        <f t="shared" si="112"/>
        <v>0</v>
      </c>
      <c r="AC49" s="401">
        <f t="shared" si="112"/>
        <v>0</v>
      </c>
      <c r="AD49" s="401">
        <f t="shared" si="112"/>
        <v>0</v>
      </c>
      <c r="AE49" s="401">
        <f>+AE45+AE47</f>
        <v>0.05</v>
      </c>
      <c r="AF49" s="401">
        <f aca="true" t="shared" si="113" ref="AF49">+AF48+AF45</f>
        <v>0</v>
      </c>
      <c r="AG49" s="401">
        <f aca="true" t="shared" si="114" ref="AG49">+AG48+AG45</f>
        <v>0</v>
      </c>
      <c r="AH49" s="401">
        <f aca="true" t="shared" si="115" ref="AH49">+AH48+AH45</f>
        <v>0</v>
      </c>
      <c r="AI49" s="401">
        <f aca="true" t="shared" si="116" ref="AI49">+AI48+AI45</f>
        <v>0</v>
      </c>
      <c r="AJ49" s="488">
        <f aca="true" t="shared" si="117" ref="AJ49">+AJ48+AJ45</f>
        <v>0</v>
      </c>
      <c r="AK49" s="489">
        <f>+AK47+AK45</f>
        <v>0</v>
      </c>
      <c r="AL49" s="401">
        <v>0</v>
      </c>
      <c r="AM49" s="401">
        <f aca="true" t="shared" si="118" ref="AM49">+AM48+AM45</f>
        <v>0</v>
      </c>
      <c r="AN49" s="490">
        <f aca="true" t="shared" si="119" ref="AN49">+AN48+AN45</f>
        <v>0</v>
      </c>
      <c r="AO49" s="745">
        <f t="shared" si="108"/>
        <v>0</v>
      </c>
      <c r="AP49" s="746">
        <f aca="true" t="shared" si="120" ref="AP49:AP50">(L49+R49+AL49+Y49+AE49)/H49</f>
        <v>0.8</v>
      </c>
      <c r="AQ49" s="898"/>
      <c r="AR49" s="870"/>
      <c r="AS49" s="870"/>
      <c r="AT49" s="901"/>
      <c r="AU49" s="873"/>
      <c r="AW49" s="44"/>
    </row>
    <row r="50" spans="1:49" s="509" customFormat="1" ht="23.25" customHeight="1" thickBot="1">
      <c r="A50" s="959"/>
      <c r="B50" s="887"/>
      <c r="C50" s="895"/>
      <c r="D50" s="896"/>
      <c r="E50" s="896"/>
      <c r="F50" s="896"/>
      <c r="G50" s="512" t="s">
        <v>14</v>
      </c>
      <c r="H50" s="503">
        <f>H46+H48</f>
        <v>7903996505.666666</v>
      </c>
      <c r="I50" s="504">
        <f aca="true" t="shared" si="121" ref="I50:J50">I46+I48</f>
        <v>526558414</v>
      </c>
      <c r="J50" s="504">
        <f t="shared" si="121"/>
        <v>526558414</v>
      </c>
      <c r="K50" s="504">
        <v>509388414</v>
      </c>
      <c r="L50" s="504">
        <f aca="true" t="shared" si="122" ref="L50">L46+L48</f>
        <v>438170282</v>
      </c>
      <c r="M50" s="503">
        <v>2136425846</v>
      </c>
      <c r="N50" s="503">
        <v>2136425846</v>
      </c>
      <c r="O50" s="503">
        <v>2136425846</v>
      </c>
      <c r="P50" s="503">
        <v>2136425846</v>
      </c>
      <c r="Q50" s="503">
        <v>2153587501</v>
      </c>
      <c r="R50" s="503">
        <v>2150728147.66667</v>
      </c>
      <c r="S50" s="503">
        <f>+S48+S46</f>
        <v>1690696076</v>
      </c>
      <c r="T50" s="503">
        <v>1690696076</v>
      </c>
      <c r="U50" s="503">
        <v>1690696076</v>
      </c>
      <c r="V50" s="503">
        <f aca="true" t="shared" si="123" ref="V50:W50">V46+V48</f>
        <v>0</v>
      </c>
      <c r="W50" s="503">
        <f t="shared" si="123"/>
        <v>0</v>
      </c>
      <c r="X50" s="503">
        <f t="shared" si="18"/>
        <v>407561504</v>
      </c>
      <c r="Y50" s="503">
        <v>2414362940.636</v>
      </c>
      <c r="Z50" s="503">
        <f aca="true" t="shared" si="124" ref="Z50:AD50">Z46+Z48</f>
        <v>0</v>
      </c>
      <c r="AA50" s="503">
        <f t="shared" si="124"/>
        <v>0</v>
      </c>
      <c r="AB50" s="503">
        <f t="shared" si="124"/>
        <v>0</v>
      </c>
      <c r="AC50" s="503">
        <f t="shared" si="124"/>
        <v>0</v>
      </c>
      <c r="AD50" s="503">
        <f t="shared" si="124"/>
        <v>0</v>
      </c>
      <c r="AE50" s="503">
        <f aca="true" t="shared" si="125" ref="AE50:AJ50">AE46+AE48</f>
        <v>1210040000</v>
      </c>
      <c r="AF50" s="503">
        <f t="shared" si="125"/>
        <v>0</v>
      </c>
      <c r="AG50" s="503">
        <f t="shared" si="125"/>
        <v>0</v>
      </c>
      <c r="AH50" s="503">
        <f t="shared" si="125"/>
        <v>0</v>
      </c>
      <c r="AI50" s="503">
        <f t="shared" si="125"/>
        <v>0</v>
      </c>
      <c r="AJ50" s="505">
        <f t="shared" si="125"/>
        <v>0</v>
      </c>
      <c r="AK50" s="506">
        <f>+AK48+AK46</f>
        <v>211330187</v>
      </c>
      <c r="AL50" s="503">
        <f>+AL48+AL46</f>
        <v>407561504</v>
      </c>
      <c r="AM50" s="503">
        <f aca="true" t="shared" si="126" ref="AM50:AN50">AM46+AM48</f>
        <v>0</v>
      </c>
      <c r="AN50" s="507">
        <f t="shared" si="126"/>
        <v>0</v>
      </c>
      <c r="AO50" s="745">
        <f t="shared" si="108"/>
        <v>0.24106136507056045</v>
      </c>
      <c r="AP50" s="746">
        <f t="shared" si="120"/>
        <v>0.8376601469340136</v>
      </c>
      <c r="AQ50" s="899"/>
      <c r="AR50" s="871"/>
      <c r="AS50" s="871"/>
      <c r="AT50" s="902"/>
      <c r="AU50" s="874"/>
      <c r="AW50" s="513"/>
    </row>
    <row r="51" spans="1:49" s="5" customFormat="1" ht="21" customHeight="1">
      <c r="A51" s="959"/>
      <c r="B51" s="885">
        <v>8</v>
      </c>
      <c r="C51" s="888" t="s">
        <v>87</v>
      </c>
      <c r="D51" s="891" t="s">
        <v>75</v>
      </c>
      <c r="E51" s="891">
        <v>535</v>
      </c>
      <c r="F51" s="891">
        <v>180</v>
      </c>
      <c r="G51" s="27" t="s">
        <v>9</v>
      </c>
      <c r="H51" s="401">
        <f>2+8+15+10+5</f>
        <v>40</v>
      </c>
      <c r="I51" s="537">
        <v>2</v>
      </c>
      <c r="J51" s="537">
        <v>2</v>
      </c>
      <c r="K51" s="537">
        <v>2</v>
      </c>
      <c r="L51" s="537">
        <v>2</v>
      </c>
      <c r="M51" s="401">
        <v>8</v>
      </c>
      <c r="N51" s="401">
        <v>8</v>
      </c>
      <c r="O51" s="401">
        <v>8</v>
      </c>
      <c r="P51" s="401">
        <v>8</v>
      </c>
      <c r="Q51" s="401">
        <v>8</v>
      </c>
      <c r="R51" s="401">
        <v>0</v>
      </c>
      <c r="S51" s="401">
        <v>15</v>
      </c>
      <c r="T51" s="401">
        <v>15</v>
      </c>
      <c r="U51" s="401">
        <v>15</v>
      </c>
      <c r="V51" s="401"/>
      <c r="W51" s="401"/>
      <c r="X51" s="401">
        <f t="shared" si="18"/>
        <v>0</v>
      </c>
      <c r="Y51" s="401">
        <v>10</v>
      </c>
      <c r="Z51" s="401"/>
      <c r="AA51" s="401"/>
      <c r="AB51" s="401"/>
      <c r="AC51" s="401"/>
      <c r="AD51" s="401"/>
      <c r="AE51" s="401">
        <v>5</v>
      </c>
      <c r="AF51" s="401"/>
      <c r="AG51" s="401"/>
      <c r="AH51" s="401"/>
      <c r="AI51" s="401"/>
      <c r="AJ51" s="488"/>
      <c r="AK51" s="489">
        <v>0</v>
      </c>
      <c r="AL51" s="401">
        <v>0</v>
      </c>
      <c r="AM51" s="401"/>
      <c r="AN51" s="490"/>
      <c r="AO51" s="743">
        <f>AL51/U51</f>
        <v>0</v>
      </c>
      <c r="AP51" s="744">
        <f>(L51+R51+AL51+Y51+AE51)/H51</f>
        <v>0.425</v>
      </c>
      <c r="AQ51" s="866" t="s">
        <v>344</v>
      </c>
      <c r="AR51" s="869" t="s">
        <v>316</v>
      </c>
      <c r="AS51" s="869" t="s">
        <v>345</v>
      </c>
      <c r="AT51" s="870" t="s">
        <v>279</v>
      </c>
      <c r="AU51" s="872" t="s">
        <v>346</v>
      </c>
      <c r="AW51" s="44"/>
    </row>
    <row r="52" spans="1:49" s="509" customFormat="1" ht="21" customHeight="1">
      <c r="A52" s="959"/>
      <c r="B52" s="886"/>
      <c r="C52" s="889"/>
      <c r="D52" s="892"/>
      <c r="E52" s="892"/>
      <c r="F52" s="892"/>
      <c r="G52" s="508" t="s">
        <v>10</v>
      </c>
      <c r="H52" s="498">
        <f>+L52+R52+S52+Y52+AE52</f>
        <v>762919503</v>
      </c>
      <c r="I52" s="499">
        <v>67600549</v>
      </c>
      <c r="J52" s="499">
        <v>67600549</v>
      </c>
      <c r="K52" s="499">
        <v>67600549</v>
      </c>
      <c r="L52" s="499">
        <v>57654260</v>
      </c>
      <c r="M52" s="498">
        <v>180131055</v>
      </c>
      <c r="N52" s="498">
        <v>180131055</v>
      </c>
      <c r="O52" s="498">
        <v>180131055</v>
      </c>
      <c r="P52" s="498">
        <v>143137264</v>
      </c>
      <c r="Q52" s="498">
        <v>189876264</v>
      </c>
      <c r="R52" s="498">
        <v>185776243</v>
      </c>
      <c r="S52" s="498">
        <v>220809000</v>
      </c>
      <c r="T52" s="498">
        <v>220809000</v>
      </c>
      <c r="U52" s="498">
        <v>227522000</v>
      </c>
      <c r="V52" s="498"/>
      <c r="W52" s="498"/>
      <c r="X52" s="498">
        <f t="shared" si="18"/>
        <v>68673500</v>
      </c>
      <c r="Y52" s="498">
        <v>206512000</v>
      </c>
      <c r="Z52" s="498"/>
      <c r="AA52" s="498"/>
      <c r="AB52" s="498"/>
      <c r="AC52" s="498"/>
      <c r="AD52" s="498"/>
      <c r="AE52" s="498">
        <v>92168000</v>
      </c>
      <c r="AF52" s="498"/>
      <c r="AG52" s="498"/>
      <c r="AH52" s="498"/>
      <c r="AI52" s="498"/>
      <c r="AJ52" s="500"/>
      <c r="AK52" s="501">
        <v>43673500</v>
      </c>
      <c r="AL52" s="498">
        <v>68673500</v>
      </c>
      <c r="AM52" s="498"/>
      <c r="AN52" s="502"/>
      <c r="AO52" s="745">
        <f>AL52/U52</f>
        <v>0.30183235027821487</v>
      </c>
      <c r="AP52" s="746">
        <f>(L52+R52+AL52+Y52+AE52)/H52</f>
        <v>0.8005877430033401</v>
      </c>
      <c r="AQ52" s="867"/>
      <c r="AR52" s="870"/>
      <c r="AS52" s="870"/>
      <c r="AT52" s="870"/>
      <c r="AU52" s="873"/>
      <c r="AW52" s="513"/>
    </row>
    <row r="53" spans="1:49" s="5" customFormat="1" ht="21" customHeight="1">
      <c r="A53" s="959"/>
      <c r="B53" s="886"/>
      <c r="C53" s="889"/>
      <c r="D53" s="892"/>
      <c r="E53" s="892"/>
      <c r="F53" s="892"/>
      <c r="G53" s="25" t="s">
        <v>11</v>
      </c>
      <c r="H53" s="748"/>
      <c r="I53" s="748"/>
      <c r="J53" s="748"/>
      <c r="K53" s="748"/>
      <c r="L53" s="748"/>
      <c r="M53" s="93"/>
      <c r="N53" s="93"/>
      <c r="O53" s="93"/>
      <c r="P53" s="93"/>
      <c r="Q53" s="93"/>
      <c r="R53" s="93">
        <v>0</v>
      </c>
      <c r="S53" s="93">
        <v>8</v>
      </c>
      <c r="T53" s="93">
        <v>8</v>
      </c>
      <c r="U53" s="93">
        <v>8</v>
      </c>
      <c r="V53" s="93"/>
      <c r="W53" s="93"/>
      <c r="X53" s="93">
        <f t="shared" si="18"/>
        <v>8</v>
      </c>
      <c r="Y53" s="748"/>
      <c r="Z53" s="748"/>
      <c r="AA53" s="748"/>
      <c r="AB53" s="748"/>
      <c r="AC53" s="748"/>
      <c r="AD53" s="748"/>
      <c r="AE53" s="748"/>
      <c r="AF53" s="93"/>
      <c r="AG53" s="93"/>
      <c r="AH53" s="93"/>
      <c r="AI53" s="93"/>
      <c r="AJ53" s="469"/>
      <c r="AK53" s="470">
        <v>7</v>
      </c>
      <c r="AL53" s="699">
        <v>8</v>
      </c>
      <c r="AM53" s="93"/>
      <c r="AN53" s="471"/>
      <c r="AO53" s="745">
        <f>AL53/U53</f>
        <v>1</v>
      </c>
      <c r="AP53" s="746"/>
      <c r="AQ53" s="867"/>
      <c r="AR53" s="870"/>
      <c r="AS53" s="870"/>
      <c r="AT53" s="870"/>
      <c r="AU53" s="873"/>
      <c r="AW53" s="44"/>
    </row>
    <row r="54" spans="1:49" s="509" customFormat="1" ht="21" customHeight="1">
      <c r="A54" s="959"/>
      <c r="B54" s="886"/>
      <c r="C54" s="889"/>
      <c r="D54" s="892"/>
      <c r="E54" s="892"/>
      <c r="F54" s="892"/>
      <c r="G54" s="508" t="s">
        <v>12</v>
      </c>
      <c r="H54" s="498">
        <f>R54+U54</f>
        <v>126206483</v>
      </c>
      <c r="I54" s="499"/>
      <c r="J54" s="499"/>
      <c r="K54" s="499"/>
      <c r="L54" s="748"/>
      <c r="M54" s="498">
        <v>17781040</v>
      </c>
      <c r="N54" s="498">
        <v>17781040</v>
      </c>
      <c r="O54" s="498">
        <v>17781040</v>
      </c>
      <c r="P54" s="498">
        <v>17781040</v>
      </c>
      <c r="Q54" s="498">
        <v>17781040</v>
      </c>
      <c r="R54" s="498">
        <v>17781040</v>
      </c>
      <c r="S54" s="498">
        <v>108425443</v>
      </c>
      <c r="T54" s="498">
        <v>108425443</v>
      </c>
      <c r="U54" s="498">
        <v>108425443</v>
      </c>
      <c r="V54" s="498"/>
      <c r="W54" s="498"/>
      <c r="X54" s="498">
        <f t="shared" si="18"/>
        <v>94459243</v>
      </c>
      <c r="Y54" s="758"/>
      <c r="Z54" s="758"/>
      <c r="AA54" s="758"/>
      <c r="AB54" s="758"/>
      <c r="AC54" s="758"/>
      <c r="AD54" s="758"/>
      <c r="AE54" s="758"/>
      <c r="AF54" s="498"/>
      <c r="AG54" s="498"/>
      <c r="AH54" s="498"/>
      <c r="AI54" s="498"/>
      <c r="AJ54" s="500"/>
      <c r="AK54" s="515">
        <v>19560000</v>
      </c>
      <c r="AL54" s="498">
        <v>94459243</v>
      </c>
      <c r="AM54" s="498"/>
      <c r="AN54" s="502"/>
      <c r="AO54" s="745">
        <f aca="true" t="shared" si="127" ref="AO54:AO59">AL54/U54</f>
        <v>0.8711907499423359</v>
      </c>
      <c r="AP54" s="746"/>
      <c r="AQ54" s="867"/>
      <c r="AR54" s="870"/>
      <c r="AS54" s="870"/>
      <c r="AT54" s="870"/>
      <c r="AU54" s="873"/>
      <c r="AW54" s="513"/>
    </row>
    <row r="55" spans="1:49" s="5" customFormat="1" ht="21" customHeight="1">
      <c r="A55" s="959"/>
      <c r="B55" s="886"/>
      <c r="C55" s="889"/>
      <c r="D55" s="892"/>
      <c r="E55" s="892"/>
      <c r="F55" s="892"/>
      <c r="G55" s="25" t="s">
        <v>13</v>
      </c>
      <c r="H55" s="479">
        <f>+H51+H53</f>
        <v>40</v>
      </c>
      <c r="I55" s="473">
        <f aca="true" t="shared" si="128" ref="I55:J55">+I51+I53</f>
        <v>2</v>
      </c>
      <c r="J55" s="473">
        <f t="shared" si="128"/>
        <v>2</v>
      </c>
      <c r="K55" s="473">
        <v>2</v>
      </c>
      <c r="L55" s="538">
        <f aca="true" t="shared" si="129" ref="L55">+L51+L53</f>
        <v>2</v>
      </c>
      <c r="M55" s="401">
        <v>8</v>
      </c>
      <c r="N55" s="401">
        <v>8</v>
      </c>
      <c r="O55" s="401">
        <v>8</v>
      </c>
      <c r="P55" s="401">
        <v>8</v>
      </c>
      <c r="Q55" s="401">
        <v>8</v>
      </c>
      <c r="R55" s="401">
        <v>0</v>
      </c>
      <c r="S55" s="401">
        <f>+S53+S51</f>
        <v>23</v>
      </c>
      <c r="T55" s="401">
        <v>23</v>
      </c>
      <c r="U55" s="401">
        <v>23</v>
      </c>
      <c r="V55" s="401">
        <f aca="true" t="shared" si="130" ref="V55:W55">+V53+V51</f>
        <v>0</v>
      </c>
      <c r="W55" s="401">
        <f t="shared" si="130"/>
        <v>0</v>
      </c>
      <c r="X55" s="401">
        <f t="shared" si="18"/>
        <v>8</v>
      </c>
      <c r="Y55" s="401">
        <v>10</v>
      </c>
      <c r="Z55" s="401">
        <f aca="true" t="shared" si="131" ref="Z55:AD55">+Z54+Z51</f>
        <v>0</v>
      </c>
      <c r="AA55" s="401">
        <f t="shared" si="131"/>
        <v>0</v>
      </c>
      <c r="AB55" s="401">
        <f t="shared" si="131"/>
        <v>0</v>
      </c>
      <c r="AC55" s="401">
        <f t="shared" si="131"/>
        <v>0</v>
      </c>
      <c r="AD55" s="401">
        <f t="shared" si="131"/>
        <v>0</v>
      </c>
      <c r="AE55" s="401">
        <f aca="true" t="shared" si="132" ref="AE55">+AE51+AE53</f>
        <v>5</v>
      </c>
      <c r="AF55" s="401">
        <f aca="true" t="shared" si="133" ref="AF55">+AF54+AF51</f>
        <v>0</v>
      </c>
      <c r="AG55" s="401">
        <f aca="true" t="shared" si="134" ref="AG55">+AG54+AG51</f>
        <v>0</v>
      </c>
      <c r="AH55" s="401">
        <f aca="true" t="shared" si="135" ref="AH55">+AH54+AH51</f>
        <v>0</v>
      </c>
      <c r="AI55" s="401">
        <f aca="true" t="shared" si="136" ref="AI55">+AI54+AI51</f>
        <v>0</v>
      </c>
      <c r="AJ55" s="488">
        <f aca="true" t="shared" si="137" ref="AJ55">+AJ54+AJ51</f>
        <v>0</v>
      </c>
      <c r="AK55" s="489">
        <f>+AK53+AK51</f>
        <v>7</v>
      </c>
      <c r="AL55" s="401">
        <f>+AL53+AL51</f>
        <v>8</v>
      </c>
      <c r="AM55" s="401">
        <f aca="true" t="shared" si="138" ref="AM55">+AM54+AM51</f>
        <v>0</v>
      </c>
      <c r="AN55" s="490">
        <f aca="true" t="shared" si="139" ref="AN55">+AN54+AN51</f>
        <v>0</v>
      </c>
      <c r="AO55" s="745">
        <f t="shared" si="127"/>
        <v>0.34782608695652173</v>
      </c>
      <c r="AP55" s="746">
        <f aca="true" t="shared" si="140" ref="AP55:AP56">(L55+R55+AL55+Y55+AE55)/H55</f>
        <v>0.625</v>
      </c>
      <c r="AQ55" s="867"/>
      <c r="AR55" s="870"/>
      <c r="AS55" s="870"/>
      <c r="AT55" s="870"/>
      <c r="AU55" s="873"/>
      <c r="AW55" s="44"/>
    </row>
    <row r="56" spans="1:49" s="509" customFormat="1" ht="21" customHeight="1" thickBot="1">
      <c r="A56" s="960"/>
      <c r="B56" s="887"/>
      <c r="C56" s="890"/>
      <c r="D56" s="893"/>
      <c r="E56" s="893"/>
      <c r="F56" s="893"/>
      <c r="G56" s="519" t="s">
        <v>14</v>
      </c>
      <c r="H56" s="520">
        <f>H52+H54</f>
        <v>889125986</v>
      </c>
      <c r="I56" s="521">
        <f>I52+I54</f>
        <v>67600549</v>
      </c>
      <c r="J56" s="521">
        <f>J52+J54</f>
        <v>67600549</v>
      </c>
      <c r="K56" s="521">
        <v>67600549</v>
      </c>
      <c r="L56" s="762">
        <f aca="true" t="shared" si="141" ref="L56">L52+L54</f>
        <v>57654260</v>
      </c>
      <c r="M56" s="522">
        <v>197912095</v>
      </c>
      <c r="N56" s="522">
        <v>197912095</v>
      </c>
      <c r="O56" s="522">
        <v>197912095</v>
      </c>
      <c r="P56" s="522">
        <v>160918304</v>
      </c>
      <c r="Q56" s="522">
        <v>207657304</v>
      </c>
      <c r="R56" s="522">
        <v>203557283</v>
      </c>
      <c r="S56" s="522">
        <f>+S54+S52</f>
        <v>329234443</v>
      </c>
      <c r="T56" s="522">
        <v>329234443</v>
      </c>
      <c r="U56" s="522">
        <v>329234443</v>
      </c>
      <c r="V56" s="522">
        <f aca="true" t="shared" si="142" ref="V56:W56">V52+V54</f>
        <v>0</v>
      </c>
      <c r="W56" s="522">
        <f t="shared" si="142"/>
        <v>0</v>
      </c>
      <c r="X56" s="522">
        <f t="shared" si="18"/>
        <v>163132743</v>
      </c>
      <c r="Y56" s="522">
        <v>206512168.75700003</v>
      </c>
      <c r="Z56" s="522">
        <f aca="true" t="shared" si="143" ref="Z56:AD56">Z52+Z54</f>
        <v>0</v>
      </c>
      <c r="AA56" s="522">
        <f t="shared" si="143"/>
        <v>0</v>
      </c>
      <c r="AB56" s="522">
        <f t="shared" si="143"/>
        <v>0</v>
      </c>
      <c r="AC56" s="522">
        <f t="shared" si="143"/>
        <v>0</v>
      </c>
      <c r="AD56" s="522">
        <f t="shared" si="143"/>
        <v>0</v>
      </c>
      <c r="AE56" s="522">
        <f aca="true" t="shared" si="144" ref="AE56:AJ56">AE52+AE54</f>
        <v>92168000</v>
      </c>
      <c r="AF56" s="522">
        <f t="shared" si="144"/>
        <v>0</v>
      </c>
      <c r="AG56" s="522">
        <f t="shared" si="144"/>
        <v>0</v>
      </c>
      <c r="AH56" s="522">
        <f t="shared" si="144"/>
        <v>0</v>
      </c>
      <c r="AI56" s="522">
        <f t="shared" si="144"/>
        <v>0</v>
      </c>
      <c r="AJ56" s="523">
        <f t="shared" si="144"/>
        <v>0</v>
      </c>
      <c r="AK56" s="524">
        <f aca="true" t="shared" si="145" ref="AK56:AN56">AK52+AK54</f>
        <v>63233500</v>
      </c>
      <c r="AL56" s="503">
        <f>+AL54+AL52</f>
        <v>163132743</v>
      </c>
      <c r="AM56" s="522">
        <f t="shared" si="145"/>
        <v>0</v>
      </c>
      <c r="AN56" s="525">
        <f t="shared" si="145"/>
        <v>0</v>
      </c>
      <c r="AO56" s="745">
        <f t="shared" si="127"/>
        <v>0.49549112028962294</v>
      </c>
      <c r="AP56" s="746">
        <f t="shared" si="140"/>
        <v>0.8131856071485913</v>
      </c>
      <c r="AQ56" s="868"/>
      <c r="AR56" s="871"/>
      <c r="AS56" s="871"/>
      <c r="AT56" s="870"/>
      <c r="AU56" s="874"/>
      <c r="AW56" s="513"/>
    </row>
    <row r="57" spans="1:47" ht="31.5" customHeight="1">
      <c r="A57" s="962" t="s">
        <v>15</v>
      </c>
      <c r="B57" s="963"/>
      <c r="C57" s="963"/>
      <c r="D57" s="963"/>
      <c r="E57" s="963"/>
      <c r="F57" s="964"/>
      <c r="G57" s="24" t="s">
        <v>10</v>
      </c>
      <c r="H57" s="494">
        <f>+H10+H16+H22+H28+H34+H40+H46+H52</f>
        <v>24875003037.666664</v>
      </c>
      <c r="I57" s="495">
        <f>+I10+I16+I22+I28+I34+I40+I46+I52</f>
        <v>1261547053</v>
      </c>
      <c r="J57" s="495">
        <f>+J10+J16+J22+J28+J34+J40+J46+J52</f>
        <v>1261547053</v>
      </c>
      <c r="K57" s="495">
        <f aca="true" t="shared" si="146" ref="K57:AD57">+K10+K16+K22+K28+K34+K40+K46+K52</f>
        <v>1051547053</v>
      </c>
      <c r="L57" s="495">
        <f t="shared" si="146"/>
        <v>867743009</v>
      </c>
      <c r="M57" s="494">
        <v>8795300000</v>
      </c>
      <c r="N57" s="494">
        <v>8795300000</v>
      </c>
      <c r="O57" s="494">
        <v>8795300000</v>
      </c>
      <c r="P57" s="494">
        <v>7712420000</v>
      </c>
      <c r="Q57" s="494">
        <v>7712420000</v>
      </c>
      <c r="R57" s="494">
        <f t="shared" si="146"/>
        <v>7356162028.666666</v>
      </c>
      <c r="S57" s="494">
        <f>+S10+S16+S22+S28+S34+S40+S46+S52</f>
        <v>7468889000</v>
      </c>
      <c r="T57" s="494">
        <f>+T10+T16+T22+T28+T34+T40+T46+T52</f>
        <v>7468889000</v>
      </c>
      <c r="U57" s="494">
        <f t="shared" si="146"/>
        <v>7468889000</v>
      </c>
      <c r="V57" s="494">
        <f t="shared" si="146"/>
        <v>0</v>
      </c>
      <c r="W57" s="494">
        <f t="shared" si="146"/>
        <v>0</v>
      </c>
      <c r="X57" s="494">
        <f>+X10+X16+X22+X28+X34+X40+X46+X52</f>
        <v>572671940</v>
      </c>
      <c r="Y57" s="494">
        <f aca="true" t="shared" si="147" ref="Y57:Z57">+Y10+Y16+Y22+Y28+Y34+Y40+Y46+Y52</f>
        <v>6104180000</v>
      </c>
      <c r="Z57" s="494">
        <f t="shared" si="147"/>
        <v>0</v>
      </c>
      <c r="AA57" s="494">
        <f t="shared" si="146"/>
        <v>0</v>
      </c>
      <c r="AB57" s="494">
        <f t="shared" si="146"/>
        <v>0</v>
      </c>
      <c r="AC57" s="494">
        <f t="shared" si="146"/>
        <v>0</v>
      </c>
      <c r="AD57" s="494">
        <f t="shared" si="146"/>
        <v>0</v>
      </c>
      <c r="AE57" s="494">
        <f aca="true" t="shared" si="148" ref="AE57:AJ57">+AE10+AE16+AE22+AE28+AE34+AE40+AE46+AE52</f>
        <v>3078029000</v>
      </c>
      <c r="AF57" s="494">
        <f t="shared" si="148"/>
        <v>0</v>
      </c>
      <c r="AG57" s="494">
        <f t="shared" si="148"/>
        <v>0</v>
      </c>
      <c r="AH57" s="494">
        <f t="shared" si="148"/>
        <v>0</v>
      </c>
      <c r="AI57" s="494">
        <f t="shared" si="148"/>
        <v>0</v>
      </c>
      <c r="AJ57" s="496">
        <f t="shared" si="148"/>
        <v>0</v>
      </c>
      <c r="AK57" s="763">
        <f>+AK10+AK16+AK22+AK28+AK34+AK40+AK46+AK52</f>
        <v>407942500</v>
      </c>
      <c r="AL57" s="494">
        <f>+AL10+AL16+AL22+AL28+AL34+AL40+AL46+AL52</f>
        <v>572671940</v>
      </c>
      <c r="AM57" s="494">
        <f aca="true" t="shared" si="149" ref="AM57:AN57">+AM10+AM16+AM22+AM28+AM34+AM40+AM46+AM52</f>
        <v>0</v>
      </c>
      <c r="AN57" s="497">
        <f t="shared" si="149"/>
        <v>0</v>
      </c>
      <c r="AO57" s="745">
        <f t="shared" si="127"/>
        <v>0.07667431394414885</v>
      </c>
      <c r="AP57" s="491"/>
      <c r="AQ57" s="402"/>
      <c r="AR57" s="402"/>
      <c r="AS57" s="402"/>
      <c r="AT57" s="402"/>
      <c r="AU57" s="403"/>
    </row>
    <row r="58" spans="1:47" ht="28.5" customHeight="1">
      <c r="A58" s="965"/>
      <c r="B58" s="966"/>
      <c r="C58" s="966"/>
      <c r="D58" s="966"/>
      <c r="E58" s="966"/>
      <c r="F58" s="967"/>
      <c r="G58" s="25" t="s">
        <v>12</v>
      </c>
      <c r="H58" s="758"/>
      <c r="I58" s="756"/>
      <c r="J58" s="756"/>
      <c r="K58" s="756"/>
      <c r="L58" s="756"/>
      <c r="M58" s="498">
        <v>730212885</v>
      </c>
      <c r="N58" s="498">
        <v>730212885</v>
      </c>
      <c r="O58" s="498">
        <v>730212884</v>
      </c>
      <c r="P58" s="498">
        <v>730212884</v>
      </c>
      <c r="Q58" s="498">
        <v>730212884</v>
      </c>
      <c r="R58" s="498">
        <f>+U58</f>
        <v>5845422411</v>
      </c>
      <c r="S58" s="498">
        <f>S12+S18+S24+S30+S36+S42+S48+S54</f>
        <v>5853824592</v>
      </c>
      <c r="T58" s="498">
        <f>T12+T18+T24+T30+T36+T42+T48+T54</f>
        <v>5853824592</v>
      </c>
      <c r="U58" s="498">
        <f>U12+U18+U24+U30+U36+U42+U48+U54</f>
        <v>5845422411</v>
      </c>
      <c r="V58" s="498"/>
      <c r="W58" s="498"/>
      <c r="X58" s="498">
        <f>X12+X18+X24+X30+X36+X42+X48+X54</f>
        <v>4156166899</v>
      </c>
      <c r="Y58" s="758"/>
      <c r="Z58" s="758"/>
      <c r="AA58" s="758"/>
      <c r="AB58" s="758"/>
      <c r="AC58" s="758"/>
      <c r="AD58" s="758"/>
      <c r="AE58" s="758"/>
      <c r="AF58" s="498"/>
      <c r="AG58" s="498"/>
      <c r="AH58" s="498"/>
      <c r="AI58" s="498"/>
      <c r="AJ58" s="500"/>
      <c r="AK58" s="501">
        <f>AK12+AK18+AK24+AK30+AK36+AK42+AK48+AK54</f>
        <v>340102549</v>
      </c>
      <c r="AL58" s="498">
        <f>AL12+AL18+AL24+AL30+AL36+AL42+AL48+AL54</f>
        <v>4156166899</v>
      </c>
      <c r="AM58" s="498"/>
      <c r="AN58" s="502"/>
      <c r="AO58" s="745">
        <f t="shared" si="127"/>
        <v>0.7110122428755303</v>
      </c>
      <c r="AP58" s="492"/>
      <c r="AQ58" s="28"/>
      <c r="AR58" s="28"/>
      <c r="AS58" s="28"/>
      <c r="AT58" s="28"/>
      <c r="AU58" s="29"/>
    </row>
    <row r="59" spans="1:51" ht="35.25" customHeight="1" thickBot="1">
      <c r="A59" s="968"/>
      <c r="B59" s="969"/>
      <c r="C59" s="969"/>
      <c r="D59" s="969"/>
      <c r="E59" s="969"/>
      <c r="F59" s="970"/>
      <c r="G59" s="26" t="s">
        <v>15</v>
      </c>
      <c r="H59" s="503">
        <f>+H57</f>
        <v>24875003037.666664</v>
      </c>
      <c r="I59" s="504">
        <f>+I57</f>
        <v>1261547053</v>
      </c>
      <c r="J59" s="504">
        <f>+J57</f>
        <v>1261547053</v>
      </c>
      <c r="K59" s="504">
        <f>K57+K58</f>
        <v>1051547053</v>
      </c>
      <c r="L59" s="504">
        <f aca="true" t="shared" si="150" ref="L59">L57+L58</f>
        <v>867743009</v>
      </c>
      <c r="M59" s="503">
        <v>8795300000</v>
      </c>
      <c r="N59" s="503">
        <v>8795300000</v>
      </c>
      <c r="O59" s="503">
        <v>8795300000</v>
      </c>
      <c r="P59" s="503">
        <v>7712420000</v>
      </c>
      <c r="Q59" s="503">
        <v>7712420000</v>
      </c>
      <c r="R59" s="503">
        <f>+R58+R57</f>
        <v>13201584439.666666</v>
      </c>
      <c r="S59" s="503">
        <f>+S58+S57</f>
        <v>13322713592</v>
      </c>
      <c r="T59" s="503">
        <f>+T58+T57</f>
        <v>13322713592</v>
      </c>
      <c r="U59" s="503">
        <f>+U58+U57</f>
        <v>13314311411</v>
      </c>
      <c r="V59" s="503">
        <f aca="true" t="shared" si="151" ref="V59:AD59">+V57</f>
        <v>0</v>
      </c>
      <c r="W59" s="503">
        <f t="shared" si="151"/>
        <v>0</v>
      </c>
      <c r="X59" s="503">
        <f>+X58+X57</f>
        <v>4728838839</v>
      </c>
      <c r="Y59" s="503">
        <f>+Y57</f>
        <v>6104180000</v>
      </c>
      <c r="Z59" s="503">
        <f aca="true" t="shared" si="152" ref="Z59">+Z57</f>
        <v>0</v>
      </c>
      <c r="AA59" s="503">
        <f t="shared" si="151"/>
        <v>0</v>
      </c>
      <c r="AB59" s="503">
        <f t="shared" si="151"/>
        <v>0</v>
      </c>
      <c r="AC59" s="503">
        <f t="shared" si="151"/>
        <v>0</v>
      </c>
      <c r="AD59" s="503">
        <f t="shared" si="151"/>
        <v>0</v>
      </c>
      <c r="AE59" s="503">
        <f>+AE57</f>
        <v>3078029000</v>
      </c>
      <c r="AF59" s="503">
        <f aca="true" t="shared" si="153" ref="AF59:AJ59">+AF57</f>
        <v>0</v>
      </c>
      <c r="AG59" s="503">
        <f t="shared" si="153"/>
        <v>0</v>
      </c>
      <c r="AH59" s="503">
        <f t="shared" si="153"/>
        <v>0</v>
      </c>
      <c r="AI59" s="503">
        <f t="shared" si="153"/>
        <v>0</v>
      </c>
      <c r="AJ59" s="505">
        <f t="shared" si="153"/>
        <v>0</v>
      </c>
      <c r="AK59" s="506">
        <f>+AK58+AK57</f>
        <v>748045049</v>
      </c>
      <c r="AL59" s="503">
        <f>+AL57+AL58</f>
        <v>4728838839</v>
      </c>
      <c r="AM59" s="503">
        <f aca="true" t="shared" si="154" ref="AM59:AN59">+AM57</f>
        <v>0</v>
      </c>
      <c r="AN59" s="507">
        <f t="shared" si="154"/>
        <v>0</v>
      </c>
      <c r="AO59" s="745">
        <f t="shared" si="127"/>
        <v>0.35516961358535853</v>
      </c>
      <c r="AP59" s="493"/>
      <c r="AQ59" s="30"/>
      <c r="AR59" s="30"/>
      <c r="AS59" s="30"/>
      <c r="AT59" s="30"/>
      <c r="AU59" s="31"/>
      <c r="AV59" s="6"/>
      <c r="AW59" s="46"/>
      <c r="AX59" s="6"/>
      <c r="AY59" s="6"/>
    </row>
    <row r="60" spans="1:47" ht="16.5" customHeight="1">
      <c r="A60" s="961" t="s">
        <v>213</v>
      </c>
      <c r="B60" s="961"/>
      <c r="C60" s="961"/>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61"/>
      <c r="AL60" s="961"/>
      <c r="AM60" s="961"/>
      <c r="AN60" s="961"/>
      <c r="AO60" s="961"/>
      <c r="AP60" s="961"/>
      <c r="AQ60" s="961"/>
      <c r="AR60" s="961"/>
      <c r="AS60" s="961"/>
      <c r="AT60" s="961"/>
      <c r="AU60" s="961"/>
    </row>
    <row r="61" ht="15">
      <c r="AL61" s="716"/>
    </row>
    <row r="63" spans="10:48" ht="15">
      <c r="J63" s="33"/>
      <c r="K63" s="33"/>
      <c r="L63" s="33"/>
      <c r="M63" s="33"/>
      <c r="N63" s="33"/>
      <c r="O63" s="33"/>
      <c r="P63" s="33"/>
      <c r="Q63" s="33"/>
      <c r="R63" s="33"/>
      <c r="S63" s="33"/>
      <c r="T63" s="33"/>
      <c r="U63" s="33"/>
      <c r="V63" s="33"/>
      <c r="W63" s="33"/>
      <c r="X63" s="33"/>
      <c r="Y63" s="33"/>
      <c r="Z63" s="33"/>
      <c r="AA63" s="33"/>
      <c r="AB63" s="33"/>
      <c r="AC63" s="33"/>
      <c r="AD63" s="33"/>
      <c r="AE63" s="33"/>
      <c r="AF63" s="33"/>
      <c r="AV63" s="35"/>
    </row>
    <row r="64" spans="10:48" ht="15">
      <c r="J64" s="36"/>
      <c r="K64" s="34"/>
      <c r="L64" s="34"/>
      <c r="M64" s="34"/>
      <c r="N64" s="34"/>
      <c r="O64" s="34"/>
      <c r="P64" s="34"/>
      <c r="Q64" s="34"/>
      <c r="R64" s="34"/>
      <c r="S64" s="34"/>
      <c r="T64" s="34"/>
      <c r="U64" s="34"/>
      <c r="V64" s="34"/>
      <c r="W64" s="34"/>
      <c r="X64" s="34"/>
      <c r="Y64" s="34"/>
      <c r="Z64" s="34"/>
      <c r="AA64" s="34"/>
      <c r="AB64" s="34"/>
      <c r="AC64" s="34"/>
      <c r="AD64" s="34"/>
      <c r="AE64" s="34"/>
      <c r="AF64" s="34"/>
      <c r="AV64" s="35"/>
    </row>
    <row r="65" spans="10:48" ht="15">
      <c r="J65" s="34"/>
      <c r="K65" s="34"/>
      <c r="L65" s="34"/>
      <c r="M65" s="34"/>
      <c r="N65" s="34"/>
      <c r="O65" s="34"/>
      <c r="P65" s="34"/>
      <c r="Q65" s="34"/>
      <c r="R65" s="34"/>
      <c r="S65" s="34"/>
      <c r="T65" s="34"/>
      <c r="U65" s="34"/>
      <c r="V65" s="34"/>
      <c r="W65" s="34"/>
      <c r="X65" s="34"/>
      <c r="Y65" s="34"/>
      <c r="Z65" s="34"/>
      <c r="AA65" s="34"/>
      <c r="AB65" s="34"/>
      <c r="AC65" s="34"/>
      <c r="AD65" s="34"/>
      <c r="AE65" s="34"/>
      <c r="AF65" s="34"/>
      <c r="AV65" s="35"/>
    </row>
    <row r="66" spans="10:48" ht="15">
      <c r="J66" s="33"/>
      <c r="K66" s="33"/>
      <c r="L66" s="33"/>
      <c r="M66" s="33"/>
      <c r="N66" s="33"/>
      <c r="O66" s="33"/>
      <c r="P66" s="33"/>
      <c r="Q66" s="33"/>
      <c r="R66" s="33"/>
      <c r="S66" s="33"/>
      <c r="T66" s="33"/>
      <c r="U66" s="33"/>
      <c r="V66" s="33"/>
      <c r="W66" s="33"/>
      <c r="X66" s="33"/>
      <c r="Y66" s="33"/>
      <c r="Z66" s="33"/>
      <c r="AA66" s="33"/>
      <c r="AB66" s="33"/>
      <c r="AC66" s="33"/>
      <c r="AD66" s="33"/>
      <c r="AE66" s="33"/>
      <c r="AF66" s="33"/>
      <c r="AV66" s="35"/>
    </row>
    <row r="67" spans="10:32" ht="15">
      <c r="J67" s="33"/>
      <c r="K67" s="33"/>
      <c r="L67" s="33"/>
      <c r="M67" s="33"/>
      <c r="N67" s="33"/>
      <c r="O67" s="33"/>
      <c r="P67" s="33"/>
      <c r="Q67" s="33"/>
      <c r="R67" s="33"/>
      <c r="S67" s="33"/>
      <c r="T67" s="33"/>
      <c r="U67" s="33"/>
      <c r="V67" s="33"/>
      <c r="W67" s="33"/>
      <c r="X67" s="33"/>
      <c r="Y67" s="33"/>
      <c r="Z67" s="33"/>
      <c r="AA67" s="33"/>
      <c r="AB67" s="33"/>
      <c r="AC67" s="33"/>
      <c r="AD67" s="33"/>
      <c r="AE67" s="33"/>
      <c r="AF67" s="33"/>
    </row>
    <row r="69" spans="10:48" ht="15">
      <c r="J69" s="48"/>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row>
    <row r="70" spans="10:48" ht="15">
      <c r="J70" s="48"/>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row>
    <row r="71" spans="10:48" ht="15">
      <c r="J71" s="48"/>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row>
    <row r="72" spans="10:48" ht="15">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9"/>
      <c r="AL72" s="39"/>
      <c r="AM72" s="39"/>
      <c r="AN72" s="39"/>
      <c r="AO72" s="39"/>
      <c r="AP72" s="39"/>
      <c r="AQ72" s="38"/>
      <c r="AR72" s="38"/>
      <c r="AS72" s="38"/>
      <c r="AT72" s="38"/>
      <c r="AU72" s="38"/>
      <c r="AV72" s="38"/>
    </row>
    <row r="73" spans="10:48" ht="15">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row>
  </sheetData>
  <mergeCells count="114">
    <mergeCell ref="A33:A38"/>
    <mergeCell ref="A39:A56"/>
    <mergeCell ref="A60:AU60"/>
    <mergeCell ref="AT15:AT20"/>
    <mergeCell ref="AU15:AU20"/>
    <mergeCell ref="A57:F59"/>
    <mergeCell ref="AS15:AS20"/>
    <mergeCell ref="D15:D20"/>
    <mergeCell ref="F15:F20"/>
    <mergeCell ref="B15:B20"/>
    <mergeCell ref="E15:E20"/>
    <mergeCell ref="AQ15:AQ20"/>
    <mergeCell ref="AR15:AR20"/>
    <mergeCell ref="F21:F26"/>
    <mergeCell ref="AQ21:AQ26"/>
    <mergeCell ref="AR21:AR26"/>
    <mergeCell ref="C15:C20"/>
    <mergeCell ref="B21:B26"/>
    <mergeCell ref="C21:C26"/>
    <mergeCell ref="D21:D26"/>
    <mergeCell ref="E21:E26"/>
    <mergeCell ref="AS21:AS26"/>
    <mergeCell ref="AT21:AT26"/>
    <mergeCell ref="E27:E32"/>
    <mergeCell ref="F9:F14"/>
    <mergeCell ref="C9:C14"/>
    <mergeCell ref="E6:E8"/>
    <mergeCell ref="A9:A32"/>
    <mergeCell ref="B9:B14"/>
    <mergeCell ref="D9:D14"/>
    <mergeCell ref="E9:E14"/>
    <mergeCell ref="AQ6:AQ8"/>
    <mergeCell ref="G6:G8"/>
    <mergeCell ref="H6:H8"/>
    <mergeCell ref="AP6:AP8"/>
    <mergeCell ref="B6:D7"/>
    <mergeCell ref="K6:AJ6"/>
    <mergeCell ref="B27:B32"/>
    <mergeCell ref="C27:C32"/>
    <mergeCell ref="D27:D32"/>
    <mergeCell ref="F27:F32"/>
    <mergeCell ref="AQ27:AQ32"/>
    <mergeCell ref="AQ9:AQ14"/>
    <mergeCell ref="I7:L7"/>
    <mergeCell ref="M7:R7"/>
    <mergeCell ref="S7:X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Y7:AD7"/>
    <mergeCell ref="AE7:AJ7"/>
    <mergeCell ref="I6:J6"/>
    <mergeCell ref="B33:B38"/>
    <mergeCell ref="C33:C38"/>
    <mergeCell ref="D33:D38"/>
    <mergeCell ref="E33:E38"/>
    <mergeCell ref="F33:F38"/>
    <mergeCell ref="AQ39:AQ44"/>
    <mergeCell ref="AR39:AR44"/>
    <mergeCell ref="AS39:AS44"/>
    <mergeCell ref="AT39:AT44"/>
    <mergeCell ref="AQ33:AQ38"/>
    <mergeCell ref="AR33:AR38"/>
    <mergeCell ref="AS33:AS38"/>
    <mergeCell ref="AT33:AT38"/>
    <mergeCell ref="B51:B56"/>
    <mergeCell ref="C51:C56"/>
    <mergeCell ref="D51:D56"/>
    <mergeCell ref="E51:E56"/>
    <mergeCell ref="F51:F56"/>
    <mergeCell ref="AU39:AU44"/>
    <mergeCell ref="B39:B44"/>
    <mergeCell ref="C39:C44"/>
    <mergeCell ref="D39:D44"/>
    <mergeCell ref="E39:E44"/>
    <mergeCell ref="F39:F44"/>
    <mergeCell ref="AQ45:AQ50"/>
    <mergeCell ref="AR45:AR50"/>
    <mergeCell ref="AS45:AS50"/>
    <mergeCell ref="AT45:AT50"/>
    <mergeCell ref="AU45:AU50"/>
    <mergeCell ref="B45:B50"/>
    <mergeCell ref="C45:C50"/>
    <mergeCell ref="D45:D50"/>
    <mergeCell ref="E45:E50"/>
    <mergeCell ref="F45:F50"/>
    <mergeCell ref="AU33:AU38"/>
    <mergeCell ref="AQ51:AQ56"/>
    <mergeCell ref="AR51:AR56"/>
    <mergeCell ref="AS51:AS56"/>
    <mergeCell ref="AT51:AT56"/>
    <mergeCell ref="AU51:AU56"/>
    <mergeCell ref="AT27:AT32"/>
    <mergeCell ref="AU27:AU32"/>
    <mergeCell ref="AU9:AU14"/>
    <mergeCell ref="AR9:AR14"/>
    <mergeCell ref="AS9:AS14"/>
    <mergeCell ref="AT9:AT14"/>
    <mergeCell ref="AU21:AU26"/>
    <mergeCell ref="AR27:AR32"/>
    <mergeCell ref="AS27:AS32"/>
  </mergeCells>
  <dataValidations count="1" disablePrompts="1">
    <dataValidation type="list" allowBlank="1" showInputMessage="1" showErrorMessage="1" sqref="D15:D26 D33:D56">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7480314960629921" bottom="0" header="0.31496062992125984" footer="0"/>
  <pageSetup fitToHeight="0" horizontalDpi="600" verticalDpi="600" orientation="landscape" scale="22" r:id="rId5"/>
  <headerFooter>
    <oddFooter>&amp;C&amp;G</oddFooter>
  </headerFooter>
  <ignoredErrors>
    <ignoredError sqref="AK13 AK19 AK25:AK26 AK31 AK37 AK43 AK49:AK50 AK55 AK59 AE25:AE26 AE19:AE20 AE43 AE49 AE55 X19:X20"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47"/>
  <sheetViews>
    <sheetView zoomScale="73" zoomScaleNormal="73" workbookViewId="0" topLeftCell="A1">
      <selection activeCell="I9" sqref="I9"/>
    </sheetView>
  </sheetViews>
  <sheetFormatPr defaultColWidth="11.421875" defaultRowHeight="15"/>
  <cols>
    <col min="1" max="1" width="13.421875" style="55" customWidth="1"/>
    <col min="2" max="2" width="18.28125" style="55" customWidth="1"/>
    <col min="3" max="3" width="28.421875" style="73" customWidth="1"/>
    <col min="4" max="4" width="9.28125" style="55" customWidth="1"/>
    <col min="5" max="5" width="10.140625" style="55" customWidth="1"/>
    <col min="6" max="6" width="7.57421875" style="55" customWidth="1"/>
    <col min="7" max="7" width="10.7109375" style="55" customWidth="1"/>
    <col min="8" max="8" width="9.8515625" style="55" customWidth="1"/>
    <col min="9" max="9" width="9.57421875" style="57" customWidth="1"/>
    <col min="10" max="10" width="9.57421875" style="58" customWidth="1"/>
    <col min="11" max="11" width="8.140625" style="58" customWidth="1"/>
    <col min="12" max="12" width="9.7109375" style="57" customWidth="1"/>
    <col min="13" max="13" width="8.28125" style="58" customWidth="1"/>
    <col min="14" max="14" width="95.140625" style="61" customWidth="1"/>
    <col min="15" max="16" width="20.140625" style="61" customWidth="1"/>
    <col min="17" max="52" width="11.421875" style="61" customWidth="1"/>
    <col min="53" max="16384" width="11.421875" style="55" customWidth="1"/>
  </cols>
  <sheetData>
    <row r="1" spans="1:14" s="51" customFormat="1" ht="33" customHeight="1">
      <c r="A1" s="1014"/>
      <c r="B1" s="1015"/>
      <c r="C1" s="1020" t="s">
        <v>0</v>
      </c>
      <c r="D1" s="1020"/>
      <c r="E1" s="1020"/>
      <c r="F1" s="1020"/>
      <c r="G1" s="1020"/>
      <c r="H1" s="1020"/>
      <c r="I1" s="1020"/>
      <c r="J1" s="1020"/>
      <c r="K1" s="1020"/>
      <c r="L1" s="1020"/>
      <c r="M1" s="1020"/>
      <c r="N1" s="1021"/>
    </row>
    <row r="2" spans="1:14" s="51" customFormat="1" ht="30" customHeight="1">
      <c r="A2" s="1016"/>
      <c r="B2" s="1017"/>
      <c r="C2" s="1022" t="s">
        <v>71</v>
      </c>
      <c r="D2" s="1022"/>
      <c r="E2" s="1022"/>
      <c r="F2" s="1022"/>
      <c r="G2" s="1022"/>
      <c r="H2" s="1022"/>
      <c r="I2" s="1022"/>
      <c r="J2" s="1022"/>
      <c r="K2" s="1022"/>
      <c r="L2" s="1022"/>
      <c r="M2" s="1022"/>
      <c r="N2" s="1023"/>
    </row>
    <row r="3" spans="1:14" s="51" customFormat="1" ht="27.75" customHeight="1">
      <c r="A3" s="1016"/>
      <c r="B3" s="1017"/>
      <c r="C3" s="52" t="s">
        <v>1</v>
      </c>
      <c r="D3" s="1024" t="s">
        <v>90</v>
      </c>
      <c r="E3" s="1024"/>
      <c r="F3" s="1024"/>
      <c r="G3" s="1024"/>
      <c r="H3" s="1024"/>
      <c r="I3" s="1024"/>
      <c r="J3" s="1024"/>
      <c r="K3" s="1024"/>
      <c r="L3" s="1024"/>
      <c r="M3" s="1024"/>
      <c r="N3" s="1025"/>
    </row>
    <row r="4" spans="1:14" s="51" customFormat="1" ht="33" customHeight="1" thickBot="1">
      <c r="A4" s="1018"/>
      <c r="B4" s="1019"/>
      <c r="C4" s="53" t="s">
        <v>16</v>
      </c>
      <c r="D4" s="1026" t="s">
        <v>89</v>
      </c>
      <c r="E4" s="1026"/>
      <c r="F4" s="1026"/>
      <c r="G4" s="1026"/>
      <c r="H4" s="1026"/>
      <c r="I4" s="1026"/>
      <c r="J4" s="1026"/>
      <c r="K4" s="1026"/>
      <c r="L4" s="1026"/>
      <c r="M4" s="1026"/>
      <c r="N4" s="1027"/>
    </row>
    <row r="5" spans="1:13" s="51" customFormat="1" ht="12.75" thickBot="1">
      <c r="A5" s="54"/>
      <c r="B5" s="55"/>
      <c r="C5" s="56"/>
      <c r="D5" s="55"/>
      <c r="E5" s="55"/>
      <c r="F5" s="55"/>
      <c r="G5" s="55"/>
      <c r="H5" s="55"/>
      <c r="I5" s="57"/>
      <c r="J5" s="58"/>
      <c r="K5" s="58"/>
      <c r="L5" s="57"/>
      <c r="M5" s="58"/>
    </row>
    <row r="6" spans="1:14" s="59" customFormat="1" ht="42.75" customHeight="1">
      <c r="A6" s="1035" t="s">
        <v>26</v>
      </c>
      <c r="B6" s="1034" t="s">
        <v>27</v>
      </c>
      <c r="C6" s="1030" t="s">
        <v>28</v>
      </c>
      <c r="D6" s="1032" t="s">
        <v>29</v>
      </c>
      <c r="E6" s="1033"/>
      <c r="F6" s="1034" t="s">
        <v>228</v>
      </c>
      <c r="G6" s="1034"/>
      <c r="H6" s="1034"/>
      <c r="I6" s="1034"/>
      <c r="J6" s="1034"/>
      <c r="K6" s="1034"/>
      <c r="L6" s="1034" t="s">
        <v>33</v>
      </c>
      <c r="M6" s="1034"/>
      <c r="N6" s="1028" t="s">
        <v>310</v>
      </c>
    </row>
    <row r="7" spans="1:14" s="59" customFormat="1" ht="44.25" customHeight="1" thickBot="1">
      <c r="A7" s="1036"/>
      <c r="B7" s="1037"/>
      <c r="C7" s="1031"/>
      <c r="D7" s="90" t="s">
        <v>30</v>
      </c>
      <c r="E7" s="90" t="s">
        <v>31</v>
      </c>
      <c r="F7" s="90" t="s">
        <v>32</v>
      </c>
      <c r="G7" s="89" t="s">
        <v>17</v>
      </c>
      <c r="H7" s="89" t="s">
        <v>18</v>
      </c>
      <c r="I7" s="89" t="s">
        <v>19</v>
      </c>
      <c r="J7" s="89" t="s">
        <v>20</v>
      </c>
      <c r="K7" s="88" t="s">
        <v>21</v>
      </c>
      <c r="L7" s="460" t="s">
        <v>34</v>
      </c>
      <c r="M7" s="88" t="s">
        <v>35</v>
      </c>
      <c r="N7" s="1029"/>
    </row>
    <row r="8" spans="1:14" s="61" customFormat="1" ht="43.5" customHeight="1">
      <c r="A8" s="1046"/>
      <c r="B8" s="988" t="s">
        <v>79</v>
      </c>
      <c r="C8" s="978" t="s">
        <v>237</v>
      </c>
      <c r="D8" s="980"/>
      <c r="E8" s="982" t="s">
        <v>93</v>
      </c>
      <c r="F8" s="60" t="s">
        <v>22</v>
      </c>
      <c r="G8" s="764">
        <v>0</v>
      </c>
      <c r="H8" s="764">
        <v>1</v>
      </c>
      <c r="I8" s="764">
        <v>0</v>
      </c>
      <c r="J8" s="765">
        <v>0</v>
      </c>
      <c r="K8" s="452">
        <f aca="true" t="shared" si="0" ref="K8:K10">SUM(G8:J8)</f>
        <v>1</v>
      </c>
      <c r="L8" s="1011">
        <f>SUM(M8:M11)</f>
        <v>0.10250000000000001</v>
      </c>
      <c r="M8" s="1066">
        <f>+K9*8%</f>
        <v>0.08</v>
      </c>
      <c r="N8" s="1095" t="s">
        <v>331</v>
      </c>
    </row>
    <row r="9" spans="1:14" s="61" customFormat="1" ht="43.5" customHeight="1" thickBot="1">
      <c r="A9" s="1046"/>
      <c r="B9" s="989"/>
      <c r="C9" s="979"/>
      <c r="D9" s="981"/>
      <c r="E9" s="983"/>
      <c r="F9" s="62" t="s">
        <v>23</v>
      </c>
      <c r="G9" s="63">
        <v>0</v>
      </c>
      <c r="H9" s="446">
        <v>1</v>
      </c>
      <c r="I9" s="446"/>
      <c r="J9" s="447"/>
      <c r="K9" s="453">
        <f t="shared" si="0"/>
        <v>1</v>
      </c>
      <c r="L9" s="1013"/>
      <c r="M9" s="1067"/>
      <c r="N9" s="1094"/>
    </row>
    <row r="10" spans="1:14" s="61" customFormat="1" ht="43.5" customHeight="1">
      <c r="A10" s="1046"/>
      <c r="B10" s="989"/>
      <c r="C10" s="984" t="s">
        <v>238</v>
      </c>
      <c r="D10" s="986" t="s">
        <v>93</v>
      </c>
      <c r="E10" s="994"/>
      <c r="F10" s="415" t="s">
        <v>22</v>
      </c>
      <c r="G10" s="766">
        <v>0.15</v>
      </c>
      <c r="H10" s="766">
        <v>0.15</v>
      </c>
      <c r="I10" s="766">
        <v>0.7</v>
      </c>
      <c r="J10" s="767">
        <v>0</v>
      </c>
      <c r="K10" s="454">
        <f t="shared" si="0"/>
        <v>1</v>
      </c>
      <c r="L10" s="1013"/>
      <c r="M10" s="1051">
        <f>+K11*5%</f>
        <v>0.0225</v>
      </c>
      <c r="N10" s="1100" t="s">
        <v>332</v>
      </c>
    </row>
    <row r="11" spans="1:14" s="61" customFormat="1" ht="43.5" customHeight="1" thickBot="1">
      <c r="A11" s="1046"/>
      <c r="B11" s="990"/>
      <c r="C11" s="985"/>
      <c r="D11" s="987"/>
      <c r="E11" s="1048"/>
      <c r="F11" s="62" t="s">
        <v>23</v>
      </c>
      <c r="G11" s="63">
        <v>0.15</v>
      </c>
      <c r="H11" s="63">
        <v>0.3</v>
      </c>
      <c r="I11" s="63"/>
      <c r="J11" s="448"/>
      <c r="K11" s="453">
        <f>SUM(G11:J11)</f>
        <v>0.44999999999999996</v>
      </c>
      <c r="L11" s="1052"/>
      <c r="M11" s="1052"/>
      <c r="N11" s="1101"/>
    </row>
    <row r="12" spans="1:14" s="61" customFormat="1" ht="43.5" customHeight="1">
      <c r="A12" s="1046"/>
      <c r="B12" s="988" t="s">
        <v>100</v>
      </c>
      <c r="C12" s="991" t="s">
        <v>239</v>
      </c>
      <c r="D12" s="992"/>
      <c r="E12" s="993" t="s">
        <v>93</v>
      </c>
      <c r="F12" s="60" t="s">
        <v>22</v>
      </c>
      <c r="G12" s="764">
        <v>0.8</v>
      </c>
      <c r="H12" s="764">
        <v>0.2</v>
      </c>
      <c r="I12" s="764">
        <v>0</v>
      </c>
      <c r="J12" s="765">
        <v>0</v>
      </c>
      <c r="K12" s="452">
        <f>SUM(G12:J12)</f>
        <v>1</v>
      </c>
      <c r="L12" s="1011">
        <f>SUM(M12:M19)</f>
        <v>0.054965</v>
      </c>
      <c r="M12" s="1011">
        <f>+K13*5%</f>
        <v>0.05</v>
      </c>
      <c r="N12" s="1093" t="s">
        <v>333</v>
      </c>
    </row>
    <row r="13" spans="1:14" s="61" customFormat="1" ht="43.5" customHeight="1" thickBot="1">
      <c r="A13" s="1046"/>
      <c r="B13" s="989"/>
      <c r="C13" s="984"/>
      <c r="D13" s="986"/>
      <c r="E13" s="994"/>
      <c r="F13" s="74" t="s">
        <v>23</v>
      </c>
      <c r="G13" s="768">
        <v>0.8</v>
      </c>
      <c r="H13" s="445">
        <v>0.2</v>
      </c>
      <c r="I13" s="445"/>
      <c r="J13" s="449"/>
      <c r="K13" s="455">
        <f>SUM(G13:J13)</f>
        <v>1</v>
      </c>
      <c r="L13" s="1013"/>
      <c r="M13" s="1012"/>
      <c r="N13" s="1094"/>
    </row>
    <row r="14" spans="1:14" s="61" customFormat="1" ht="43.5" customHeight="1">
      <c r="A14" s="1046"/>
      <c r="B14" s="989"/>
      <c r="C14" s="996" t="s">
        <v>246</v>
      </c>
      <c r="D14" s="1008" t="s">
        <v>93</v>
      </c>
      <c r="E14" s="1074"/>
      <c r="F14" s="60" t="s">
        <v>22</v>
      </c>
      <c r="G14" s="764">
        <v>0</v>
      </c>
      <c r="H14" s="764">
        <v>0</v>
      </c>
      <c r="I14" s="764">
        <v>0.8</v>
      </c>
      <c r="J14" s="765">
        <v>0.2</v>
      </c>
      <c r="K14" s="452">
        <f>G14+H14+I14+J14</f>
        <v>1</v>
      </c>
      <c r="L14" s="1013"/>
      <c r="M14" s="1051">
        <f>+K15*0.66%</f>
        <v>0.00396</v>
      </c>
      <c r="N14" s="1111" t="s">
        <v>334</v>
      </c>
    </row>
    <row r="15" spans="1:14" s="61" customFormat="1" ht="43.5" customHeight="1" thickBot="1">
      <c r="A15" s="1046"/>
      <c r="B15" s="989"/>
      <c r="C15" s="979"/>
      <c r="D15" s="981"/>
      <c r="E15" s="983"/>
      <c r="F15" s="62" t="s">
        <v>23</v>
      </c>
      <c r="G15" s="63">
        <v>0</v>
      </c>
      <c r="H15" s="63">
        <v>0.6</v>
      </c>
      <c r="I15" s="63"/>
      <c r="J15" s="448"/>
      <c r="K15" s="455">
        <f>G15+H15+I15+J15</f>
        <v>0.6</v>
      </c>
      <c r="L15" s="1013"/>
      <c r="M15" s="1012"/>
      <c r="N15" s="1112"/>
    </row>
    <row r="16" spans="1:14" s="61" customFormat="1" ht="43.5" customHeight="1">
      <c r="A16" s="1046"/>
      <c r="B16" s="989"/>
      <c r="C16" s="1050" t="s">
        <v>284</v>
      </c>
      <c r="D16" s="995" t="s">
        <v>93</v>
      </c>
      <c r="E16" s="1049"/>
      <c r="F16" s="60" t="s">
        <v>22</v>
      </c>
      <c r="G16" s="764">
        <v>0</v>
      </c>
      <c r="H16" s="764">
        <v>0</v>
      </c>
      <c r="I16" s="764">
        <v>0.15</v>
      </c>
      <c r="J16" s="765">
        <v>0.85</v>
      </c>
      <c r="K16" s="452">
        <f>G16+H16+I16+J16</f>
        <v>1</v>
      </c>
      <c r="L16" s="1013"/>
      <c r="M16" s="998">
        <f>+K17*0.67%</f>
        <v>0.001005</v>
      </c>
      <c r="N16" s="1094" t="s">
        <v>335</v>
      </c>
    </row>
    <row r="17" spans="1:14" s="61" customFormat="1" ht="43.5" customHeight="1" thickBot="1">
      <c r="A17" s="1046"/>
      <c r="B17" s="989"/>
      <c r="C17" s="979"/>
      <c r="D17" s="981"/>
      <c r="E17" s="983"/>
      <c r="F17" s="62" t="s">
        <v>23</v>
      </c>
      <c r="G17" s="63">
        <v>0</v>
      </c>
      <c r="H17" s="63">
        <v>0.15</v>
      </c>
      <c r="I17" s="63"/>
      <c r="J17" s="448"/>
      <c r="K17" s="453">
        <f aca="true" t="shared" si="1" ref="K17:K52">SUM(G17:J17)</f>
        <v>0.15</v>
      </c>
      <c r="L17" s="1013"/>
      <c r="M17" s="1044"/>
      <c r="N17" s="1100"/>
    </row>
    <row r="18" spans="1:14" s="61" customFormat="1" ht="43.5" customHeight="1">
      <c r="A18" s="1046"/>
      <c r="B18" s="989"/>
      <c r="C18" s="984" t="s">
        <v>247</v>
      </c>
      <c r="D18" s="986" t="s">
        <v>93</v>
      </c>
      <c r="E18" s="994"/>
      <c r="F18" s="415" t="s">
        <v>22</v>
      </c>
      <c r="G18" s="766">
        <v>0</v>
      </c>
      <c r="H18" s="766">
        <v>0</v>
      </c>
      <c r="I18" s="766">
        <v>0</v>
      </c>
      <c r="J18" s="767">
        <v>1</v>
      </c>
      <c r="K18" s="454">
        <f t="shared" si="1"/>
        <v>1</v>
      </c>
      <c r="L18" s="1013"/>
      <c r="M18" s="997">
        <f>+K19*0.67%</f>
        <v>0</v>
      </c>
      <c r="N18" s="1102" t="s">
        <v>336</v>
      </c>
    </row>
    <row r="19" spans="1:14" s="61" customFormat="1" ht="43.5" customHeight="1" thickBot="1">
      <c r="A19" s="1046"/>
      <c r="B19" s="990"/>
      <c r="C19" s="985"/>
      <c r="D19" s="987"/>
      <c r="E19" s="1048"/>
      <c r="F19" s="62" t="s">
        <v>23</v>
      </c>
      <c r="G19" s="63">
        <v>0</v>
      </c>
      <c r="H19" s="63">
        <v>0</v>
      </c>
      <c r="I19" s="63"/>
      <c r="J19" s="448"/>
      <c r="K19" s="453">
        <f t="shared" si="1"/>
        <v>0</v>
      </c>
      <c r="L19" s="1052"/>
      <c r="M19" s="998"/>
      <c r="N19" s="1103"/>
    </row>
    <row r="20" spans="1:14" s="61" customFormat="1" ht="43.5" customHeight="1">
      <c r="A20" s="1046"/>
      <c r="B20" s="988" t="s">
        <v>229</v>
      </c>
      <c r="C20" s="978" t="s">
        <v>248</v>
      </c>
      <c r="D20" s="992"/>
      <c r="E20" s="993" t="s">
        <v>93</v>
      </c>
      <c r="F20" s="60" t="s">
        <v>22</v>
      </c>
      <c r="G20" s="764">
        <v>0.7</v>
      </c>
      <c r="H20" s="764">
        <v>0.3</v>
      </c>
      <c r="I20" s="764">
        <v>0</v>
      </c>
      <c r="J20" s="765">
        <v>0</v>
      </c>
      <c r="K20" s="452">
        <f>G20+H20+I20+J20</f>
        <v>1</v>
      </c>
      <c r="L20" s="1011">
        <f>SUM(M20:M27)</f>
        <v>0.0391439</v>
      </c>
      <c r="M20" s="1011">
        <f>+K21*3.12%</f>
        <v>0.0234</v>
      </c>
      <c r="N20" s="1093" t="s">
        <v>337</v>
      </c>
    </row>
    <row r="21" spans="1:14" s="61" customFormat="1" ht="43.5" customHeight="1" thickBot="1">
      <c r="A21" s="1046"/>
      <c r="B21" s="989"/>
      <c r="C21" s="979"/>
      <c r="D21" s="986"/>
      <c r="E21" s="994"/>
      <c r="F21" s="62" t="s">
        <v>23</v>
      </c>
      <c r="G21" s="63">
        <v>0.75</v>
      </c>
      <c r="H21" s="63">
        <v>0</v>
      </c>
      <c r="I21" s="63"/>
      <c r="J21" s="448"/>
      <c r="K21" s="453">
        <f>G21+H21+I21+J21</f>
        <v>0.75</v>
      </c>
      <c r="L21" s="1013"/>
      <c r="M21" s="1012"/>
      <c r="N21" s="1094"/>
    </row>
    <row r="22" spans="1:14" s="61" customFormat="1" ht="43.5" customHeight="1">
      <c r="A22" s="1046"/>
      <c r="B22" s="989"/>
      <c r="C22" s="996" t="s">
        <v>240</v>
      </c>
      <c r="D22" s="986"/>
      <c r="E22" s="986" t="s">
        <v>93</v>
      </c>
      <c r="F22" s="60" t="s">
        <v>22</v>
      </c>
      <c r="G22" s="764">
        <v>0</v>
      </c>
      <c r="H22" s="764">
        <v>0</v>
      </c>
      <c r="I22" s="764">
        <v>0.3</v>
      </c>
      <c r="J22" s="765">
        <v>0.7</v>
      </c>
      <c r="K22" s="452">
        <f>G22+H22+I22+J22</f>
        <v>1</v>
      </c>
      <c r="L22" s="1013"/>
      <c r="M22" s="1013">
        <f>+K23*3.12%</f>
        <v>0</v>
      </c>
      <c r="N22" s="1095" t="s">
        <v>311</v>
      </c>
    </row>
    <row r="23" spans="1:14" s="61" customFormat="1" ht="43.5" customHeight="1" thickBot="1">
      <c r="A23" s="1046"/>
      <c r="B23" s="989"/>
      <c r="C23" s="979"/>
      <c r="D23" s="986"/>
      <c r="E23" s="986"/>
      <c r="F23" s="62" t="s">
        <v>23</v>
      </c>
      <c r="G23" s="63">
        <v>0</v>
      </c>
      <c r="H23" s="63">
        <v>0</v>
      </c>
      <c r="I23" s="63"/>
      <c r="J23" s="448"/>
      <c r="K23" s="453">
        <f aca="true" t="shared" si="2" ref="K23">SUM(G23:J23)</f>
        <v>0</v>
      </c>
      <c r="L23" s="1013"/>
      <c r="M23" s="1012"/>
      <c r="N23" s="1094"/>
    </row>
    <row r="24" spans="1:14" s="712" customFormat="1" ht="43.5" customHeight="1">
      <c r="A24" s="1046"/>
      <c r="B24" s="989"/>
      <c r="C24" s="1050" t="s">
        <v>241</v>
      </c>
      <c r="D24" s="995" t="s">
        <v>93</v>
      </c>
      <c r="E24" s="1049"/>
      <c r="F24" s="60" t="s">
        <v>22</v>
      </c>
      <c r="G24" s="764">
        <v>0.05</v>
      </c>
      <c r="H24" s="764">
        <v>0.2</v>
      </c>
      <c r="I24" s="764">
        <v>0.7</v>
      </c>
      <c r="J24" s="765">
        <v>0.05</v>
      </c>
      <c r="K24" s="452">
        <f t="shared" si="1"/>
        <v>1</v>
      </c>
      <c r="L24" s="1013"/>
      <c r="M24" s="998">
        <f>+K25*3.13%</f>
        <v>0.0157439</v>
      </c>
      <c r="N24" s="1102" t="s">
        <v>322</v>
      </c>
    </row>
    <row r="25" spans="1:14" s="712" customFormat="1" ht="43.5" customHeight="1" thickBot="1">
      <c r="A25" s="1046"/>
      <c r="B25" s="989"/>
      <c r="C25" s="979"/>
      <c r="D25" s="981"/>
      <c r="E25" s="983"/>
      <c r="F25" s="62" t="s">
        <v>23</v>
      </c>
      <c r="G25" s="63">
        <v>0.003</v>
      </c>
      <c r="H25" s="63">
        <v>0.5</v>
      </c>
      <c r="I25" s="63"/>
      <c r="J25" s="448"/>
      <c r="K25" s="453">
        <f t="shared" si="1"/>
        <v>0.503</v>
      </c>
      <c r="L25" s="1013"/>
      <c r="M25" s="1044"/>
      <c r="N25" s="1094"/>
    </row>
    <row r="26" spans="1:14" s="712" customFormat="1" ht="43.5" customHeight="1">
      <c r="A26" s="1046"/>
      <c r="B26" s="989"/>
      <c r="C26" s="984" t="s">
        <v>242</v>
      </c>
      <c r="D26" s="986" t="s">
        <v>93</v>
      </c>
      <c r="E26" s="994"/>
      <c r="F26" s="60" t="s">
        <v>22</v>
      </c>
      <c r="G26" s="764">
        <v>0</v>
      </c>
      <c r="H26" s="764">
        <v>0</v>
      </c>
      <c r="I26" s="764">
        <v>0.2</v>
      </c>
      <c r="J26" s="765">
        <v>0.8</v>
      </c>
      <c r="K26" s="452">
        <f t="shared" si="1"/>
        <v>1</v>
      </c>
      <c r="L26" s="1013"/>
      <c r="M26" s="997">
        <f>+K27*3.13%</f>
        <v>0</v>
      </c>
      <c r="N26" s="1102" t="s">
        <v>311</v>
      </c>
    </row>
    <row r="27" spans="1:14" s="712" customFormat="1" ht="43.5" customHeight="1" thickBot="1">
      <c r="A27" s="1046"/>
      <c r="B27" s="990"/>
      <c r="C27" s="985"/>
      <c r="D27" s="987"/>
      <c r="E27" s="1048"/>
      <c r="F27" s="62" t="s">
        <v>23</v>
      </c>
      <c r="G27" s="63">
        <v>0</v>
      </c>
      <c r="H27" s="63">
        <v>0</v>
      </c>
      <c r="I27" s="63"/>
      <c r="J27" s="448"/>
      <c r="K27" s="453">
        <f t="shared" si="1"/>
        <v>0</v>
      </c>
      <c r="L27" s="1052"/>
      <c r="M27" s="999"/>
      <c r="N27" s="1103"/>
    </row>
    <row r="28" spans="1:14" s="712" customFormat="1" ht="43.5" customHeight="1">
      <c r="A28" s="1046"/>
      <c r="B28" s="975" t="s">
        <v>82</v>
      </c>
      <c r="C28" s="978" t="s">
        <v>243</v>
      </c>
      <c r="D28" s="980"/>
      <c r="E28" s="982" t="s">
        <v>93</v>
      </c>
      <c r="F28" s="60" t="s">
        <v>22</v>
      </c>
      <c r="G28" s="764">
        <v>0.65</v>
      </c>
      <c r="H28" s="764">
        <v>0.35</v>
      </c>
      <c r="I28" s="764">
        <v>0</v>
      </c>
      <c r="J28" s="765">
        <v>0</v>
      </c>
      <c r="K28" s="452">
        <f aca="true" t="shared" si="3" ref="K28:K31">SUM(G28:J28)</f>
        <v>1</v>
      </c>
      <c r="L28" s="1011">
        <f>SUM(M28:M35)</f>
        <v>0.01872</v>
      </c>
      <c r="M28" s="1011">
        <f>+K29*3.12%</f>
        <v>0.01872</v>
      </c>
      <c r="N28" s="1093" t="s">
        <v>323</v>
      </c>
    </row>
    <row r="29" spans="1:14" s="712" customFormat="1" ht="43.5" customHeight="1" thickBot="1">
      <c r="A29" s="1046"/>
      <c r="B29" s="976"/>
      <c r="C29" s="979"/>
      <c r="D29" s="981"/>
      <c r="E29" s="983"/>
      <c r="F29" s="62" t="s">
        <v>23</v>
      </c>
      <c r="G29" s="63">
        <v>0.5</v>
      </c>
      <c r="H29" s="63">
        <v>0.1</v>
      </c>
      <c r="I29" s="63"/>
      <c r="J29" s="448"/>
      <c r="K29" s="453">
        <f t="shared" si="3"/>
        <v>0.6</v>
      </c>
      <c r="L29" s="1013"/>
      <c r="M29" s="1012"/>
      <c r="N29" s="1094"/>
    </row>
    <row r="30" spans="1:14" s="712" customFormat="1" ht="43.5" customHeight="1">
      <c r="A30" s="1046"/>
      <c r="B30" s="976"/>
      <c r="C30" s="984" t="s">
        <v>244</v>
      </c>
      <c r="D30" s="986"/>
      <c r="E30" s="994" t="s">
        <v>93</v>
      </c>
      <c r="F30" s="60" t="s">
        <v>22</v>
      </c>
      <c r="G30" s="764">
        <v>0</v>
      </c>
      <c r="H30" s="764">
        <v>0</v>
      </c>
      <c r="I30" s="764">
        <v>0.5</v>
      </c>
      <c r="J30" s="765">
        <v>0.5</v>
      </c>
      <c r="K30" s="452">
        <f t="shared" si="3"/>
        <v>1</v>
      </c>
      <c r="L30" s="1013"/>
      <c r="M30" s="1013">
        <f>+K31*3.12%</f>
        <v>0</v>
      </c>
      <c r="N30" s="1095" t="s">
        <v>311</v>
      </c>
    </row>
    <row r="31" spans="1:14" s="712" customFormat="1" ht="43.5" customHeight="1" thickBot="1">
      <c r="A31" s="1046"/>
      <c r="B31" s="976"/>
      <c r="C31" s="985"/>
      <c r="D31" s="987"/>
      <c r="E31" s="1048"/>
      <c r="F31" s="62" t="s">
        <v>23</v>
      </c>
      <c r="G31" s="63">
        <v>0</v>
      </c>
      <c r="H31" s="63">
        <v>0</v>
      </c>
      <c r="I31" s="63"/>
      <c r="J31" s="448"/>
      <c r="K31" s="453">
        <f t="shared" si="3"/>
        <v>0</v>
      </c>
      <c r="L31" s="1013"/>
      <c r="M31" s="1012"/>
      <c r="N31" s="1094"/>
    </row>
    <row r="32" spans="1:14" s="712" customFormat="1" ht="43.5" customHeight="1">
      <c r="A32" s="1046"/>
      <c r="B32" s="976"/>
      <c r="C32" s="978" t="s">
        <v>245</v>
      </c>
      <c r="D32" s="980" t="s">
        <v>93</v>
      </c>
      <c r="E32" s="982"/>
      <c r="F32" s="60" t="s">
        <v>22</v>
      </c>
      <c r="G32" s="764">
        <v>0.07</v>
      </c>
      <c r="H32" s="764">
        <v>0.7</v>
      </c>
      <c r="I32" s="764">
        <v>0.23</v>
      </c>
      <c r="J32" s="765">
        <v>0</v>
      </c>
      <c r="K32" s="452">
        <f t="shared" si="1"/>
        <v>1</v>
      </c>
      <c r="L32" s="1013"/>
      <c r="M32" s="998">
        <f>+K33*3.13%</f>
        <v>0</v>
      </c>
      <c r="N32" s="1094" t="s">
        <v>324</v>
      </c>
    </row>
    <row r="33" spans="1:14" s="712" customFormat="1" ht="43.5" customHeight="1" thickBot="1">
      <c r="A33" s="1046"/>
      <c r="B33" s="976"/>
      <c r="C33" s="979"/>
      <c r="D33" s="981"/>
      <c r="E33" s="983"/>
      <c r="F33" s="62" t="s">
        <v>23</v>
      </c>
      <c r="G33" s="63">
        <v>0</v>
      </c>
      <c r="H33" s="63">
        <v>0</v>
      </c>
      <c r="I33" s="63"/>
      <c r="J33" s="448"/>
      <c r="K33" s="453">
        <f t="shared" si="1"/>
        <v>0</v>
      </c>
      <c r="L33" s="1013"/>
      <c r="M33" s="1044"/>
      <c r="N33" s="1110"/>
    </row>
    <row r="34" spans="1:14" s="712" customFormat="1" ht="43.5" customHeight="1">
      <c r="A34" s="1046"/>
      <c r="B34" s="976"/>
      <c r="C34" s="984" t="s">
        <v>249</v>
      </c>
      <c r="D34" s="986" t="s">
        <v>93</v>
      </c>
      <c r="E34" s="994"/>
      <c r="F34" s="60" t="s">
        <v>22</v>
      </c>
      <c r="G34" s="764">
        <v>0</v>
      </c>
      <c r="H34" s="764">
        <v>0</v>
      </c>
      <c r="I34" s="764">
        <v>0.5</v>
      </c>
      <c r="J34" s="765">
        <v>0.5</v>
      </c>
      <c r="K34" s="452">
        <f t="shared" si="1"/>
        <v>1</v>
      </c>
      <c r="L34" s="1013"/>
      <c r="M34" s="997">
        <f>+K35*3.13%</f>
        <v>0</v>
      </c>
      <c r="N34" s="1102" t="s">
        <v>311</v>
      </c>
    </row>
    <row r="35" spans="1:14" s="712" customFormat="1" ht="43.5" customHeight="1" thickBot="1">
      <c r="A35" s="1047"/>
      <c r="B35" s="977"/>
      <c r="C35" s="985"/>
      <c r="D35" s="987"/>
      <c r="E35" s="1048"/>
      <c r="F35" s="62" t="s">
        <v>23</v>
      </c>
      <c r="G35" s="63">
        <v>0</v>
      </c>
      <c r="H35" s="63">
        <v>0</v>
      </c>
      <c r="I35" s="63"/>
      <c r="J35" s="448"/>
      <c r="K35" s="453">
        <f t="shared" si="1"/>
        <v>0</v>
      </c>
      <c r="L35" s="1052"/>
      <c r="M35" s="999"/>
      <c r="N35" s="1109"/>
    </row>
    <row r="36" spans="1:14" s="61" customFormat="1" ht="43.5" customHeight="1">
      <c r="A36" s="975" t="s">
        <v>83</v>
      </c>
      <c r="B36" s="1038" t="s">
        <v>84</v>
      </c>
      <c r="C36" s="1084" t="s">
        <v>250</v>
      </c>
      <c r="D36" s="980" t="s">
        <v>93</v>
      </c>
      <c r="E36" s="982"/>
      <c r="F36" s="60" t="s">
        <v>22</v>
      </c>
      <c r="G36" s="764">
        <v>0.05</v>
      </c>
      <c r="H36" s="764">
        <v>0.1</v>
      </c>
      <c r="I36" s="764">
        <v>0.45</v>
      </c>
      <c r="J36" s="765">
        <v>0.4</v>
      </c>
      <c r="K36" s="452">
        <f t="shared" si="1"/>
        <v>1</v>
      </c>
      <c r="L36" s="1080">
        <f>SUM(M36:M43)</f>
        <v>0.035025</v>
      </c>
      <c r="M36" s="1045">
        <f>+K37*4.35%</f>
        <v>0.006525</v>
      </c>
      <c r="N36" s="1092" t="s">
        <v>317</v>
      </c>
    </row>
    <row r="37" spans="1:14" s="61" customFormat="1" ht="43.5" customHeight="1" thickBot="1">
      <c r="A37" s="976"/>
      <c r="B37" s="1039"/>
      <c r="C37" s="1085"/>
      <c r="D37" s="981"/>
      <c r="E37" s="983"/>
      <c r="F37" s="62" t="s">
        <v>23</v>
      </c>
      <c r="G37" s="63">
        <v>0.05</v>
      </c>
      <c r="H37" s="63">
        <v>0.1</v>
      </c>
      <c r="I37" s="63"/>
      <c r="J37" s="448"/>
      <c r="K37" s="453">
        <f t="shared" si="1"/>
        <v>0.15000000000000002</v>
      </c>
      <c r="L37" s="1081"/>
      <c r="M37" s="1041"/>
      <c r="N37" s="1091"/>
    </row>
    <row r="38" spans="1:14" s="61" customFormat="1" ht="43.5" customHeight="1">
      <c r="A38" s="976"/>
      <c r="B38" s="1039"/>
      <c r="C38" s="1084" t="s">
        <v>251</v>
      </c>
      <c r="D38" s="981" t="s">
        <v>93</v>
      </c>
      <c r="E38" s="983"/>
      <c r="F38" s="60" t="s">
        <v>22</v>
      </c>
      <c r="G38" s="764">
        <v>0</v>
      </c>
      <c r="H38" s="764">
        <v>0</v>
      </c>
      <c r="I38" s="764">
        <v>0.5</v>
      </c>
      <c r="J38" s="765">
        <v>0.5</v>
      </c>
      <c r="K38" s="452">
        <f t="shared" si="1"/>
        <v>1</v>
      </c>
      <c r="L38" s="1081"/>
      <c r="M38" s="1041">
        <f>+K39*4.35%</f>
        <v>0</v>
      </c>
      <c r="N38" s="1092" t="s">
        <v>318</v>
      </c>
    </row>
    <row r="39" spans="1:14" s="61" customFormat="1" ht="43.5" customHeight="1" thickBot="1">
      <c r="A39" s="976"/>
      <c r="B39" s="1039"/>
      <c r="C39" s="1085"/>
      <c r="D39" s="986"/>
      <c r="E39" s="994"/>
      <c r="F39" s="62" t="s">
        <v>23</v>
      </c>
      <c r="G39" s="63">
        <v>0</v>
      </c>
      <c r="H39" s="63">
        <v>0</v>
      </c>
      <c r="I39" s="63"/>
      <c r="J39" s="448"/>
      <c r="K39" s="453">
        <f t="shared" si="1"/>
        <v>0</v>
      </c>
      <c r="L39" s="1081"/>
      <c r="M39" s="1042"/>
      <c r="N39" s="1091"/>
    </row>
    <row r="40" spans="1:14" s="61" customFormat="1" ht="43.5" customHeight="1">
      <c r="A40" s="976"/>
      <c r="B40" s="1039"/>
      <c r="C40" s="1083" t="s">
        <v>252</v>
      </c>
      <c r="D40" s="1008"/>
      <c r="E40" s="1074" t="s">
        <v>93</v>
      </c>
      <c r="F40" s="60" t="s">
        <v>22</v>
      </c>
      <c r="G40" s="764">
        <v>0.5</v>
      </c>
      <c r="H40" s="764">
        <v>0.5</v>
      </c>
      <c r="I40" s="764">
        <v>0</v>
      </c>
      <c r="J40" s="765">
        <v>0</v>
      </c>
      <c r="K40" s="452">
        <f t="shared" si="1"/>
        <v>1</v>
      </c>
      <c r="L40" s="1081"/>
      <c r="M40" s="1075">
        <f>+K41*1.9%</f>
        <v>0.019</v>
      </c>
      <c r="N40" s="1092" t="s">
        <v>341</v>
      </c>
    </row>
    <row r="41" spans="1:14" s="61" customFormat="1" ht="43.5" customHeight="1" thickBot="1">
      <c r="A41" s="976"/>
      <c r="B41" s="1039"/>
      <c r="C41" s="1084"/>
      <c r="D41" s="981"/>
      <c r="E41" s="983"/>
      <c r="F41" s="458" t="s">
        <v>23</v>
      </c>
      <c r="G41" s="63">
        <v>0.5</v>
      </c>
      <c r="H41" s="418">
        <v>0.5</v>
      </c>
      <c r="I41" s="418"/>
      <c r="J41" s="451"/>
      <c r="K41" s="456">
        <f t="shared" si="1"/>
        <v>1</v>
      </c>
      <c r="L41" s="1081"/>
      <c r="M41" s="1076"/>
      <c r="N41" s="1091"/>
    </row>
    <row r="42" spans="1:14" s="61" customFormat="1" ht="43.5" customHeight="1">
      <c r="A42" s="976"/>
      <c r="B42" s="1039"/>
      <c r="C42" s="1085" t="s">
        <v>253</v>
      </c>
      <c r="D42" s="986"/>
      <c r="E42" s="994" t="s">
        <v>93</v>
      </c>
      <c r="F42" s="60" t="s">
        <v>22</v>
      </c>
      <c r="G42" s="764">
        <v>0.4</v>
      </c>
      <c r="H42" s="764">
        <v>0.3</v>
      </c>
      <c r="I42" s="764">
        <v>0.3</v>
      </c>
      <c r="J42" s="765">
        <v>0</v>
      </c>
      <c r="K42" s="452">
        <f t="shared" si="1"/>
        <v>1</v>
      </c>
      <c r="L42" s="1081"/>
      <c r="M42" s="1042">
        <f>+K43*1.9%</f>
        <v>0.0095</v>
      </c>
      <c r="N42" s="1091" t="s">
        <v>342</v>
      </c>
    </row>
    <row r="43" spans="1:14" s="61" customFormat="1" ht="43.5" customHeight="1" thickBot="1">
      <c r="A43" s="977"/>
      <c r="B43" s="1040"/>
      <c r="C43" s="1086"/>
      <c r="D43" s="987"/>
      <c r="E43" s="1048"/>
      <c r="F43" s="62" t="s">
        <v>23</v>
      </c>
      <c r="G43" s="63">
        <v>0.4</v>
      </c>
      <c r="H43" s="63">
        <v>0.1</v>
      </c>
      <c r="I43" s="63"/>
      <c r="J43" s="448"/>
      <c r="K43" s="453">
        <f t="shared" si="1"/>
        <v>0.5</v>
      </c>
      <c r="L43" s="1082"/>
      <c r="M43" s="1043"/>
      <c r="N43" s="1108"/>
    </row>
    <row r="44" spans="1:14" s="61" customFormat="1" ht="43.5" customHeight="1">
      <c r="A44" s="413"/>
      <c r="B44" s="1000" t="s">
        <v>86</v>
      </c>
      <c r="C44" s="978" t="s">
        <v>254</v>
      </c>
      <c r="D44" s="980"/>
      <c r="E44" s="982" t="s">
        <v>93</v>
      </c>
      <c r="F44" s="60" t="s">
        <v>22</v>
      </c>
      <c r="G44" s="764">
        <v>0.62</v>
      </c>
      <c r="H44" s="764">
        <v>0.38</v>
      </c>
      <c r="I44" s="764">
        <v>0</v>
      </c>
      <c r="J44" s="765">
        <v>0</v>
      </c>
      <c r="K44" s="452">
        <f aca="true" t="shared" si="4" ref="K44:K47">SUM(G44:J44)</f>
        <v>1</v>
      </c>
      <c r="L44" s="1011">
        <f>SUM(M44:M51)</f>
        <v>0.012510000000000004</v>
      </c>
      <c r="M44" s="1011">
        <f>+K45*3.12%</f>
        <v>0.0031200000000000004</v>
      </c>
      <c r="N44" s="1093" t="s">
        <v>325</v>
      </c>
    </row>
    <row r="45" spans="1:14" s="61" customFormat="1" ht="43.5" customHeight="1" thickBot="1">
      <c r="A45" s="413"/>
      <c r="B45" s="1001"/>
      <c r="C45" s="979"/>
      <c r="D45" s="981"/>
      <c r="E45" s="983"/>
      <c r="F45" s="62" t="s">
        <v>23</v>
      </c>
      <c r="G45" s="63">
        <v>0</v>
      </c>
      <c r="H45" s="63">
        <v>0.1</v>
      </c>
      <c r="I45" s="63"/>
      <c r="J45" s="448"/>
      <c r="K45" s="453">
        <f t="shared" si="4"/>
        <v>0.1</v>
      </c>
      <c r="L45" s="1013"/>
      <c r="M45" s="1012"/>
      <c r="N45" s="1094"/>
    </row>
    <row r="46" spans="1:14" s="61" customFormat="1" ht="43.5" customHeight="1">
      <c r="A46" s="413"/>
      <c r="B46" s="1001"/>
      <c r="C46" s="984" t="s">
        <v>255</v>
      </c>
      <c r="D46" s="986"/>
      <c r="E46" s="986" t="s">
        <v>93</v>
      </c>
      <c r="F46" s="60" t="s">
        <v>22</v>
      </c>
      <c r="G46" s="764">
        <v>0</v>
      </c>
      <c r="H46" s="764">
        <v>0</v>
      </c>
      <c r="I46" s="764">
        <v>0.4</v>
      </c>
      <c r="J46" s="765">
        <v>0.6</v>
      </c>
      <c r="K46" s="452">
        <f t="shared" si="4"/>
        <v>1</v>
      </c>
      <c r="L46" s="1013"/>
      <c r="M46" s="1013">
        <f>+K47*3.12%</f>
        <v>0</v>
      </c>
      <c r="N46" s="1095" t="s">
        <v>300</v>
      </c>
    </row>
    <row r="47" spans="1:14" s="61" customFormat="1" ht="43.5" customHeight="1" thickBot="1">
      <c r="A47" s="413"/>
      <c r="B47" s="1001"/>
      <c r="C47" s="984"/>
      <c r="D47" s="986"/>
      <c r="E47" s="986"/>
      <c r="F47" s="62" t="s">
        <v>23</v>
      </c>
      <c r="G47" s="63">
        <v>0</v>
      </c>
      <c r="H47" s="63">
        <v>0</v>
      </c>
      <c r="I47" s="63"/>
      <c r="J47" s="448"/>
      <c r="K47" s="453">
        <f t="shared" si="4"/>
        <v>0</v>
      </c>
      <c r="L47" s="1013"/>
      <c r="M47" s="1012"/>
      <c r="N47" s="1096"/>
    </row>
    <row r="48" spans="1:14" s="713" customFormat="1" ht="43.5" customHeight="1">
      <c r="A48" s="1046" t="s">
        <v>88</v>
      </c>
      <c r="B48" s="1001"/>
      <c r="C48" s="1083" t="s">
        <v>256</v>
      </c>
      <c r="D48" s="1008" t="s">
        <v>93</v>
      </c>
      <c r="E48" s="1074"/>
      <c r="F48" s="60" t="s">
        <v>22</v>
      </c>
      <c r="G48" s="764">
        <v>0.2</v>
      </c>
      <c r="H48" s="764">
        <v>0.6</v>
      </c>
      <c r="I48" s="764">
        <v>0.2</v>
      </c>
      <c r="J48" s="765">
        <v>0</v>
      </c>
      <c r="K48" s="452">
        <f t="shared" si="1"/>
        <v>1</v>
      </c>
      <c r="L48" s="1013"/>
      <c r="M48" s="998">
        <f>+K49*3.13%</f>
        <v>0.009390000000000003</v>
      </c>
      <c r="N48" s="1095" t="s">
        <v>326</v>
      </c>
    </row>
    <row r="49" spans="1:14" s="713" customFormat="1" ht="43.5" customHeight="1" thickBot="1">
      <c r="A49" s="1046"/>
      <c r="B49" s="1001"/>
      <c r="C49" s="1084"/>
      <c r="D49" s="981"/>
      <c r="E49" s="983"/>
      <c r="F49" s="458" t="s">
        <v>23</v>
      </c>
      <c r="G49" s="63">
        <v>0.2</v>
      </c>
      <c r="H49" s="418">
        <v>0.1</v>
      </c>
      <c r="I49" s="418"/>
      <c r="J49" s="451"/>
      <c r="K49" s="456">
        <f t="shared" si="1"/>
        <v>0.30000000000000004</v>
      </c>
      <c r="L49" s="1013"/>
      <c r="M49" s="1044"/>
      <c r="N49" s="1094"/>
    </row>
    <row r="50" spans="1:14" s="713" customFormat="1" ht="43.5" customHeight="1">
      <c r="A50" s="1046"/>
      <c r="B50" s="1001"/>
      <c r="C50" s="1085" t="s">
        <v>257</v>
      </c>
      <c r="D50" s="986" t="s">
        <v>93</v>
      </c>
      <c r="E50" s="994"/>
      <c r="F50" s="60" t="s">
        <v>22</v>
      </c>
      <c r="G50" s="764">
        <v>0</v>
      </c>
      <c r="H50" s="764">
        <v>0</v>
      </c>
      <c r="I50" s="764">
        <v>0.15</v>
      </c>
      <c r="J50" s="765">
        <v>0.85</v>
      </c>
      <c r="K50" s="452">
        <f t="shared" si="1"/>
        <v>1</v>
      </c>
      <c r="L50" s="1013"/>
      <c r="M50" s="997">
        <f>+K51*3.13%</f>
        <v>0</v>
      </c>
      <c r="N50" s="1102" t="s">
        <v>300</v>
      </c>
    </row>
    <row r="51" spans="1:14" s="713" customFormat="1" ht="43.5" customHeight="1" thickBot="1">
      <c r="A51" s="1046"/>
      <c r="B51" s="1002"/>
      <c r="C51" s="1086"/>
      <c r="D51" s="987"/>
      <c r="E51" s="1048"/>
      <c r="F51" s="62" t="s">
        <v>23</v>
      </c>
      <c r="G51" s="63">
        <v>0</v>
      </c>
      <c r="H51" s="63">
        <v>0</v>
      </c>
      <c r="I51" s="63"/>
      <c r="J51" s="448"/>
      <c r="K51" s="453">
        <f t="shared" si="1"/>
        <v>0</v>
      </c>
      <c r="L51" s="1052"/>
      <c r="M51" s="999"/>
      <c r="N51" s="1096"/>
    </row>
    <row r="52" spans="1:14" s="66" customFormat="1" ht="101.25" customHeight="1">
      <c r="A52" s="1046"/>
      <c r="B52" s="1064" t="s">
        <v>92</v>
      </c>
      <c r="C52" s="991" t="s">
        <v>258</v>
      </c>
      <c r="D52" s="992"/>
      <c r="E52" s="992" t="s">
        <v>93</v>
      </c>
      <c r="F52" s="60" t="s">
        <v>22</v>
      </c>
      <c r="G52" s="764">
        <v>0.125</v>
      </c>
      <c r="H52" s="764">
        <v>0.375</v>
      </c>
      <c r="I52" s="764">
        <v>0.25</v>
      </c>
      <c r="J52" s="765">
        <v>0.25</v>
      </c>
      <c r="K52" s="452">
        <f t="shared" si="1"/>
        <v>1</v>
      </c>
      <c r="L52" s="1066">
        <f>SUM(M52:M63)</f>
        <v>0.09928000000000001</v>
      </c>
      <c r="M52" s="1072">
        <f>+K53*2.92%</f>
        <v>0.0146</v>
      </c>
      <c r="N52" s="1106" t="s">
        <v>320</v>
      </c>
    </row>
    <row r="53" spans="1:14" s="66" customFormat="1" ht="101.25" customHeight="1" thickBot="1">
      <c r="A53" s="1046"/>
      <c r="B53" s="1065"/>
      <c r="C53" s="984"/>
      <c r="D53" s="986"/>
      <c r="E53" s="986"/>
      <c r="F53" s="414" t="s">
        <v>23</v>
      </c>
      <c r="G53" s="63">
        <v>0.125</v>
      </c>
      <c r="H53" s="63">
        <v>0.375</v>
      </c>
      <c r="I53" s="63"/>
      <c r="J53" s="448"/>
      <c r="K53" s="453">
        <f>SUM(G53:J53)</f>
        <v>0.5</v>
      </c>
      <c r="L53" s="1067"/>
      <c r="M53" s="1099"/>
      <c r="N53" s="1107"/>
    </row>
    <row r="54" spans="1:14" s="66" customFormat="1" ht="43.5" customHeight="1">
      <c r="A54" s="1046"/>
      <c r="B54" s="1065"/>
      <c r="C54" s="1056" t="s">
        <v>259</v>
      </c>
      <c r="D54" s="981"/>
      <c r="E54" s="983" t="s">
        <v>93</v>
      </c>
      <c r="F54" s="60" t="s">
        <v>22</v>
      </c>
      <c r="G54" s="766">
        <v>0.3</v>
      </c>
      <c r="H54" s="764">
        <v>0.7</v>
      </c>
      <c r="I54" s="764">
        <v>0</v>
      </c>
      <c r="J54" s="765">
        <v>0</v>
      </c>
      <c r="K54" s="452">
        <f>SUM(G54:J54)</f>
        <v>1</v>
      </c>
      <c r="L54" s="1067"/>
      <c r="M54" s="1070">
        <f>+K55*2.92%</f>
        <v>0.0292</v>
      </c>
      <c r="N54" s="1097" t="s">
        <v>313</v>
      </c>
    </row>
    <row r="55" spans="1:14" s="66" customFormat="1" ht="43.5" customHeight="1" thickBot="1">
      <c r="A55" s="1046"/>
      <c r="B55" s="1065"/>
      <c r="C55" s="1004"/>
      <c r="D55" s="987"/>
      <c r="E55" s="1048"/>
      <c r="F55" s="414" t="s">
        <v>23</v>
      </c>
      <c r="G55" s="63">
        <v>0.5</v>
      </c>
      <c r="H55" s="63">
        <v>0.5</v>
      </c>
      <c r="I55" s="63"/>
      <c r="J55" s="448"/>
      <c r="K55" s="453">
        <f>SUM(G55:J55)</f>
        <v>1</v>
      </c>
      <c r="L55" s="1067"/>
      <c r="M55" s="1071"/>
      <c r="N55" s="1098"/>
    </row>
    <row r="56" spans="1:14" s="66" customFormat="1" ht="43.5" customHeight="1">
      <c r="A56" s="1046"/>
      <c r="B56" s="1065"/>
      <c r="C56" s="1060" t="s">
        <v>260</v>
      </c>
      <c r="D56" s="1008"/>
      <c r="E56" s="1061" t="s">
        <v>93</v>
      </c>
      <c r="F56" s="60" t="s">
        <v>22</v>
      </c>
      <c r="G56" s="766">
        <v>0.1</v>
      </c>
      <c r="H56" s="764">
        <v>0.6</v>
      </c>
      <c r="I56" s="764">
        <v>0.3</v>
      </c>
      <c r="J56" s="765">
        <v>0</v>
      </c>
      <c r="K56" s="452">
        <f>G56+H56+I56+J56</f>
        <v>1</v>
      </c>
      <c r="L56" s="1067"/>
      <c r="M56" s="1070">
        <f>+K57*2.92%</f>
        <v>0.011680000000000001</v>
      </c>
      <c r="N56" s="1097" t="s">
        <v>314</v>
      </c>
    </row>
    <row r="57" spans="1:14" s="66" customFormat="1" ht="43.5" customHeight="1" thickBot="1">
      <c r="A57" s="1046"/>
      <c r="B57" s="1065"/>
      <c r="C57" s="1056"/>
      <c r="D57" s="981"/>
      <c r="E57" s="1062"/>
      <c r="F57" s="62" t="s">
        <v>23</v>
      </c>
      <c r="G57" s="63">
        <v>0.2</v>
      </c>
      <c r="H57" s="63">
        <v>0.2</v>
      </c>
      <c r="I57" s="63"/>
      <c r="J57" s="448"/>
      <c r="K57" s="453">
        <f>G57+H57+I57+J57</f>
        <v>0.4</v>
      </c>
      <c r="L57" s="1067"/>
      <c r="M57" s="1071"/>
      <c r="N57" s="1098"/>
    </row>
    <row r="58" spans="1:14" s="66" customFormat="1" ht="43.5" customHeight="1">
      <c r="A58" s="1046"/>
      <c r="B58" s="1065"/>
      <c r="C58" s="1005" t="s">
        <v>261</v>
      </c>
      <c r="D58" s="1008"/>
      <c r="E58" s="1008" t="s">
        <v>93</v>
      </c>
      <c r="F58" s="416" t="s">
        <v>22</v>
      </c>
      <c r="G58" s="766">
        <v>0.7</v>
      </c>
      <c r="H58" s="764">
        <v>0.3</v>
      </c>
      <c r="I58" s="764">
        <v>0</v>
      </c>
      <c r="J58" s="765">
        <v>0</v>
      </c>
      <c r="K58" s="452">
        <f>G58+H58+I58+J58</f>
        <v>1</v>
      </c>
      <c r="L58" s="1067"/>
      <c r="M58" s="1072">
        <f>+K59*2.92%</f>
        <v>0.0292</v>
      </c>
      <c r="N58" s="1097" t="s">
        <v>304</v>
      </c>
    </row>
    <row r="59" spans="1:14" s="66" customFormat="1" ht="43.5" customHeight="1" thickBot="1">
      <c r="A59" s="1046"/>
      <c r="B59" s="1065"/>
      <c r="C59" s="1004"/>
      <c r="D59" s="981"/>
      <c r="E59" s="981"/>
      <c r="F59" s="417" t="s">
        <v>23</v>
      </c>
      <c r="G59" s="418">
        <v>0.9</v>
      </c>
      <c r="H59" s="418">
        <v>0.1</v>
      </c>
      <c r="I59" s="418"/>
      <c r="J59" s="451"/>
      <c r="K59" s="453">
        <f>SUM(G59:J59)</f>
        <v>1</v>
      </c>
      <c r="L59" s="1067"/>
      <c r="M59" s="1073"/>
      <c r="N59" s="1098"/>
    </row>
    <row r="60" spans="1:14" s="66" customFormat="1" ht="43.5" customHeight="1">
      <c r="A60" s="1046"/>
      <c r="B60" s="1065"/>
      <c r="C60" s="991" t="s">
        <v>262</v>
      </c>
      <c r="D60" s="981" t="s">
        <v>93</v>
      </c>
      <c r="E60" s="1007"/>
      <c r="F60" s="415" t="s">
        <v>22</v>
      </c>
      <c r="G60" s="766">
        <v>0</v>
      </c>
      <c r="H60" s="766">
        <v>0</v>
      </c>
      <c r="I60" s="766">
        <v>0</v>
      </c>
      <c r="J60" s="767">
        <v>1</v>
      </c>
      <c r="K60" s="452">
        <f>SUM(G60:J60)</f>
        <v>1</v>
      </c>
      <c r="L60" s="1067"/>
      <c r="M60" s="1042">
        <f>+K61*2.92%</f>
        <v>0</v>
      </c>
      <c r="N60" s="1104" t="s">
        <v>300</v>
      </c>
    </row>
    <row r="61" spans="1:14" s="66" customFormat="1" ht="43.5" customHeight="1" thickBot="1">
      <c r="A61" s="1046"/>
      <c r="B61" s="1065"/>
      <c r="C61" s="984"/>
      <c r="D61" s="986"/>
      <c r="E61" s="1059"/>
      <c r="F61" s="64" t="s">
        <v>23</v>
      </c>
      <c r="G61" s="63">
        <v>0</v>
      </c>
      <c r="H61" s="65">
        <v>0</v>
      </c>
      <c r="I61" s="65"/>
      <c r="J61" s="450"/>
      <c r="K61" s="453">
        <f>SUM(G61:J61)</f>
        <v>0</v>
      </c>
      <c r="L61" s="1067"/>
      <c r="M61" s="1042"/>
      <c r="N61" s="1104"/>
    </row>
    <row r="62" spans="1:14" s="61" customFormat="1" ht="43.5" customHeight="1">
      <c r="A62" s="1046"/>
      <c r="B62" s="1065"/>
      <c r="C62" s="991" t="s">
        <v>263</v>
      </c>
      <c r="D62" s="1008" t="s">
        <v>93</v>
      </c>
      <c r="E62" s="1057"/>
      <c r="F62" s="60" t="s">
        <v>22</v>
      </c>
      <c r="G62" s="766">
        <v>0.25</v>
      </c>
      <c r="H62" s="764">
        <v>0.25</v>
      </c>
      <c r="I62" s="764">
        <v>0.25</v>
      </c>
      <c r="J62" s="765">
        <v>0.25</v>
      </c>
      <c r="K62" s="452">
        <f>G62+H62+I62+J62</f>
        <v>1</v>
      </c>
      <c r="L62" s="1067"/>
      <c r="M62" s="1042">
        <f>+K63*2.92%</f>
        <v>0.0146</v>
      </c>
      <c r="N62" s="1104" t="s">
        <v>315</v>
      </c>
    </row>
    <row r="63" spans="1:14" s="61" customFormat="1" ht="43.5" customHeight="1" thickBot="1">
      <c r="A63" s="1046"/>
      <c r="B63" s="1065"/>
      <c r="C63" s="984"/>
      <c r="D63" s="981"/>
      <c r="E63" s="1058"/>
      <c r="F63" s="64" t="s">
        <v>23</v>
      </c>
      <c r="G63" s="65">
        <v>0.25</v>
      </c>
      <c r="H63" s="65">
        <v>0.25</v>
      </c>
      <c r="I63" s="65"/>
      <c r="J63" s="450"/>
      <c r="K63" s="453">
        <f>G63+H63+I63+J63</f>
        <v>0.5</v>
      </c>
      <c r="L63" s="1067"/>
      <c r="M63" s="1042"/>
      <c r="N63" s="1105"/>
    </row>
    <row r="64" spans="1:14" s="61" customFormat="1" ht="43.5" customHeight="1">
      <c r="A64" s="1046"/>
      <c r="B64" s="1000" t="s">
        <v>87</v>
      </c>
      <c r="C64" s="1003" t="s">
        <v>264</v>
      </c>
      <c r="D64" s="980"/>
      <c r="E64" s="1006" t="s">
        <v>93</v>
      </c>
      <c r="F64" s="60" t="s">
        <v>22</v>
      </c>
      <c r="G64" s="764">
        <v>0.8</v>
      </c>
      <c r="H64" s="764">
        <v>0.1</v>
      </c>
      <c r="I64" s="764">
        <v>0.1</v>
      </c>
      <c r="J64" s="765">
        <v>0</v>
      </c>
      <c r="K64" s="452">
        <f>G64+H64+I64+J64</f>
        <v>1</v>
      </c>
      <c r="L64" s="1011">
        <f>SUM(M64:M73)</f>
        <v>0.05994</v>
      </c>
      <c r="M64" s="1079">
        <f>+K65*1.87%</f>
        <v>0.0187</v>
      </c>
      <c r="N64" s="1090" t="s">
        <v>347</v>
      </c>
    </row>
    <row r="65" spans="1:14" s="61" customFormat="1" ht="43.5" customHeight="1" thickBot="1">
      <c r="A65" s="1046"/>
      <c r="B65" s="1001"/>
      <c r="C65" s="1004"/>
      <c r="D65" s="981"/>
      <c r="E65" s="1007"/>
      <c r="F65" s="62" t="s">
        <v>23</v>
      </c>
      <c r="G65" s="63">
        <v>0.8</v>
      </c>
      <c r="H65" s="63">
        <v>0.2</v>
      </c>
      <c r="I65" s="63"/>
      <c r="J65" s="448"/>
      <c r="K65" s="453">
        <f>G65+H65+I65+J65</f>
        <v>1</v>
      </c>
      <c r="L65" s="1013"/>
      <c r="M65" s="1076"/>
      <c r="N65" s="1091"/>
    </row>
    <row r="66" spans="1:14" s="61" customFormat="1" ht="43.5" customHeight="1">
      <c r="A66" s="1046"/>
      <c r="B66" s="1001"/>
      <c r="C66" s="1005" t="s">
        <v>265</v>
      </c>
      <c r="D66" s="1008"/>
      <c r="E66" s="1009" t="s">
        <v>93</v>
      </c>
      <c r="F66" s="60" t="s">
        <v>22</v>
      </c>
      <c r="G66" s="764">
        <v>1</v>
      </c>
      <c r="H66" s="764">
        <v>0</v>
      </c>
      <c r="I66" s="764">
        <v>0</v>
      </c>
      <c r="J66" s="765">
        <v>0</v>
      </c>
      <c r="K66" s="452">
        <f>G66+H66+I66+J66</f>
        <v>1</v>
      </c>
      <c r="L66" s="1013"/>
      <c r="M66" s="1077">
        <f>+K67*1.87%</f>
        <v>0.014960000000000001</v>
      </c>
      <c r="N66" s="1092" t="s">
        <v>319</v>
      </c>
    </row>
    <row r="67" spans="1:14" s="61" customFormat="1" ht="43.5" customHeight="1" thickBot="1">
      <c r="A67" s="1046"/>
      <c r="B67" s="1001"/>
      <c r="C67" s="1004"/>
      <c r="D67" s="981"/>
      <c r="E67" s="1007"/>
      <c r="F67" s="62" t="s">
        <v>23</v>
      </c>
      <c r="G67" s="63">
        <v>0.5</v>
      </c>
      <c r="H67" s="63">
        <v>0.3</v>
      </c>
      <c r="I67" s="63"/>
      <c r="J67" s="448"/>
      <c r="K67" s="453">
        <f>(G67+H67+I67+J67)</f>
        <v>0.8</v>
      </c>
      <c r="L67" s="1013"/>
      <c r="M67" s="1078"/>
      <c r="N67" s="1091"/>
    </row>
    <row r="68" spans="1:14" s="61" customFormat="1" ht="43.5" customHeight="1">
      <c r="A68" s="1046"/>
      <c r="B68" s="1001"/>
      <c r="C68" s="1056" t="s">
        <v>266</v>
      </c>
      <c r="D68" s="1008" t="s">
        <v>93</v>
      </c>
      <c r="E68" s="457"/>
      <c r="F68" s="60" t="s">
        <v>22</v>
      </c>
      <c r="G68" s="764">
        <v>1</v>
      </c>
      <c r="H68" s="764">
        <v>0</v>
      </c>
      <c r="I68" s="764">
        <v>0</v>
      </c>
      <c r="J68" s="765">
        <v>0</v>
      </c>
      <c r="K68" s="452">
        <f>SUM(G68:J68)</f>
        <v>1</v>
      </c>
      <c r="L68" s="1013"/>
      <c r="M68" s="1045">
        <f>+K69*2.92%</f>
        <v>0.026279999999999998</v>
      </c>
      <c r="N68" s="1087" t="s">
        <v>348</v>
      </c>
    </row>
    <row r="69" spans="1:14" s="61" customFormat="1" ht="43.5" customHeight="1" thickBot="1">
      <c r="A69" s="1046"/>
      <c r="B69" s="1001"/>
      <c r="C69" s="1004"/>
      <c r="D69" s="995"/>
      <c r="E69" s="459"/>
      <c r="F69" s="458" t="s">
        <v>23</v>
      </c>
      <c r="G69" s="418">
        <v>0.7</v>
      </c>
      <c r="H69" s="418">
        <v>0.2</v>
      </c>
      <c r="I69" s="418"/>
      <c r="J69" s="451"/>
      <c r="K69" s="456">
        <f>SUM(G69:J69)</f>
        <v>0.8999999999999999</v>
      </c>
      <c r="L69" s="1013"/>
      <c r="M69" s="1041"/>
      <c r="N69" s="1088"/>
    </row>
    <row r="70" spans="1:49" s="51" customFormat="1" ht="43.5" customHeight="1">
      <c r="A70" s="1046"/>
      <c r="B70" s="1001"/>
      <c r="C70" s="1055" t="s">
        <v>267</v>
      </c>
      <c r="D70" s="1008" t="s">
        <v>93</v>
      </c>
      <c r="E70" s="1008"/>
      <c r="F70" s="60" t="s">
        <v>22</v>
      </c>
      <c r="G70" s="764">
        <v>0</v>
      </c>
      <c r="H70" s="764">
        <v>1</v>
      </c>
      <c r="I70" s="764">
        <v>0</v>
      </c>
      <c r="J70" s="765">
        <v>0</v>
      </c>
      <c r="K70" s="452">
        <f>SUM(G70:J70)</f>
        <v>1</v>
      </c>
      <c r="L70" s="1013"/>
      <c r="M70" s="1068">
        <f>+K71*2.92%</f>
        <v>0</v>
      </c>
      <c r="N70" s="1087" t="s">
        <v>280</v>
      </c>
      <c r="O70" s="61"/>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row>
    <row r="71" spans="1:49" s="51" customFormat="1" ht="43.5" customHeight="1" thickBot="1">
      <c r="A71" s="1046"/>
      <c r="B71" s="1001"/>
      <c r="C71" s="1056"/>
      <c r="D71" s="995"/>
      <c r="E71" s="995"/>
      <c r="F71" s="458" t="s">
        <v>23</v>
      </c>
      <c r="G71" s="418">
        <v>0</v>
      </c>
      <c r="H71" s="418">
        <v>0</v>
      </c>
      <c r="I71" s="418"/>
      <c r="J71" s="451"/>
      <c r="K71" s="456">
        <f>SUM(G71:J71)</f>
        <v>0</v>
      </c>
      <c r="L71" s="1013"/>
      <c r="M71" s="1041"/>
      <c r="N71" s="1088"/>
      <c r="O71" s="61"/>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row>
    <row r="72" spans="1:49" s="51" customFormat="1" ht="43.5" customHeight="1">
      <c r="A72" s="1046"/>
      <c r="B72" s="1001"/>
      <c r="C72" s="1055" t="s">
        <v>268</v>
      </c>
      <c r="D72" s="1008" t="s">
        <v>93</v>
      </c>
      <c r="E72" s="1008"/>
      <c r="F72" s="60" t="s">
        <v>22</v>
      </c>
      <c r="G72" s="764">
        <v>0</v>
      </c>
      <c r="H72" s="764">
        <v>0</v>
      </c>
      <c r="I72" s="764">
        <v>0.8</v>
      </c>
      <c r="J72" s="765">
        <v>0.2</v>
      </c>
      <c r="K72" s="452">
        <f>SUM(G72:J72)</f>
        <v>1</v>
      </c>
      <c r="L72" s="1013"/>
      <c r="M72" s="1068">
        <f>+K73*2.92%</f>
        <v>0</v>
      </c>
      <c r="N72" s="1087" t="s">
        <v>312</v>
      </c>
      <c r="O72" s="61"/>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row>
    <row r="73" spans="1:49" s="51" customFormat="1" ht="43.5" customHeight="1" thickBot="1">
      <c r="A73" s="1046"/>
      <c r="B73" s="1002"/>
      <c r="C73" s="1063"/>
      <c r="D73" s="1010"/>
      <c r="E73" s="1010"/>
      <c r="F73" s="62" t="s">
        <v>23</v>
      </c>
      <c r="G73" s="63">
        <v>0</v>
      </c>
      <c r="H73" s="63">
        <v>0</v>
      </c>
      <c r="I73" s="63"/>
      <c r="J73" s="448"/>
      <c r="K73" s="453">
        <f>SUM(I73:J73)</f>
        <v>0</v>
      </c>
      <c r="L73" s="1052"/>
      <c r="M73" s="1069"/>
      <c r="N73" s="1089"/>
      <c r="O73" s="61"/>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row>
    <row r="74" spans="1:14" ht="18.75" customHeight="1" thickBot="1">
      <c r="A74" s="1053" t="s">
        <v>24</v>
      </c>
      <c r="B74" s="1054"/>
      <c r="C74" s="1054"/>
      <c r="D74" s="1054"/>
      <c r="E74" s="1054"/>
      <c r="F74" s="1054"/>
      <c r="G74" s="1054"/>
      <c r="H74" s="1054"/>
      <c r="I74" s="1054"/>
      <c r="J74" s="1054"/>
      <c r="K74" s="1054"/>
      <c r="L74" s="769">
        <f>SUM(L8:L73)</f>
        <v>0.42208390000000007</v>
      </c>
      <c r="M74" s="769">
        <f>SUM(M8:M73)</f>
        <v>0.42208390000000007</v>
      </c>
      <c r="N74" s="75"/>
    </row>
    <row r="75" spans="1:14" ht="30.75" customHeight="1">
      <c r="A75" s="67"/>
      <c r="B75" s="67"/>
      <c r="C75" s="68"/>
      <c r="D75" s="67"/>
      <c r="E75" s="67"/>
      <c r="F75" s="67"/>
      <c r="G75" s="87"/>
      <c r="H75" s="67"/>
      <c r="I75" s="67"/>
      <c r="J75" s="67"/>
      <c r="K75" s="67"/>
      <c r="L75" s="69"/>
      <c r="M75" s="69"/>
      <c r="N75" s="70" t="s">
        <v>213</v>
      </c>
    </row>
    <row r="76" spans="1:13" ht="29.25" customHeight="1">
      <c r="A76" s="61"/>
      <c r="B76" s="61"/>
      <c r="C76" s="66"/>
      <c r="D76" s="61"/>
      <c r="E76" s="61"/>
      <c r="F76" s="61"/>
      <c r="G76" s="61"/>
      <c r="H76" s="61"/>
      <c r="I76" s="71"/>
      <c r="J76" s="72"/>
      <c r="K76" s="72"/>
      <c r="L76" s="71"/>
      <c r="M76" s="72"/>
    </row>
    <row r="77" spans="1:13" ht="15" hidden="1">
      <c r="A77" s="61"/>
      <c r="B77" s="61"/>
      <c r="C77" s="66"/>
      <c r="D77" s="61"/>
      <c r="E77" s="61"/>
      <c r="F77" s="61"/>
      <c r="G77" s="61"/>
      <c r="H77" s="61"/>
      <c r="I77" s="71"/>
      <c r="J77" s="72"/>
      <c r="K77" s="72"/>
      <c r="L77" s="71"/>
      <c r="M77" s="72"/>
    </row>
    <row r="78" spans="1:14" ht="15" hidden="1">
      <c r="A78" s="61"/>
      <c r="B78" s="61"/>
      <c r="C78" s="66"/>
      <c r="D78" s="61"/>
      <c r="E78" s="61"/>
      <c r="F78" s="61"/>
      <c r="G78" s="680" t="s">
        <v>308</v>
      </c>
      <c r="H78" s="547"/>
      <c r="I78" s="71"/>
      <c r="J78" s="546"/>
      <c r="K78" s="680" t="s">
        <v>309</v>
      </c>
      <c r="L78" s="547"/>
      <c r="M78" s="548"/>
      <c r="N78" s="407"/>
    </row>
    <row r="79" spans="1:14" ht="15" hidden="1">
      <c r="A79" s="61"/>
      <c r="B79" s="61"/>
      <c r="C79" s="66"/>
      <c r="D79" s="61"/>
      <c r="E79" s="61"/>
      <c r="F79" s="61"/>
      <c r="G79" s="674" t="s">
        <v>281</v>
      </c>
      <c r="H79" s="675">
        <v>25</v>
      </c>
      <c r="I79" s="71"/>
      <c r="J79" s="681"/>
      <c r="K79" s="682" t="s">
        <v>281</v>
      </c>
      <c r="L79" s="683">
        <v>25</v>
      </c>
      <c r="M79" s="684"/>
      <c r="N79" s="407"/>
    </row>
    <row r="80" spans="1:14" ht="15" hidden="1">
      <c r="A80" s="61"/>
      <c r="B80" s="61"/>
      <c r="C80" s="66"/>
      <c r="D80" s="61"/>
      <c r="E80" s="61"/>
      <c r="F80" s="61"/>
      <c r="G80" s="674" t="s">
        <v>282</v>
      </c>
      <c r="H80" s="675">
        <v>9.11</v>
      </c>
      <c r="I80" s="71"/>
      <c r="J80" s="681"/>
      <c r="K80" s="682" t="s">
        <v>282</v>
      </c>
      <c r="L80" s="683">
        <v>9.11</v>
      </c>
      <c r="M80" s="684"/>
      <c r="N80" s="407"/>
    </row>
    <row r="81" spans="1:14" ht="15" hidden="1">
      <c r="A81" s="61"/>
      <c r="B81" s="61"/>
      <c r="C81" s="66"/>
      <c r="D81" s="61"/>
      <c r="E81" s="61"/>
      <c r="F81" s="61"/>
      <c r="G81" s="674" t="s">
        <v>283</v>
      </c>
      <c r="H81" s="675">
        <f>+H79-H80</f>
        <v>15.89</v>
      </c>
      <c r="I81" s="71"/>
      <c r="J81" s="681"/>
      <c r="K81" s="682" t="s">
        <v>283</v>
      </c>
      <c r="L81" s="683">
        <f>+L79-L80</f>
        <v>15.89</v>
      </c>
      <c r="M81" s="685"/>
      <c r="N81" s="407"/>
    </row>
    <row r="82" spans="1:14" ht="15" hidden="1">
      <c r="A82" s="61"/>
      <c r="B82" s="61"/>
      <c r="C82" s="66"/>
      <c r="D82" s="61"/>
      <c r="E82" s="61"/>
      <c r="F82" s="61"/>
      <c r="G82" s="674"/>
      <c r="H82" s="676"/>
      <c r="I82" s="71"/>
      <c r="J82" s="681"/>
      <c r="K82" s="682"/>
      <c r="L82" s="686"/>
      <c r="M82" s="685"/>
      <c r="N82" s="407"/>
    </row>
    <row r="83" spans="1:14" ht="15" hidden="1">
      <c r="A83" s="61"/>
      <c r="B83" s="61"/>
      <c r="C83" s="66"/>
      <c r="D83" s="61"/>
      <c r="E83" s="61"/>
      <c r="F83" s="61"/>
      <c r="G83" s="677">
        <v>1</v>
      </c>
      <c r="H83" s="677">
        <v>0.1589</v>
      </c>
      <c r="I83" s="71"/>
      <c r="J83" s="681"/>
      <c r="K83" s="687">
        <v>1</v>
      </c>
      <c r="L83" s="687">
        <v>0.1589</v>
      </c>
      <c r="M83" s="685"/>
      <c r="N83" s="407"/>
    </row>
    <row r="84" spans="1:14" ht="15" hidden="1">
      <c r="A84" s="61"/>
      <c r="B84" s="61"/>
      <c r="C84" s="66"/>
      <c r="D84" s="61"/>
      <c r="E84" s="61"/>
      <c r="F84" s="61"/>
      <c r="G84" s="677">
        <v>0.215</v>
      </c>
      <c r="H84" s="677">
        <f>+G84*H83/G83</f>
        <v>0.0341635</v>
      </c>
      <c r="I84" s="71"/>
      <c r="J84" s="681"/>
      <c r="K84" s="687">
        <v>0.422</v>
      </c>
      <c r="L84" s="687">
        <f>+K84*L83/K83</f>
        <v>0.0670558</v>
      </c>
      <c r="M84" s="685"/>
      <c r="N84" s="407"/>
    </row>
    <row r="85" spans="1:14" ht="15" hidden="1">
      <c r="A85" s="61"/>
      <c r="B85" s="61"/>
      <c r="C85" s="66"/>
      <c r="D85" s="61"/>
      <c r="E85" s="61"/>
      <c r="F85" s="61"/>
      <c r="G85" s="678"/>
      <c r="H85" s="678"/>
      <c r="I85" s="71"/>
      <c r="J85" s="681"/>
      <c r="K85" s="688"/>
      <c r="L85" s="688"/>
      <c r="M85" s="685"/>
      <c r="N85" s="407"/>
    </row>
    <row r="86" spans="1:14" ht="15" hidden="1">
      <c r="A86" s="61"/>
      <c r="B86" s="61"/>
      <c r="C86" s="66"/>
      <c r="D86" s="61"/>
      <c r="E86" s="61"/>
      <c r="F86" s="61"/>
      <c r="G86" s="679"/>
      <c r="H86" s="679"/>
      <c r="I86" s="71"/>
      <c r="J86" s="681"/>
      <c r="K86" s="689"/>
      <c r="L86" s="689"/>
      <c r="M86" s="685"/>
      <c r="N86" s="407"/>
    </row>
    <row r="87" spans="1:14" ht="15" hidden="1">
      <c r="A87" s="61"/>
      <c r="B87" s="61"/>
      <c r="C87" s="66"/>
      <c r="D87" s="61"/>
      <c r="E87" s="61"/>
      <c r="F87" s="61"/>
      <c r="G87" s="677">
        <v>1</v>
      </c>
      <c r="H87" s="677">
        <v>0.1589</v>
      </c>
      <c r="I87" s="71"/>
      <c r="J87" s="681"/>
      <c r="K87" s="687">
        <v>1</v>
      </c>
      <c r="L87" s="687">
        <v>0.1589</v>
      </c>
      <c r="M87" s="685"/>
      <c r="N87" s="407"/>
    </row>
    <row r="88" spans="1:14" ht="15" hidden="1">
      <c r="A88" s="61"/>
      <c r="B88" s="61"/>
      <c r="C88" s="66"/>
      <c r="D88" s="61"/>
      <c r="E88" s="61"/>
      <c r="F88" s="61"/>
      <c r="G88" s="677">
        <v>1</v>
      </c>
      <c r="H88" s="677">
        <f>+G88*H87/G87</f>
        <v>0.1589</v>
      </c>
      <c r="I88" s="71"/>
      <c r="J88" s="681"/>
      <c r="K88" s="687">
        <v>1</v>
      </c>
      <c r="L88" s="687">
        <f>+K88*L87/K87</f>
        <v>0.1589</v>
      </c>
      <c r="M88" s="685"/>
      <c r="N88" s="407"/>
    </row>
    <row r="89" spans="1:14" ht="15" hidden="1">
      <c r="A89" s="61"/>
      <c r="B89" s="61"/>
      <c r="C89" s="66"/>
      <c r="D89" s="61"/>
      <c r="E89" s="61"/>
      <c r="F89" s="61"/>
      <c r="G89" s="61"/>
      <c r="H89" s="61"/>
      <c r="I89" s="71"/>
      <c r="J89" s="681"/>
      <c r="K89" s="684"/>
      <c r="L89" s="684"/>
      <c r="M89" s="685"/>
      <c r="N89" s="407"/>
    </row>
    <row r="90" spans="1:14" ht="15">
      <c r="A90" s="61"/>
      <c r="B90" s="61"/>
      <c r="C90" s="66"/>
      <c r="D90" s="61"/>
      <c r="E90" s="61"/>
      <c r="F90" s="61"/>
      <c r="G90" s="61"/>
      <c r="H90" s="61"/>
      <c r="I90" s="71"/>
      <c r="J90" s="546"/>
      <c r="K90" s="547"/>
      <c r="L90" s="547"/>
      <c r="M90" s="548"/>
      <c r="N90" s="407"/>
    </row>
    <row r="91" spans="1:14" ht="15">
      <c r="A91" s="61"/>
      <c r="B91" s="61"/>
      <c r="C91" s="66"/>
      <c r="D91" s="61"/>
      <c r="E91" s="61"/>
      <c r="F91" s="61"/>
      <c r="G91" s="61"/>
      <c r="H91" s="61"/>
      <c r="I91" s="71"/>
      <c r="J91" s="72"/>
      <c r="K91" s="407"/>
      <c r="L91" s="407"/>
      <c r="M91" s="539"/>
      <c r="N91" s="407"/>
    </row>
    <row r="92" spans="1:14" ht="15">
      <c r="A92" s="61"/>
      <c r="B92" s="61"/>
      <c r="C92" s="66"/>
      <c r="D92" s="61"/>
      <c r="E92" s="61"/>
      <c r="F92" s="61"/>
      <c r="G92" s="61"/>
      <c r="H92" s="61"/>
      <c r="I92" s="71"/>
      <c r="J92" s="72"/>
      <c r="K92" s="407"/>
      <c r="L92" s="407"/>
      <c r="M92" s="539"/>
      <c r="N92" s="407"/>
    </row>
    <row r="93" spans="1:14" ht="15">
      <c r="A93" s="61"/>
      <c r="B93" s="61"/>
      <c r="C93" s="66"/>
      <c r="D93" s="61"/>
      <c r="E93" s="61"/>
      <c r="F93" s="61"/>
      <c r="G93" s="61"/>
      <c r="H93" s="61"/>
      <c r="I93" s="71"/>
      <c r="J93" s="72"/>
      <c r="K93" s="407"/>
      <c r="L93" s="407"/>
      <c r="M93" s="539"/>
      <c r="N93" s="407"/>
    </row>
    <row r="94" spans="1:14" ht="15">
      <c r="A94" s="61"/>
      <c r="B94" s="61"/>
      <c r="C94" s="66"/>
      <c r="D94" s="61"/>
      <c r="E94" s="61"/>
      <c r="F94" s="61"/>
      <c r="G94" s="61"/>
      <c r="H94" s="61"/>
      <c r="I94" s="71"/>
      <c r="J94" s="72"/>
      <c r="K94" s="407"/>
      <c r="L94" s="407"/>
      <c r="M94" s="539"/>
      <c r="N94" s="407"/>
    </row>
    <row r="95" spans="1:14" ht="15">
      <c r="A95" s="61"/>
      <c r="B95" s="61"/>
      <c r="C95" s="66"/>
      <c r="D95" s="61"/>
      <c r="E95" s="61"/>
      <c r="F95" s="61"/>
      <c r="G95" s="61"/>
      <c r="H95" s="61"/>
      <c r="I95" s="71"/>
      <c r="J95" s="72"/>
      <c r="K95" s="407"/>
      <c r="L95" s="407"/>
      <c r="M95" s="539"/>
      <c r="N95" s="407"/>
    </row>
    <row r="96" spans="1:14" ht="15">
      <c r="A96" s="61"/>
      <c r="B96" s="61"/>
      <c r="C96" s="66"/>
      <c r="D96" s="61"/>
      <c r="E96" s="61"/>
      <c r="F96" s="61"/>
      <c r="G96" s="61"/>
      <c r="H96" s="61"/>
      <c r="I96" s="71"/>
      <c r="J96" s="72"/>
      <c r="K96" s="407"/>
      <c r="L96" s="407"/>
      <c r="M96" s="539"/>
      <c r="N96" s="407"/>
    </row>
    <row r="97" spans="1:14" ht="15">
      <c r="A97" s="61"/>
      <c r="B97" s="61"/>
      <c r="C97" s="66"/>
      <c r="D97" s="61"/>
      <c r="E97" s="61"/>
      <c r="F97" s="61"/>
      <c r="G97" s="61"/>
      <c r="H97" s="61"/>
      <c r="I97" s="71"/>
      <c r="J97" s="72"/>
      <c r="K97" s="407"/>
      <c r="L97" s="407"/>
      <c r="M97" s="539"/>
      <c r="N97" s="407"/>
    </row>
    <row r="98" spans="1:14" ht="15">
      <c r="A98" s="61"/>
      <c r="B98" s="61"/>
      <c r="C98" s="66"/>
      <c r="D98" s="61"/>
      <c r="E98" s="61"/>
      <c r="F98" s="61"/>
      <c r="G98" s="61"/>
      <c r="H98" s="61"/>
      <c r="I98" s="71"/>
      <c r="J98" s="72"/>
      <c r="K98" s="407"/>
      <c r="L98" s="407"/>
      <c r="M98" s="539"/>
      <c r="N98" s="407"/>
    </row>
    <row r="99" spans="1:13" ht="15">
      <c r="A99" s="61"/>
      <c r="B99" s="61"/>
      <c r="C99" s="66"/>
      <c r="D99" s="61"/>
      <c r="E99" s="61"/>
      <c r="F99" s="61"/>
      <c r="G99" s="61"/>
      <c r="H99" s="61"/>
      <c r="I99" s="71"/>
      <c r="J99" s="72"/>
      <c r="K99" s="407"/>
      <c r="L99" s="407"/>
      <c r="M99" s="72"/>
    </row>
    <row r="100" spans="1:13" ht="15">
      <c r="A100" s="61"/>
      <c r="B100" s="61"/>
      <c r="C100" s="66"/>
      <c r="D100" s="61"/>
      <c r="E100" s="61"/>
      <c r="F100" s="61"/>
      <c r="G100" s="61"/>
      <c r="H100" s="61"/>
      <c r="I100" s="71"/>
      <c r="J100" s="72"/>
      <c r="K100" s="407"/>
      <c r="L100" s="407"/>
      <c r="M100" s="72"/>
    </row>
    <row r="101" spans="1:13" ht="15">
      <c r="A101" s="61"/>
      <c r="B101" s="61"/>
      <c r="C101" s="66"/>
      <c r="D101" s="61"/>
      <c r="E101" s="61"/>
      <c r="F101" s="61"/>
      <c r="G101" s="61"/>
      <c r="H101" s="61"/>
      <c r="I101" s="71"/>
      <c r="J101" s="72"/>
      <c r="K101" s="407"/>
      <c r="L101" s="407"/>
      <c r="M101" s="72"/>
    </row>
    <row r="102" spans="1:13" ht="15">
      <c r="A102" s="61"/>
      <c r="B102" s="61"/>
      <c r="C102" s="66"/>
      <c r="D102" s="61"/>
      <c r="E102" s="61"/>
      <c r="F102" s="61"/>
      <c r="G102" s="61"/>
      <c r="H102" s="61"/>
      <c r="I102" s="71"/>
      <c r="J102" s="72"/>
      <c r="K102" s="407"/>
      <c r="L102" s="407"/>
      <c r="M102" s="72"/>
    </row>
    <row r="103" spans="1:13" ht="15">
      <c r="A103" s="61"/>
      <c r="B103" s="61"/>
      <c r="C103" s="66"/>
      <c r="D103" s="61"/>
      <c r="E103" s="61"/>
      <c r="F103" s="61"/>
      <c r="G103" s="61"/>
      <c r="H103" s="61"/>
      <c r="I103" s="71"/>
      <c r="J103" s="72"/>
      <c r="K103" s="407"/>
      <c r="L103" s="407"/>
      <c r="M103" s="72"/>
    </row>
    <row r="104" spans="1:13" ht="15">
      <c r="A104" s="61"/>
      <c r="B104" s="61"/>
      <c r="C104" s="66"/>
      <c r="D104" s="61"/>
      <c r="E104" s="61"/>
      <c r="F104" s="61"/>
      <c r="G104" s="61"/>
      <c r="H104" s="61"/>
      <c r="I104" s="71"/>
      <c r="J104" s="72"/>
      <c r="K104" s="407"/>
      <c r="L104" s="407"/>
      <c r="M104" s="72"/>
    </row>
    <row r="105" spans="1:13" ht="15">
      <c r="A105" s="61"/>
      <c r="B105" s="61"/>
      <c r="C105" s="66"/>
      <c r="D105" s="61"/>
      <c r="E105" s="61"/>
      <c r="F105" s="61"/>
      <c r="G105" s="61"/>
      <c r="H105" s="61"/>
      <c r="I105" s="71"/>
      <c r="J105" s="72"/>
      <c r="K105" s="407"/>
      <c r="L105" s="407"/>
      <c r="M105" s="72"/>
    </row>
    <row r="106" spans="1:13" ht="15">
      <c r="A106" s="61"/>
      <c r="B106" s="61"/>
      <c r="C106" s="66"/>
      <c r="D106" s="61"/>
      <c r="E106" s="61"/>
      <c r="F106" s="61"/>
      <c r="G106" s="61"/>
      <c r="H106" s="61"/>
      <c r="I106" s="71"/>
      <c r="J106" s="72"/>
      <c r="K106" s="407"/>
      <c r="L106" s="407"/>
      <c r="M106" s="72"/>
    </row>
    <row r="107" spans="1:13" ht="15">
      <c r="A107" s="61"/>
      <c r="B107" s="61"/>
      <c r="C107" s="66"/>
      <c r="D107" s="61"/>
      <c r="E107" s="61"/>
      <c r="F107" s="61"/>
      <c r="G107" s="61"/>
      <c r="H107" s="61"/>
      <c r="I107" s="71"/>
      <c r="J107" s="72"/>
      <c r="K107" s="72"/>
      <c r="L107" s="71"/>
      <c r="M107" s="72"/>
    </row>
    <row r="108" spans="1:13" ht="15">
      <c r="A108" s="61"/>
      <c r="B108" s="61"/>
      <c r="C108" s="66"/>
      <c r="D108" s="61"/>
      <c r="E108" s="61"/>
      <c r="F108" s="61"/>
      <c r="G108" s="61"/>
      <c r="H108" s="61"/>
      <c r="I108" s="71"/>
      <c r="J108" s="72"/>
      <c r="K108" s="72"/>
      <c r="L108" s="71"/>
      <c r="M108" s="72"/>
    </row>
    <row r="109" spans="1:13" ht="15">
      <c r="A109" s="61"/>
      <c r="B109" s="61"/>
      <c r="C109" s="66"/>
      <c r="D109" s="61"/>
      <c r="E109" s="61"/>
      <c r="F109" s="61"/>
      <c r="G109" s="61"/>
      <c r="H109" s="61"/>
      <c r="I109" s="71"/>
      <c r="J109" s="72"/>
      <c r="K109" s="72"/>
      <c r="L109" s="71"/>
      <c r="M109" s="72"/>
    </row>
    <row r="110" spans="1:13" ht="15">
      <c r="A110" s="61"/>
      <c r="B110" s="61"/>
      <c r="C110" s="66"/>
      <c r="D110" s="61"/>
      <c r="E110" s="61"/>
      <c r="F110" s="61"/>
      <c r="G110" s="61"/>
      <c r="H110" s="61"/>
      <c r="I110" s="71"/>
      <c r="J110" s="72"/>
      <c r="K110" s="72"/>
      <c r="L110" s="71"/>
      <c r="M110" s="72"/>
    </row>
    <row r="111" spans="1:13" ht="15">
      <c r="A111" s="61"/>
      <c r="B111" s="61"/>
      <c r="C111" s="66"/>
      <c r="D111" s="61"/>
      <c r="E111" s="61"/>
      <c r="F111" s="61"/>
      <c r="G111" s="61"/>
      <c r="H111" s="61"/>
      <c r="I111" s="71"/>
      <c r="J111" s="72"/>
      <c r="K111" s="72"/>
      <c r="L111" s="71"/>
      <c r="M111" s="72"/>
    </row>
    <row r="112" spans="1:13" ht="15">
      <c r="A112" s="61"/>
      <c r="B112" s="61"/>
      <c r="C112" s="66"/>
      <c r="D112" s="61"/>
      <c r="E112" s="61"/>
      <c r="F112" s="61"/>
      <c r="G112" s="61"/>
      <c r="H112" s="61"/>
      <c r="I112" s="71"/>
      <c r="J112" s="72"/>
      <c r="K112" s="72"/>
      <c r="L112" s="71"/>
      <c r="M112" s="72"/>
    </row>
    <row r="113" spans="1:13" ht="15">
      <c r="A113" s="61"/>
      <c r="B113" s="61"/>
      <c r="C113" s="66"/>
      <c r="D113" s="61"/>
      <c r="E113" s="61"/>
      <c r="F113" s="61"/>
      <c r="G113" s="61"/>
      <c r="H113" s="61"/>
      <c r="I113" s="71"/>
      <c r="J113" s="72"/>
      <c r="K113" s="72"/>
      <c r="L113" s="71"/>
      <c r="M113" s="72"/>
    </row>
    <row r="114" spans="1:13" ht="15">
      <c r="A114" s="61"/>
      <c r="B114" s="61"/>
      <c r="C114" s="66"/>
      <c r="D114" s="61"/>
      <c r="E114" s="61"/>
      <c r="F114" s="61"/>
      <c r="G114" s="61"/>
      <c r="H114" s="61"/>
      <c r="I114" s="71"/>
      <c r="J114" s="72"/>
      <c r="K114" s="72"/>
      <c r="L114" s="71"/>
      <c r="M114" s="72"/>
    </row>
    <row r="115" spans="1:13" ht="15">
      <c r="A115" s="61"/>
      <c r="B115" s="61"/>
      <c r="C115" s="66"/>
      <c r="D115" s="61"/>
      <c r="E115" s="61"/>
      <c r="F115" s="61"/>
      <c r="G115" s="61"/>
      <c r="H115" s="61"/>
      <c r="I115" s="71"/>
      <c r="J115" s="72"/>
      <c r="K115" s="72"/>
      <c r="L115" s="71"/>
      <c r="M115" s="72"/>
    </row>
    <row r="116" spans="1:13" ht="15">
      <c r="A116" s="61"/>
      <c r="B116" s="61"/>
      <c r="C116" s="66"/>
      <c r="D116" s="61"/>
      <c r="E116" s="61"/>
      <c r="F116" s="61"/>
      <c r="G116" s="61"/>
      <c r="H116" s="61"/>
      <c r="I116" s="71"/>
      <c r="J116" s="72"/>
      <c r="K116" s="72"/>
      <c r="L116" s="71"/>
      <c r="M116" s="72"/>
    </row>
    <row r="117" spans="1:13" ht="15">
      <c r="A117" s="61"/>
      <c r="B117" s="61"/>
      <c r="C117" s="66"/>
      <c r="D117" s="61"/>
      <c r="E117" s="61"/>
      <c r="F117" s="61"/>
      <c r="G117" s="61"/>
      <c r="H117" s="61"/>
      <c r="I117" s="71"/>
      <c r="J117" s="72"/>
      <c r="K117" s="72"/>
      <c r="L117" s="71"/>
      <c r="M117" s="72"/>
    </row>
    <row r="118" spans="1:13" ht="15">
      <c r="A118" s="61"/>
      <c r="B118" s="61"/>
      <c r="C118" s="66"/>
      <c r="D118" s="61"/>
      <c r="E118" s="61"/>
      <c r="F118" s="61"/>
      <c r="G118" s="61"/>
      <c r="H118" s="61"/>
      <c r="I118" s="71"/>
      <c r="J118" s="72"/>
      <c r="K118" s="72"/>
      <c r="L118" s="71"/>
      <c r="M118" s="72"/>
    </row>
    <row r="119" spans="1:13" ht="15">
      <c r="A119" s="61"/>
      <c r="B119" s="61"/>
      <c r="C119" s="66"/>
      <c r="D119" s="61"/>
      <c r="E119" s="61"/>
      <c r="F119" s="61"/>
      <c r="G119" s="61"/>
      <c r="H119" s="61"/>
      <c r="I119" s="71"/>
      <c r="J119" s="72"/>
      <c r="K119" s="72"/>
      <c r="L119" s="71"/>
      <c r="M119" s="72"/>
    </row>
    <row r="120" spans="1:13" ht="15">
      <c r="A120" s="61"/>
      <c r="B120" s="61"/>
      <c r="C120" s="66"/>
      <c r="D120" s="61"/>
      <c r="E120" s="61"/>
      <c r="F120" s="61"/>
      <c r="G120" s="61"/>
      <c r="H120" s="61"/>
      <c r="I120" s="71"/>
      <c r="J120" s="72"/>
      <c r="K120" s="72"/>
      <c r="L120" s="71"/>
      <c r="M120" s="72"/>
    </row>
    <row r="121" spans="1:13" ht="15">
      <c r="A121" s="61"/>
      <c r="B121" s="61"/>
      <c r="C121" s="66"/>
      <c r="D121" s="61"/>
      <c r="E121" s="61"/>
      <c r="F121" s="61"/>
      <c r="G121" s="61"/>
      <c r="H121" s="61"/>
      <c r="I121" s="71"/>
      <c r="J121" s="72"/>
      <c r="K121" s="72"/>
      <c r="L121" s="71"/>
      <c r="M121" s="72"/>
    </row>
    <row r="122" spans="1:13" ht="15">
      <c r="A122" s="61"/>
      <c r="B122" s="61"/>
      <c r="C122" s="66"/>
      <c r="D122" s="61"/>
      <c r="E122" s="61"/>
      <c r="F122" s="61"/>
      <c r="G122" s="61"/>
      <c r="H122" s="61"/>
      <c r="I122" s="71"/>
      <c r="J122" s="72"/>
      <c r="K122" s="72"/>
      <c r="L122" s="71"/>
      <c r="M122" s="72"/>
    </row>
    <row r="123" spans="1:13" ht="15">
      <c r="A123" s="61"/>
      <c r="B123" s="61"/>
      <c r="C123" s="66"/>
      <c r="D123" s="61"/>
      <c r="E123" s="61"/>
      <c r="F123" s="61"/>
      <c r="G123" s="61"/>
      <c r="H123" s="61"/>
      <c r="I123" s="71"/>
      <c r="J123" s="72"/>
      <c r="K123" s="72"/>
      <c r="L123" s="71"/>
      <c r="M123" s="72"/>
    </row>
    <row r="124" spans="1:13" ht="15">
      <c r="A124" s="61"/>
      <c r="B124" s="61"/>
      <c r="C124" s="66"/>
      <c r="D124" s="61"/>
      <c r="E124" s="61"/>
      <c r="F124" s="61"/>
      <c r="G124" s="61"/>
      <c r="H124" s="61"/>
      <c r="I124" s="71"/>
      <c r="J124" s="72"/>
      <c r="K124" s="72"/>
      <c r="L124" s="71"/>
      <c r="M124" s="72"/>
    </row>
    <row r="125" spans="1:13" ht="15">
      <c r="A125" s="61"/>
      <c r="B125" s="61"/>
      <c r="C125" s="66"/>
      <c r="D125" s="61"/>
      <c r="E125" s="61"/>
      <c r="F125" s="61"/>
      <c r="G125" s="61"/>
      <c r="H125" s="61"/>
      <c r="I125" s="71"/>
      <c r="J125" s="72"/>
      <c r="K125" s="72"/>
      <c r="L125" s="71"/>
      <c r="M125" s="72"/>
    </row>
    <row r="126" spans="1:13" ht="15">
      <c r="A126" s="61"/>
      <c r="B126" s="61"/>
      <c r="C126" s="66"/>
      <c r="D126" s="61"/>
      <c r="E126" s="61"/>
      <c r="F126" s="61"/>
      <c r="G126" s="61"/>
      <c r="H126" s="61"/>
      <c r="I126" s="71"/>
      <c r="J126" s="72"/>
      <c r="K126" s="72"/>
      <c r="L126" s="71"/>
      <c r="M126" s="72"/>
    </row>
    <row r="127" spans="1:13" ht="15">
      <c r="A127" s="61"/>
      <c r="B127" s="61"/>
      <c r="C127" s="66"/>
      <c r="D127" s="61"/>
      <c r="E127" s="61"/>
      <c r="F127" s="61"/>
      <c r="G127" s="61"/>
      <c r="H127" s="61"/>
      <c r="I127" s="71"/>
      <c r="J127" s="72"/>
      <c r="K127" s="72"/>
      <c r="L127" s="71"/>
      <c r="M127" s="72"/>
    </row>
    <row r="128" spans="1:13" ht="15">
      <c r="A128" s="61"/>
      <c r="B128" s="61"/>
      <c r="C128" s="66"/>
      <c r="D128" s="61"/>
      <c r="E128" s="61"/>
      <c r="F128" s="61"/>
      <c r="G128" s="61"/>
      <c r="H128" s="61"/>
      <c r="I128" s="71"/>
      <c r="J128" s="72"/>
      <c r="K128" s="72"/>
      <c r="L128" s="71"/>
      <c r="M128" s="72"/>
    </row>
    <row r="129" spans="1:13" ht="15">
      <c r="A129" s="61"/>
      <c r="B129" s="61"/>
      <c r="C129" s="66"/>
      <c r="D129" s="61"/>
      <c r="E129" s="61"/>
      <c r="F129" s="61"/>
      <c r="G129" s="61"/>
      <c r="H129" s="61"/>
      <c r="I129" s="71"/>
      <c r="J129" s="72"/>
      <c r="K129" s="72"/>
      <c r="L129" s="71"/>
      <c r="M129" s="72"/>
    </row>
    <row r="130" spans="1:13" ht="15">
      <c r="A130" s="61"/>
      <c r="B130" s="61"/>
      <c r="C130" s="66"/>
      <c r="D130" s="61"/>
      <c r="E130" s="61"/>
      <c r="F130" s="61"/>
      <c r="G130" s="61"/>
      <c r="H130" s="61"/>
      <c r="I130" s="71"/>
      <c r="J130" s="72"/>
      <c r="K130" s="72"/>
      <c r="L130" s="71"/>
      <c r="M130" s="72"/>
    </row>
    <row r="131" spans="1:13" ht="15">
      <c r="A131" s="61"/>
      <c r="B131" s="61"/>
      <c r="C131" s="66"/>
      <c r="D131" s="61"/>
      <c r="E131" s="61"/>
      <c r="F131" s="61"/>
      <c r="G131" s="61"/>
      <c r="H131" s="61"/>
      <c r="I131" s="71"/>
      <c r="J131" s="72"/>
      <c r="K131" s="72"/>
      <c r="L131" s="71"/>
      <c r="M131" s="72"/>
    </row>
    <row r="132" spans="1:13" ht="15">
      <c r="A132" s="61"/>
      <c r="B132" s="61"/>
      <c r="C132" s="66"/>
      <c r="D132" s="61"/>
      <c r="E132" s="61"/>
      <c r="F132" s="61"/>
      <c r="G132" s="61"/>
      <c r="H132" s="61"/>
      <c r="I132" s="71"/>
      <c r="J132" s="72"/>
      <c r="K132" s="72"/>
      <c r="L132" s="71"/>
      <c r="M132" s="72"/>
    </row>
    <row r="133" spans="1:13" ht="15">
      <c r="A133" s="61"/>
      <c r="B133" s="61"/>
      <c r="C133" s="66"/>
      <c r="D133" s="61"/>
      <c r="E133" s="61"/>
      <c r="F133" s="61"/>
      <c r="G133" s="61"/>
      <c r="H133" s="61"/>
      <c r="I133" s="71"/>
      <c r="J133" s="72"/>
      <c r="K133" s="72"/>
      <c r="L133" s="71"/>
      <c r="M133" s="72"/>
    </row>
    <row r="134" spans="1:13" ht="15">
      <c r="A134" s="61"/>
      <c r="B134" s="61"/>
      <c r="C134" s="66"/>
      <c r="D134" s="61"/>
      <c r="E134" s="61"/>
      <c r="F134" s="61"/>
      <c r="G134" s="61"/>
      <c r="H134" s="61"/>
      <c r="I134" s="71"/>
      <c r="J134" s="72"/>
      <c r="K134" s="72"/>
      <c r="L134" s="71"/>
      <c r="M134" s="72"/>
    </row>
    <row r="135" spans="1:13" ht="15">
      <c r="A135" s="61"/>
      <c r="B135" s="61"/>
      <c r="C135" s="66"/>
      <c r="D135" s="61"/>
      <c r="E135" s="61"/>
      <c r="F135" s="61"/>
      <c r="G135" s="61"/>
      <c r="H135" s="61"/>
      <c r="I135" s="71"/>
      <c r="J135" s="72"/>
      <c r="K135" s="72"/>
      <c r="L135" s="71"/>
      <c r="M135" s="72"/>
    </row>
    <row r="136" spans="1:13" ht="15">
      <c r="A136" s="61"/>
      <c r="B136" s="61"/>
      <c r="C136" s="66"/>
      <c r="D136" s="61"/>
      <c r="E136" s="61"/>
      <c r="F136" s="61"/>
      <c r="G136" s="61"/>
      <c r="H136" s="61"/>
      <c r="I136" s="71"/>
      <c r="J136" s="72"/>
      <c r="K136" s="72"/>
      <c r="L136" s="71"/>
      <c r="M136" s="72"/>
    </row>
    <row r="137" spans="1:13" ht="15">
      <c r="A137" s="61"/>
      <c r="B137" s="61"/>
      <c r="C137" s="66"/>
      <c r="D137" s="61"/>
      <c r="E137" s="61"/>
      <c r="F137" s="61"/>
      <c r="G137" s="61"/>
      <c r="H137" s="61"/>
      <c r="I137" s="71"/>
      <c r="J137" s="72"/>
      <c r="K137" s="72"/>
      <c r="L137" s="71"/>
      <c r="M137" s="72"/>
    </row>
    <row r="138" spans="1:13" ht="15">
      <c r="A138" s="61"/>
      <c r="B138" s="61"/>
      <c r="C138" s="66"/>
      <c r="D138" s="61"/>
      <c r="E138" s="61"/>
      <c r="F138" s="61"/>
      <c r="G138" s="61"/>
      <c r="H138" s="61"/>
      <c r="I138" s="71"/>
      <c r="J138" s="72"/>
      <c r="K138" s="72"/>
      <c r="L138" s="71"/>
      <c r="M138" s="72"/>
    </row>
    <row r="139" spans="1:13" ht="15">
      <c r="A139" s="61"/>
      <c r="B139" s="61"/>
      <c r="C139" s="66"/>
      <c r="D139" s="61"/>
      <c r="E139" s="61"/>
      <c r="F139" s="61"/>
      <c r="G139" s="61"/>
      <c r="H139" s="61"/>
      <c r="I139" s="71"/>
      <c r="J139" s="72"/>
      <c r="K139" s="72"/>
      <c r="L139" s="71"/>
      <c r="M139" s="72"/>
    </row>
    <row r="140" spans="1:13" ht="15">
      <c r="A140" s="61"/>
      <c r="B140" s="61"/>
      <c r="C140" s="66"/>
      <c r="D140" s="61"/>
      <c r="E140" s="61"/>
      <c r="F140" s="61"/>
      <c r="G140" s="61"/>
      <c r="H140" s="61"/>
      <c r="I140" s="71"/>
      <c r="J140" s="72"/>
      <c r="K140" s="72"/>
      <c r="L140" s="71"/>
      <c r="M140" s="72"/>
    </row>
    <row r="141" spans="1:13" ht="15">
      <c r="A141" s="61"/>
      <c r="B141" s="61"/>
      <c r="C141" s="66"/>
      <c r="D141" s="61"/>
      <c r="E141" s="61"/>
      <c r="F141" s="61"/>
      <c r="G141" s="61"/>
      <c r="H141" s="61"/>
      <c r="I141" s="71"/>
      <c r="J141" s="72"/>
      <c r="K141" s="72"/>
      <c r="L141" s="71"/>
      <c r="M141" s="72"/>
    </row>
    <row r="142" spans="1:13" ht="15">
      <c r="A142" s="61"/>
      <c r="B142" s="61"/>
      <c r="C142" s="66"/>
      <c r="D142" s="61"/>
      <c r="E142" s="61"/>
      <c r="F142" s="61"/>
      <c r="G142" s="61"/>
      <c r="H142" s="61"/>
      <c r="I142" s="71"/>
      <c r="J142" s="72"/>
      <c r="K142" s="72"/>
      <c r="L142" s="71"/>
      <c r="M142" s="72"/>
    </row>
    <row r="143" spans="1:13" ht="15">
      <c r="A143" s="61"/>
      <c r="B143" s="61"/>
      <c r="C143" s="66"/>
      <c r="D143" s="61"/>
      <c r="E143" s="61"/>
      <c r="F143" s="61"/>
      <c r="G143" s="61"/>
      <c r="H143" s="61"/>
      <c r="I143" s="71"/>
      <c r="J143" s="72"/>
      <c r="K143" s="72"/>
      <c r="L143" s="71"/>
      <c r="M143" s="72"/>
    </row>
    <row r="144" spans="3:8" ht="15">
      <c r="C144" s="66"/>
      <c r="D144" s="61"/>
      <c r="E144" s="61"/>
      <c r="F144" s="61"/>
      <c r="G144" s="61"/>
      <c r="H144" s="61"/>
    </row>
    <row r="145" spans="3:8" ht="15">
      <c r="C145" s="66"/>
      <c r="D145" s="61"/>
      <c r="E145" s="61"/>
      <c r="F145" s="61"/>
      <c r="G145" s="61"/>
      <c r="H145" s="61"/>
    </row>
    <row r="146" spans="3:8" ht="15">
      <c r="C146" s="66"/>
      <c r="D146" s="61"/>
      <c r="E146" s="61"/>
      <c r="F146" s="61"/>
      <c r="G146" s="61"/>
      <c r="H146" s="61"/>
    </row>
    <row r="147" spans="3:8" ht="15">
      <c r="C147" s="66"/>
      <c r="D147" s="61"/>
      <c r="E147" s="61"/>
      <c r="F147" s="61"/>
      <c r="G147" s="61"/>
      <c r="H147" s="61"/>
    </row>
  </sheetData>
  <mergeCells count="196">
    <mergeCell ref="N8:N9"/>
    <mergeCell ref="N10:N11"/>
    <mergeCell ref="N18:N19"/>
    <mergeCell ref="N40:N41"/>
    <mergeCell ref="N62:N63"/>
    <mergeCell ref="N52:N53"/>
    <mergeCell ref="N60:N61"/>
    <mergeCell ref="N36:N37"/>
    <mergeCell ref="N42:N43"/>
    <mergeCell ref="N38:N39"/>
    <mergeCell ref="N16:N17"/>
    <mergeCell ref="N26:N27"/>
    <mergeCell ref="N24:N25"/>
    <mergeCell ref="N34:N35"/>
    <mergeCell ref="N32:N33"/>
    <mergeCell ref="N50:N51"/>
    <mergeCell ref="N48:N49"/>
    <mergeCell ref="N58:N59"/>
    <mergeCell ref="N12:N13"/>
    <mergeCell ref="N14:N15"/>
    <mergeCell ref="N20:N21"/>
    <mergeCell ref="N22:N23"/>
    <mergeCell ref="N28:N29"/>
    <mergeCell ref="N30:N31"/>
    <mergeCell ref="E44:E45"/>
    <mergeCell ref="C46:C47"/>
    <mergeCell ref="D46:D47"/>
    <mergeCell ref="E46:E47"/>
    <mergeCell ref="L44:L51"/>
    <mergeCell ref="E38:E39"/>
    <mergeCell ref="N68:N69"/>
    <mergeCell ref="N70:N71"/>
    <mergeCell ref="N72:N73"/>
    <mergeCell ref="N64:N65"/>
    <mergeCell ref="N66:N67"/>
    <mergeCell ref="M56:M57"/>
    <mergeCell ref="N44:N45"/>
    <mergeCell ref="N46:N47"/>
    <mergeCell ref="N54:N55"/>
    <mergeCell ref="N56:N57"/>
    <mergeCell ref="M48:M49"/>
    <mergeCell ref="M62:M63"/>
    <mergeCell ref="M52:M53"/>
    <mergeCell ref="M60:M61"/>
    <mergeCell ref="M50:M51"/>
    <mergeCell ref="L28:L35"/>
    <mergeCell ref="M20:M21"/>
    <mergeCell ref="M22:M23"/>
    <mergeCell ref="M28:M29"/>
    <mergeCell ref="M30:M31"/>
    <mergeCell ref="D24:D25"/>
    <mergeCell ref="L36:L43"/>
    <mergeCell ref="L52:L63"/>
    <mergeCell ref="C48:C49"/>
    <mergeCell ref="E48:E49"/>
    <mergeCell ref="C50:C51"/>
    <mergeCell ref="E42:E43"/>
    <mergeCell ref="D38:D39"/>
    <mergeCell ref="C36:C37"/>
    <mergeCell ref="D36:D37"/>
    <mergeCell ref="E36:E37"/>
    <mergeCell ref="C42:C43"/>
    <mergeCell ref="C38:C39"/>
    <mergeCell ref="D54:D55"/>
    <mergeCell ref="C58:C59"/>
    <mergeCell ref="D58:D59"/>
    <mergeCell ref="C40:C41"/>
    <mergeCell ref="D40:D41"/>
    <mergeCell ref="D44:D45"/>
    <mergeCell ref="L8:L11"/>
    <mergeCell ref="M8:M9"/>
    <mergeCell ref="M72:M73"/>
    <mergeCell ref="M68:M69"/>
    <mergeCell ref="M70:M71"/>
    <mergeCell ref="E54:E55"/>
    <mergeCell ref="E58:E59"/>
    <mergeCell ref="M54:M55"/>
    <mergeCell ref="M58:M59"/>
    <mergeCell ref="E40:E41"/>
    <mergeCell ref="M40:M41"/>
    <mergeCell ref="L64:L73"/>
    <mergeCell ref="M66:M67"/>
    <mergeCell ref="M64:M65"/>
    <mergeCell ref="E16:E17"/>
    <mergeCell ref="M16:M17"/>
    <mergeCell ref="L20:L27"/>
    <mergeCell ref="E30:E31"/>
    <mergeCell ref="E14:E15"/>
    <mergeCell ref="E34:E35"/>
    <mergeCell ref="M24:M25"/>
    <mergeCell ref="L12:L19"/>
    <mergeCell ref="M14:M15"/>
    <mergeCell ref="M12:M13"/>
    <mergeCell ref="A74:K74"/>
    <mergeCell ref="C70:C71"/>
    <mergeCell ref="E50:E51"/>
    <mergeCell ref="A48:A73"/>
    <mergeCell ref="C62:C63"/>
    <mergeCell ref="D48:D49"/>
    <mergeCell ref="D50:D51"/>
    <mergeCell ref="D62:D63"/>
    <mergeCell ref="E62:E63"/>
    <mergeCell ref="D60:D61"/>
    <mergeCell ref="E60:E61"/>
    <mergeCell ref="C56:C57"/>
    <mergeCell ref="D56:D57"/>
    <mergeCell ref="E56:E57"/>
    <mergeCell ref="E52:E53"/>
    <mergeCell ref="C60:C61"/>
    <mergeCell ref="C68:C69"/>
    <mergeCell ref="C72:C73"/>
    <mergeCell ref="B52:B63"/>
    <mergeCell ref="C52:C53"/>
    <mergeCell ref="D52:D53"/>
    <mergeCell ref="C54:C55"/>
    <mergeCell ref="B44:B51"/>
    <mergeCell ref="C44:C45"/>
    <mergeCell ref="A36:A43"/>
    <mergeCell ref="B36:B43"/>
    <mergeCell ref="D42:D43"/>
    <mergeCell ref="M38:M39"/>
    <mergeCell ref="M42:M43"/>
    <mergeCell ref="M32:M33"/>
    <mergeCell ref="M34:M35"/>
    <mergeCell ref="M36:M37"/>
    <mergeCell ref="L6:M6"/>
    <mergeCell ref="A8:A35"/>
    <mergeCell ref="C32:C33"/>
    <mergeCell ref="D32:D33"/>
    <mergeCell ref="E32:E33"/>
    <mergeCell ref="D18:D19"/>
    <mergeCell ref="E18:E19"/>
    <mergeCell ref="C26:C27"/>
    <mergeCell ref="E24:E25"/>
    <mergeCell ref="C24:C25"/>
    <mergeCell ref="E26:E27"/>
    <mergeCell ref="C10:C11"/>
    <mergeCell ref="C18:C19"/>
    <mergeCell ref="E10:E11"/>
    <mergeCell ref="M10:M11"/>
    <mergeCell ref="C16:C17"/>
    <mergeCell ref="A1:B4"/>
    <mergeCell ref="C1:N1"/>
    <mergeCell ref="C2:N2"/>
    <mergeCell ref="D3:N3"/>
    <mergeCell ref="D4:N4"/>
    <mergeCell ref="N6:N7"/>
    <mergeCell ref="C6:C7"/>
    <mergeCell ref="D6:E6"/>
    <mergeCell ref="F6:K6"/>
    <mergeCell ref="A6:A7"/>
    <mergeCell ref="B6:B7"/>
    <mergeCell ref="C8:C9"/>
    <mergeCell ref="D26:D27"/>
    <mergeCell ref="D8:D9"/>
    <mergeCell ref="D10:D11"/>
    <mergeCell ref="E8:E9"/>
    <mergeCell ref="M18:M19"/>
    <mergeCell ref="M26:M27"/>
    <mergeCell ref="B64:B73"/>
    <mergeCell ref="C64:C65"/>
    <mergeCell ref="C66:C67"/>
    <mergeCell ref="D64:D65"/>
    <mergeCell ref="E64:E65"/>
    <mergeCell ref="D66:D67"/>
    <mergeCell ref="E66:E67"/>
    <mergeCell ref="D70:D71"/>
    <mergeCell ref="D72:D73"/>
    <mergeCell ref="D68:D69"/>
    <mergeCell ref="E70:E71"/>
    <mergeCell ref="E72:E73"/>
    <mergeCell ref="M44:M45"/>
    <mergeCell ref="M46:M47"/>
    <mergeCell ref="B8:B11"/>
    <mergeCell ref="C14:C15"/>
    <mergeCell ref="D14:D15"/>
    <mergeCell ref="B28:B35"/>
    <mergeCell ref="C28:C29"/>
    <mergeCell ref="D28:D29"/>
    <mergeCell ref="E28:E29"/>
    <mergeCell ref="C30:C31"/>
    <mergeCell ref="D30:D31"/>
    <mergeCell ref="B12:B19"/>
    <mergeCell ref="C12:C13"/>
    <mergeCell ref="D12:D13"/>
    <mergeCell ref="E12:E13"/>
    <mergeCell ref="D16:D17"/>
    <mergeCell ref="B20:B27"/>
    <mergeCell ref="C20:C21"/>
    <mergeCell ref="C22:C23"/>
    <mergeCell ref="D20:D21"/>
    <mergeCell ref="E20:E21"/>
    <mergeCell ref="D22:D23"/>
    <mergeCell ref="E22:E23"/>
    <mergeCell ref="C34:C35"/>
    <mergeCell ref="D34:D35"/>
  </mergeCells>
  <printOptions horizontalCentered="1" verticalCentered="1"/>
  <pageMargins left="0" right="0" top="0.5511811023622047" bottom="0" header="0.31496062992125984" footer="0"/>
  <pageSetup fitToHeight="0" horizontalDpi="600" verticalDpi="600" orientation="landscape" scale="44" r:id="rId4"/>
  <headerFooter>
    <oddFooter>&amp;C&amp;G</oddFooter>
  </headerFooter>
  <rowBreaks count="1" manualBreakCount="1">
    <brk id="31" min="1" max="16383" man="1"/>
  </row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578B1-B09C-4ED7-9ADA-FCA7D52B0FC5}">
  <dimension ref="A1:BU189"/>
  <sheetViews>
    <sheetView tabSelected="1" zoomScale="71" zoomScaleNormal="71" workbookViewId="0" topLeftCell="D105">
      <selection activeCell="H114" sqref="H114"/>
    </sheetView>
  </sheetViews>
  <sheetFormatPr defaultColWidth="11.421875" defaultRowHeight="15"/>
  <cols>
    <col min="1" max="1" width="8.7109375" style="97" customWidth="1"/>
    <col min="2" max="2" width="16.28125" style="97" customWidth="1"/>
    <col min="3" max="3" width="37.28125" style="97" customWidth="1"/>
    <col min="4" max="4" width="16.00390625" style="97" customWidth="1"/>
    <col min="5" max="5" width="18.421875" style="357" customWidth="1"/>
    <col min="6" max="6" width="20.00390625" style="357" customWidth="1"/>
    <col min="7" max="9" width="23.00390625" style="357" customWidth="1"/>
    <col min="10" max="10" width="20.421875" style="357" customWidth="1"/>
    <col min="11" max="11" width="18.8515625" style="358" customWidth="1"/>
    <col min="12" max="12" width="21.00390625" style="357" customWidth="1"/>
    <col min="13" max="13" width="28.8515625" style="357" customWidth="1"/>
    <col min="14" max="14" width="19.00390625" style="97" customWidth="1"/>
    <col min="15" max="15" width="20.140625" style="97" customWidth="1"/>
    <col min="16" max="16" width="19.28125" style="97" customWidth="1"/>
    <col min="17" max="17" width="27.57421875" style="97" customWidth="1"/>
    <col min="18" max="18" width="22.8515625" style="97" customWidth="1"/>
    <col min="19" max="22" width="16.7109375" style="97" customWidth="1"/>
    <col min="23" max="23" width="16.421875" style="97" customWidth="1"/>
    <col min="24" max="24" width="14.8515625" style="344" customWidth="1"/>
    <col min="25" max="25" width="11.00390625" style="357" customWidth="1"/>
    <col min="26" max="26" width="14.140625" style="94" customWidth="1"/>
    <col min="27" max="29" width="11.421875" style="95" customWidth="1"/>
    <col min="30" max="73" width="11.421875" style="96" customWidth="1"/>
    <col min="74" max="16384" width="11.421875" style="97" customWidth="1"/>
  </cols>
  <sheetData>
    <row r="1" spans="1:54" ht="23.25" customHeight="1">
      <c r="A1" s="1241"/>
      <c r="B1" s="1242"/>
      <c r="C1" s="1242"/>
      <c r="D1" s="1243"/>
      <c r="E1" s="1247" t="s">
        <v>0</v>
      </c>
      <c r="F1" s="1248"/>
      <c r="G1" s="1248"/>
      <c r="H1" s="1248"/>
      <c r="I1" s="1248"/>
      <c r="J1" s="1248"/>
      <c r="K1" s="1248"/>
      <c r="L1" s="1248"/>
      <c r="M1" s="1248"/>
      <c r="N1" s="1248"/>
      <c r="O1" s="1248"/>
      <c r="P1" s="1248"/>
      <c r="Q1" s="1248"/>
      <c r="R1" s="1248"/>
      <c r="S1" s="1248"/>
      <c r="T1" s="1248"/>
      <c r="U1" s="1248"/>
      <c r="V1" s="1248"/>
      <c r="W1" s="1248"/>
      <c r="X1" s="1248"/>
      <c r="Y1" s="1249"/>
      <c r="Z1" s="330"/>
      <c r="AA1" s="326"/>
      <c r="AB1" s="326"/>
      <c r="AC1" s="326"/>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row>
    <row r="2" spans="1:54" ht="23.25" customHeight="1">
      <c r="A2" s="1244"/>
      <c r="B2" s="1245"/>
      <c r="C2" s="1245"/>
      <c r="D2" s="1246"/>
      <c r="E2" s="1250" t="s">
        <v>101</v>
      </c>
      <c r="F2" s="1251"/>
      <c r="G2" s="1251"/>
      <c r="H2" s="1251"/>
      <c r="I2" s="1251"/>
      <c r="J2" s="1251"/>
      <c r="K2" s="1251"/>
      <c r="L2" s="1251"/>
      <c r="M2" s="1251"/>
      <c r="N2" s="1251"/>
      <c r="O2" s="1251"/>
      <c r="P2" s="1251"/>
      <c r="Q2" s="1251"/>
      <c r="R2" s="1251"/>
      <c r="S2" s="1251"/>
      <c r="T2" s="1251"/>
      <c r="U2" s="1251"/>
      <c r="V2" s="1251"/>
      <c r="W2" s="1251"/>
      <c r="X2" s="1251"/>
      <c r="Y2" s="1252"/>
      <c r="Z2" s="330"/>
      <c r="AA2" s="326"/>
      <c r="AB2" s="326"/>
      <c r="AC2" s="326"/>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row>
    <row r="3" spans="1:54" ht="23.25" customHeight="1">
      <c r="A3" s="1244"/>
      <c r="B3" s="1245"/>
      <c r="C3" s="1245"/>
      <c r="D3" s="1246"/>
      <c r="E3" s="1253" t="s">
        <v>102</v>
      </c>
      <c r="F3" s="1254"/>
      <c r="G3" s="1253" t="s">
        <v>89</v>
      </c>
      <c r="H3" s="1255"/>
      <c r="I3" s="1255"/>
      <c r="J3" s="1255"/>
      <c r="K3" s="1255"/>
      <c r="L3" s="1255"/>
      <c r="M3" s="1255"/>
      <c r="N3" s="1255"/>
      <c r="O3" s="1255"/>
      <c r="P3" s="1255"/>
      <c r="Q3" s="1255"/>
      <c r="R3" s="1255"/>
      <c r="S3" s="1255"/>
      <c r="T3" s="1255"/>
      <c r="U3" s="1255"/>
      <c r="V3" s="1255"/>
      <c r="W3" s="1255"/>
      <c r="X3" s="1255"/>
      <c r="Y3" s="1256"/>
      <c r="Z3" s="330"/>
      <c r="AA3" s="326"/>
      <c r="AB3" s="326"/>
      <c r="AC3" s="326"/>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row>
    <row r="4" spans="1:54" ht="23.25" customHeight="1" thickBot="1">
      <c r="A4" s="1244"/>
      <c r="B4" s="1245"/>
      <c r="C4" s="1245"/>
      <c r="D4" s="1246"/>
      <c r="E4" s="1257" t="s">
        <v>103</v>
      </c>
      <c r="F4" s="1258"/>
      <c r="G4" s="1259">
        <v>43101</v>
      </c>
      <c r="H4" s="1260"/>
      <c r="I4" s="1260"/>
      <c r="J4" s="1260"/>
      <c r="K4" s="1260"/>
      <c r="L4" s="1260"/>
      <c r="M4" s="1260"/>
      <c r="N4" s="1260"/>
      <c r="O4" s="1260"/>
      <c r="P4" s="1260"/>
      <c r="Q4" s="1260"/>
      <c r="R4" s="1260"/>
      <c r="S4" s="1260"/>
      <c r="T4" s="1260"/>
      <c r="U4" s="1260"/>
      <c r="V4" s="1260"/>
      <c r="W4" s="1260"/>
      <c r="X4" s="1260"/>
      <c r="Y4" s="1261"/>
      <c r="Z4" s="330"/>
      <c r="AA4" s="326"/>
      <c r="AB4" s="326"/>
      <c r="AC4" s="326"/>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row>
    <row r="5" spans="1:73" s="102" customFormat="1" ht="29.25" customHeight="1">
      <c r="A5" s="1235" t="s">
        <v>105</v>
      </c>
      <c r="B5" s="1235" t="s">
        <v>106</v>
      </c>
      <c r="C5" s="1235" t="s">
        <v>107</v>
      </c>
      <c r="D5" s="1238" t="s">
        <v>108</v>
      </c>
      <c r="E5" s="1231" t="s">
        <v>109</v>
      </c>
      <c r="F5" s="1231" t="s">
        <v>110</v>
      </c>
      <c r="G5" s="1231"/>
      <c r="H5" s="1231"/>
      <c r="I5" s="1231"/>
      <c r="J5" s="1231" t="s">
        <v>111</v>
      </c>
      <c r="K5" s="1231"/>
      <c r="L5" s="1231"/>
      <c r="M5" s="1231"/>
      <c r="N5" s="1232" t="s">
        <v>112</v>
      </c>
      <c r="O5" s="1233"/>
      <c r="P5" s="1233"/>
      <c r="Q5" s="1233"/>
      <c r="R5" s="1233"/>
      <c r="S5" s="1232" t="s">
        <v>113</v>
      </c>
      <c r="T5" s="1233"/>
      <c r="U5" s="1233"/>
      <c r="V5" s="1233"/>
      <c r="W5" s="1233"/>
      <c r="X5" s="1233"/>
      <c r="Y5" s="1234"/>
      <c r="Z5" s="786"/>
      <c r="AA5" s="787"/>
      <c r="AB5" s="787"/>
      <c r="AC5" s="787"/>
      <c r="AD5" s="788"/>
      <c r="AE5" s="788"/>
      <c r="AF5" s="788"/>
      <c r="AG5" s="788"/>
      <c r="AH5" s="788"/>
      <c r="AI5" s="788"/>
      <c r="AJ5" s="788"/>
      <c r="AK5" s="788"/>
      <c r="AL5" s="788"/>
      <c r="AM5" s="788"/>
      <c r="AN5" s="788"/>
      <c r="AO5" s="788"/>
      <c r="AP5" s="788"/>
      <c r="AQ5" s="788"/>
      <c r="AR5" s="788"/>
      <c r="AS5" s="788"/>
      <c r="AT5" s="788"/>
      <c r="AU5" s="788"/>
      <c r="AV5" s="788"/>
      <c r="AW5" s="788"/>
      <c r="AX5" s="788"/>
      <c r="AY5" s="788"/>
      <c r="AZ5" s="788"/>
      <c r="BA5" s="788"/>
      <c r="BB5" s="788"/>
      <c r="BC5" s="101"/>
      <c r="BD5" s="101"/>
      <c r="BE5" s="101"/>
      <c r="BF5" s="101"/>
      <c r="BG5" s="101"/>
      <c r="BH5" s="101"/>
      <c r="BI5" s="101"/>
      <c r="BJ5" s="101"/>
      <c r="BK5" s="101"/>
      <c r="BL5" s="101"/>
      <c r="BM5" s="101"/>
      <c r="BN5" s="101"/>
      <c r="BO5" s="101"/>
      <c r="BP5" s="101"/>
      <c r="BQ5" s="101"/>
      <c r="BR5" s="101"/>
      <c r="BS5" s="101"/>
      <c r="BT5" s="101"/>
      <c r="BU5" s="101"/>
    </row>
    <row r="6" spans="1:73" s="102" customFormat="1" ht="27" customHeight="1" thickBot="1">
      <c r="A6" s="1236" t="s">
        <v>114</v>
      </c>
      <c r="B6" s="1236"/>
      <c r="C6" s="1237"/>
      <c r="D6" s="1239"/>
      <c r="E6" s="1240"/>
      <c r="F6" s="776" t="s">
        <v>115</v>
      </c>
      <c r="G6" s="776" t="s">
        <v>116</v>
      </c>
      <c r="H6" s="776" t="s">
        <v>117</v>
      </c>
      <c r="I6" s="776" t="s">
        <v>118</v>
      </c>
      <c r="J6" s="776" t="s">
        <v>119</v>
      </c>
      <c r="K6" s="776" t="s">
        <v>121</v>
      </c>
      <c r="L6" s="776" t="s">
        <v>122</v>
      </c>
      <c r="M6" s="776" t="s">
        <v>123</v>
      </c>
      <c r="N6" s="105" t="s">
        <v>124</v>
      </c>
      <c r="O6" s="106" t="s">
        <v>125</v>
      </c>
      <c r="P6" s="106" t="s">
        <v>126</v>
      </c>
      <c r="Q6" s="106" t="s">
        <v>127</v>
      </c>
      <c r="R6" s="106" t="s">
        <v>128</v>
      </c>
      <c r="S6" s="107" t="s">
        <v>129</v>
      </c>
      <c r="T6" s="107" t="s">
        <v>130</v>
      </c>
      <c r="U6" s="462" t="s">
        <v>227</v>
      </c>
      <c r="V6" s="462" t="s">
        <v>131</v>
      </c>
      <c r="W6" s="462" t="s">
        <v>132</v>
      </c>
      <c r="X6" s="462" t="s">
        <v>133</v>
      </c>
      <c r="Y6" s="461" t="s">
        <v>134</v>
      </c>
      <c r="Z6" s="789"/>
      <c r="AA6" s="787"/>
      <c r="AB6" s="787"/>
      <c r="AC6" s="787"/>
      <c r="AD6" s="788"/>
      <c r="AE6" s="788"/>
      <c r="AF6" s="788"/>
      <c r="AG6" s="788"/>
      <c r="AH6" s="788"/>
      <c r="AI6" s="788"/>
      <c r="AJ6" s="788"/>
      <c r="AK6" s="788"/>
      <c r="AL6" s="788"/>
      <c r="AM6" s="788"/>
      <c r="AN6" s="788"/>
      <c r="AO6" s="788"/>
      <c r="AP6" s="788"/>
      <c r="AQ6" s="788"/>
      <c r="AR6" s="788"/>
      <c r="AS6" s="788"/>
      <c r="AT6" s="788"/>
      <c r="AU6" s="788"/>
      <c r="AV6" s="788"/>
      <c r="AW6" s="788"/>
      <c r="AX6" s="788"/>
      <c r="AY6" s="788"/>
      <c r="AZ6" s="788"/>
      <c r="BA6" s="788"/>
      <c r="BB6" s="788"/>
      <c r="BC6" s="101"/>
      <c r="BD6" s="101"/>
      <c r="BE6" s="101"/>
      <c r="BF6" s="101"/>
      <c r="BG6" s="101"/>
      <c r="BH6" s="101"/>
      <c r="BI6" s="101"/>
      <c r="BJ6" s="101"/>
      <c r="BK6" s="101"/>
      <c r="BL6" s="101"/>
      <c r="BM6" s="101"/>
      <c r="BN6" s="101"/>
      <c r="BO6" s="101"/>
      <c r="BP6" s="101"/>
      <c r="BQ6" s="101"/>
      <c r="BR6" s="101"/>
      <c r="BS6" s="101"/>
      <c r="BT6" s="101"/>
      <c r="BU6" s="101"/>
    </row>
    <row r="7" spans="1:54" ht="20.1" customHeight="1">
      <c r="A7" s="1161">
        <v>1</v>
      </c>
      <c r="B7" s="1161" t="s">
        <v>79</v>
      </c>
      <c r="C7" s="1174" t="s">
        <v>226</v>
      </c>
      <c r="D7" s="428" t="s">
        <v>136</v>
      </c>
      <c r="E7" s="114">
        <v>25</v>
      </c>
      <c r="F7" s="114">
        <v>40</v>
      </c>
      <c r="G7" s="115">
        <v>40</v>
      </c>
      <c r="H7" s="114"/>
      <c r="I7" s="114"/>
      <c r="J7" s="542">
        <v>0.22</v>
      </c>
      <c r="K7" s="720">
        <v>0.325</v>
      </c>
      <c r="L7" s="563"/>
      <c r="M7" s="371"/>
      <c r="N7" s="1185" t="s">
        <v>137</v>
      </c>
      <c r="O7" s="1185" t="s">
        <v>138</v>
      </c>
      <c r="P7" s="1224" t="s">
        <v>139</v>
      </c>
      <c r="Q7" s="1185" t="s">
        <v>140</v>
      </c>
      <c r="R7" s="1224" t="s">
        <v>141</v>
      </c>
      <c r="S7" s="1226">
        <v>53381.28</v>
      </c>
      <c r="T7" s="1226">
        <v>57829.72</v>
      </c>
      <c r="U7" s="1178" t="s">
        <v>236</v>
      </c>
      <c r="V7" s="1178" t="s">
        <v>236</v>
      </c>
      <c r="W7" s="1178" t="s">
        <v>236</v>
      </c>
      <c r="X7" s="1178" t="s">
        <v>236</v>
      </c>
      <c r="Y7" s="1230">
        <v>111211</v>
      </c>
      <c r="Z7" s="324"/>
      <c r="AA7" s="326"/>
      <c r="AB7" s="326"/>
      <c r="AC7" s="326"/>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row>
    <row r="8" spans="1:54" ht="20.1" customHeight="1">
      <c r="A8" s="1162"/>
      <c r="B8" s="1162"/>
      <c r="C8" s="1175"/>
      <c r="D8" s="430" t="s">
        <v>145</v>
      </c>
      <c r="E8" s="121">
        <f>+E24/4</f>
        <v>22806250</v>
      </c>
      <c r="F8" s="122">
        <v>52128571.4285714</v>
      </c>
      <c r="G8" s="122">
        <v>48878750</v>
      </c>
      <c r="H8" s="378"/>
      <c r="I8" s="121"/>
      <c r="J8" s="121">
        <v>0</v>
      </c>
      <c r="K8" s="601">
        <v>0</v>
      </c>
      <c r="L8" s="564"/>
      <c r="M8" s="122"/>
      <c r="N8" s="1186"/>
      <c r="O8" s="1186"/>
      <c r="P8" s="1225"/>
      <c r="Q8" s="1186"/>
      <c r="R8" s="1225"/>
      <c r="S8" s="1227"/>
      <c r="T8" s="1227"/>
      <c r="U8" s="1159"/>
      <c r="V8" s="1159"/>
      <c r="W8" s="1159"/>
      <c r="X8" s="1159"/>
      <c r="Y8" s="1179"/>
      <c r="Z8" s="324"/>
      <c r="AA8" s="326"/>
      <c r="AB8" s="326"/>
      <c r="AC8" s="326"/>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row>
    <row r="9" spans="1:54" ht="20.1" customHeight="1">
      <c r="A9" s="1162"/>
      <c r="B9" s="1162"/>
      <c r="C9" s="1175"/>
      <c r="D9" s="430" t="s">
        <v>146</v>
      </c>
      <c r="E9" s="391">
        <v>0</v>
      </c>
      <c r="F9" s="391">
        <v>0</v>
      </c>
      <c r="G9" s="790">
        <v>0</v>
      </c>
      <c r="H9" s="390"/>
      <c r="I9" s="127"/>
      <c r="J9" s="543">
        <v>0</v>
      </c>
      <c r="K9" s="602">
        <v>0</v>
      </c>
      <c r="L9" s="565"/>
      <c r="M9" s="367"/>
      <c r="N9" s="1186"/>
      <c r="O9" s="1186"/>
      <c r="P9" s="1225"/>
      <c r="Q9" s="1186"/>
      <c r="R9" s="1225"/>
      <c r="S9" s="1227"/>
      <c r="T9" s="1227"/>
      <c r="U9" s="1159"/>
      <c r="V9" s="1159"/>
      <c r="W9" s="1159"/>
      <c r="X9" s="1159"/>
      <c r="Y9" s="1179"/>
      <c r="Z9" s="324"/>
      <c r="AA9" s="326"/>
      <c r="AB9" s="326"/>
      <c r="AC9" s="326"/>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row>
    <row r="10" spans="1:54" ht="20.1" customHeight="1" thickBot="1">
      <c r="A10" s="1162"/>
      <c r="B10" s="1162"/>
      <c r="C10" s="1175"/>
      <c r="D10" s="433" t="s">
        <v>147</v>
      </c>
      <c r="E10" s="621">
        <f>+E26/4</f>
        <v>12149750</v>
      </c>
      <c r="F10" s="621">
        <v>24299500</v>
      </c>
      <c r="G10" s="791">
        <v>24299500</v>
      </c>
      <c r="H10" s="435"/>
      <c r="I10" s="435"/>
      <c r="J10" s="622">
        <v>7018000</v>
      </c>
      <c r="K10" s="623">
        <f>+K26/2</f>
        <v>22656150</v>
      </c>
      <c r="L10" s="566"/>
      <c r="M10" s="549"/>
      <c r="N10" s="1186"/>
      <c r="O10" s="1186"/>
      <c r="P10" s="1225"/>
      <c r="Q10" s="1186"/>
      <c r="R10" s="1225"/>
      <c r="S10" s="1227"/>
      <c r="T10" s="1227"/>
      <c r="U10" s="1159"/>
      <c r="V10" s="1159"/>
      <c r="W10" s="1159"/>
      <c r="X10" s="1159"/>
      <c r="Y10" s="1179"/>
      <c r="Z10" s="324"/>
      <c r="AA10" s="326"/>
      <c r="AB10" s="326"/>
      <c r="AC10" s="326"/>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row>
    <row r="11" spans="1:73" s="337" customFormat="1" ht="20.1" customHeight="1" hidden="1">
      <c r="A11" s="1162"/>
      <c r="B11" s="1162"/>
      <c r="C11" s="1228" t="s">
        <v>285</v>
      </c>
      <c r="D11" s="428" t="s">
        <v>136</v>
      </c>
      <c r="E11" s="114">
        <v>15</v>
      </c>
      <c r="F11" s="114"/>
      <c r="G11" s="115">
        <v>0</v>
      </c>
      <c r="H11" s="114"/>
      <c r="I11" s="114"/>
      <c r="J11" s="542">
        <v>0</v>
      </c>
      <c r="K11" s="600">
        <v>0</v>
      </c>
      <c r="L11" s="274"/>
      <c r="M11" s="119"/>
      <c r="N11" s="1185" t="s">
        <v>148</v>
      </c>
      <c r="O11" s="1185" t="s">
        <v>149</v>
      </c>
      <c r="P11" s="1224" t="s">
        <v>150</v>
      </c>
      <c r="Q11" s="1185" t="s">
        <v>140</v>
      </c>
      <c r="R11" s="1224" t="s">
        <v>141</v>
      </c>
      <c r="S11" s="1226">
        <v>7236</v>
      </c>
      <c r="T11" s="1226">
        <v>7839</v>
      </c>
      <c r="U11" s="1178" t="s">
        <v>236</v>
      </c>
      <c r="V11" s="1178" t="s">
        <v>236</v>
      </c>
      <c r="W11" s="1178" t="s">
        <v>236</v>
      </c>
      <c r="X11" s="1178" t="s">
        <v>236</v>
      </c>
      <c r="Y11" s="1230">
        <v>15075</v>
      </c>
      <c r="Z11" s="324"/>
      <c r="AA11" s="326"/>
      <c r="AB11" s="326"/>
      <c r="AC11" s="326"/>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row>
    <row r="12" spans="1:73" s="337" customFormat="1" ht="20.1" customHeight="1" hidden="1">
      <c r="A12" s="1162"/>
      <c r="B12" s="1162"/>
      <c r="C12" s="1229"/>
      <c r="D12" s="430" t="s">
        <v>145</v>
      </c>
      <c r="E12" s="121">
        <f>+E8</f>
        <v>22806250</v>
      </c>
      <c r="F12" s="121">
        <v>0</v>
      </c>
      <c r="G12" s="122">
        <v>0</v>
      </c>
      <c r="H12" s="378"/>
      <c r="I12" s="121"/>
      <c r="J12" s="121">
        <v>0</v>
      </c>
      <c r="K12" s="601">
        <v>0</v>
      </c>
      <c r="L12" s="711"/>
      <c r="M12" s="121"/>
      <c r="N12" s="1186"/>
      <c r="O12" s="1186"/>
      <c r="P12" s="1225"/>
      <c r="Q12" s="1186"/>
      <c r="R12" s="1225"/>
      <c r="S12" s="1227"/>
      <c r="T12" s="1227"/>
      <c r="U12" s="1159"/>
      <c r="V12" s="1159"/>
      <c r="W12" s="1159"/>
      <c r="X12" s="1159"/>
      <c r="Y12" s="1179"/>
      <c r="Z12" s="324"/>
      <c r="AA12" s="326"/>
      <c r="AB12" s="326"/>
      <c r="AC12" s="326"/>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row>
    <row r="13" spans="1:73" s="337" customFormat="1" ht="20.1" customHeight="1" hidden="1">
      <c r="A13" s="1162"/>
      <c r="B13" s="1162"/>
      <c r="C13" s="1229"/>
      <c r="D13" s="430" t="s">
        <v>146</v>
      </c>
      <c r="E13" s="391">
        <v>0</v>
      </c>
      <c r="F13" s="391">
        <v>0</v>
      </c>
      <c r="G13" s="790">
        <v>0</v>
      </c>
      <c r="H13" s="390"/>
      <c r="I13" s="127"/>
      <c r="J13" s="543">
        <v>0</v>
      </c>
      <c r="K13" s="602">
        <v>0</v>
      </c>
      <c r="L13" s="279"/>
      <c r="M13" s="131"/>
      <c r="N13" s="1186"/>
      <c r="O13" s="1186"/>
      <c r="P13" s="1225"/>
      <c r="Q13" s="1186"/>
      <c r="R13" s="1225"/>
      <c r="S13" s="1227"/>
      <c r="T13" s="1227"/>
      <c r="U13" s="1159"/>
      <c r="V13" s="1159"/>
      <c r="W13" s="1159"/>
      <c r="X13" s="1159"/>
      <c r="Y13" s="1179"/>
      <c r="Z13" s="324"/>
      <c r="AA13" s="326"/>
      <c r="AB13" s="326"/>
      <c r="AC13" s="326"/>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row>
    <row r="14" spans="1:73" s="337" customFormat="1" ht="20.1" customHeight="1" hidden="1">
      <c r="A14" s="1162"/>
      <c r="B14" s="1162"/>
      <c r="C14" s="1229"/>
      <c r="D14" s="433" t="s">
        <v>147</v>
      </c>
      <c r="E14" s="621">
        <f>+E10</f>
        <v>12149750</v>
      </c>
      <c r="F14" s="621">
        <v>0</v>
      </c>
      <c r="G14" s="791">
        <v>0</v>
      </c>
      <c r="H14" s="435"/>
      <c r="I14" s="435"/>
      <c r="J14" s="622">
        <v>0</v>
      </c>
      <c r="K14" s="623">
        <v>0</v>
      </c>
      <c r="L14" s="291"/>
      <c r="M14" s="783"/>
      <c r="N14" s="1186"/>
      <c r="O14" s="1186"/>
      <c r="P14" s="1225"/>
      <c r="Q14" s="1186"/>
      <c r="R14" s="1225"/>
      <c r="S14" s="1227"/>
      <c r="T14" s="1227"/>
      <c r="U14" s="1159"/>
      <c r="V14" s="1159"/>
      <c r="W14" s="1159"/>
      <c r="X14" s="1159"/>
      <c r="Y14" s="1179"/>
      <c r="Z14" s="324"/>
      <c r="AA14" s="326"/>
      <c r="AB14" s="326"/>
      <c r="AC14" s="326"/>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row>
    <row r="15" spans="1:73" s="337" customFormat="1" ht="20.1" customHeight="1" hidden="1">
      <c r="A15" s="1162"/>
      <c r="B15" s="1162"/>
      <c r="C15" s="1228" t="s">
        <v>286</v>
      </c>
      <c r="D15" s="428" t="s">
        <v>136</v>
      </c>
      <c r="E15" s="114">
        <v>15</v>
      </c>
      <c r="F15" s="114">
        <v>0</v>
      </c>
      <c r="G15" s="115">
        <v>0</v>
      </c>
      <c r="H15" s="114"/>
      <c r="I15" s="114"/>
      <c r="J15" s="542">
        <v>0</v>
      </c>
      <c r="K15" s="600">
        <v>0</v>
      </c>
      <c r="L15" s="274"/>
      <c r="M15" s="119"/>
      <c r="N15" s="1185" t="s">
        <v>151</v>
      </c>
      <c r="O15" s="1185" t="s">
        <v>152</v>
      </c>
      <c r="P15" s="1224" t="s">
        <v>153</v>
      </c>
      <c r="Q15" s="1185" t="s">
        <v>140</v>
      </c>
      <c r="R15" s="1224" t="s">
        <v>141</v>
      </c>
      <c r="S15" s="1226">
        <v>13002.72</v>
      </c>
      <c r="T15" s="1226">
        <v>14086.28</v>
      </c>
      <c r="U15" s="1178" t="s">
        <v>236</v>
      </c>
      <c r="V15" s="1178" t="s">
        <v>236</v>
      </c>
      <c r="W15" s="1178" t="s">
        <v>236</v>
      </c>
      <c r="X15" s="1178" t="s">
        <v>236</v>
      </c>
      <c r="Y15" s="1230">
        <v>27089</v>
      </c>
      <c r="Z15" s="324"/>
      <c r="AA15" s="326"/>
      <c r="AB15" s="326"/>
      <c r="AC15" s="326"/>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row>
    <row r="16" spans="1:73" s="337" customFormat="1" ht="20.1" customHeight="1" hidden="1">
      <c r="A16" s="1162"/>
      <c r="B16" s="1162"/>
      <c r="C16" s="1229"/>
      <c r="D16" s="430" t="s">
        <v>145</v>
      </c>
      <c r="E16" s="121">
        <f>+E12</f>
        <v>22806250</v>
      </c>
      <c r="F16" s="121">
        <v>39096428.5714286</v>
      </c>
      <c r="G16" s="122">
        <v>0</v>
      </c>
      <c r="H16" s="378"/>
      <c r="I16" s="121"/>
      <c r="J16" s="121">
        <v>0</v>
      </c>
      <c r="K16" s="601">
        <v>0</v>
      </c>
      <c r="L16" s="711"/>
      <c r="M16" s="121"/>
      <c r="N16" s="1186"/>
      <c r="O16" s="1186"/>
      <c r="P16" s="1225"/>
      <c r="Q16" s="1186"/>
      <c r="R16" s="1225"/>
      <c r="S16" s="1227"/>
      <c r="T16" s="1227"/>
      <c r="U16" s="1159"/>
      <c r="V16" s="1159"/>
      <c r="W16" s="1159"/>
      <c r="X16" s="1159"/>
      <c r="Y16" s="1179"/>
      <c r="Z16" s="324"/>
      <c r="AA16" s="326"/>
      <c r="AB16" s="326"/>
      <c r="AC16" s="326"/>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row>
    <row r="17" spans="1:73" s="337" customFormat="1" ht="20.1" customHeight="1" hidden="1">
      <c r="A17" s="1162"/>
      <c r="B17" s="1162"/>
      <c r="C17" s="1229"/>
      <c r="D17" s="430" t="s">
        <v>146</v>
      </c>
      <c r="E17" s="391">
        <v>0</v>
      </c>
      <c r="F17" s="391">
        <v>0</v>
      </c>
      <c r="G17" s="790">
        <v>0</v>
      </c>
      <c r="H17" s="390"/>
      <c r="I17" s="127"/>
      <c r="J17" s="543">
        <v>0</v>
      </c>
      <c r="K17" s="602">
        <v>0</v>
      </c>
      <c r="L17" s="279"/>
      <c r="M17" s="131"/>
      <c r="N17" s="1186"/>
      <c r="O17" s="1186"/>
      <c r="P17" s="1225"/>
      <c r="Q17" s="1186"/>
      <c r="R17" s="1225"/>
      <c r="S17" s="1227"/>
      <c r="T17" s="1227"/>
      <c r="U17" s="1159"/>
      <c r="V17" s="1159"/>
      <c r="W17" s="1159"/>
      <c r="X17" s="1159"/>
      <c r="Y17" s="1179"/>
      <c r="Z17" s="324"/>
      <c r="AA17" s="326"/>
      <c r="AB17" s="326"/>
      <c r="AC17" s="326"/>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row>
    <row r="18" spans="1:73" s="337" customFormat="1" ht="20.1" customHeight="1" hidden="1">
      <c r="A18" s="1162"/>
      <c r="B18" s="1162"/>
      <c r="C18" s="1229"/>
      <c r="D18" s="433" t="s">
        <v>147</v>
      </c>
      <c r="E18" s="621">
        <f>+E14</f>
        <v>12149750</v>
      </c>
      <c r="F18" s="621">
        <v>24299500</v>
      </c>
      <c r="G18" s="791">
        <v>0</v>
      </c>
      <c r="H18" s="435"/>
      <c r="I18" s="435"/>
      <c r="J18" s="622">
        <v>0</v>
      </c>
      <c r="K18" s="623">
        <v>0</v>
      </c>
      <c r="L18" s="291"/>
      <c r="M18" s="783"/>
      <c r="N18" s="1186"/>
      <c r="O18" s="1186"/>
      <c r="P18" s="1225"/>
      <c r="Q18" s="1186"/>
      <c r="R18" s="1225"/>
      <c r="S18" s="1227"/>
      <c r="T18" s="1227"/>
      <c r="U18" s="1159"/>
      <c r="V18" s="1159"/>
      <c r="W18" s="1159"/>
      <c r="X18" s="1159"/>
      <c r="Y18" s="1179"/>
      <c r="Z18" s="324"/>
      <c r="AA18" s="326"/>
      <c r="AB18" s="326"/>
      <c r="AC18" s="326"/>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row>
    <row r="19" spans="1:54" ht="20.1" customHeight="1">
      <c r="A19" s="1162"/>
      <c r="B19" s="1162"/>
      <c r="C19" s="1174" t="s">
        <v>287</v>
      </c>
      <c r="D19" s="428" t="s">
        <v>136</v>
      </c>
      <c r="E19" s="116">
        <v>15</v>
      </c>
      <c r="F19" s="116">
        <v>30</v>
      </c>
      <c r="G19" s="372">
        <v>30</v>
      </c>
      <c r="H19" s="132"/>
      <c r="I19" s="114"/>
      <c r="J19" s="542">
        <v>0.23</v>
      </c>
      <c r="K19" s="720">
        <v>0.325</v>
      </c>
      <c r="L19" s="567"/>
      <c r="M19" s="399"/>
      <c r="N19" s="1185" t="s">
        <v>154</v>
      </c>
      <c r="O19" s="1185" t="s">
        <v>155</v>
      </c>
      <c r="P19" s="1185" t="s">
        <v>156</v>
      </c>
      <c r="Q19" s="1185" t="s">
        <v>140</v>
      </c>
      <c r="R19" s="1224" t="s">
        <v>141</v>
      </c>
      <c r="S19" s="1226">
        <v>3060.48</v>
      </c>
      <c r="T19" s="1226">
        <v>3315.52</v>
      </c>
      <c r="U19" s="1178" t="s">
        <v>236</v>
      </c>
      <c r="V19" s="1178" t="s">
        <v>236</v>
      </c>
      <c r="W19" s="1178" t="s">
        <v>236</v>
      </c>
      <c r="X19" s="1178" t="s">
        <v>236</v>
      </c>
      <c r="Y19" s="1219">
        <v>6376</v>
      </c>
      <c r="Z19" s="324"/>
      <c r="AA19" s="326"/>
      <c r="AB19" s="326"/>
      <c r="AC19" s="326"/>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row>
    <row r="20" spans="1:54" ht="20.1" customHeight="1">
      <c r="A20" s="1162"/>
      <c r="B20" s="1162"/>
      <c r="C20" s="1175"/>
      <c r="D20" s="430" t="s">
        <v>145</v>
      </c>
      <c r="E20" s="121">
        <f>+E16</f>
        <v>22806250</v>
      </c>
      <c r="F20" s="121">
        <v>0</v>
      </c>
      <c r="G20" s="122">
        <v>48878750</v>
      </c>
      <c r="H20" s="123"/>
      <c r="I20" s="121"/>
      <c r="J20" s="121">
        <v>0</v>
      </c>
      <c r="K20" s="601">
        <v>0</v>
      </c>
      <c r="L20" s="568"/>
      <c r="M20" s="398"/>
      <c r="N20" s="1186"/>
      <c r="O20" s="1186"/>
      <c r="P20" s="1186"/>
      <c r="Q20" s="1186"/>
      <c r="R20" s="1225"/>
      <c r="S20" s="1227"/>
      <c r="T20" s="1227"/>
      <c r="U20" s="1159"/>
      <c r="V20" s="1159"/>
      <c r="W20" s="1159"/>
      <c r="X20" s="1159"/>
      <c r="Y20" s="1220"/>
      <c r="Z20" s="324"/>
      <c r="AA20" s="326"/>
      <c r="AB20" s="326"/>
      <c r="AC20" s="326"/>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row>
    <row r="21" spans="1:54" ht="20.1" customHeight="1">
      <c r="A21" s="1162"/>
      <c r="B21" s="1162"/>
      <c r="C21" s="1175"/>
      <c r="D21" s="430" t="s">
        <v>146</v>
      </c>
      <c r="E21" s="390">
        <v>0</v>
      </c>
      <c r="F21" s="390">
        <v>0</v>
      </c>
      <c r="G21" s="389">
        <v>0</v>
      </c>
      <c r="H21" s="390"/>
      <c r="I21" s="127"/>
      <c r="J21" s="543">
        <v>0</v>
      </c>
      <c r="K21" s="602">
        <v>0</v>
      </c>
      <c r="L21" s="565"/>
      <c r="M21" s="367"/>
      <c r="N21" s="1186"/>
      <c r="O21" s="1186"/>
      <c r="P21" s="1186"/>
      <c r="Q21" s="1186"/>
      <c r="R21" s="1225"/>
      <c r="S21" s="1227"/>
      <c r="T21" s="1227"/>
      <c r="U21" s="1159"/>
      <c r="V21" s="1159"/>
      <c r="W21" s="1159"/>
      <c r="X21" s="1159"/>
      <c r="Y21" s="1220"/>
      <c r="Z21" s="324"/>
      <c r="AA21" s="326"/>
      <c r="AB21" s="326"/>
      <c r="AC21" s="326"/>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row>
    <row r="22" spans="1:54" ht="20.1" customHeight="1" thickBot="1">
      <c r="A22" s="1162"/>
      <c r="B22" s="1162"/>
      <c r="C22" s="1175"/>
      <c r="D22" s="624" t="s">
        <v>147</v>
      </c>
      <c r="E22" s="785">
        <f>+E18</f>
        <v>12149750</v>
      </c>
      <c r="F22" s="785">
        <v>0</v>
      </c>
      <c r="G22" s="784">
        <v>24299500</v>
      </c>
      <c r="H22" s="785"/>
      <c r="I22" s="785"/>
      <c r="J22" s="550">
        <v>7018000</v>
      </c>
      <c r="K22" s="625">
        <f>+K10</f>
        <v>22656150</v>
      </c>
      <c r="L22" s="566"/>
      <c r="M22" s="549"/>
      <c r="N22" s="1186"/>
      <c r="O22" s="1186"/>
      <c r="P22" s="1186"/>
      <c r="Q22" s="1186"/>
      <c r="R22" s="1225"/>
      <c r="S22" s="1227"/>
      <c r="T22" s="1227"/>
      <c r="U22" s="1159"/>
      <c r="V22" s="1159"/>
      <c r="W22" s="1159"/>
      <c r="X22" s="1159"/>
      <c r="Y22" s="1220"/>
      <c r="Z22" s="324"/>
      <c r="AA22" s="326"/>
      <c r="AB22" s="326"/>
      <c r="AC22" s="326"/>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row>
    <row r="23" spans="1:54" ht="20.1" customHeight="1">
      <c r="A23" s="1162"/>
      <c r="B23" s="1162"/>
      <c r="C23" s="1137" t="s">
        <v>21</v>
      </c>
      <c r="D23" s="428" t="s">
        <v>136</v>
      </c>
      <c r="E23" s="388">
        <f>+'[3]INVERSIÓN'!S9</f>
        <v>70</v>
      </c>
      <c r="F23" s="388">
        <v>70</v>
      </c>
      <c r="G23" s="388">
        <f>G19+G7</f>
        <v>70</v>
      </c>
      <c r="H23" s="717"/>
      <c r="I23" s="388"/>
      <c r="J23" s="388">
        <v>45</v>
      </c>
      <c r="K23" s="627">
        <f>+'[3]INVERSIÓN'!AL9</f>
        <v>65</v>
      </c>
      <c r="L23" s="569"/>
      <c r="M23" s="397"/>
      <c r="N23" s="1222"/>
      <c r="O23" s="1222"/>
      <c r="P23" s="1222"/>
      <c r="Q23" s="1222"/>
      <c r="R23" s="1223"/>
      <c r="S23" s="1218"/>
      <c r="T23" s="1218"/>
      <c r="U23" s="1218"/>
      <c r="V23" s="1218"/>
      <c r="W23" s="1218"/>
      <c r="X23" s="1218"/>
      <c r="Y23" s="1217"/>
      <c r="Z23" s="324"/>
      <c r="AA23" s="326"/>
      <c r="AB23" s="326"/>
      <c r="AC23" s="326"/>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row>
    <row r="24" spans="1:54" ht="20.1" customHeight="1">
      <c r="A24" s="1162"/>
      <c r="B24" s="1162"/>
      <c r="C24" s="1138"/>
      <c r="D24" s="430" t="s">
        <v>145</v>
      </c>
      <c r="E24" s="387">
        <f>+'[3]INVERSIÓN'!S10</f>
        <v>91225000</v>
      </c>
      <c r="F24" s="387">
        <v>91225000</v>
      </c>
      <c r="G24" s="387">
        <f>G8+G20</f>
        <v>97757500</v>
      </c>
      <c r="H24" s="394"/>
      <c r="I24" s="386"/>
      <c r="J24" s="396">
        <v>0</v>
      </c>
      <c r="K24" s="792">
        <f>+'[3]INVERSIÓN'!AL10</f>
        <v>0</v>
      </c>
      <c r="L24" s="570"/>
      <c r="M24" s="395"/>
      <c r="N24" s="1133"/>
      <c r="O24" s="1133"/>
      <c r="P24" s="1133"/>
      <c r="Q24" s="1133"/>
      <c r="R24" s="1213"/>
      <c r="S24" s="1208"/>
      <c r="T24" s="1208"/>
      <c r="U24" s="1208"/>
      <c r="V24" s="1208"/>
      <c r="W24" s="1208"/>
      <c r="X24" s="1208"/>
      <c r="Y24" s="1135"/>
      <c r="Z24" s="324"/>
      <c r="AA24" s="326"/>
      <c r="AB24" s="326"/>
      <c r="AC24" s="326"/>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row>
    <row r="25" spans="1:54" ht="20.1" customHeight="1">
      <c r="A25" s="1162"/>
      <c r="B25" s="1162"/>
      <c r="C25" s="1138"/>
      <c r="D25" s="430" t="s">
        <v>146</v>
      </c>
      <c r="E25" s="386">
        <f>+'[3]INVERSIÓN'!S11</f>
        <v>0</v>
      </c>
      <c r="F25" s="386">
        <v>0</v>
      </c>
      <c r="G25" s="386">
        <v>0</v>
      </c>
      <c r="H25" s="394"/>
      <c r="I25" s="386"/>
      <c r="J25" s="393">
        <v>0</v>
      </c>
      <c r="K25" s="793">
        <f>+'[3]INVERSIÓN'!AL11</f>
        <v>0</v>
      </c>
      <c r="L25" s="571"/>
      <c r="M25" s="392"/>
      <c r="N25" s="1133"/>
      <c r="O25" s="1133"/>
      <c r="P25" s="1133"/>
      <c r="Q25" s="1133"/>
      <c r="R25" s="1213"/>
      <c r="S25" s="1208"/>
      <c r="T25" s="1208"/>
      <c r="U25" s="1208"/>
      <c r="V25" s="1208"/>
      <c r="W25" s="1208"/>
      <c r="X25" s="1208"/>
      <c r="Y25" s="1135"/>
      <c r="Z25" s="324"/>
      <c r="AA25" s="326"/>
      <c r="AB25" s="326"/>
      <c r="AC25" s="326"/>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row>
    <row r="26" spans="1:54" ht="20.1" customHeight="1" thickBot="1">
      <c r="A26" s="1162"/>
      <c r="B26" s="1162"/>
      <c r="C26" s="1139"/>
      <c r="D26" s="433" t="s">
        <v>147</v>
      </c>
      <c r="E26" s="628">
        <f>+'[3]INVERSIÓN'!S12</f>
        <v>48599000</v>
      </c>
      <c r="F26" s="628">
        <v>48599000</v>
      </c>
      <c r="G26" s="628">
        <v>48599000</v>
      </c>
      <c r="H26" s="629"/>
      <c r="I26" s="630"/>
      <c r="J26" s="631">
        <v>14036000</v>
      </c>
      <c r="K26" s="794">
        <f>+'[3]INVERSIÓN'!AL12</f>
        <v>45312300</v>
      </c>
      <c r="L26" s="632"/>
      <c r="M26" s="554"/>
      <c r="N26" s="1133"/>
      <c r="O26" s="1133"/>
      <c r="P26" s="1133"/>
      <c r="Q26" s="1133"/>
      <c r="R26" s="1213"/>
      <c r="S26" s="1208"/>
      <c r="T26" s="1208"/>
      <c r="U26" s="1208"/>
      <c r="V26" s="1208"/>
      <c r="W26" s="1208"/>
      <c r="X26" s="1208"/>
      <c r="Y26" s="1135"/>
      <c r="Z26" s="324"/>
      <c r="AA26" s="326"/>
      <c r="AB26" s="326"/>
      <c r="AC26" s="326"/>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row>
    <row r="27" spans="1:54" ht="20.1" customHeight="1">
      <c r="A27" s="1161">
        <v>2</v>
      </c>
      <c r="B27" s="1161" t="s">
        <v>80</v>
      </c>
      <c r="C27" s="1175" t="s">
        <v>288</v>
      </c>
      <c r="D27" s="428" t="s">
        <v>136</v>
      </c>
      <c r="E27" s="132">
        <f>+E43/4</f>
        <v>2.5</v>
      </c>
      <c r="F27" s="132">
        <v>7.5</v>
      </c>
      <c r="G27" s="132">
        <v>7.5</v>
      </c>
      <c r="H27" s="165"/>
      <c r="I27" s="165"/>
      <c r="J27" s="213">
        <v>0</v>
      </c>
      <c r="K27" s="633">
        <v>0</v>
      </c>
      <c r="L27" s="563"/>
      <c r="M27" s="119"/>
      <c r="N27" s="1185" t="s">
        <v>137</v>
      </c>
      <c r="O27" s="1185" t="s">
        <v>138</v>
      </c>
      <c r="P27" s="1224" t="s">
        <v>139</v>
      </c>
      <c r="Q27" s="1185" t="s">
        <v>140</v>
      </c>
      <c r="R27" s="1224" t="s">
        <v>141</v>
      </c>
      <c r="S27" s="1226">
        <v>53381.28</v>
      </c>
      <c r="T27" s="1226">
        <v>57829.72</v>
      </c>
      <c r="U27" s="1178" t="s">
        <v>236</v>
      </c>
      <c r="V27" s="1178" t="s">
        <v>236</v>
      </c>
      <c r="W27" s="1178" t="s">
        <v>236</v>
      </c>
      <c r="X27" s="1178" t="s">
        <v>236</v>
      </c>
      <c r="Y27" s="1230">
        <v>111211</v>
      </c>
      <c r="Z27" s="324"/>
      <c r="AA27" s="326"/>
      <c r="AB27" s="326"/>
      <c r="AC27" s="326"/>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row>
    <row r="28" spans="1:54" ht="20.1" customHeight="1">
      <c r="A28" s="1162"/>
      <c r="B28" s="1162"/>
      <c r="C28" s="1175"/>
      <c r="D28" s="430" t="s">
        <v>145</v>
      </c>
      <c r="E28" s="374">
        <f>+E44/4</f>
        <v>250000000</v>
      </c>
      <c r="F28" s="375">
        <v>750000000</v>
      </c>
      <c r="G28" s="374">
        <v>750000000</v>
      </c>
      <c r="H28" s="370"/>
      <c r="I28" s="370"/>
      <c r="J28" s="374">
        <v>0</v>
      </c>
      <c r="K28" s="604">
        <v>0</v>
      </c>
      <c r="L28" s="572"/>
      <c r="M28" s="369"/>
      <c r="N28" s="1186"/>
      <c r="O28" s="1186"/>
      <c r="P28" s="1225"/>
      <c r="Q28" s="1186"/>
      <c r="R28" s="1225"/>
      <c r="S28" s="1227"/>
      <c r="T28" s="1227"/>
      <c r="U28" s="1159"/>
      <c r="V28" s="1159"/>
      <c r="W28" s="1159"/>
      <c r="X28" s="1159"/>
      <c r="Y28" s="1179"/>
      <c r="Z28" s="324"/>
      <c r="AA28" s="326"/>
      <c r="AB28" s="326"/>
      <c r="AC28" s="326"/>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row>
    <row r="29" spans="1:54" ht="20.1" customHeight="1">
      <c r="A29" s="1162"/>
      <c r="B29" s="1162"/>
      <c r="C29" s="1175"/>
      <c r="D29" s="430" t="s">
        <v>146</v>
      </c>
      <c r="E29" s="391"/>
      <c r="F29" s="391"/>
      <c r="G29" s="391"/>
      <c r="H29" s="389"/>
      <c r="I29" s="389"/>
      <c r="J29" s="218"/>
      <c r="K29" s="603"/>
      <c r="L29" s="565"/>
      <c r="M29" s="131"/>
      <c r="N29" s="1186"/>
      <c r="O29" s="1186"/>
      <c r="P29" s="1225"/>
      <c r="Q29" s="1186"/>
      <c r="R29" s="1225"/>
      <c r="S29" s="1227"/>
      <c r="T29" s="1227"/>
      <c r="U29" s="1159"/>
      <c r="V29" s="1159"/>
      <c r="W29" s="1159"/>
      <c r="X29" s="1159"/>
      <c r="Y29" s="1179"/>
      <c r="Z29" s="324"/>
      <c r="AA29" s="326"/>
      <c r="AB29" s="326"/>
      <c r="AC29" s="326"/>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row>
    <row r="30" spans="1:54" ht="20.1" customHeight="1" thickBot="1">
      <c r="A30" s="1162"/>
      <c r="B30" s="1162"/>
      <c r="C30" s="1175"/>
      <c r="D30" s="433" t="s">
        <v>147</v>
      </c>
      <c r="E30" s="435">
        <f>+E46/4</f>
        <v>19825385.75</v>
      </c>
      <c r="F30" s="435">
        <v>70899362</v>
      </c>
      <c r="G30" s="435">
        <v>53174521.5</v>
      </c>
      <c r="H30" s="634"/>
      <c r="I30" s="634"/>
      <c r="J30" s="435">
        <v>70899362</v>
      </c>
      <c r="K30" s="795">
        <v>35449681</v>
      </c>
      <c r="L30" s="566"/>
      <c r="M30" s="783"/>
      <c r="N30" s="1186"/>
      <c r="O30" s="1186"/>
      <c r="P30" s="1225"/>
      <c r="Q30" s="1186"/>
      <c r="R30" s="1225"/>
      <c r="S30" s="1227"/>
      <c r="T30" s="1227"/>
      <c r="U30" s="1159"/>
      <c r="V30" s="1159"/>
      <c r="W30" s="1159"/>
      <c r="X30" s="1159"/>
      <c r="Y30" s="1179"/>
      <c r="Z30" s="324"/>
      <c r="AA30" s="326"/>
      <c r="AB30" s="326"/>
      <c r="AC30" s="326"/>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row>
    <row r="31" spans="1:73" s="337" customFormat="1" ht="20.1" customHeight="1" hidden="1">
      <c r="A31" s="1162"/>
      <c r="B31" s="1162"/>
      <c r="C31" s="1228" t="s">
        <v>289</v>
      </c>
      <c r="D31" s="428" t="s">
        <v>136</v>
      </c>
      <c r="E31" s="183">
        <f>+E27</f>
        <v>2.5</v>
      </c>
      <c r="F31" s="183">
        <v>0</v>
      </c>
      <c r="G31" s="183">
        <v>0</v>
      </c>
      <c r="H31" s="132"/>
      <c r="I31" s="132"/>
      <c r="J31" s="213">
        <v>0</v>
      </c>
      <c r="K31" s="633">
        <v>0</v>
      </c>
      <c r="L31" s="274"/>
      <c r="M31" s="119"/>
      <c r="N31" s="1185" t="s">
        <v>148</v>
      </c>
      <c r="O31" s="1185" t="s">
        <v>149</v>
      </c>
      <c r="P31" s="1185" t="s">
        <v>150</v>
      </c>
      <c r="Q31" s="1185" t="s">
        <v>140</v>
      </c>
      <c r="R31" s="1224" t="s">
        <v>141</v>
      </c>
      <c r="S31" s="1226">
        <v>7236</v>
      </c>
      <c r="T31" s="1226">
        <v>7839</v>
      </c>
      <c r="U31" s="1178" t="s">
        <v>236</v>
      </c>
      <c r="V31" s="1178" t="s">
        <v>236</v>
      </c>
      <c r="W31" s="1178" t="s">
        <v>236</v>
      </c>
      <c r="X31" s="1178" t="s">
        <v>236</v>
      </c>
      <c r="Y31" s="1219">
        <v>15075</v>
      </c>
      <c r="Z31" s="324"/>
      <c r="AA31" s="326"/>
      <c r="AB31" s="326"/>
      <c r="AC31" s="326"/>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row>
    <row r="32" spans="1:73" s="337" customFormat="1" ht="20.1" customHeight="1" hidden="1">
      <c r="A32" s="1162"/>
      <c r="B32" s="1162"/>
      <c r="C32" s="1229"/>
      <c r="D32" s="430" t="s">
        <v>145</v>
      </c>
      <c r="E32" s="374">
        <f>+E28</f>
        <v>250000000</v>
      </c>
      <c r="F32" s="374">
        <v>0</v>
      </c>
      <c r="G32" s="374">
        <v>0</v>
      </c>
      <c r="H32" s="378"/>
      <c r="I32" s="378"/>
      <c r="J32" s="374">
        <v>0</v>
      </c>
      <c r="K32" s="604">
        <v>0</v>
      </c>
      <c r="L32" s="710"/>
      <c r="M32" s="369"/>
      <c r="N32" s="1186"/>
      <c r="O32" s="1186"/>
      <c r="P32" s="1186"/>
      <c r="Q32" s="1186"/>
      <c r="R32" s="1225"/>
      <c r="S32" s="1227"/>
      <c r="T32" s="1227"/>
      <c r="U32" s="1159"/>
      <c r="V32" s="1159"/>
      <c r="W32" s="1159"/>
      <c r="X32" s="1159"/>
      <c r="Y32" s="1220"/>
      <c r="Z32" s="324"/>
      <c r="AA32" s="326"/>
      <c r="AB32" s="326"/>
      <c r="AC32" s="326"/>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row>
    <row r="33" spans="1:73" s="337" customFormat="1" ht="20.1" customHeight="1" hidden="1">
      <c r="A33" s="1162"/>
      <c r="B33" s="1162"/>
      <c r="C33" s="1229"/>
      <c r="D33" s="430" t="s">
        <v>146</v>
      </c>
      <c r="E33" s="390"/>
      <c r="F33" s="390">
        <v>0</v>
      </c>
      <c r="G33" s="390">
        <v>0</v>
      </c>
      <c r="H33" s="390"/>
      <c r="I33" s="390"/>
      <c r="J33" s="218">
        <v>0</v>
      </c>
      <c r="K33" s="603">
        <v>0</v>
      </c>
      <c r="L33" s="279"/>
      <c r="M33" s="131"/>
      <c r="N33" s="1186"/>
      <c r="O33" s="1186"/>
      <c r="P33" s="1186"/>
      <c r="Q33" s="1186"/>
      <c r="R33" s="1225"/>
      <c r="S33" s="1227"/>
      <c r="T33" s="1227"/>
      <c r="U33" s="1159"/>
      <c r="V33" s="1159"/>
      <c r="W33" s="1159"/>
      <c r="X33" s="1159"/>
      <c r="Y33" s="1220"/>
      <c r="Z33" s="324"/>
      <c r="AA33" s="326"/>
      <c r="AB33" s="326"/>
      <c r="AC33" s="326"/>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row>
    <row r="34" spans="1:73" s="337" customFormat="1" ht="20.1" customHeight="1" hidden="1">
      <c r="A34" s="1162"/>
      <c r="B34" s="1162"/>
      <c r="C34" s="1229"/>
      <c r="D34" s="433" t="s">
        <v>147</v>
      </c>
      <c r="E34" s="435">
        <f>+E30</f>
        <v>19825385.75</v>
      </c>
      <c r="F34" s="435">
        <v>0</v>
      </c>
      <c r="G34" s="435">
        <v>0</v>
      </c>
      <c r="H34" s="146"/>
      <c r="I34" s="146"/>
      <c r="J34" s="636">
        <v>0</v>
      </c>
      <c r="K34" s="635">
        <v>0</v>
      </c>
      <c r="L34" s="291"/>
      <c r="M34" s="783"/>
      <c r="N34" s="1186"/>
      <c r="O34" s="1186"/>
      <c r="P34" s="1186"/>
      <c r="Q34" s="1186"/>
      <c r="R34" s="1225"/>
      <c r="S34" s="1227"/>
      <c r="T34" s="1227"/>
      <c r="U34" s="1159"/>
      <c r="V34" s="1159"/>
      <c r="W34" s="1159"/>
      <c r="X34" s="1159"/>
      <c r="Y34" s="1220"/>
      <c r="Z34" s="324"/>
      <c r="AA34" s="326"/>
      <c r="AB34" s="326"/>
      <c r="AC34" s="326"/>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row>
    <row r="35" spans="1:73" s="337" customFormat="1" ht="20.1" customHeight="1" hidden="1">
      <c r="A35" s="1162"/>
      <c r="B35" s="1162"/>
      <c r="C35" s="1228" t="s">
        <v>225</v>
      </c>
      <c r="D35" s="428" t="s">
        <v>136</v>
      </c>
      <c r="E35" s="183">
        <f>+E31</f>
        <v>2.5</v>
      </c>
      <c r="F35" s="183">
        <v>0</v>
      </c>
      <c r="G35" s="183">
        <v>0</v>
      </c>
      <c r="H35" s="132"/>
      <c r="I35" s="132"/>
      <c r="J35" s="213">
        <v>0</v>
      </c>
      <c r="K35" s="633">
        <v>0</v>
      </c>
      <c r="L35" s="274"/>
      <c r="M35" s="119"/>
      <c r="N35" s="1185" t="s">
        <v>151</v>
      </c>
      <c r="O35" s="1185" t="s">
        <v>152</v>
      </c>
      <c r="P35" s="1185" t="s">
        <v>153</v>
      </c>
      <c r="Q35" s="1185" t="s">
        <v>140</v>
      </c>
      <c r="R35" s="1224" t="s">
        <v>141</v>
      </c>
      <c r="S35" s="1226">
        <v>13002.72</v>
      </c>
      <c r="T35" s="1226">
        <v>14086.28</v>
      </c>
      <c r="U35" s="1178" t="s">
        <v>236</v>
      </c>
      <c r="V35" s="1178" t="s">
        <v>236</v>
      </c>
      <c r="W35" s="1178" t="s">
        <v>236</v>
      </c>
      <c r="X35" s="1178" t="s">
        <v>236</v>
      </c>
      <c r="Y35" s="1219">
        <v>27089</v>
      </c>
      <c r="Z35" s="324"/>
      <c r="AA35" s="326"/>
      <c r="AB35" s="326"/>
      <c r="AC35" s="326"/>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row>
    <row r="36" spans="1:73" s="337" customFormat="1" ht="20.1" customHeight="1" hidden="1">
      <c r="A36" s="1162"/>
      <c r="B36" s="1162"/>
      <c r="C36" s="1229"/>
      <c r="D36" s="430" t="s">
        <v>145</v>
      </c>
      <c r="E36" s="374">
        <f>+E32</f>
        <v>250000000</v>
      </c>
      <c r="F36" s="374">
        <v>0</v>
      </c>
      <c r="G36" s="374">
        <v>0</v>
      </c>
      <c r="H36" s="378"/>
      <c r="I36" s="378"/>
      <c r="J36" s="374">
        <v>0</v>
      </c>
      <c r="K36" s="604">
        <v>0</v>
      </c>
      <c r="L36" s="710"/>
      <c r="M36" s="369"/>
      <c r="N36" s="1186"/>
      <c r="O36" s="1186"/>
      <c r="P36" s="1186"/>
      <c r="Q36" s="1186"/>
      <c r="R36" s="1225"/>
      <c r="S36" s="1227"/>
      <c r="T36" s="1227"/>
      <c r="U36" s="1159"/>
      <c r="V36" s="1159"/>
      <c r="W36" s="1159"/>
      <c r="X36" s="1159"/>
      <c r="Y36" s="1220"/>
      <c r="Z36" s="324"/>
      <c r="AA36" s="326"/>
      <c r="AB36" s="326"/>
      <c r="AC36" s="326"/>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row>
    <row r="37" spans="1:73" s="337" customFormat="1" ht="20.1" customHeight="1" hidden="1">
      <c r="A37" s="1162"/>
      <c r="B37" s="1162"/>
      <c r="C37" s="1229"/>
      <c r="D37" s="430" t="s">
        <v>146</v>
      </c>
      <c r="E37" s="390"/>
      <c r="F37" s="390">
        <v>0</v>
      </c>
      <c r="G37" s="390">
        <v>0</v>
      </c>
      <c r="H37" s="390"/>
      <c r="I37" s="390"/>
      <c r="J37" s="218">
        <v>0</v>
      </c>
      <c r="K37" s="603">
        <v>0</v>
      </c>
      <c r="L37" s="279"/>
      <c r="M37" s="131"/>
      <c r="N37" s="1186"/>
      <c r="O37" s="1186"/>
      <c r="P37" s="1186"/>
      <c r="Q37" s="1186"/>
      <c r="R37" s="1225"/>
      <c r="S37" s="1227"/>
      <c r="T37" s="1227"/>
      <c r="U37" s="1159"/>
      <c r="V37" s="1159"/>
      <c r="W37" s="1159"/>
      <c r="X37" s="1159"/>
      <c r="Y37" s="1220"/>
      <c r="Z37" s="324"/>
      <c r="AA37" s="326"/>
      <c r="AB37" s="326"/>
      <c r="AC37" s="326"/>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row>
    <row r="38" spans="1:73" s="337" customFormat="1" ht="20.1" customHeight="1" hidden="1">
      <c r="A38" s="1162"/>
      <c r="B38" s="1162"/>
      <c r="C38" s="1229"/>
      <c r="D38" s="433" t="s">
        <v>147</v>
      </c>
      <c r="E38" s="435">
        <f>+E34</f>
        <v>19825385.75</v>
      </c>
      <c r="F38" s="435">
        <v>0</v>
      </c>
      <c r="G38" s="435">
        <v>0</v>
      </c>
      <c r="H38" s="146"/>
      <c r="I38" s="146"/>
      <c r="J38" s="636">
        <v>0</v>
      </c>
      <c r="K38" s="635">
        <v>0</v>
      </c>
      <c r="L38" s="291"/>
      <c r="M38" s="783"/>
      <c r="N38" s="1186"/>
      <c r="O38" s="1186"/>
      <c r="P38" s="1186"/>
      <c r="Q38" s="1186"/>
      <c r="R38" s="1225"/>
      <c r="S38" s="1227"/>
      <c r="T38" s="1227"/>
      <c r="U38" s="1159"/>
      <c r="V38" s="1159"/>
      <c r="W38" s="1159"/>
      <c r="X38" s="1159"/>
      <c r="Y38" s="1220"/>
      <c r="Z38" s="324"/>
      <c r="AA38" s="326"/>
      <c r="AB38" s="326"/>
      <c r="AC38" s="326"/>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row>
    <row r="39" spans="1:54" ht="20.1" customHeight="1">
      <c r="A39" s="1162"/>
      <c r="B39" s="1162"/>
      <c r="C39" s="1174" t="s">
        <v>224</v>
      </c>
      <c r="D39" s="428" t="s">
        <v>136</v>
      </c>
      <c r="E39" s="183">
        <f>+E35</f>
        <v>2.5</v>
      </c>
      <c r="F39" s="183">
        <v>2.5</v>
      </c>
      <c r="G39" s="183">
        <v>2.5</v>
      </c>
      <c r="H39" s="165"/>
      <c r="I39" s="165"/>
      <c r="J39" s="213">
        <v>0</v>
      </c>
      <c r="K39" s="633">
        <v>0</v>
      </c>
      <c r="L39" s="563"/>
      <c r="M39" s="119"/>
      <c r="N39" s="1185" t="s">
        <v>154</v>
      </c>
      <c r="O39" s="1185" t="s">
        <v>155</v>
      </c>
      <c r="P39" s="1185" t="s">
        <v>156</v>
      </c>
      <c r="Q39" s="1185" t="s">
        <v>140</v>
      </c>
      <c r="R39" s="1224" t="s">
        <v>141</v>
      </c>
      <c r="S39" s="1226">
        <v>3060.48</v>
      </c>
      <c r="T39" s="1226">
        <v>3315.52</v>
      </c>
      <c r="U39" s="1178" t="s">
        <v>236</v>
      </c>
      <c r="V39" s="1178" t="s">
        <v>236</v>
      </c>
      <c r="W39" s="1178" t="s">
        <v>236</v>
      </c>
      <c r="X39" s="1178" t="s">
        <v>236</v>
      </c>
      <c r="Y39" s="1219">
        <v>6376</v>
      </c>
      <c r="Z39" s="324"/>
      <c r="AA39" s="326"/>
      <c r="AB39" s="326"/>
      <c r="AC39" s="326"/>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row>
    <row r="40" spans="1:54" ht="20.1" customHeight="1">
      <c r="A40" s="1162"/>
      <c r="B40" s="1162"/>
      <c r="C40" s="1175"/>
      <c r="D40" s="430" t="s">
        <v>145</v>
      </c>
      <c r="E40" s="374">
        <f>+E36</f>
        <v>250000000</v>
      </c>
      <c r="F40" s="374">
        <v>250000000</v>
      </c>
      <c r="G40" s="374">
        <v>250000000</v>
      </c>
      <c r="H40" s="370"/>
      <c r="I40" s="370"/>
      <c r="J40" s="374">
        <v>0</v>
      </c>
      <c r="K40" s="604">
        <v>0</v>
      </c>
      <c r="L40" s="572"/>
      <c r="M40" s="369"/>
      <c r="N40" s="1186"/>
      <c r="O40" s="1186"/>
      <c r="P40" s="1186"/>
      <c r="Q40" s="1186"/>
      <c r="R40" s="1225"/>
      <c r="S40" s="1227"/>
      <c r="T40" s="1227"/>
      <c r="U40" s="1159"/>
      <c r="V40" s="1159"/>
      <c r="W40" s="1159"/>
      <c r="X40" s="1159"/>
      <c r="Y40" s="1220"/>
      <c r="Z40" s="324"/>
      <c r="AA40" s="326"/>
      <c r="AB40" s="326"/>
      <c r="AC40" s="326"/>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row>
    <row r="41" spans="1:54" ht="20.1" customHeight="1">
      <c r="A41" s="1162"/>
      <c r="B41" s="1162"/>
      <c r="C41" s="1175"/>
      <c r="D41" s="430" t="s">
        <v>146</v>
      </c>
      <c r="E41" s="390"/>
      <c r="F41" s="390">
        <v>0</v>
      </c>
      <c r="G41" s="390">
        <v>0</v>
      </c>
      <c r="H41" s="389"/>
      <c r="I41" s="389"/>
      <c r="J41" s="218">
        <v>0</v>
      </c>
      <c r="K41" s="603">
        <v>0</v>
      </c>
      <c r="L41" s="565"/>
      <c r="M41" s="131"/>
      <c r="N41" s="1186"/>
      <c r="O41" s="1186"/>
      <c r="P41" s="1186"/>
      <c r="Q41" s="1186"/>
      <c r="R41" s="1225"/>
      <c r="S41" s="1227"/>
      <c r="T41" s="1227"/>
      <c r="U41" s="1159"/>
      <c r="V41" s="1159"/>
      <c r="W41" s="1159"/>
      <c r="X41" s="1159"/>
      <c r="Y41" s="1220"/>
      <c r="Z41" s="324"/>
      <c r="AA41" s="326"/>
      <c r="AB41" s="326"/>
      <c r="AC41" s="326"/>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row>
    <row r="42" spans="1:54" ht="20.1" customHeight="1" thickBot="1">
      <c r="A42" s="1162"/>
      <c r="B42" s="1162"/>
      <c r="C42" s="1175"/>
      <c r="D42" s="433" t="s">
        <v>147</v>
      </c>
      <c r="E42" s="435">
        <f>+E38</f>
        <v>19825385.75</v>
      </c>
      <c r="F42" s="435">
        <v>8402181</v>
      </c>
      <c r="G42" s="435">
        <v>17724840.5</v>
      </c>
      <c r="H42" s="634"/>
      <c r="I42" s="634"/>
      <c r="J42" s="636">
        <v>0</v>
      </c>
      <c r="K42" s="721">
        <f>+K46/2</f>
        <v>35449681</v>
      </c>
      <c r="L42" s="566"/>
      <c r="M42" s="783"/>
      <c r="N42" s="1186"/>
      <c r="O42" s="1186"/>
      <c r="P42" s="1186"/>
      <c r="Q42" s="1186"/>
      <c r="R42" s="1225"/>
      <c r="S42" s="1227"/>
      <c r="T42" s="1227"/>
      <c r="U42" s="1159"/>
      <c r="V42" s="1159"/>
      <c r="W42" s="1159"/>
      <c r="X42" s="1159"/>
      <c r="Y42" s="1220"/>
      <c r="Z42" s="324"/>
      <c r="AA42" s="326"/>
      <c r="AB42" s="326"/>
      <c r="AC42" s="326"/>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row>
    <row r="43" spans="1:54" ht="20.1" customHeight="1">
      <c r="A43" s="1162"/>
      <c r="B43" s="1162"/>
      <c r="C43" s="1137" t="s">
        <v>21</v>
      </c>
      <c r="D43" s="428" t="s">
        <v>136</v>
      </c>
      <c r="E43" s="626">
        <f>+'[3]INVERSIÓN'!S15</f>
        <v>10</v>
      </c>
      <c r="F43" s="626">
        <v>10</v>
      </c>
      <c r="G43" s="626">
        <f>G27+G39</f>
        <v>10</v>
      </c>
      <c r="H43" s="626"/>
      <c r="I43" s="626"/>
      <c r="J43" s="388">
        <v>0</v>
      </c>
      <c r="K43" s="637">
        <f>+'[3]INVERSIÓN'!AL15</f>
        <v>0</v>
      </c>
      <c r="L43" s="573"/>
      <c r="M43" s="388"/>
      <c r="N43" s="1221"/>
      <c r="O43" s="1222"/>
      <c r="P43" s="1222"/>
      <c r="Q43" s="1222"/>
      <c r="R43" s="1223"/>
      <c r="S43" s="1218"/>
      <c r="T43" s="1218"/>
      <c r="U43" s="1218"/>
      <c r="V43" s="1218"/>
      <c r="W43" s="1218"/>
      <c r="X43" s="1218"/>
      <c r="Y43" s="1217"/>
      <c r="Z43" s="324"/>
      <c r="AA43" s="326"/>
      <c r="AB43" s="326"/>
      <c r="AC43" s="326"/>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row>
    <row r="44" spans="1:54" ht="20.1" customHeight="1">
      <c r="A44" s="1162"/>
      <c r="B44" s="1162"/>
      <c r="C44" s="1138"/>
      <c r="D44" s="430" t="s">
        <v>145</v>
      </c>
      <c r="E44" s="383">
        <f>+'[3]INVERSIÓN'!S16</f>
        <v>1000000000</v>
      </c>
      <c r="F44" s="383">
        <v>1000000000</v>
      </c>
      <c r="G44" s="383">
        <f>G28+G40</f>
        <v>1000000000</v>
      </c>
      <c r="H44" s="383"/>
      <c r="I44" s="383"/>
      <c r="J44" s="387">
        <v>0</v>
      </c>
      <c r="K44" s="606">
        <f>+'[3]INVERSIÓN'!AL16</f>
        <v>0</v>
      </c>
      <c r="L44" s="574"/>
      <c r="M44" s="383"/>
      <c r="N44" s="1212"/>
      <c r="O44" s="1133"/>
      <c r="P44" s="1133"/>
      <c r="Q44" s="1133"/>
      <c r="R44" s="1213"/>
      <c r="S44" s="1208"/>
      <c r="T44" s="1208"/>
      <c r="U44" s="1208"/>
      <c r="V44" s="1208"/>
      <c r="W44" s="1208"/>
      <c r="X44" s="1208"/>
      <c r="Y44" s="1135"/>
      <c r="Z44" s="324"/>
      <c r="AA44" s="326"/>
      <c r="AB44" s="326"/>
      <c r="AC44" s="326"/>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row>
    <row r="45" spans="1:54" ht="20.1" customHeight="1">
      <c r="A45" s="1162"/>
      <c r="B45" s="1162"/>
      <c r="C45" s="1138"/>
      <c r="D45" s="430" t="s">
        <v>146</v>
      </c>
      <c r="E45" s="796">
        <f>+'[3]INVERSIÓN'!S17</f>
        <v>0</v>
      </c>
      <c r="F45" s="796">
        <v>0</v>
      </c>
      <c r="G45" s="796">
        <v>0</v>
      </c>
      <c r="H45" s="386"/>
      <c r="I45" s="386"/>
      <c r="J45" s="385">
        <v>0</v>
      </c>
      <c r="K45" s="605">
        <f>+'[3]INVERSIÓN'!AL17</f>
        <v>0</v>
      </c>
      <c r="L45" s="575"/>
      <c r="M45" s="385"/>
      <c r="N45" s="1212"/>
      <c r="O45" s="1133"/>
      <c r="P45" s="1133"/>
      <c r="Q45" s="1133"/>
      <c r="R45" s="1213"/>
      <c r="S45" s="1208"/>
      <c r="T45" s="1208"/>
      <c r="U45" s="1208"/>
      <c r="V45" s="1208"/>
      <c r="W45" s="1208"/>
      <c r="X45" s="1208"/>
      <c r="Y45" s="1135"/>
      <c r="Z45" s="324"/>
      <c r="AA45" s="326"/>
      <c r="AB45" s="326"/>
      <c r="AC45" s="326"/>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row>
    <row r="46" spans="1:54" ht="20.1" customHeight="1" thickBot="1">
      <c r="A46" s="1162"/>
      <c r="B46" s="1162"/>
      <c r="C46" s="1138"/>
      <c r="D46" s="433" t="s">
        <v>147</v>
      </c>
      <c r="E46" s="628">
        <f>+'[3]INVERSIÓN'!S18</f>
        <v>79301543</v>
      </c>
      <c r="F46" s="628">
        <v>79301543</v>
      </c>
      <c r="G46" s="628">
        <f>G30+G42</f>
        <v>70899362</v>
      </c>
      <c r="H46" s="630"/>
      <c r="I46" s="630"/>
      <c r="J46" s="628">
        <v>70899362</v>
      </c>
      <c r="K46" s="797">
        <f>+'[3]INVERSIÓN'!AL18</f>
        <v>70899362</v>
      </c>
      <c r="L46" s="576"/>
      <c r="M46" s="551"/>
      <c r="N46" s="1212"/>
      <c r="O46" s="1133"/>
      <c r="P46" s="1133"/>
      <c r="Q46" s="1133"/>
      <c r="R46" s="1213"/>
      <c r="S46" s="1208"/>
      <c r="T46" s="1208"/>
      <c r="U46" s="1208"/>
      <c r="V46" s="1208"/>
      <c r="W46" s="1208"/>
      <c r="X46" s="1208"/>
      <c r="Y46" s="1135"/>
      <c r="Z46" s="324"/>
      <c r="AA46" s="326"/>
      <c r="AB46" s="326"/>
      <c r="AC46" s="326"/>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row>
    <row r="47" spans="1:54" ht="20.1" customHeight="1">
      <c r="A47" s="1161">
        <v>3</v>
      </c>
      <c r="B47" s="1161" t="s">
        <v>81</v>
      </c>
      <c r="C47" s="1174" t="s">
        <v>223</v>
      </c>
      <c r="D47" s="723" t="s">
        <v>136</v>
      </c>
      <c r="E47" s="211">
        <f>+'[4]INVERSIÓN'!S21</f>
        <v>1.64</v>
      </c>
      <c r="F47" s="211">
        <v>1.64</v>
      </c>
      <c r="G47" s="211">
        <v>0.07</v>
      </c>
      <c r="H47" s="211"/>
      <c r="I47" s="211"/>
      <c r="J47" s="211">
        <v>0</v>
      </c>
      <c r="K47" s="724">
        <f>+'[4]INVERSIÓN'!AL21</f>
        <v>0</v>
      </c>
      <c r="L47" s="563"/>
      <c r="M47" s="725"/>
      <c r="N47" s="1209" t="s">
        <v>157</v>
      </c>
      <c r="O47" s="1154" t="s">
        <v>158</v>
      </c>
      <c r="P47" s="1155" t="s">
        <v>159</v>
      </c>
      <c r="Q47" s="1154" t="s">
        <v>357</v>
      </c>
      <c r="R47" s="1155" t="s">
        <v>161</v>
      </c>
      <c r="S47" s="1215">
        <v>198396</v>
      </c>
      <c r="T47" s="1215">
        <v>207629</v>
      </c>
      <c r="U47" s="1146" t="s">
        <v>236</v>
      </c>
      <c r="V47" s="1146" t="s">
        <v>236</v>
      </c>
      <c r="W47" s="1146" t="s">
        <v>236</v>
      </c>
      <c r="X47" s="1146" t="s">
        <v>236</v>
      </c>
      <c r="Y47" s="1148">
        <v>406025</v>
      </c>
      <c r="Z47" s="324"/>
      <c r="AA47" s="326"/>
      <c r="AB47" s="326"/>
      <c r="AC47" s="326"/>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row>
    <row r="48" spans="1:54" ht="20.1" customHeight="1">
      <c r="A48" s="1162"/>
      <c r="B48" s="1162"/>
      <c r="C48" s="1175"/>
      <c r="D48" s="430" t="s">
        <v>145</v>
      </c>
      <c r="E48" s="374">
        <f>+'[4]INVERSIÓN'!S22</f>
        <v>3027021000</v>
      </c>
      <c r="F48" s="374">
        <v>3027021000</v>
      </c>
      <c r="G48" s="374">
        <v>125592528.0792683</v>
      </c>
      <c r="H48" s="370"/>
      <c r="I48" s="375"/>
      <c r="J48" s="375">
        <v>138776000</v>
      </c>
      <c r="K48" s="607">
        <v>6990439.024390245</v>
      </c>
      <c r="L48" s="572"/>
      <c r="M48" s="726"/>
      <c r="N48" s="1203"/>
      <c r="O48" s="1140"/>
      <c r="P48" s="1156"/>
      <c r="Q48" s="1140"/>
      <c r="R48" s="1156"/>
      <c r="S48" s="1216"/>
      <c r="T48" s="1216"/>
      <c r="U48" s="1147"/>
      <c r="V48" s="1147"/>
      <c r="W48" s="1147"/>
      <c r="X48" s="1147"/>
      <c r="Y48" s="1144"/>
      <c r="Z48" s="324"/>
      <c r="AA48" s="326"/>
      <c r="AB48" s="326"/>
      <c r="AC48" s="326"/>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row>
    <row r="49" spans="1:54" ht="20.1" customHeight="1">
      <c r="A49" s="1162"/>
      <c r="B49" s="1162"/>
      <c r="C49" s="1175"/>
      <c r="D49" s="430" t="s">
        <v>146</v>
      </c>
      <c r="E49" s="373">
        <f>+'[4]INVERSIÓN'!S23</f>
        <v>1.2</v>
      </c>
      <c r="F49" s="373">
        <v>1.2</v>
      </c>
      <c r="G49" s="373">
        <f>+'[4]INVERSIÓN'!U23</f>
        <v>1.2</v>
      </c>
      <c r="H49" s="128"/>
      <c r="I49" s="128"/>
      <c r="J49" s="227">
        <v>0</v>
      </c>
      <c r="K49" s="284">
        <v>0</v>
      </c>
      <c r="L49" s="565"/>
      <c r="M49" s="727"/>
      <c r="N49" s="1203"/>
      <c r="O49" s="1140"/>
      <c r="P49" s="1156"/>
      <c r="Q49" s="1140"/>
      <c r="R49" s="1156"/>
      <c r="S49" s="1216"/>
      <c r="T49" s="1216"/>
      <c r="U49" s="1147"/>
      <c r="V49" s="1147"/>
      <c r="W49" s="1147"/>
      <c r="X49" s="1147"/>
      <c r="Y49" s="1144"/>
      <c r="Z49" s="324"/>
      <c r="AA49" s="326"/>
      <c r="AB49" s="326"/>
      <c r="AC49" s="326"/>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row>
    <row r="50" spans="1:54" ht="20.1" customHeight="1" thickBot="1">
      <c r="A50" s="1162"/>
      <c r="B50" s="1162"/>
      <c r="C50" s="1175"/>
      <c r="D50" s="433" t="s">
        <v>147</v>
      </c>
      <c r="E50" s="552">
        <f>+'[4]INVERSIÓN'!S24</f>
        <v>3655716488</v>
      </c>
      <c r="F50" s="552">
        <v>3655716488</v>
      </c>
      <c r="G50" s="552">
        <f>+'[4]INVERSIÓN'!U24</f>
        <v>3655716488</v>
      </c>
      <c r="H50" s="221"/>
      <c r="I50" s="145"/>
      <c r="J50" s="221">
        <v>8644000</v>
      </c>
      <c r="K50" s="638">
        <f>+'[4]INVERSIÓN'!AL24</f>
        <v>2817475535</v>
      </c>
      <c r="L50" s="566"/>
      <c r="M50" s="728"/>
      <c r="N50" s="1203"/>
      <c r="O50" s="1140"/>
      <c r="P50" s="1156"/>
      <c r="Q50" s="1140"/>
      <c r="R50" s="1156"/>
      <c r="S50" s="1216"/>
      <c r="T50" s="1216"/>
      <c r="U50" s="1147"/>
      <c r="V50" s="1147"/>
      <c r="W50" s="1147"/>
      <c r="X50" s="1147"/>
      <c r="Y50" s="1144"/>
      <c r="Z50" s="324"/>
      <c r="AA50" s="326"/>
      <c r="AB50" s="326"/>
      <c r="AC50" s="326"/>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row>
    <row r="51" spans="1:54" ht="20.1" customHeight="1">
      <c r="A51" s="1162"/>
      <c r="B51" s="1162"/>
      <c r="C51" s="1184" t="s">
        <v>358</v>
      </c>
      <c r="D51" s="729" t="s">
        <v>136</v>
      </c>
      <c r="E51" s="256">
        <v>0</v>
      </c>
      <c r="F51" s="256">
        <v>0</v>
      </c>
      <c r="G51" s="256">
        <v>0.43</v>
      </c>
      <c r="H51" s="730"/>
      <c r="I51" s="257"/>
      <c r="J51" s="150">
        <v>0</v>
      </c>
      <c r="K51" s="705">
        <v>0</v>
      </c>
      <c r="L51" s="150"/>
      <c r="M51" s="705"/>
      <c r="N51" s="1203" t="s">
        <v>359</v>
      </c>
      <c r="O51" s="1140" t="s">
        <v>360</v>
      </c>
      <c r="P51" s="1156" t="s">
        <v>361</v>
      </c>
      <c r="Q51" s="1140" t="s">
        <v>362</v>
      </c>
      <c r="R51" s="1156" t="s">
        <v>363</v>
      </c>
      <c r="S51" s="1147">
        <v>46459</v>
      </c>
      <c r="T51" s="1147">
        <v>47398</v>
      </c>
      <c r="U51" s="1147" t="s">
        <v>236</v>
      </c>
      <c r="V51" s="1147" t="s">
        <v>236</v>
      </c>
      <c r="W51" s="1147" t="s">
        <v>236</v>
      </c>
      <c r="X51" s="1147" t="s">
        <v>236</v>
      </c>
      <c r="Y51" s="1144">
        <v>93857</v>
      </c>
      <c r="Z51" s="324"/>
      <c r="AA51" s="326"/>
      <c r="AB51" s="326"/>
      <c r="AC51" s="326"/>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row>
    <row r="52" spans="1:54" ht="20.1" customHeight="1">
      <c r="A52" s="1162"/>
      <c r="B52" s="1162"/>
      <c r="C52" s="1184"/>
      <c r="D52" s="430" t="s">
        <v>145</v>
      </c>
      <c r="E52" s="374">
        <v>0</v>
      </c>
      <c r="F52" s="374">
        <v>0</v>
      </c>
      <c r="G52" s="374">
        <v>771496958.2012196</v>
      </c>
      <c r="H52" s="370"/>
      <c r="I52" s="375"/>
      <c r="J52" s="375">
        <v>0</v>
      </c>
      <c r="K52" s="607">
        <v>42941268.29268293</v>
      </c>
      <c r="L52" s="375"/>
      <c r="M52" s="607"/>
      <c r="N52" s="1203"/>
      <c r="O52" s="1140"/>
      <c r="P52" s="1156"/>
      <c r="Q52" s="1140"/>
      <c r="R52" s="1156"/>
      <c r="S52" s="1147"/>
      <c r="T52" s="1147"/>
      <c r="U52" s="1147"/>
      <c r="V52" s="1147"/>
      <c r="W52" s="1147"/>
      <c r="X52" s="1147"/>
      <c r="Y52" s="1144"/>
      <c r="Z52" s="324"/>
      <c r="AA52" s="326"/>
      <c r="AB52" s="326"/>
      <c r="AC52" s="326"/>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row>
    <row r="53" spans="1:54" ht="20.1" customHeight="1">
      <c r="A53" s="1162"/>
      <c r="B53" s="1162"/>
      <c r="C53" s="1184"/>
      <c r="D53" s="430" t="s">
        <v>146</v>
      </c>
      <c r="E53" s="373">
        <v>0</v>
      </c>
      <c r="F53" s="373">
        <v>0</v>
      </c>
      <c r="G53" s="373">
        <v>0</v>
      </c>
      <c r="H53" s="128"/>
      <c r="I53" s="128"/>
      <c r="J53" s="227">
        <v>0</v>
      </c>
      <c r="K53" s="284">
        <v>0</v>
      </c>
      <c r="L53" s="227"/>
      <c r="M53" s="284"/>
      <c r="N53" s="1203"/>
      <c r="O53" s="1140"/>
      <c r="P53" s="1156"/>
      <c r="Q53" s="1140"/>
      <c r="R53" s="1156"/>
      <c r="S53" s="1147"/>
      <c r="T53" s="1147"/>
      <c r="U53" s="1147"/>
      <c r="V53" s="1147"/>
      <c r="W53" s="1147"/>
      <c r="X53" s="1147"/>
      <c r="Y53" s="1144"/>
      <c r="Z53" s="324"/>
      <c r="AA53" s="326"/>
      <c r="AB53" s="326"/>
      <c r="AC53" s="326"/>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row>
    <row r="54" spans="1:54" ht="20.1" customHeight="1" thickBot="1">
      <c r="A54" s="1162"/>
      <c r="B54" s="1162"/>
      <c r="C54" s="1214"/>
      <c r="D54" s="433" t="s">
        <v>147</v>
      </c>
      <c r="E54" s="552">
        <v>0</v>
      </c>
      <c r="F54" s="552">
        <v>0</v>
      </c>
      <c r="G54" s="552">
        <v>0</v>
      </c>
      <c r="H54" s="221"/>
      <c r="I54" s="145"/>
      <c r="J54" s="221">
        <v>0</v>
      </c>
      <c r="K54" s="638">
        <v>0</v>
      </c>
      <c r="L54" s="221"/>
      <c r="M54" s="638"/>
      <c r="N54" s="1203"/>
      <c r="O54" s="1140"/>
      <c r="P54" s="1156"/>
      <c r="Q54" s="1140"/>
      <c r="R54" s="1156"/>
      <c r="S54" s="1147"/>
      <c r="T54" s="1147"/>
      <c r="U54" s="1147"/>
      <c r="V54" s="1147"/>
      <c r="W54" s="1147"/>
      <c r="X54" s="1147"/>
      <c r="Y54" s="1144"/>
      <c r="Z54" s="324"/>
      <c r="AA54" s="326"/>
      <c r="AB54" s="326"/>
      <c r="AC54" s="326"/>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row>
    <row r="55" spans="1:54" ht="20.1" customHeight="1">
      <c r="A55" s="1162"/>
      <c r="B55" s="1162"/>
      <c r="C55" s="1174" t="s">
        <v>364</v>
      </c>
      <c r="D55" s="428" t="s">
        <v>136</v>
      </c>
      <c r="E55" s="197">
        <v>0</v>
      </c>
      <c r="F55" s="197">
        <v>0</v>
      </c>
      <c r="G55" s="197">
        <v>0.57</v>
      </c>
      <c r="H55" s="229"/>
      <c r="I55" s="133"/>
      <c r="J55" s="115">
        <v>0</v>
      </c>
      <c r="K55" s="600">
        <v>0</v>
      </c>
      <c r="L55" s="115"/>
      <c r="M55" s="600"/>
      <c r="N55" s="1203" t="s">
        <v>365</v>
      </c>
      <c r="O55" s="1140" t="s">
        <v>366</v>
      </c>
      <c r="P55" s="1156" t="s">
        <v>367</v>
      </c>
      <c r="Q55" s="1140" t="s">
        <v>368</v>
      </c>
      <c r="R55" s="1156" t="s">
        <v>363</v>
      </c>
      <c r="S55" s="1147">
        <v>56913</v>
      </c>
      <c r="T55" s="1147">
        <v>69279</v>
      </c>
      <c r="U55" s="1147" t="s">
        <v>236</v>
      </c>
      <c r="V55" s="1147" t="s">
        <v>236</v>
      </c>
      <c r="W55" s="1147" t="s">
        <v>236</v>
      </c>
      <c r="X55" s="1147" t="s">
        <v>236</v>
      </c>
      <c r="Y55" s="1144">
        <v>126192</v>
      </c>
      <c r="Z55" s="324"/>
      <c r="AA55" s="326"/>
      <c r="AB55" s="326"/>
      <c r="AC55" s="326"/>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row>
    <row r="56" spans="1:54" ht="20.1" customHeight="1">
      <c r="A56" s="1162"/>
      <c r="B56" s="1162"/>
      <c r="C56" s="1175"/>
      <c r="D56" s="430" t="s">
        <v>145</v>
      </c>
      <c r="E56" s="374">
        <v>0</v>
      </c>
      <c r="F56" s="374">
        <v>0</v>
      </c>
      <c r="G56" s="374">
        <v>1022682014.359756</v>
      </c>
      <c r="H56" s="370"/>
      <c r="I56" s="375"/>
      <c r="J56" s="375">
        <v>0</v>
      </c>
      <c r="K56" s="607">
        <v>56922146.34146341</v>
      </c>
      <c r="L56" s="375"/>
      <c r="M56" s="607"/>
      <c r="N56" s="1203"/>
      <c r="O56" s="1140"/>
      <c r="P56" s="1156"/>
      <c r="Q56" s="1140"/>
      <c r="R56" s="1156"/>
      <c r="S56" s="1147"/>
      <c r="T56" s="1147"/>
      <c r="U56" s="1147"/>
      <c r="V56" s="1147"/>
      <c r="W56" s="1147"/>
      <c r="X56" s="1147"/>
      <c r="Y56" s="1144"/>
      <c r="Z56" s="324"/>
      <c r="AA56" s="326"/>
      <c r="AB56" s="326"/>
      <c r="AC56" s="326"/>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row>
    <row r="57" spans="1:54" ht="20.1" customHeight="1">
      <c r="A57" s="1162"/>
      <c r="B57" s="1162"/>
      <c r="C57" s="1175"/>
      <c r="D57" s="430" t="s">
        <v>146</v>
      </c>
      <c r="E57" s="373">
        <v>0</v>
      </c>
      <c r="F57" s="373">
        <v>0</v>
      </c>
      <c r="G57" s="373">
        <v>0</v>
      </c>
      <c r="H57" s="128"/>
      <c r="I57" s="128"/>
      <c r="J57" s="227">
        <v>0</v>
      </c>
      <c r="K57" s="284">
        <v>0</v>
      </c>
      <c r="L57" s="227"/>
      <c r="M57" s="284"/>
      <c r="N57" s="1203"/>
      <c r="O57" s="1140"/>
      <c r="P57" s="1156"/>
      <c r="Q57" s="1140"/>
      <c r="R57" s="1156"/>
      <c r="S57" s="1147"/>
      <c r="T57" s="1147"/>
      <c r="U57" s="1147"/>
      <c r="V57" s="1147"/>
      <c r="W57" s="1147"/>
      <c r="X57" s="1147"/>
      <c r="Y57" s="1144"/>
      <c r="Z57" s="324"/>
      <c r="AA57" s="326"/>
      <c r="AB57" s="326"/>
      <c r="AC57" s="326"/>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row>
    <row r="58" spans="1:54" ht="20.1" customHeight="1" thickBot="1">
      <c r="A58" s="1162"/>
      <c r="B58" s="1162"/>
      <c r="C58" s="1175"/>
      <c r="D58" s="433" t="s">
        <v>147</v>
      </c>
      <c r="E58" s="552">
        <v>0</v>
      </c>
      <c r="F58" s="552">
        <v>0</v>
      </c>
      <c r="G58" s="552">
        <v>0</v>
      </c>
      <c r="H58" s="221"/>
      <c r="I58" s="145"/>
      <c r="J58" s="221">
        <v>0</v>
      </c>
      <c r="K58" s="638">
        <v>0</v>
      </c>
      <c r="L58" s="221"/>
      <c r="M58" s="638"/>
      <c r="N58" s="1203"/>
      <c r="O58" s="1140"/>
      <c r="P58" s="1156"/>
      <c r="Q58" s="1140"/>
      <c r="R58" s="1156"/>
      <c r="S58" s="1147"/>
      <c r="T58" s="1147"/>
      <c r="U58" s="1147"/>
      <c r="V58" s="1147"/>
      <c r="W58" s="1147"/>
      <c r="X58" s="1147"/>
      <c r="Y58" s="1144"/>
      <c r="Z58" s="324"/>
      <c r="AA58" s="326"/>
      <c r="AB58" s="326"/>
      <c r="AC58" s="326"/>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row>
    <row r="59" spans="1:54" ht="20.1" customHeight="1">
      <c r="A59" s="1162"/>
      <c r="B59" s="1162"/>
      <c r="C59" s="1174" t="s">
        <v>364</v>
      </c>
      <c r="D59" s="428" t="s">
        <v>136</v>
      </c>
      <c r="E59" s="197">
        <v>0</v>
      </c>
      <c r="F59" s="197">
        <v>0</v>
      </c>
      <c r="G59" s="197">
        <v>0.57</v>
      </c>
      <c r="H59" s="229"/>
      <c r="I59" s="133"/>
      <c r="J59" s="115">
        <v>0</v>
      </c>
      <c r="K59" s="600">
        <v>0</v>
      </c>
      <c r="L59" s="115"/>
      <c r="M59" s="600"/>
      <c r="N59" s="1203" t="s">
        <v>365</v>
      </c>
      <c r="O59" s="1140" t="s">
        <v>366</v>
      </c>
      <c r="P59" s="1156" t="s">
        <v>367</v>
      </c>
      <c r="Q59" s="1140" t="s">
        <v>369</v>
      </c>
      <c r="R59" s="1156" t="s">
        <v>363</v>
      </c>
      <c r="S59" s="1147">
        <v>56913</v>
      </c>
      <c r="T59" s="1147">
        <v>69279</v>
      </c>
      <c r="U59" s="1147" t="s">
        <v>236</v>
      </c>
      <c r="V59" s="1147" t="s">
        <v>236</v>
      </c>
      <c r="W59" s="1147" t="s">
        <v>236</v>
      </c>
      <c r="X59" s="1147" t="s">
        <v>236</v>
      </c>
      <c r="Y59" s="1210">
        <v>126192</v>
      </c>
      <c r="Z59" s="324"/>
      <c r="AA59" s="326"/>
      <c r="AB59" s="326"/>
      <c r="AC59" s="326"/>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row>
    <row r="60" spans="1:54" ht="20.1" customHeight="1">
      <c r="A60" s="1162"/>
      <c r="B60" s="1162"/>
      <c r="C60" s="1175"/>
      <c r="D60" s="430" t="s">
        <v>145</v>
      </c>
      <c r="E60" s="374">
        <v>0</v>
      </c>
      <c r="F60" s="374">
        <v>0</v>
      </c>
      <c r="G60" s="374">
        <v>1022682014.359756</v>
      </c>
      <c r="H60" s="370"/>
      <c r="I60" s="375"/>
      <c r="J60" s="375">
        <v>0</v>
      </c>
      <c r="K60" s="607">
        <v>56922146.34146341</v>
      </c>
      <c r="L60" s="375"/>
      <c r="M60" s="607"/>
      <c r="N60" s="1203"/>
      <c r="O60" s="1140"/>
      <c r="P60" s="1156"/>
      <c r="Q60" s="1140"/>
      <c r="R60" s="1156"/>
      <c r="S60" s="1147"/>
      <c r="T60" s="1147"/>
      <c r="U60" s="1147"/>
      <c r="V60" s="1147"/>
      <c r="W60" s="1147"/>
      <c r="X60" s="1147"/>
      <c r="Y60" s="1144"/>
      <c r="Z60" s="324"/>
      <c r="AA60" s="326"/>
      <c r="AB60" s="326"/>
      <c r="AC60" s="326"/>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row>
    <row r="61" spans="1:54" ht="20.1" customHeight="1">
      <c r="A61" s="1162"/>
      <c r="B61" s="1162"/>
      <c r="C61" s="1175"/>
      <c r="D61" s="430" t="s">
        <v>146</v>
      </c>
      <c r="E61" s="373">
        <v>0</v>
      </c>
      <c r="F61" s="373">
        <v>0</v>
      </c>
      <c r="G61" s="373">
        <v>0</v>
      </c>
      <c r="H61" s="128"/>
      <c r="I61" s="128"/>
      <c r="J61" s="227">
        <v>0</v>
      </c>
      <c r="K61" s="284">
        <v>0</v>
      </c>
      <c r="L61" s="227"/>
      <c r="M61" s="284"/>
      <c r="N61" s="1203"/>
      <c r="O61" s="1140"/>
      <c r="P61" s="1156"/>
      <c r="Q61" s="1140"/>
      <c r="R61" s="1156"/>
      <c r="S61" s="1147"/>
      <c r="T61" s="1147"/>
      <c r="U61" s="1147"/>
      <c r="V61" s="1147"/>
      <c r="W61" s="1147"/>
      <c r="X61" s="1147"/>
      <c r="Y61" s="1144"/>
      <c r="Z61" s="324"/>
      <c r="AA61" s="326"/>
      <c r="AB61" s="326"/>
      <c r="AC61" s="326"/>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row>
    <row r="62" spans="1:54" ht="20.1" customHeight="1" thickBot="1">
      <c r="A62" s="1162"/>
      <c r="B62" s="1162"/>
      <c r="C62" s="1175"/>
      <c r="D62" s="433" t="s">
        <v>147</v>
      </c>
      <c r="E62" s="552">
        <v>0</v>
      </c>
      <c r="F62" s="552">
        <v>0</v>
      </c>
      <c r="G62" s="552">
        <v>0</v>
      </c>
      <c r="H62" s="221"/>
      <c r="I62" s="145"/>
      <c r="J62" s="221">
        <v>0</v>
      </c>
      <c r="K62" s="638">
        <v>0</v>
      </c>
      <c r="L62" s="221"/>
      <c r="M62" s="638"/>
      <c r="N62" s="1204"/>
      <c r="O62" s="1141"/>
      <c r="P62" s="1205"/>
      <c r="Q62" s="1141"/>
      <c r="R62" s="1205"/>
      <c r="S62" s="1202"/>
      <c r="T62" s="1202"/>
      <c r="U62" s="1202"/>
      <c r="V62" s="1202"/>
      <c r="W62" s="1202"/>
      <c r="X62" s="1202"/>
      <c r="Y62" s="1145"/>
      <c r="Z62" s="324"/>
      <c r="AA62" s="326"/>
      <c r="AB62" s="326"/>
      <c r="AC62" s="326"/>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row>
    <row r="63" spans="1:54" ht="20.1" customHeight="1">
      <c r="A63" s="1162"/>
      <c r="B63" s="1162"/>
      <c r="C63" s="1137" t="s">
        <v>21</v>
      </c>
      <c r="D63" s="428" t="s">
        <v>136</v>
      </c>
      <c r="E63" s="731">
        <v>1.64</v>
      </c>
      <c r="F63" s="731">
        <v>1.64</v>
      </c>
      <c r="G63" s="731">
        <f>+'[4]INVERSIÓN'!U21</f>
        <v>1.64</v>
      </c>
      <c r="H63" s="731"/>
      <c r="I63" s="731"/>
      <c r="J63" s="731">
        <v>0</v>
      </c>
      <c r="K63" s="732">
        <f>+'[4]INVERSIÓN'!AL21</f>
        <v>0</v>
      </c>
      <c r="L63" s="573"/>
      <c r="M63" s="388"/>
      <c r="N63" s="1211"/>
      <c r="O63" s="1133"/>
      <c r="P63" s="1133"/>
      <c r="Q63" s="1133"/>
      <c r="R63" s="1213"/>
      <c r="S63" s="1208"/>
      <c r="T63" s="1208"/>
      <c r="U63" s="1208"/>
      <c r="V63" s="1208"/>
      <c r="W63" s="1208"/>
      <c r="X63" s="1208"/>
      <c r="Y63" s="1135"/>
      <c r="Z63" s="324"/>
      <c r="AA63" s="326"/>
      <c r="AB63" s="326"/>
      <c r="AC63" s="326"/>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row>
    <row r="64" spans="1:54" ht="20.1" customHeight="1">
      <c r="A64" s="1162"/>
      <c r="B64" s="1162"/>
      <c r="C64" s="1138"/>
      <c r="D64" s="722" t="s">
        <v>145</v>
      </c>
      <c r="E64" s="386">
        <v>3027021000</v>
      </c>
      <c r="F64" s="386">
        <v>3027021000</v>
      </c>
      <c r="G64" s="386">
        <f>+'[4]INVERSIÓN'!U22</f>
        <v>2942453515</v>
      </c>
      <c r="H64" s="386"/>
      <c r="I64" s="386"/>
      <c r="J64" s="386">
        <v>138776000</v>
      </c>
      <c r="K64" s="733">
        <f>+'[4]INVERSIÓN'!AL22</f>
        <v>163776000</v>
      </c>
      <c r="L64" s="574"/>
      <c r="M64" s="383"/>
      <c r="N64" s="1212"/>
      <c r="O64" s="1133"/>
      <c r="P64" s="1133"/>
      <c r="Q64" s="1133"/>
      <c r="R64" s="1213"/>
      <c r="S64" s="1208"/>
      <c r="T64" s="1208"/>
      <c r="U64" s="1208"/>
      <c r="V64" s="1208"/>
      <c r="W64" s="1208"/>
      <c r="X64" s="1208"/>
      <c r="Y64" s="1135"/>
      <c r="Z64" s="324"/>
      <c r="AA64" s="326"/>
      <c r="AB64" s="326"/>
      <c r="AC64" s="326"/>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row>
    <row r="65" spans="1:54" ht="20.1" customHeight="1">
      <c r="A65" s="1162"/>
      <c r="B65" s="1162"/>
      <c r="C65" s="1138"/>
      <c r="D65" s="430" t="s">
        <v>146</v>
      </c>
      <c r="E65" s="734">
        <v>1.2</v>
      </c>
      <c r="F65" s="734">
        <v>1.2</v>
      </c>
      <c r="G65" s="734">
        <f>+'[4]INVERSIÓN'!U23</f>
        <v>1.2</v>
      </c>
      <c r="H65" s="734"/>
      <c r="I65" s="734"/>
      <c r="J65" s="734">
        <v>0</v>
      </c>
      <c r="K65" s="735">
        <f>+'[4]INVERSIÓN'!AL23</f>
        <v>0</v>
      </c>
      <c r="L65" s="575"/>
      <c r="M65" s="385"/>
      <c r="N65" s="1212"/>
      <c r="O65" s="1133"/>
      <c r="P65" s="1133"/>
      <c r="Q65" s="1133"/>
      <c r="R65" s="1213"/>
      <c r="S65" s="1208"/>
      <c r="T65" s="1208"/>
      <c r="U65" s="1208"/>
      <c r="V65" s="1208"/>
      <c r="W65" s="1208"/>
      <c r="X65" s="1208"/>
      <c r="Y65" s="1135"/>
      <c r="Z65" s="324"/>
      <c r="AA65" s="326"/>
      <c r="AB65" s="326"/>
      <c r="AC65" s="326"/>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row>
    <row r="66" spans="1:54" ht="20.1" customHeight="1" thickBot="1">
      <c r="A66" s="1163"/>
      <c r="B66" s="1163"/>
      <c r="C66" s="1138"/>
      <c r="D66" s="433" t="s">
        <v>147</v>
      </c>
      <c r="E66" s="736">
        <v>3655716488</v>
      </c>
      <c r="F66" s="736">
        <v>3655716488</v>
      </c>
      <c r="G66" s="736">
        <f>+'[4]INVERSIÓN'!U24</f>
        <v>3655716488</v>
      </c>
      <c r="H66" s="630"/>
      <c r="I66" s="630"/>
      <c r="J66" s="736">
        <v>8644000</v>
      </c>
      <c r="K66" s="737">
        <f>+'[4]INVERSIÓN'!AL24</f>
        <v>2817475535</v>
      </c>
      <c r="L66" s="576"/>
      <c r="M66" s="551"/>
      <c r="N66" s="1212"/>
      <c r="O66" s="1133"/>
      <c r="P66" s="1133"/>
      <c r="Q66" s="1133"/>
      <c r="R66" s="1213"/>
      <c r="S66" s="1208"/>
      <c r="T66" s="1208"/>
      <c r="U66" s="1208"/>
      <c r="V66" s="1208"/>
      <c r="W66" s="1208"/>
      <c r="X66" s="1208"/>
      <c r="Y66" s="1135"/>
      <c r="Z66" s="324"/>
      <c r="AA66" s="326"/>
      <c r="AB66" s="326"/>
      <c r="AC66" s="326"/>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row>
    <row r="67" spans="1:54" ht="20.1" customHeight="1">
      <c r="A67" s="1161">
        <v>5</v>
      </c>
      <c r="B67" s="1174" t="s">
        <v>167</v>
      </c>
      <c r="C67" s="1193" t="s">
        <v>222</v>
      </c>
      <c r="D67" s="428" t="s">
        <v>136</v>
      </c>
      <c r="E67" s="197">
        <v>0</v>
      </c>
      <c r="F67" s="197">
        <v>0</v>
      </c>
      <c r="G67" s="197">
        <v>0</v>
      </c>
      <c r="H67" s="229"/>
      <c r="I67" s="229"/>
      <c r="J67" s="114">
        <v>0</v>
      </c>
      <c r="K67" s="639">
        <v>0</v>
      </c>
      <c r="L67" s="577"/>
      <c r="M67" s="666"/>
      <c r="N67" s="1209" t="s">
        <v>137</v>
      </c>
      <c r="O67" s="1154" t="s">
        <v>168</v>
      </c>
      <c r="P67" s="1155" t="s">
        <v>169</v>
      </c>
      <c r="Q67" s="1154" t="s">
        <v>140</v>
      </c>
      <c r="R67" s="1155" t="s">
        <v>170</v>
      </c>
      <c r="S67" s="1146">
        <v>37445</v>
      </c>
      <c r="T67" s="1146">
        <v>38908</v>
      </c>
      <c r="U67" s="1146" t="s">
        <v>236</v>
      </c>
      <c r="V67" s="1146" t="s">
        <v>236</v>
      </c>
      <c r="W67" s="1146" t="s">
        <v>236</v>
      </c>
      <c r="X67" s="1146" t="s">
        <v>236</v>
      </c>
      <c r="Y67" s="1148">
        <f>SUM(S67:X70)</f>
        <v>76353</v>
      </c>
      <c r="Z67" s="324"/>
      <c r="AA67" s="326"/>
      <c r="AB67" s="326"/>
      <c r="AC67" s="326"/>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row>
    <row r="68" spans="1:54" ht="20.1" customHeight="1">
      <c r="A68" s="1162"/>
      <c r="B68" s="1175"/>
      <c r="C68" s="1194"/>
      <c r="D68" s="430" t="s">
        <v>145</v>
      </c>
      <c r="E68" s="374">
        <v>0</v>
      </c>
      <c r="F68" s="374">
        <v>0</v>
      </c>
      <c r="G68" s="374">
        <v>0</v>
      </c>
      <c r="H68" s="370"/>
      <c r="I68" s="370"/>
      <c r="J68" s="374">
        <v>23343666.666666668</v>
      </c>
      <c r="K68" s="608">
        <v>23343666.666666668</v>
      </c>
      <c r="L68" s="578"/>
      <c r="M68" s="667"/>
      <c r="N68" s="1203"/>
      <c r="O68" s="1140"/>
      <c r="P68" s="1156"/>
      <c r="Q68" s="1140"/>
      <c r="R68" s="1156"/>
      <c r="S68" s="1147"/>
      <c r="T68" s="1147"/>
      <c r="U68" s="1147"/>
      <c r="V68" s="1147"/>
      <c r="W68" s="1147"/>
      <c r="X68" s="1147"/>
      <c r="Y68" s="1144"/>
      <c r="Z68" s="324"/>
      <c r="AA68" s="326"/>
      <c r="AB68" s="326"/>
      <c r="AC68" s="326"/>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row>
    <row r="69" spans="1:54" ht="20.1" customHeight="1">
      <c r="A69" s="1162"/>
      <c r="B69" s="1175"/>
      <c r="C69" s="1194"/>
      <c r="D69" s="430" t="s">
        <v>146</v>
      </c>
      <c r="E69" s="384">
        <v>0</v>
      </c>
      <c r="F69" s="384">
        <v>0</v>
      </c>
      <c r="G69" s="384">
        <v>0</v>
      </c>
      <c r="H69" s="241"/>
      <c r="I69" s="241"/>
      <c r="J69" s="127">
        <v>0</v>
      </c>
      <c r="K69" s="609">
        <v>1</v>
      </c>
      <c r="L69" s="579"/>
      <c r="M69" s="668"/>
      <c r="N69" s="1203"/>
      <c r="O69" s="1140"/>
      <c r="P69" s="1156"/>
      <c r="Q69" s="1140"/>
      <c r="R69" s="1156"/>
      <c r="S69" s="1147"/>
      <c r="T69" s="1147"/>
      <c r="U69" s="1147"/>
      <c r="V69" s="1147"/>
      <c r="W69" s="1147"/>
      <c r="X69" s="1147"/>
      <c r="Y69" s="1144"/>
      <c r="Z69" s="324"/>
      <c r="AA69" s="326"/>
      <c r="AB69" s="326"/>
      <c r="AC69" s="326"/>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row>
    <row r="70" spans="1:54" ht="20.1" customHeight="1" thickBot="1">
      <c r="A70" s="1162"/>
      <c r="B70" s="1175"/>
      <c r="C70" s="1206"/>
      <c r="D70" s="433" t="s">
        <v>147</v>
      </c>
      <c r="E70" s="640">
        <f>+E78</f>
        <v>95140615</v>
      </c>
      <c r="F70" s="640">
        <v>95140615</v>
      </c>
      <c r="G70" s="640">
        <v>95140615</v>
      </c>
      <c r="H70" s="641"/>
      <c r="I70" s="641"/>
      <c r="J70" s="552">
        <v>12966000</v>
      </c>
      <c r="K70" s="657">
        <f>+K78</f>
        <v>58742265</v>
      </c>
      <c r="L70" s="580"/>
      <c r="M70" s="669"/>
      <c r="N70" s="1203"/>
      <c r="O70" s="1140"/>
      <c r="P70" s="1156"/>
      <c r="Q70" s="1140"/>
      <c r="R70" s="1156"/>
      <c r="S70" s="1147"/>
      <c r="T70" s="1147"/>
      <c r="U70" s="1147"/>
      <c r="V70" s="1147"/>
      <c r="W70" s="1147"/>
      <c r="X70" s="1147"/>
      <c r="Y70" s="1144"/>
      <c r="Z70" s="324"/>
      <c r="AA70" s="326"/>
      <c r="AB70" s="326"/>
      <c r="AC70" s="326"/>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row>
    <row r="71" spans="1:54" ht="20.1" customHeight="1">
      <c r="A71" s="1162"/>
      <c r="B71" s="1175"/>
      <c r="C71" s="1206" t="s">
        <v>221</v>
      </c>
      <c r="D71" s="428" t="s">
        <v>136</v>
      </c>
      <c r="E71" s="197">
        <v>1</v>
      </c>
      <c r="F71" s="197">
        <v>1</v>
      </c>
      <c r="G71" s="197">
        <v>1</v>
      </c>
      <c r="H71" s="229"/>
      <c r="I71" s="229"/>
      <c r="J71" s="197">
        <v>0</v>
      </c>
      <c r="K71" s="639">
        <v>1</v>
      </c>
      <c r="L71" s="197"/>
      <c r="M71" s="639"/>
      <c r="N71" s="1203" t="s">
        <v>171</v>
      </c>
      <c r="O71" s="1140" t="s">
        <v>172</v>
      </c>
      <c r="P71" s="1156" t="s">
        <v>173</v>
      </c>
      <c r="Q71" s="1140" t="s">
        <v>140</v>
      </c>
      <c r="R71" s="1156" t="s">
        <v>174</v>
      </c>
      <c r="S71" s="1147">
        <v>48066</v>
      </c>
      <c r="T71" s="1147">
        <v>47135</v>
      </c>
      <c r="U71" s="1147" t="s">
        <v>236</v>
      </c>
      <c r="V71" s="1147" t="s">
        <v>236</v>
      </c>
      <c r="W71" s="1147" t="s">
        <v>236</v>
      </c>
      <c r="X71" s="1147" t="s">
        <v>236</v>
      </c>
      <c r="Y71" s="1144">
        <v>95201</v>
      </c>
      <c r="Z71" s="324"/>
      <c r="AA71" s="326"/>
      <c r="AB71" s="326"/>
      <c r="AC71" s="326"/>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row>
    <row r="72" spans="1:54" ht="20.1" customHeight="1">
      <c r="A72" s="1162"/>
      <c r="B72" s="1175"/>
      <c r="C72" s="1181"/>
      <c r="D72" s="430" t="s">
        <v>145</v>
      </c>
      <c r="E72" s="374">
        <v>254125000</v>
      </c>
      <c r="F72" s="374">
        <v>254125000</v>
      </c>
      <c r="G72" s="374">
        <v>298166500</v>
      </c>
      <c r="H72" s="375"/>
      <c r="I72" s="375"/>
      <c r="J72" s="374">
        <v>23343666.666666668</v>
      </c>
      <c r="K72" s="608">
        <v>73343666.66666666</v>
      </c>
      <c r="L72" s="374"/>
      <c r="M72" s="608"/>
      <c r="N72" s="1203"/>
      <c r="O72" s="1140"/>
      <c r="P72" s="1156"/>
      <c r="Q72" s="1140"/>
      <c r="R72" s="1156"/>
      <c r="S72" s="1147"/>
      <c r="T72" s="1147"/>
      <c r="U72" s="1147"/>
      <c r="V72" s="1147"/>
      <c r="W72" s="1147"/>
      <c r="X72" s="1147"/>
      <c r="Y72" s="1144"/>
      <c r="Z72" s="324"/>
      <c r="AA72" s="326"/>
      <c r="AB72" s="326"/>
      <c r="AC72" s="326"/>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row>
    <row r="73" spans="1:54" ht="20.1" customHeight="1">
      <c r="A73" s="1162"/>
      <c r="B73" s="1175"/>
      <c r="C73" s="1181"/>
      <c r="D73" s="430" t="s">
        <v>146</v>
      </c>
      <c r="E73" s="780">
        <v>0</v>
      </c>
      <c r="F73" s="780">
        <v>0</v>
      </c>
      <c r="G73" s="780">
        <v>0</v>
      </c>
      <c r="H73" s="231"/>
      <c r="I73" s="231"/>
      <c r="J73" s="780">
        <v>0</v>
      </c>
      <c r="K73" s="610">
        <v>0</v>
      </c>
      <c r="L73" s="780"/>
      <c r="M73" s="610"/>
      <c r="N73" s="1203"/>
      <c r="O73" s="1140"/>
      <c r="P73" s="1156"/>
      <c r="Q73" s="1140"/>
      <c r="R73" s="1156"/>
      <c r="S73" s="1147"/>
      <c r="T73" s="1147"/>
      <c r="U73" s="1147"/>
      <c r="V73" s="1147"/>
      <c r="W73" s="1147"/>
      <c r="X73" s="1147"/>
      <c r="Y73" s="1144"/>
      <c r="Z73" s="324"/>
      <c r="AA73" s="326"/>
      <c r="AB73" s="326"/>
      <c r="AC73" s="326"/>
      <c r="AD73" s="327"/>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row>
    <row r="74" spans="1:54" ht="20.1" customHeight="1" thickBot="1">
      <c r="A74" s="1162"/>
      <c r="B74" s="1175"/>
      <c r="C74" s="1207"/>
      <c r="D74" s="433" t="s">
        <v>147</v>
      </c>
      <c r="E74" s="640">
        <v>0</v>
      </c>
      <c r="F74" s="640">
        <v>0</v>
      </c>
      <c r="G74" s="640">
        <v>0</v>
      </c>
      <c r="H74" s="641"/>
      <c r="I74" s="641"/>
      <c r="J74" s="643">
        <v>0</v>
      </c>
      <c r="K74" s="642">
        <v>0</v>
      </c>
      <c r="L74" s="643"/>
      <c r="M74" s="642"/>
      <c r="N74" s="1203"/>
      <c r="O74" s="1140"/>
      <c r="P74" s="1156"/>
      <c r="Q74" s="1140"/>
      <c r="R74" s="1156"/>
      <c r="S74" s="1147"/>
      <c r="T74" s="1147"/>
      <c r="U74" s="1147"/>
      <c r="V74" s="1147"/>
      <c r="W74" s="1147"/>
      <c r="X74" s="1147"/>
      <c r="Y74" s="1144"/>
      <c r="Z74" s="324"/>
      <c r="AA74" s="326"/>
      <c r="AB74" s="326"/>
      <c r="AC74" s="326"/>
      <c r="AD74" s="327"/>
      <c r="AE74" s="327"/>
      <c r="AF74" s="327"/>
      <c r="AG74" s="327"/>
      <c r="AH74" s="327"/>
      <c r="AI74" s="327"/>
      <c r="AJ74" s="327"/>
      <c r="AK74" s="327"/>
      <c r="AL74" s="327"/>
      <c r="AM74" s="327"/>
      <c r="AN74" s="327"/>
      <c r="AO74" s="327"/>
      <c r="AP74" s="327"/>
      <c r="AQ74" s="327"/>
      <c r="AR74" s="327"/>
      <c r="AS74" s="327"/>
      <c r="AT74" s="327"/>
      <c r="AU74" s="327"/>
      <c r="AV74" s="327"/>
      <c r="AW74" s="327"/>
      <c r="AX74" s="327"/>
      <c r="AY74" s="327"/>
      <c r="AZ74" s="327"/>
      <c r="BA74" s="327"/>
      <c r="BB74" s="327"/>
    </row>
    <row r="75" spans="1:54" ht="20.1" customHeight="1">
      <c r="A75" s="1162"/>
      <c r="B75" s="1175"/>
      <c r="C75" s="1181" t="s">
        <v>220</v>
      </c>
      <c r="D75" s="428" t="s">
        <v>136</v>
      </c>
      <c r="E75" s="197">
        <v>0</v>
      </c>
      <c r="F75" s="197">
        <v>0</v>
      </c>
      <c r="G75" s="197">
        <v>0</v>
      </c>
      <c r="H75" s="229"/>
      <c r="I75" s="229"/>
      <c r="J75" s="197">
        <v>0</v>
      </c>
      <c r="K75" s="639">
        <v>0</v>
      </c>
      <c r="L75" s="197"/>
      <c r="M75" s="639"/>
      <c r="N75" s="1203" t="s">
        <v>175</v>
      </c>
      <c r="O75" s="1140" t="s">
        <v>176</v>
      </c>
      <c r="P75" s="1156" t="s">
        <v>153</v>
      </c>
      <c r="Q75" s="1140" t="s">
        <v>140</v>
      </c>
      <c r="R75" s="1156" t="s">
        <v>177</v>
      </c>
      <c r="S75" s="1147">
        <v>191535</v>
      </c>
      <c r="T75" s="1147">
        <v>202823</v>
      </c>
      <c r="U75" s="1147" t="s">
        <v>236</v>
      </c>
      <c r="V75" s="1147" t="s">
        <v>236</v>
      </c>
      <c r="W75" s="1147" t="s">
        <v>236</v>
      </c>
      <c r="X75" s="1147" t="s">
        <v>236</v>
      </c>
      <c r="Y75" s="1144">
        <v>394358</v>
      </c>
      <c r="Z75" s="324"/>
      <c r="AA75" s="326"/>
      <c r="AB75" s="326"/>
      <c r="AC75" s="326"/>
      <c r="AD75" s="327"/>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row>
    <row r="76" spans="1:54" ht="20.1" customHeight="1">
      <c r="A76" s="1162"/>
      <c r="B76" s="1175"/>
      <c r="C76" s="1181"/>
      <c r="D76" s="430" t="s">
        <v>145</v>
      </c>
      <c r="E76" s="374">
        <v>0</v>
      </c>
      <c r="F76" s="374">
        <v>0</v>
      </c>
      <c r="G76" s="374">
        <v>0</v>
      </c>
      <c r="H76" s="375"/>
      <c r="I76" s="375"/>
      <c r="J76" s="374">
        <v>23343666.666666668</v>
      </c>
      <c r="K76" s="608">
        <v>23343666.666666668</v>
      </c>
      <c r="L76" s="374"/>
      <c r="M76" s="608"/>
      <c r="N76" s="1203"/>
      <c r="O76" s="1140"/>
      <c r="P76" s="1156"/>
      <c r="Q76" s="1140"/>
      <c r="R76" s="1156"/>
      <c r="S76" s="1147"/>
      <c r="T76" s="1147"/>
      <c r="U76" s="1147"/>
      <c r="V76" s="1147"/>
      <c r="W76" s="1147"/>
      <c r="X76" s="1147"/>
      <c r="Y76" s="1144"/>
      <c r="Z76" s="324"/>
      <c r="AA76" s="326"/>
      <c r="AB76" s="326"/>
      <c r="AC76" s="326"/>
      <c r="AD76" s="327"/>
      <c r="AE76" s="327"/>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row>
    <row r="77" spans="1:54" ht="20.1" customHeight="1">
      <c r="A77" s="1162"/>
      <c r="B77" s="1175"/>
      <c r="C77" s="1181"/>
      <c r="D77" s="430" t="s">
        <v>146</v>
      </c>
      <c r="E77" s="780">
        <v>0</v>
      </c>
      <c r="F77" s="780">
        <v>0</v>
      </c>
      <c r="G77" s="780">
        <v>0</v>
      </c>
      <c r="H77" s="231"/>
      <c r="I77" s="231"/>
      <c r="J77" s="780">
        <v>0</v>
      </c>
      <c r="K77" s="610">
        <v>0</v>
      </c>
      <c r="L77" s="780"/>
      <c r="M77" s="610"/>
      <c r="N77" s="1203"/>
      <c r="O77" s="1140"/>
      <c r="P77" s="1156"/>
      <c r="Q77" s="1140"/>
      <c r="R77" s="1156"/>
      <c r="S77" s="1147"/>
      <c r="T77" s="1147"/>
      <c r="U77" s="1147"/>
      <c r="V77" s="1147"/>
      <c r="W77" s="1147"/>
      <c r="X77" s="1147"/>
      <c r="Y77" s="1144"/>
      <c r="Z77" s="324"/>
      <c r="AA77" s="326"/>
      <c r="AB77" s="326"/>
      <c r="AC77" s="326"/>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row>
    <row r="78" spans="1:54" ht="20.1" customHeight="1" thickBot="1">
      <c r="A78" s="1162"/>
      <c r="B78" s="1175"/>
      <c r="C78" s="1181"/>
      <c r="D78" s="433" t="s">
        <v>147</v>
      </c>
      <c r="E78" s="640">
        <f>+E82/2</f>
        <v>95140615</v>
      </c>
      <c r="F78" s="640">
        <v>95140615</v>
      </c>
      <c r="G78" s="640">
        <v>95140615</v>
      </c>
      <c r="H78" s="641"/>
      <c r="I78" s="641"/>
      <c r="J78" s="640">
        <v>12966000</v>
      </c>
      <c r="K78" s="658">
        <f>+K82/2</f>
        <v>58742265</v>
      </c>
      <c r="L78" s="643"/>
      <c r="M78" s="642"/>
      <c r="N78" s="1204"/>
      <c r="O78" s="1141"/>
      <c r="P78" s="1205"/>
      <c r="Q78" s="1141"/>
      <c r="R78" s="1205"/>
      <c r="S78" s="1202"/>
      <c r="T78" s="1202"/>
      <c r="U78" s="1202"/>
      <c r="V78" s="1202"/>
      <c r="W78" s="1202"/>
      <c r="X78" s="1202"/>
      <c r="Y78" s="1145"/>
      <c r="Z78" s="324"/>
      <c r="AA78" s="326"/>
      <c r="AB78" s="326"/>
      <c r="AC78" s="326"/>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row>
    <row r="79" spans="1:54" ht="20.1" customHeight="1">
      <c r="A79" s="1162"/>
      <c r="B79" s="1175"/>
      <c r="C79" s="1198" t="s">
        <v>178</v>
      </c>
      <c r="D79" s="191" t="s">
        <v>136</v>
      </c>
      <c r="E79" s="644">
        <v>1</v>
      </c>
      <c r="F79" s="644">
        <v>1</v>
      </c>
      <c r="G79" s="644">
        <f>G75+G71+G67</f>
        <v>1</v>
      </c>
      <c r="H79" s="644"/>
      <c r="I79" s="644"/>
      <c r="J79" s="644">
        <v>0</v>
      </c>
      <c r="K79" s="645">
        <f>+'[3]INVERSIÓN'!AL33</f>
        <v>1</v>
      </c>
      <c r="L79" s="665"/>
      <c r="M79" s="670"/>
      <c r="N79" s="1200"/>
      <c r="O79" s="1187"/>
      <c r="P79" s="1187"/>
      <c r="Q79" s="1187"/>
      <c r="R79" s="1187"/>
      <c r="S79" s="1187"/>
      <c r="T79" s="1187"/>
      <c r="U79" s="1187"/>
      <c r="V79" s="1187"/>
      <c r="W79" s="1187"/>
      <c r="X79" s="1187"/>
      <c r="Y79" s="1190"/>
      <c r="Z79" s="324"/>
      <c r="AA79" s="326"/>
      <c r="AB79" s="326"/>
      <c r="AC79" s="326"/>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row>
    <row r="80" spans="1:54" ht="20.1" customHeight="1">
      <c r="A80" s="1162"/>
      <c r="B80" s="1175"/>
      <c r="C80" s="1198"/>
      <c r="D80" s="779" t="s">
        <v>145</v>
      </c>
      <c r="E80" s="383">
        <v>254125000</v>
      </c>
      <c r="F80" s="383">
        <v>254125000</v>
      </c>
      <c r="G80" s="383">
        <f>G68+G72+G76</f>
        <v>298166500</v>
      </c>
      <c r="H80" s="383"/>
      <c r="I80" s="383"/>
      <c r="J80" s="383">
        <v>70031000</v>
      </c>
      <c r="K80" s="611">
        <f>+'[3]INVERSIÓN'!AL34</f>
        <v>120031000</v>
      </c>
      <c r="L80" s="574"/>
      <c r="M80" s="671"/>
      <c r="N80" s="1200"/>
      <c r="O80" s="1188"/>
      <c r="P80" s="1188"/>
      <c r="Q80" s="1188"/>
      <c r="R80" s="1188"/>
      <c r="S80" s="1188"/>
      <c r="T80" s="1188"/>
      <c r="U80" s="1188"/>
      <c r="V80" s="1188"/>
      <c r="W80" s="1188"/>
      <c r="X80" s="1188"/>
      <c r="Y80" s="1191"/>
      <c r="Z80" s="324"/>
      <c r="AA80" s="326"/>
      <c r="AB80" s="326"/>
      <c r="AC80" s="326"/>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row>
    <row r="81" spans="1:54" ht="20.1" customHeight="1">
      <c r="A81" s="1162"/>
      <c r="B81" s="1175"/>
      <c r="C81" s="1198"/>
      <c r="D81" s="779" t="s">
        <v>146</v>
      </c>
      <c r="E81" s="380">
        <v>0</v>
      </c>
      <c r="F81" s="380">
        <v>0</v>
      </c>
      <c r="G81" s="380">
        <f>+'[3]INVERSIÓN'!U35</f>
        <v>0</v>
      </c>
      <c r="H81" s="382"/>
      <c r="I81" s="381"/>
      <c r="J81" s="380">
        <v>0</v>
      </c>
      <c r="K81" s="612">
        <f>+'[3]INVERSIÓN'!AL35</f>
        <v>0</v>
      </c>
      <c r="L81" s="581"/>
      <c r="M81" s="672"/>
      <c r="N81" s="1200"/>
      <c r="O81" s="1188"/>
      <c r="P81" s="1188"/>
      <c r="Q81" s="1188"/>
      <c r="R81" s="1188"/>
      <c r="S81" s="1188"/>
      <c r="T81" s="1188"/>
      <c r="U81" s="1188"/>
      <c r="V81" s="1188"/>
      <c r="W81" s="1188"/>
      <c r="X81" s="1188"/>
      <c r="Y81" s="1191"/>
      <c r="Z81" s="324"/>
      <c r="AA81" s="326"/>
      <c r="AB81" s="326"/>
      <c r="AC81" s="326"/>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row>
    <row r="82" spans="1:54" ht="20.1" customHeight="1" thickBot="1">
      <c r="A82" s="1162"/>
      <c r="B82" s="1175"/>
      <c r="C82" s="1199"/>
      <c r="D82" s="778" t="s">
        <v>147</v>
      </c>
      <c r="E82" s="659">
        <v>190281230</v>
      </c>
      <c r="F82" s="659">
        <v>190281230</v>
      </c>
      <c r="G82" s="659">
        <f>G70+G74+G78</f>
        <v>190281230</v>
      </c>
      <c r="H82" s="659"/>
      <c r="I82" s="659"/>
      <c r="J82" s="659">
        <v>25932000</v>
      </c>
      <c r="K82" s="660">
        <f>+'[3]INVERSIÓN'!AL36</f>
        <v>117484530</v>
      </c>
      <c r="L82" s="582"/>
      <c r="M82" s="673"/>
      <c r="N82" s="1201"/>
      <c r="O82" s="1189"/>
      <c r="P82" s="1189"/>
      <c r="Q82" s="1189"/>
      <c r="R82" s="1189"/>
      <c r="S82" s="1189"/>
      <c r="T82" s="1189"/>
      <c r="U82" s="1189"/>
      <c r="V82" s="1189"/>
      <c r="W82" s="1189"/>
      <c r="X82" s="1189"/>
      <c r="Y82" s="1192"/>
      <c r="Z82" s="324"/>
      <c r="AA82" s="326"/>
      <c r="AB82" s="326"/>
      <c r="AC82" s="326"/>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row>
    <row r="83" spans="1:54" ht="20.1" customHeight="1">
      <c r="A83" s="1193">
        <v>6</v>
      </c>
      <c r="B83" s="1161" t="s">
        <v>290</v>
      </c>
      <c r="C83" s="1195" t="s">
        <v>234</v>
      </c>
      <c r="D83" s="428" t="s">
        <v>136</v>
      </c>
      <c r="E83" s="116">
        <f>+E91*0.4</f>
        <v>16</v>
      </c>
      <c r="F83" s="116">
        <v>16</v>
      </c>
      <c r="G83" s="116">
        <v>16</v>
      </c>
      <c r="H83" s="197"/>
      <c r="I83" s="197"/>
      <c r="J83" s="197">
        <v>0</v>
      </c>
      <c r="K83" s="197">
        <v>0</v>
      </c>
      <c r="L83" s="583"/>
      <c r="M83" s="197"/>
      <c r="N83" s="1186" t="s">
        <v>230</v>
      </c>
      <c r="O83" s="1186" t="s">
        <v>231</v>
      </c>
      <c r="P83" s="1186" t="s">
        <v>232</v>
      </c>
      <c r="Q83" s="1186" t="s">
        <v>160</v>
      </c>
      <c r="R83" s="1186" t="s">
        <v>233</v>
      </c>
      <c r="S83" s="1186">
        <v>164937</v>
      </c>
      <c r="T83" s="1186">
        <v>172215</v>
      </c>
      <c r="U83" s="1159" t="s">
        <v>236</v>
      </c>
      <c r="V83" s="1159" t="s">
        <v>236</v>
      </c>
      <c r="W83" s="1159" t="s">
        <v>236</v>
      </c>
      <c r="X83" s="1159" t="s">
        <v>236</v>
      </c>
      <c r="Y83" s="1179">
        <f>+S83+T83</f>
        <v>337152</v>
      </c>
      <c r="Z83" s="324"/>
      <c r="AA83" s="326"/>
      <c r="AB83" s="326"/>
      <c r="AC83" s="326"/>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row>
    <row r="84" spans="1:54" ht="20.1" customHeight="1">
      <c r="A84" s="1194"/>
      <c r="B84" s="1162"/>
      <c r="C84" s="1196"/>
      <c r="D84" s="430" t="s">
        <v>145</v>
      </c>
      <c r="E84" s="378">
        <f>+E92*0.4</f>
        <v>764802400</v>
      </c>
      <c r="F84" s="378">
        <v>764802400</v>
      </c>
      <c r="G84" s="378">
        <v>770155200</v>
      </c>
      <c r="H84" s="374"/>
      <c r="I84" s="374"/>
      <c r="J84" s="374">
        <v>62473000</v>
      </c>
      <c r="K84" s="604">
        <v>62473000</v>
      </c>
      <c r="L84" s="584"/>
      <c r="M84" s="374"/>
      <c r="N84" s="1186"/>
      <c r="O84" s="1186"/>
      <c r="P84" s="1186"/>
      <c r="Q84" s="1186"/>
      <c r="R84" s="1186"/>
      <c r="S84" s="1186"/>
      <c r="T84" s="1186"/>
      <c r="U84" s="1159"/>
      <c r="V84" s="1159"/>
      <c r="W84" s="1159"/>
      <c r="X84" s="1159"/>
      <c r="Y84" s="1179"/>
      <c r="Z84" s="324"/>
      <c r="AA84" s="326"/>
      <c r="AB84" s="326"/>
      <c r="AC84" s="326"/>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row>
    <row r="85" spans="1:54" ht="20.1" customHeight="1">
      <c r="A85" s="1194"/>
      <c r="B85" s="1162"/>
      <c r="C85" s="1196"/>
      <c r="D85" s="430" t="s">
        <v>146</v>
      </c>
      <c r="E85" s="248">
        <v>0</v>
      </c>
      <c r="F85" s="248">
        <v>0</v>
      </c>
      <c r="G85" s="248">
        <v>0</v>
      </c>
      <c r="H85" s="780"/>
      <c r="I85" s="780"/>
      <c r="J85" s="780">
        <v>0</v>
      </c>
      <c r="K85" s="613">
        <v>0</v>
      </c>
      <c r="L85" s="585"/>
      <c r="M85" s="780"/>
      <c r="N85" s="1186"/>
      <c r="O85" s="1186"/>
      <c r="P85" s="1186"/>
      <c r="Q85" s="1186"/>
      <c r="R85" s="1186"/>
      <c r="S85" s="1186"/>
      <c r="T85" s="1186"/>
      <c r="U85" s="1159"/>
      <c r="V85" s="1159"/>
      <c r="W85" s="1159"/>
      <c r="X85" s="1159"/>
      <c r="Y85" s="1179"/>
      <c r="Z85" s="324"/>
      <c r="AA85" s="326"/>
      <c r="AB85" s="326"/>
      <c r="AC85" s="326"/>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row>
    <row r="86" spans="1:54" ht="20.1" customHeight="1" thickBot="1">
      <c r="A86" s="1194"/>
      <c r="B86" s="1162"/>
      <c r="C86" s="1197"/>
      <c r="D86" s="433" t="s">
        <v>147</v>
      </c>
      <c r="E86" s="640">
        <v>0</v>
      </c>
      <c r="F86" s="640">
        <v>0</v>
      </c>
      <c r="G86" s="640">
        <v>0</v>
      </c>
      <c r="H86" s="643"/>
      <c r="I86" s="643"/>
      <c r="J86" s="643">
        <v>0</v>
      </c>
      <c r="K86" s="646">
        <v>0</v>
      </c>
      <c r="L86" s="586"/>
      <c r="M86" s="782"/>
      <c r="N86" s="1186"/>
      <c r="O86" s="1186"/>
      <c r="P86" s="1186"/>
      <c r="Q86" s="1186"/>
      <c r="R86" s="1186"/>
      <c r="S86" s="1186"/>
      <c r="T86" s="1186"/>
      <c r="U86" s="1159"/>
      <c r="V86" s="1159"/>
      <c r="W86" s="1159"/>
      <c r="X86" s="1159"/>
      <c r="Y86" s="1179"/>
      <c r="Z86" s="324"/>
      <c r="AA86" s="326"/>
      <c r="AB86" s="326"/>
      <c r="AC86" s="326"/>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row>
    <row r="87" spans="1:54" ht="20.1" customHeight="1">
      <c r="A87" s="1194"/>
      <c r="B87" s="1162"/>
      <c r="C87" s="1180" t="s">
        <v>219</v>
      </c>
      <c r="D87" s="428" t="s">
        <v>136</v>
      </c>
      <c r="E87" s="116">
        <f>+E91*0.6</f>
        <v>24</v>
      </c>
      <c r="F87" s="116">
        <v>24</v>
      </c>
      <c r="G87" s="116">
        <v>24</v>
      </c>
      <c r="H87" s="372"/>
      <c r="I87" s="115"/>
      <c r="J87" s="114">
        <v>0</v>
      </c>
      <c r="K87" s="647">
        <v>0</v>
      </c>
      <c r="L87" s="587"/>
      <c r="M87" s="119"/>
      <c r="N87" s="1183" t="s">
        <v>179</v>
      </c>
      <c r="O87" s="1154" t="s">
        <v>180</v>
      </c>
      <c r="P87" s="1155" t="s">
        <v>181</v>
      </c>
      <c r="Q87" s="1185" t="s">
        <v>301</v>
      </c>
      <c r="R87" s="1155" t="s">
        <v>183</v>
      </c>
      <c r="S87" s="1157" t="s">
        <v>184</v>
      </c>
      <c r="T87" s="1157" t="s">
        <v>185</v>
      </c>
      <c r="U87" s="1178" t="s">
        <v>236</v>
      </c>
      <c r="V87" s="1178" t="s">
        <v>236</v>
      </c>
      <c r="W87" s="1178" t="s">
        <v>236</v>
      </c>
      <c r="X87" s="1178" t="s">
        <v>236</v>
      </c>
      <c r="Y87" s="1148">
        <v>34669</v>
      </c>
      <c r="Z87" s="324"/>
      <c r="AA87" s="326"/>
      <c r="AB87" s="326"/>
      <c r="AC87" s="326"/>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row>
    <row r="88" spans="1:54" ht="20.1" customHeight="1">
      <c r="A88" s="1194"/>
      <c r="B88" s="1162"/>
      <c r="C88" s="1181"/>
      <c r="D88" s="430" t="s">
        <v>145</v>
      </c>
      <c r="E88" s="378">
        <f>+E92*0.6</f>
        <v>1147203600</v>
      </c>
      <c r="F88" s="378">
        <v>1147203600</v>
      </c>
      <c r="G88" s="378">
        <v>1155232800</v>
      </c>
      <c r="H88" s="370"/>
      <c r="I88" s="375"/>
      <c r="J88" s="374">
        <v>62473000</v>
      </c>
      <c r="K88" s="604">
        <v>62473000</v>
      </c>
      <c r="L88" s="572"/>
      <c r="M88" s="369"/>
      <c r="N88" s="1184"/>
      <c r="O88" s="1140"/>
      <c r="P88" s="1156"/>
      <c r="Q88" s="1186"/>
      <c r="R88" s="1156"/>
      <c r="S88" s="1158"/>
      <c r="T88" s="1158"/>
      <c r="U88" s="1159"/>
      <c r="V88" s="1159"/>
      <c r="W88" s="1159"/>
      <c r="X88" s="1159"/>
      <c r="Y88" s="1144"/>
      <c r="Z88" s="324"/>
      <c r="AA88" s="326"/>
      <c r="AB88" s="326"/>
      <c r="AC88" s="326"/>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row>
    <row r="89" spans="1:54" ht="20.1" customHeight="1">
      <c r="A89" s="1194"/>
      <c r="B89" s="1162"/>
      <c r="C89" s="1181"/>
      <c r="D89" s="430" t="s">
        <v>146</v>
      </c>
      <c r="E89" s="248">
        <v>9.4</v>
      </c>
      <c r="F89" s="248">
        <v>9.4</v>
      </c>
      <c r="G89" s="248">
        <v>9.4</v>
      </c>
      <c r="H89" s="368"/>
      <c r="I89" s="227"/>
      <c r="J89" s="373">
        <v>0</v>
      </c>
      <c r="K89" s="700">
        <v>0</v>
      </c>
      <c r="L89" s="588"/>
      <c r="M89" s="379"/>
      <c r="N89" s="1184"/>
      <c r="O89" s="1140"/>
      <c r="P89" s="1156"/>
      <c r="Q89" s="1186"/>
      <c r="R89" s="1156"/>
      <c r="S89" s="1158"/>
      <c r="T89" s="1158"/>
      <c r="U89" s="1159"/>
      <c r="V89" s="1159"/>
      <c r="W89" s="1159"/>
      <c r="X89" s="1159"/>
      <c r="Y89" s="1144"/>
      <c r="Z89" s="324"/>
      <c r="AA89" s="326"/>
      <c r="AB89" s="326"/>
      <c r="AC89" s="326"/>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row>
    <row r="90" spans="1:54" ht="20.1" customHeight="1" thickBot="1">
      <c r="A90" s="1194"/>
      <c r="B90" s="1162"/>
      <c r="C90" s="1182"/>
      <c r="D90" s="433" t="s">
        <v>147</v>
      </c>
      <c r="E90" s="640">
        <v>827947812</v>
      </c>
      <c r="F90" s="640">
        <v>827947812</v>
      </c>
      <c r="G90" s="640">
        <v>827947812</v>
      </c>
      <c r="H90" s="648"/>
      <c r="I90" s="145"/>
      <c r="J90" s="552">
        <v>20217000</v>
      </c>
      <c r="K90" s="638">
        <v>608219865</v>
      </c>
      <c r="L90" s="589"/>
      <c r="M90" s="781"/>
      <c r="N90" s="1184"/>
      <c r="O90" s="1140"/>
      <c r="P90" s="1156"/>
      <c r="Q90" s="1186"/>
      <c r="R90" s="1156"/>
      <c r="S90" s="1158"/>
      <c r="T90" s="1158"/>
      <c r="U90" s="1159"/>
      <c r="V90" s="1159"/>
      <c r="W90" s="1159"/>
      <c r="X90" s="1159"/>
      <c r="Y90" s="1144"/>
      <c r="Z90" s="324"/>
      <c r="AA90" s="326"/>
      <c r="AB90" s="326"/>
      <c r="AC90" s="326"/>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row>
    <row r="91" spans="1:54" ht="20.1" customHeight="1">
      <c r="A91" s="1194"/>
      <c r="B91" s="1162"/>
      <c r="C91" s="1137" t="s">
        <v>178</v>
      </c>
      <c r="D91" s="428" t="s">
        <v>136</v>
      </c>
      <c r="E91" s="419">
        <f>+'[3]INVERSIÓN'!S39</f>
        <v>40</v>
      </c>
      <c r="F91" s="419">
        <v>40</v>
      </c>
      <c r="G91" s="419">
        <f>+'[3]INVERSIÓN'!U39</f>
        <v>40</v>
      </c>
      <c r="H91" s="649"/>
      <c r="I91" s="626"/>
      <c r="J91" s="419">
        <v>0</v>
      </c>
      <c r="K91" s="650">
        <v>0</v>
      </c>
      <c r="L91" s="590"/>
      <c r="M91" s="420"/>
      <c r="N91" s="421"/>
      <c r="O91" s="775"/>
      <c r="P91" s="773"/>
      <c r="Q91" s="775"/>
      <c r="R91" s="773"/>
      <c r="S91" s="422"/>
      <c r="T91" s="422"/>
      <c r="U91" s="772"/>
      <c r="V91" s="422"/>
      <c r="W91" s="422"/>
      <c r="X91" s="422"/>
      <c r="Y91" s="690"/>
      <c r="Z91" s="324"/>
      <c r="AA91" s="326"/>
      <c r="AB91" s="326"/>
      <c r="AC91" s="326"/>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row>
    <row r="92" spans="1:54" ht="20.1" customHeight="1">
      <c r="A92" s="1194"/>
      <c r="B92" s="1162"/>
      <c r="C92" s="1138"/>
      <c r="D92" s="430" t="s">
        <v>145</v>
      </c>
      <c r="E92" s="423">
        <f>+'[3]INVERSIÓN'!S40</f>
        <v>1912006000</v>
      </c>
      <c r="F92" s="423">
        <v>1912006000</v>
      </c>
      <c r="G92" s="423">
        <f>+'[3]INVERSIÓN'!U40</f>
        <v>1925388000</v>
      </c>
      <c r="H92" s="558"/>
      <c r="I92" s="386"/>
      <c r="J92" s="423">
        <v>124946000</v>
      </c>
      <c r="K92" s="614">
        <v>124946000</v>
      </c>
      <c r="L92" s="591"/>
      <c r="M92" s="424"/>
      <c r="N92" s="425"/>
      <c r="O92" s="771"/>
      <c r="P92" s="774"/>
      <c r="Q92" s="771"/>
      <c r="R92" s="774"/>
      <c r="S92" s="426"/>
      <c r="T92" s="426"/>
      <c r="U92" s="770"/>
      <c r="V92" s="426"/>
      <c r="W92" s="426"/>
      <c r="X92" s="426"/>
      <c r="Y92" s="691"/>
      <c r="Z92" s="324"/>
      <c r="AA92" s="326"/>
      <c r="AB92" s="326"/>
      <c r="AC92" s="326"/>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row>
    <row r="93" spans="1:54" ht="20.1" customHeight="1">
      <c r="A93" s="1194"/>
      <c r="B93" s="1162"/>
      <c r="C93" s="1138"/>
      <c r="D93" s="430" t="s">
        <v>146</v>
      </c>
      <c r="E93" s="427">
        <f>+'[3]INVERSIÓN'!S41</f>
        <v>9.4</v>
      </c>
      <c r="F93" s="427">
        <v>9.4</v>
      </c>
      <c r="G93" s="427">
        <f>+'[3]INVERSIÓN'!U41</f>
        <v>9.4</v>
      </c>
      <c r="H93" s="558"/>
      <c r="I93" s="386"/>
      <c r="J93" s="427">
        <v>0</v>
      </c>
      <c r="K93" s="614">
        <v>0</v>
      </c>
      <c r="L93" s="591"/>
      <c r="M93" s="424"/>
      <c r="N93" s="425"/>
      <c r="O93" s="771"/>
      <c r="P93" s="774"/>
      <c r="Q93" s="771"/>
      <c r="R93" s="774"/>
      <c r="S93" s="426"/>
      <c r="T93" s="426"/>
      <c r="U93" s="770"/>
      <c r="V93" s="426"/>
      <c r="W93" s="426"/>
      <c r="X93" s="426"/>
      <c r="Y93" s="691"/>
      <c r="Z93" s="324"/>
      <c r="AA93" s="326"/>
      <c r="AB93" s="326"/>
      <c r="AC93" s="326"/>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row>
    <row r="94" spans="1:54" ht="20.1" customHeight="1" thickBot="1">
      <c r="A94" s="1194"/>
      <c r="B94" s="1162"/>
      <c r="C94" s="1139"/>
      <c r="D94" s="433" t="s">
        <v>147</v>
      </c>
      <c r="E94" s="651">
        <f>+'[3]INVERSIÓN'!S42</f>
        <v>827947812</v>
      </c>
      <c r="F94" s="651">
        <v>827947812</v>
      </c>
      <c r="G94" s="651">
        <f>+'[3]INVERSIÓN'!U42</f>
        <v>827947812</v>
      </c>
      <c r="H94" s="651"/>
      <c r="I94" s="630"/>
      <c r="J94" s="651">
        <v>20217000</v>
      </c>
      <c r="K94" s="652">
        <f>+'[3]INVERSIÓN'!AL42</f>
        <v>608219865</v>
      </c>
      <c r="L94" s="692"/>
      <c r="M94" s="693"/>
      <c r="N94" s="694"/>
      <c r="O94" s="777"/>
      <c r="P94" s="695"/>
      <c r="Q94" s="777"/>
      <c r="R94" s="695"/>
      <c r="S94" s="696"/>
      <c r="T94" s="696"/>
      <c r="U94" s="697"/>
      <c r="V94" s="696"/>
      <c r="W94" s="696"/>
      <c r="X94" s="696"/>
      <c r="Y94" s="698"/>
      <c r="Z94" s="324"/>
      <c r="AA94" s="326"/>
      <c r="AB94" s="326"/>
      <c r="AC94" s="326"/>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row>
    <row r="95" spans="1:73" s="337" customFormat="1" ht="35.25" customHeight="1">
      <c r="A95" s="1172">
        <v>7</v>
      </c>
      <c r="B95" s="1172" t="s">
        <v>291</v>
      </c>
      <c r="C95" s="1174" t="s">
        <v>218</v>
      </c>
      <c r="D95" s="428" t="s">
        <v>136</v>
      </c>
      <c r="E95" s="256">
        <f>+'[3]INVERSIÓN'!S45</f>
        <v>8</v>
      </c>
      <c r="F95" s="256">
        <v>8</v>
      </c>
      <c r="G95" s="256">
        <f>+'[3]INVERSIÓN'!U45</f>
        <v>8</v>
      </c>
      <c r="H95" s="258"/>
      <c r="I95" s="151"/>
      <c r="J95" s="151">
        <v>0</v>
      </c>
      <c r="K95" s="705">
        <f>+'[3]INVERSIÓN'!AL45</f>
        <v>0</v>
      </c>
      <c r="L95" s="706"/>
      <c r="M95" s="258"/>
      <c r="N95" s="1177" t="s">
        <v>296</v>
      </c>
      <c r="O95" s="1177" t="s">
        <v>297</v>
      </c>
      <c r="P95" s="1168" t="s">
        <v>298</v>
      </c>
      <c r="Q95" s="1169" t="s">
        <v>306</v>
      </c>
      <c r="R95" s="1170" t="s">
        <v>305</v>
      </c>
      <c r="S95" s="1171">
        <f>92106+20477</f>
        <v>112583</v>
      </c>
      <c r="T95" s="1171">
        <f>92641+20877</f>
        <v>113518</v>
      </c>
      <c r="U95" s="1159" t="s">
        <v>236</v>
      </c>
      <c r="V95" s="1159" t="s">
        <v>236</v>
      </c>
      <c r="W95" s="1159" t="s">
        <v>236</v>
      </c>
      <c r="X95" s="1159" t="s">
        <v>236</v>
      </c>
      <c r="Y95" s="1160">
        <f>S95+T95</f>
        <v>226101</v>
      </c>
      <c r="Z95" s="324"/>
      <c r="AA95" s="326"/>
      <c r="AB95" s="326"/>
      <c r="AC95" s="326"/>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row>
    <row r="96" spans="1:73" s="337" customFormat="1" ht="35.25" customHeight="1">
      <c r="A96" s="1173"/>
      <c r="B96" s="1173"/>
      <c r="C96" s="1175"/>
      <c r="D96" s="430" t="s">
        <v>145</v>
      </c>
      <c r="E96" s="378">
        <f>+'[3]INVERSIÓN'!S46</f>
        <v>837143000</v>
      </c>
      <c r="F96" s="378">
        <v>837143000</v>
      </c>
      <c r="G96" s="378">
        <f>+'[3]INVERSIÓN'!U46</f>
        <v>792939500</v>
      </c>
      <c r="H96" s="378"/>
      <c r="I96" s="374"/>
      <c r="J96" s="374">
        <v>30516000</v>
      </c>
      <c r="K96" s="615">
        <f>+'[3]INVERSIÓN'!AL46</f>
        <v>95245440</v>
      </c>
      <c r="L96" s="594"/>
      <c r="M96" s="366"/>
      <c r="N96" s="1177"/>
      <c r="O96" s="1177"/>
      <c r="P96" s="1168"/>
      <c r="Q96" s="1169"/>
      <c r="R96" s="1170"/>
      <c r="S96" s="1171"/>
      <c r="T96" s="1171"/>
      <c r="U96" s="1159"/>
      <c r="V96" s="1159"/>
      <c r="W96" s="1159"/>
      <c r="X96" s="1159"/>
      <c r="Y96" s="1160"/>
      <c r="Z96" s="324"/>
      <c r="AA96" s="326"/>
      <c r="AB96" s="326"/>
      <c r="AC96" s="326"/>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row>
    <row r="97" spans="1:73" s="337" customFormat="1" ht="35.25" customHeight="1">
      <c r="A97" s="1173"/>
      <c r="B97" s="1173"/>
      <c r="C97" s="1175"/>
      <c r="D97" s="430" t="s">
        <v>146</v>
      </c>
      <c r="E97" s="266">
        <f>+F97</f>
        <v>8</v>
      </c>
      <c r="F97" s="266">
        <v>8</v>
      </c>
      <c r="G97" s="266">
        <f>+'[3]INVERSIÓN'!U47</f>
        <v>8</v>
      </c>
      <c r="H97" s="707"/>
      <c r="I97" s="127"/>
      <c r="J97" s="373">
        <v>0</v>
      </c>
      <c r="K97" s="701">
        <f>+'[3]INVERSIÓN'!AL47</f>
        <v>1.54</v>
      </c>
      <c r="L97" s="708"/>
      <c r="M97" s="376"/>
      <c r="N97" s="1177"/>
      <c r="O97" s="1177"/>
      <c r="P97" s="1168"/>
      <c r="Q97" s="1169"/>
      <c r="R97" s="1170"/>
      <c r="S97" s="1171"/>
      <c r="T97" s="1171"/>
      <c r="U97" s="1159"/>
      <c r="V97" s="1159"/>
      <c r="W97" s="1159"/>
      <c r="X97" s="1159"/>
      <c r="Y97" s="1160"/>
      <c r="Z97" s="324"/>
      <c r="AA97" s="326"/>
      <c r="AB97" s="326"/>
      <c r="AC97" s="326"/>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c r="BT97" s="327"/>
      <c r="BU97" s="327"/>
    </row>
    <row r="98" spans="1:73" s="337" customFormat="1" ht="35.25" customHeight="1" thickBot="1">
      <c r="A98" s="1173"/>
      <c r="B98" s="1173"/>
      <c r="C98" s="1176"/>
      <c r="D98" s="433" t="s">
        <v>147</v>
      </c>
      <c r="E98" s="653">
        <f>+'[3]INVERSIÓN'!S48</f>
        <v>853553076</v>
      </c>
      <c r="F98" s="653">
        <v>853553076</v>
      </c>
      <c r="G98" s="653">
        <f>+'[3]INVERSIÓN'!U48</f>
        <v>853553076</v>
      </c>
      <c r="H98" s="653"/>
      <c r="I98" s="435"/>
      <c r="J98" s="435">
        <v>180814187</v>
      </c>
      <c r="K98" s="702">
        <f>+'[3]INVERSIÓN'!AL48</f>
        <v>312316064</v>
      </c>
      <c r="L98" s="709"/>
      <c r="M98" s="553"/>
      <c r="N98" s="1177"/>
      <c r="O98" s="1177"/>
      <c r="P98" s="1168"/>
      <c r="Q98" s="1169"/>
      <c r="R98" s="1170"/>
      <c r="S98" s="1171"/>
      <c r="T98" s="1171"/>
      <c r="U98" s="1159"/>
      <c r="V98" s="1159"/>
      <c r="W98" s="1159"/>
      <c r="X98" s="1159"/>
      <c r="Y98" s="1160"/>
      <c r="Z98" s="324"/>
      <c r="AA98" s="326"/>
      <c r="AB98" s="326"/>
      <c r="AC98" s="326"/>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c r="BT98" s="327"/>
      <c r="BU98" s="327"/>
    </row>
    <row r="99" spans="1:54" ht="20.1" customHeight="1">
      <c r="A99" s="1161">
        <v>8</v>
      </c>
      <c r="B99" s="1164" t="s">
        <v>87</v>
      </c>
      <c r="C99" s="1149" t="s">
        <v>217</v>
      </c>
      <c r="D99" s="428" t="s">
        <v>136</v>
      </c>
      <c r="E99" s="372">
        <v>0</v>
      </c>
      <c r="F99" s="372">
        <v>0</v>
      </c>
      <c r="G99" s="372">
        <v>0</v>
      </c>
      <c r="H99" s="372"/>
      <c r="I99" s="114"/>
      <c r="J99" s="114">
        <v>0</v>
      </c>
      <c r="K99" s="703">
        <v>0</v>
      </c>
      <c r="L99" s="563"/>
      <c r="M99" s="429"/>
      <c r="N99" s="1167" t="s">
        <v>137</v>
      </c>
      <c r="O99" s="1154" t="s">
        <v>168</v>
      </c>
      <c r="P99" s="1155" t="s">
        <v>192</v>
      </c>
      <c r="Q99" s="1154" t="s">
        <v>140</v>
      </c>
      <c r="R99" s="1155" t="s">
        <v>193</v>
      </c>
      <c r="S99" s="1157">
        <v>37445</v>
      </c>
      <c r="T99" s="1157">
        <v>38908</v>
      </c>
      <c r="U99" s="1146" t="s">
        <v>236</v>
      </c>
      <c r="V99" s="1146" t="s">
        <v>236</v>
      </c>
      <c r="W99" s="1146" t="s">
        <v>236</v>
      </c>
      <c r="X99" s="1146" t="s">
        <v>236</v>
      </c>
      <c r="Y99" s="1148">
        <v>76353</v>
      </c>
      <c r="Z99" s="324"/>
      <c r="AA99" s="326"/>
      <c r="AB99" s="326"/>
      <c r="AC99" s="326"/>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row>
    <row r="100" spans="1:54" ht="20.1" customHeight="1">
      <c r="A100" s="1162"/>
      <c r="B100" s="1165"/>
      <c r="C100" s="1150"/>
      <c r="D100" s="430" t="s">
        <v>145</v>
      </c>
      <c r="E100" s="370">
        <v>0</v>
      </c>
      <c r="F100" s="370">
        <v>0</v>
      </c>
      <c r="G100" s="370">
        <v>0</v>
      </c>
      <c r="H100" s="370"/>
      <c r="I100" s="374"/>
      <c r="J100" s="374">
        <v>0</v>
      </c>
      <c r="K100" s="704">
        <v>0</v>
      </c>
      <c r="L100" s="584"/>
      <c r="M100" s="431"/>
      <c r="N100" s="1152"/>
      <c r="O100" s="1140"/>
      <c r="P100" s="1156"/>
      <c r="Q100" s="1140"/>
      <c r="R100" s="1156"/>
      <c r="S100" s="1158"/>
      <c r="T100" s="1158"/>
      <c r="U100" s="1147"/>
      <c r="V100" s="1147"/>
      <c r="W100" s="1147"/>
      <c r="X100" s="1147"/>
      <c r="Y100" s="1144"/>
      <c r="Z100" s="324"/>
      <c r="AA100" s="326"/>
      <c r="AB100" s="326"/>
      <c r="AC100" s="326"/>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row>
    <row r="101" spans="1:54" ht="20.1" customHeight="1">
      <c r="A101" s="1162"/>
      <c r="B101" s="1165"/>
      <c r="C101" s="1150"/>
      <c r="D101" s="430" t="s">
        <v>146</v>
      </c>
      <c r="E101" s="368">
        <v>8</v>
      </c>
      <c r="F101" s="368">
        <v>8</v>
      </c>
      <c r="G101" s="368">
        <v>8</v>
      </c>
      <c r="H101" s="408"/>
      <c r="I101" s="127"/>
      <c r="J101" s="373">
        <v>7</v>
      </c>
      <c r="K101" s="701">
        <v>8</v>
      </c>
      <c r="L101" s="565"/>
      <c r="M101" s="432"/>
      <c r="N101" s="1152"/>
      <c r="O101" s="1140"/>
      <c r="P101" s="1156"/>
      <c r="Q101" s="1140"/>
      <c r="R101" s="1156"/>
      <c r="S101" s="1158"/>
      <c r="T101" s="1158"/>
      <c r="U101" s="1147"/>
      <c r="V101" s="1147"/>
      <c r="W101" s="1147"/>
      <c r="X101" s="1147"/>
      <c r="Y101" s="1144"/>
      <c r="Z101" s="324"/>
      <c r="AA101" s="326"/>
      <c r="AB101" s="326"/>
      <c r="AC101" s="326"/>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row>
    <row r="102" spans="1:54" ht="20.1" customHeight="1" thickBot="1">
      <c r="A102" s="1162"/>
      <c r="B102" s="1165"/>
      <c r="C102" s="1151"/>
      <c r="D102" s="433" t="s">
        <v>147</v>
      </c>
      <c r="E102" s="404">
        <f>+E110</f>
        <v>108425443</v>
      </c>
      <c r="F102" s="404">
        <v>108425443</v>
      </c>
      <c r="G102" s="404">
        <f>+G110</f>
        <v>108425443</v>
      </c>
      <c r="H102" s="434"/>
      <c r="I102" s="435"/>
      <c r="J102" s="435">
        <v>19560000</v>
      </c>
      <c r="K102" s="436">
        <f>+K110</f>
        <v>94459243</v>
      </c>
      <c r="L102" s="592"/>
      <c r="M102" s="436"/>
      <c r="N102" s="1152"/>
      <c r="O102" s="1140"/>
      <c r="P102" s="1156"/>
      <c r="Q102" s="1140"/>
      <c r="R102" s="1156"/>
      <c r="S102" s="1158"/>
      <c r="T102" s="1158"/>
      <c r="U102" s="1147"/>
      <c r="V102" s="1147"/>
      <c r="W102" s="1147"/>
      <c r="X102" s="1147"/>
      <c r="Y102" s="1144"/>
      <c r="Z102" s="324"/>
      <c r="AA102" s="326"/>
      <c r="AB102" s="326"/>
      <c r="AC102" s="326"/>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row>
    <row r="103" spans="1:73" s="363" customFormat="1" ht="20.1" customHeight="1">
      <c r="A103" s="1162"/>
      <c r="B103" s="1165"/>
      <c r="C103" s="1149" t="s">
        <v>235</v>
      </c>
      <c r="D103" s="438" t="s">
        <v>136</v>
      </c>
      <c r="E103" s="116">
        <v>15</v>
      </c>
      <c r="F103" s="116">
        <v>15</v>
      </c>
      <c r="G103" s="116">
        <v>15</v>
      </c>
      <c r="H103" s="439"/>
      <c r="I103" s="437"/>
      <c r="J103" s="116">
        <v>0</v>
      </c>
      <c r="K103" s="661">
        <v>0</v>
      </c>
      <c r="L103" s="593"/>
      <c r="M103" s="440"/>
      <c r="N103" s="1152" t="s">
        <v>151</v>
      </c>
      <c r="O103" s="1140" t="s">
        <v>152</v>
      </c>
      <c r="P103" s="1140" t="s">
        <v>153</v>
      </c>
      <c r="Q103" s="1140" t="s">
        <v>140</v>
      </c>
      <c r="R103" s="1140" t="s">
        <v>216</v>
      </c>
      <c r="S103" s="1140">
        <v>13002.72</v>
      </c>
      <c r="T103" s="1140">
        <v>14086.28</v>
      </c>
      <c r="U103" s="1142" t="s">
        <v>236</v>
      </c>
      <c r="V103" s="1142" t="s">
        <v>236</v>
      </c>
      <c r="W103" s="1142" t="s">
        <v>236</v>
      </c>
      <c r="X103" s="1142" t="s">
        <v>236</v>
      </c>
      <c r="Y103" s="1144">
        <v>6376</v>
      </c>
      <c r="Z103" s="798"/>
      <c r="AA103" s="799"/>
      <c r="AB103" s="799"/>
      <c r="AC103" s="799"/>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00"/>
      <c r="AY103" s="800"/>
      <c r="AZ103" s="800"/>
      <c r="BA103" s="800"/>
      <c r="BB103" s="800"/>
      <c r="BC103" s="364"/>
      <c r="BD103" s="364"/>
      <c r="BE103" s="364"/>
      <c r="BF103" s="364"/>
      <c r="BG103" s="364"/>
      <c r="BH103" s="364"/>
      <c r="BI103" s="364"/>
      <c r="BJ103" s="364"/>
      <c r="BK103" s="364"/>
      <c r="BL103" s="364"/>
      <c r="BM103" s="364"/>
      <c r="BN103" s="364"/>
      <c r="BO103" s="364"/>
      <c r="BP103" s="364"/>
      <c r="BQ103" s="364"/>
      <c r="BR103" s="364"/>
      <c r="BS103" s="364"/>
      <c r="BT103" s="364"/>
      <c r="BU103" s="364"/>
    </row>
    <row r="104" spans="1:73" s="363" customFormat="1" ht="20.1" customHeight="1">
      <c r="A104" s="1162"/>
      <c r="B104" s="1165"/>
      <c r="C104" s="1150"/>
      <c r="D104" s="441" t="s">
        <v>145</v>
      </c>
      <c r="E104" s="366">
        <v>220809000</v>
      </c>
      <c r="F104" s="366">
        <v>220809000</v>
      </c>
      <c r="G104" s="366">
        <f>+G108</f>
        <v>227522000</v>
      </c>
      <c r="H104" s="377"/>
      <c r="I104" s="366"/>
      <c r="J104" s="366">
        <v>43673500</v>
      </c>
      <c r="K104" s="662">
        <f>+K108</f>
        <v>68673500</v>
      </c>
      <c r="L104" s="594"/>
      <c r="M104" s="442"/>
      <c r="N104" s="1152"/>
      <c r="O104" s="1140"/>
      <c r="P104" s="1140"/>
      <c r="Q104" s="1140"/>
      <c r="R104" s="1140"/>
      <c r="S104" s="1140"/>
      <c r="T104" s="1140"/>
      <c r="U104" s="1142"/>
      <c r="V104" s="1142"/>
      <c r="W104" s="1142"/>
      <c r="X104" s="1142"/>
      <c r="Y104" s="1144"/>
      <c r="Z104" s="798"/>
      <c r="AA104" s="799"/>
      <c r="AB104" s="799"/>
      <c r="AC104" s="799"/>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0"/>
      <c r="AY104" s="800"/>
      <c r="AZ104" s="800"/>
      <c r="BA104" s="800"/>
      <c r="BB104" s="800"/>
      <c r="BC104" s="364"/>
      <c r="BD104" s="364"/>
      <c r="BE104" s="364"/>
      <c r="BF104" s="364"/>
      <c r="BG104" s="364"/>
      <c r="BH104" s="364"/>
      <c r="BI104" s="364"/>
      <c r="BJ104" s="364"/>
      <c r="BK104" s="364"/>
      <c r="BL104" s="364"/>
      <c r="BM104" s="364"/>
      <c r="BN104" s="364"/>
      <c r="BO104" s="364"/>
      <c r="BP104" s="364"/>
      <c r="BQ104" s="364"/>
      <c r="BR104" s="364"/>
      <c r="BS104" s="364"/>
      <c r="BT104" s="364"/>
      <c r="BU104" s="364"/>
    </row>
    <row r="105" spans="1:73" s="363" customFormat="1" ht="20.1" customHeight="1">
      <c r="A105" s="1162"/>
      <c r="B105" s="1165"/>
      <c r="C105" s="1150"/>
      <c r="D105" s="441" t="s">
        <v>146</v>
      </c>
      <c r="E105" s="365">
        <v>0</v>
      </c>
      <c r="F105" s="365">
        <v>0</v>
      </c>
      <c r="G105" s="365">
        <v>0</v>
      </c>
      <c r="H105" s="410"/>
      <c r="I105" s="409"/>
      <c r="J105" s="365">
        <v>0</v>
      </c>
      <c r="K105" s="663">
        <v>0</v>
      </c>
      <c r="L105" s="595"/>
      <c r="M105" s="442"/>
      <c r="N105" s="1152"/>
      <c r="O105" s="1140"/>
      <c r="P105" s="1140"/>
      <c r="Q105" s="1140"/>
      <c r="R105" s="1140"/>
      <c r="S105" s="1140"/>
      <c r="T105" s="1140"/>
      <c r="U105" s="1142"/>
      <c r="V105" s="1142"/>
      <c r="W105" s="1142"/>
      <c r="X105" s="1142"/>
      <c r="Y105" s="1144"/>
      <c r="Z105" s="798"/>
      <c r="AA105" s="799"/>
      <c r="AB105" s="799"/>
      <c r="AC105" s="799"/>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0"/>
      <c r="AY105" s="800"/>
      <c r="AZ105" s="800"/>
      <c r="BA105" s="800"/>
      <c r="BB105" s="800"/>
      <c r="BC105" s="364"/>
      <c r="BD105" s="364"/>
      <c r="BE105" s="364"/>
      <c r="BF105" s="364"/>
      <c r="BG105" s="364"/>
      <c r="BH105" s="364"/>
      <c r="BI105" s="364"/>
      <c r="BJ105" s="364"/>
      <c r="BK105" s="364"/>
      <c r="BL105" s="364"/>
      <c r="BM105" s="364"/>
      <c r="BN105" s="364"/>
      <c r="BO105" s="364"/>
      <c r="BP105" s="364"/>
      <c r="BQ105" s="364"/>
      <c r="BR105" s="364"/>
      <c r="BS105" s="364"/>
      <c r="BT105" s="364"/>
      <c r="BU105" s="364"/>
    </row>
    <row r="106" spans="1:73" s="363" customFormat="1" ht="20.1" customHeight="1" thickBot="1">
      <c r="A106" s="1162"/>
      <c r="B106" s="1165"/>
      <c r="C106" s="1151"/>
      <c r="D106" s="443" t="s">
        <v>147</v>
      </c>
      <c r="E106" s="405">
        <v>0</v>
      </c>
      <c r="F106" s="405">
        <v>0</v>
      </c>
      <c r="G106" s="405">
        <v>0</v>
      </c>
      <c r="H106" s="411"/>
      <c r="I106" s="412"/>
      <c r="J106" s="405">
        <v>0</v>
      </c>
      <c r="K106" s="664">
        <v>0</v>
      </c>
      <c r="L106" s="596"/>
      <c r="M106" s="444"/>
      <c r="N106" s="1153"/>
      <c r="O106" s="1141"/>
      <c r="P106" s="1141"/>
      <c r="Q106" s="1141"/>
      <c r="R106" s="1141"/>
      <c r="S106" s="1141"/>
      <c r="T106" s="1141"/>
      <c r="U106" s="1143"/>
      <c r="V106" s="1143"/>
      <c r="W106" s="1143"/>
      <c r="X106" s="1143"/>
      <c r="Y106" s="1145"/>
      <c r="Z106" s="798"/>
      <c r="AA106" s="799"/>
      <c r="AB106" s="799"/>
      <c r="AC106" s="799"/>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0"/>
      <c r="AY106" s="800"/>
      <c r="AZ106" s="800"/>
      <c r="BA106" s="800"/>
      <c r="BB106" s="800"/>
      <c r="BC106" s="364"/>
      <c r="BD106" s="364"/>
      <c r="BE106" s="364"/>
      <c r="BF106" s="364"/>
      <c r="BG106" s="364"/>
      <c r="BH106" s="364"/>
      <c r="BI106" s="364"/>
      <c r="BJ106" s="364"/>
      <c r="BK106" s="364"/>
      <c r="BL106" s="364"/>
      <c r="BM106" s="364"/>
      <c r="BN106" s="364"/>
      <c r="BO106" s="364"/>
      <c r="BP106" s="364"/>
      <c r="BQ106" s="364"/>
      <c r="BR106" s="364"/>
      <c r="BS106" s="364"/>
      <c r="BT106" s="364"/>
      <c r="BU106" s="364"/>
    </row>
    <row r="107" spans="1:54" ht="20.1" customHeight="1">
      <c r="A107" s="1162"/>
      <c r="B107" s="1165"/>
      <c r="C107" s="1137" t="s">
        <v>21</v>
      </c>
      <c r="D107" s="428" t="s">
        <v>136</v>
      </c>
      <c r="E107" s="654">
        <f>+'[3]INVERSIÓN'!T51</f>
        <v>15</v>
      </c>
      <c r="F107" s="654">
        <v>15</v>
      </c>
      <c r="G107" s="654">
        <f>+'[3]INVERSIÓN'!U51</f>
        <v>15</v>
      </c>
      <c r="H107" s="654"/>
      <c r="I107" s="655"/>
      <c r="J107" s="655">
        <v>0</v>
      </c>
      <c r="K107" s="656">
        <f>+'[3]INVERSIÓN'!AL51</f>
        <v>0</v>
      </c>
      <c r="L107" s="597"/>
      <c r="M107" s="361"/>
      <c r="N107" s="1133"/>
      <c r="O107" s="1133"/>
      <c r="P107" s="1133"/>
      <c r="Q107" s="1133"/>
      <c r="R107" s="1133"/>
      <c r="S107" s="1133"/>
      <c r="T107" s="1133"/>
      <c r="U107" s="771"/>
      <c r="V107" s="1133"/>
      <c r="W107" s="1133"/>
      <c r="X107" s="1133"/>
      <c r="Y107" s="1135"/>
      <c r="Z107" s="324"/>
      <c r="AA107" s="326"/>
      <c r="AB107" s="326"/>
      <c r="AC107" s="326"/>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row>
    <row r="108" spans="1:54" ht="20.1" customHeight="1">
      <c r="A108" s="1162"/>
      <c r="B108" s="1165"/>
      <c r="C108" s="1138"/>
      <c r="D108" s="430" t="s">
        <v>145</v>
      </c>
      <c r="E108" s="561">
        <f>+'[3]INVERSIÓN'!S52</f>
        <v>220809000</v>
      </c>
      <c r="F108" s="561">
        <v>220809000</v>
      </c>
      <c r="G108" s="561">
        <f>+'[3]INVERSIÓN'!U52</f>
        <v>227522000</v>
      </c>
      <c r="H108" s="561"/>
      <c r="I108" s="562"/>
      <c r="J108" s="562">
        <v>43673500</v>
      </c>
      <c r="K108" s="616">
        <f>+'[3]INVERSIÓN'!AL52</f>
        <v>68673500</v>
      </c>
      <c r="L108" s="598"/>
      <c r="M108" s="362"/>
      <c r="N108" s="1133"/>
      <c r="O108" s="1133"/>
      <c r="P108" s="1133"/>
      <c r="Q108" s="1133"/>
      <c r="R108" s="1133"/>
      <c r="S108" s="1133"/>
      <c r="T108" s="1133"/>
      <c r="U108" s="771"/>
      <c r="V108" s="1133"/>
      <c r="W108" s="1133"/>
      <c r="X108" s="1133"/>
      <c r="Y108" s="1135"/>
      <c r="Z108" s="324"/>
      <c r="AA108" s="326"/>
      <c r="AB108" s="326"/>
      <c r="AC108" s="326"/>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row>
    <row r="109" spans="1:54" ht="20.1" customHeight="1">
      <c r="A109" s="1162"/>
      <c r="B109" s="1165"/>
      <c r="C109" s="1138"/>
      <c r="D109" s="430" t="s">
        <v>146</v>
      </c>
      <c r="E109" s="559">
        <f>+'[3]INVERSIÓN'!S53</f>
        <v>8</v>
      </c>
      <c r="F109" s="559">
        <v>8</v>
      </c>
      <c r="G109" s="559">
        <f>+'[3]INVERSIÓN'!U53</f>
        <v>8</v>
      </c>
      <c r="H109" s="559"/>
      <c r="I109" s="560"/>
      <c r="J109" s="560">
        <v>7</v>
      </c>
      <c r="K109" s="617">
        <f>+'[3]INVERSIÓN'!AL53</f>
        <v>8</v>
      </c>
      <c r="L109" s="597"/>
      <c r="M109" s="361"/>
      <c r="N109" s="1133"/>
      <c r="O109" s="1133"/>
      <c r="P109" s="1133"/>
      <c r="Q109" s="1133"/>
      <c r="R109" s="1133"/>
      <c r="S109" s="1133"/>
      <c r="T109" s="1133"/>
      <c r="U109" s="771"/>
      <c r="V109" s="1133"/>
      <c r="W109" s="1133"/>
      <c r="X109" s="1133"/>
      <c r="Y109" s="1135"/>
      <c r="Z109" s="324"/>
      <c r="AA109" s="326"/>
      <c r="AB109" s="326"/>
      <c r="AC109" s="326"/>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row>
    <row r="110" spans="1:54" ht="20.1" customHeight="1" thickBot="1">
      <c r="A110" s="1163"/>
      <c r="B110" s="1166"/>
      <c r="C110" s="1139"/>
      <c r="D110" s="433" t="s">
        <v>147</v>
      </c>
      <c r="E110" s="618">
        <f>+'[3]INVERSIÓN'!S54</f>
        <v>108425443</v>
      </c>
      <c r="F110" s="618">
        <v>108425443</v>
      </c>
      <c r="G110" s="618">
        <f>+'[3]INVERSIÓN'!U54</f>
        <v>108425443</v>
      </c>
      <c r="H110" s="618"/>
      <c r="I110" s="619"/>
      <c r="J110" s="619">
        <v>19560000</v>
      </c>
      <c r="K110" s="620">
        <f>+'[3]INVERSIÓN'!AL54</f>
        <v>94459243</v>
      </c>
      <c r="L110" s="599"/>
      <c r="M110" s="360"/>
      <c r="N110" s="1134"/>
      <c r="O110" s="1134"/>
      <c r="P110" s="1134"/>
      <c r="Q110" s="1134"/>
      <c r="R110" s="1134"/>
      <c r="S110" s="1134"/>
      <c r="T110" s="1134"/>
      <c r="U110" s="777"/>
      <c r="V110" s="1134"/>
      <c r="W110" s="1134"/>
      <c r="X110" s="1134"/>
      <c r="Y110" s="1136"/>
      <c r="Z110" s="324"/>
      <c r="AA110" s="326"/>
      <c r="AB110" s="326"/>
      <c r="AC110" s="326"/>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row>
    <row r="111" spans="1:73" s="329" customFormat="1" ht="15" customHeight="1">
      <c r="A111" s="1127" t="s">
        <v>201</v>
      </c>
      <c r="B111" s="1127"/>
      <c r="C111" s="1128"/>
      <c r="D111" s="1131" t="s">
        <v>199</v>
      </c>
      <c r="E111" s="1123">
        <v>7468889000</v>
      </c>
      <c r="F111" s="1123">
        <v>7468889000</v>
      </c>
      <c r="G111" s="1123">
        <v>7468889000</v>
      </c>
      <c r="H111" s="1123"/>
      <c r="I111" s="1123"/>
      <c r="J111" s="1123">
        <f>+J24+J44+J80+J92+J96+J108+J64</f>
        <v>407942500</v>
      </c>
      <c r="K111" s="1123">
        <f>+K24+K44+K80+K92+K96+K108+K64</f>
        <v>572671940</v>
      </c>
      <c r="L111" s="1126"/>
      <c r="M111" s="1126"/>
      <c r="N111" s="1116"/>
      <c r="O111" s="1116"/>
      <c r="P111" s="1116"/>
      <c r="Q111" s="1116"/>
      <c r="R111" s="1116"/>
      <c r="S111" s="1116"/>
      <c r="T111" s="1116"/>
      <c r="U111" s="1113"/>
      <c r="V111" s="1116"/>
      <c r="W111" s="1116"/>
      <c r="X111" s="1116"/>
      <c r="Y111" s="1119"/>
      <c r="Z111" s="324"/>
      <c r="AA111" s="326"/>
      <c r="AB111" s="326"/>
      <c r="AC111" s="326"/>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8"/>
      <c r="BO111" s="328"/>
      <c r="BP111" s="328"/>
      <c r="BQ111" s="328"/>
      <c r="BR111" s="328"/>
      <c r="BS111" s="328"/>
      <c r="BT111" s="328"/>
      <c r="BU111" s="328"/>
    </row>
    <row r="112" spans="1:73" s="329" customFormat="1" ht="15" customHeight="1">
      <c r="A112" s="1129"/>
      <c r="B112" s="1129"/>
      <c r="C112" s="1130"/>
      <c r="D112" s="1131" t="s">
        <v>200</v>
      </c>
      <c r="E112" s="1124"/>
      <c r="F112" s="1124"/>
      <c r="G112" s="1124"/>
      <c r="H112" s="1124"/>
      <c r="I112" s="1124"/>
      <c r="J112" s="1124"/>
      <c r="K112" s="1124"/>
      <c r="L112" s="1124"/>
      <c r="M112" s="1124"/>
      <c r="N112" s="1117"/>
      <c r="O112" s="1117"/>
      <c r="P112" s="1117"/>
      <c r="Q112" s="1117"/>
      <c r="R112" s="1117"/>
      <c r="S112" s="1117"/>
      <c r="T112" s="1117"/>
      <c r="U112" s="1114"/>
      <c r="V112" s="1117"/>
      <c r="W112" s="1117"/>
      <c r="X112" s="1117"/>
      <c r="Y112" s="1120"/>
      <c r="Z112" s="324"/>
      <c r="AA112" s="326"/>
      <c r="AB112" s="326"/>
      <c r="AC112" s="326"/>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8"/>
      <c r="BO112" s="328"/>
      <c r="BP112" s="328"/>
      <c r="BQ112" s="328"/>
      <c r="BR112" s="328"/>
      <c r="BS112" s="328"/>
      <c r="BT112" s="328"/>
      <c r="BU112" s="328"/>
    </row>
    <row r="113" spans="1:73" s="332" customFormat="1" ht="15.75" customHeight="1" thickBot="1">
      <c r="A113" s="1129"/>
      <c r="B113" s="1129"/>
      <c r="C113" s="1130"/>
      <c r="D113" s="1132" t="s">
        <v>202</v>
      </c>
      <c r="E113" s="1125"/>
      <c r="F113" s="1125"/>
      <c r="G113" s="1125"/>
      <c r="H113" s="1125"/>
      <c r="I113" s="1125"/>
      <c r="J113" s="1125"/>
      <c r="K113" s="1125"/>
      <c r="L113" s="1125"/>
      <c r="M113" s="1125"/>
      <c r="N113" s="1118"/>
      <c r="O113" s="1118"/>
      <c r="P113" s="1118"/>
      <c r="Q113" s="1118"/>
      <c r="R113" s="1118"/>
      <c r="S113" s="1118"/>
      <c r="T113" s="1118"/>
      <c r="U113" s="1115"/>
      <c r="V113" s="1118"/>
      <c r="W113" s="1118"/>
      <c r="X113" s="1118"/>
      <c r="Y113" s="1121"/>
      <c r="Z113" s="330"/>
      <c r="AA113" s="326"/>
      <c r="AB113" s="326"/>
      <c r="AC113" s="326"/>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31"/>
      <c r="BO113" s="331"/>
      <c r="BP113" s="331"/>
      <c r="BQ113" s="331"/>
      <c r="BR113" s="331"/>
      <c r="BS113" s="331"/>
      <c r="BT113" s="331"/>
      <c r="BU113" s="331"/>
    </row>
    <row r="114" spans="1:73" s="332" customFormat="1" ht="34.5" thickBot="1">
      <c r="A114" s="1129"/>
      <c r="B114" s="1129"/>
      <c r="C114" s="1130"/>
      <c r="D114" s="359" t="s">
        <v>203</v>
      </c>
      <c r="E114" s="801">
        <v>5853824592</v>
      </c>
      <c r="F114" s="802">
        <v>5853824592</v>
      </c>
      <c r="G114" s="802">
        <v>5845422411</v>
      </c>
      <c r="H114" s="802"/>
      <c r="I114" s="802"/>
      <c r="J114" s="802">
        <f>+J26+J46+J82+J94+J98+J110+J66</f>
        <v>340102549</v>
      </c>
      <c r="K114" s="802">
        <f>+K26+K46+K82+K94+K98+K110+K66</f>
        <v>4066166899</v>
      </c>
      <c r="L114" s="802"/>
      <c r="M114" s="802"/>
      <c r="N114" s="335"/>
      <c r="O114" s="335"/>
      <c r="P114" s="335"/>
      <c r="Q114" s="335"/>
      <c r="R114" s="335"/>
      <c r="S114" s="335"/>
      <c r="T114" s="335"/>
      <c r="U114" s="335"/>
      <c r="V114" s="335"/>
      <c r="W114" s="335"/>
      <c r="X114" s="335"/>
      <c r="Y114" s="803"/>
      <c r="Z114" s="330"/>
      <c r="AA114" s="326"/>
      <c r="AB114" s="326"/>
      <c r="AC114" s="326"/>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31"/>
      <c r="BO114" s="331"/>
      <c r="BP114" s="331"/>
      <c r="BQ114" s="331"/>
      <c r="BR114" s="331"/>
      <c r="BS114" s="331"/>
      <c r="BT114" s="331"/>
      <c r="BU114" s="331"/>
    </row>
    <row r="115" spans="1:54" ht="18">
      <c r="A115" s="1122" t="s">
        <v>213</v>
      </c>
      <c r="B115" s="1122"/>
      <c r="C115" s="1122"/>
      <c r="D115" s="1122"/>
      <c r="E115" s="1122"/>
      <c r="F115" s="1122"/>
      <c r="G115" s="1122"/>
      <c r="H115" s="1122"/>
      <c r="I115" s="1122"/>
      <c r="J115" s="1122"/>
      <c r="K115" s="1122"/>
      <c r="L115" s="1122"/>
      <c r="M115" s="1122"/>
      <c r="N115" s="1122"/>
      <c r="O115" s="1122"/>
      <c r="P115" s="1122"/>
      <c r="Q115" s="1122"/>
      <c r="R115" s="1122"/>
      <c r="S115" s="1122"/>
      <c r="T115" s="1122"/>
      <c r="U115" s="1122"/>
      <c r="V115" s="1122"/>
      <c r="W115" s="1122"/>
      <c r="X115" s="1122"/>
      <c r="Y115" s="1122"/>
      <c r="Z115" s="330"/>
      <c r="AA115" s="326"/>
      <c r="AB115" s="326"/>
      <c r="AC115" s="326"/>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row>
    <row r="116" spans="1:54" ht="18">
      <c r="A116" s="327"/>
      <c r="B116" s="327"/>
      <c r="C116" s="327"/>
      <c r="D116" s="327"/>
      <c r="E116" s="804"/>
      <c r="F116" s="804"/>
      <c r="G116" s="804"/>
      <c r="H116" s="804"/>
      <c r="I116" s="804"/>
      <c r="J116" s="804"/>
      <c r="K116" s="805"/>
      <c r="L116" s="804"/>
      <c r="M116" s="804"/>
      <c r="N116" s="327"/>
      <c r="O116" s="327"/>
      <c r="P116" s="327"/>
      <c r="Q116" s="327"/>
      <c r="R116" s="327"/>
      <c r="S116" s="806"/>
      <c r="T116" s="327"/>
      <c r="U116" s="327"/>
      <c r="V116" s="327"/>
      <c r="W116" s="342"/>
      <c r="X116" s="342"/>
      <c r="Y116" s="342"/>
      <c r="Z116" s="330"/>
      <c r="AA116" s="326"/>
      <c r="AB116" s="326"/>
      <c r="AC116" s="326"/>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row>
    <row r="117" spans="1:54" ht="18">
      <c r="A117" s="327"/>
      <c r="B117" s="327"/>
      <c r="C117" s="327"/>
      <c r="D117" s="327"/>
      <c r="E117" s="804"/>
      <c r="F117" s="804"/>
      <c r="G117" s="804"/>
      <c r="H117" s="804"/>
      <c r="I117" s="804"/>
      <c r="J117" s="804"/>
      <c r="K117" s="805"/>
      <c r="L117" s="804"/>
      <c r="M117" s="804"/>
      <c r="N117" s="327"/>
      <c r="O117" s="327"/>
      <c r="P117" s="327"/>
      <c r="Q117" s="327"/>
      <c r="R117" s="327"/>
      <c r="S117" s="327"/>
      <c r="T117" s="327"/>
      <c r="U117" s="327"/>
      <c r="V117" s="327"/>
      <c r="W117" s="342"/>
      <c r="X117" s="342"/>
      <c r="Y117" s="342"/>
      <c r="Z117" s="330"/>
      <c r="AA117" s="326"/>
      <c r="AB117" s="326"/>
      <c r="AC117" s="326"/>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row>
    <row r="118" spans="1:54" ht="18">
      <c r="A118" s="327"/>
      <c r="B118" s="327"/>
      <c r="C118" s="327"/>
      <c r="D118" s="327"/>
      <c r="E118" s="804"/>
      <c r="F118" s="804"/>
      <c r="G118" s="804"/>
      <c r="H118" s="804"/>
      <c r="I118" s="804"/>
      <c r="J118" s="804"/>
      <c r="K118" s="805"/>
      <c r="L118" s="804"/>
      <c r="M118" s="804"/>
      <c r="N118" s="327"/>
      <c r="O118" s="327"/>
      <c r="P118" s="327"/>
      <c r="Q118" s="327"/>
      <c r="R118" s="327"/>
      <c r="S118" s="327"/>
      <c r="T118" s="327"/>
      <c r="U118" s="327"/>
      <c r="V118" s="327"/>
      <c r="W118" s="342"/>
      <c r="X118" s="342"/>
      <c r="Y118" s="342"/>
      <c r="Z118" s="330"/>
      <c r="AA118" s="326"/>
      <c r="AB118" s="326"/>
      <c r="AC118" s="326"/>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row>
    <row r="119" spans="1:54" ht="15">
      <c r="A119" s="327"/>
      <c r="B119" s="327"/>
      <c r="C119" s="327"/>
      <c r="D119" s="327"/>
      <c r="E119" s="807"/>
      <c r="F119" s="807"/>
      <c r="G119" s="807"/>
      <c r="H119" s="807"/>
      <c r="I119" s="807"/>
      <c r="J119" s="807"/>
      <c r="K119" s="808"/>
      <c r="L119" s="807"/>
      <c r="M119" s="807"/>
      <c r="N119" s="327"/>
      <c r="O119" s="327"/>
      <c r="P119" s="327"/>
      <c r="Q119" s="327"/>
      <c r="R119" s="327"/>
      <c r="S119" s="327"/>
      <c r="T119" s="327"/>
      <c r="U119" s="327"/>
      <c r="V119" s="327"/>
      <c r="W119" s="327"/>
      <c r="X119" s="809"/>
      <c r="Y119" s="807"/>
      <c r="Z119" s="330"/>
      <c r="AA119" s="326"/>
      <c r="AB119" s="326"/>
      <c r="AC119" s="326"/>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row>
    <row r="120" spans="1:54" ht="15">
      <c r="A120" s="327"/>
      <c r="B120" s="327"/>
      <c r="C120" s="327"/>
      <c r="D120" s="327"/>
      <c r="E120" s="807"/>
      <c r="F120" s="807"/>
      <c r="G120" s="807"/>
      <c r="H120" s="807"/>
      <c r="I120" s="807"/>
      <c r="J120" s="807"/>
      <c r="K120" s="808"/>
      <c r="L120" s="807"/>
      <c r="M120" s="807"/>
      <c r="N120" s="327"/>
      <c r="O120" s="327"/>
      <c r="P120" s="327"/>
      <c r="Q120" s="327"/>
      <c r="R120" s="327"/>
      <c r="S120" s="327"/>
      <c r="T120" s="327"/>
      <c r="U120" s="327"/>
      <c r="V120" s="327"/>
      <c r="W120" s="327"/>
      <c r="X120" s="809"/>
      <c r="Y120" s="807"/>
      <c r="Z120" s="330"/>
      <c r="AA120" s="326"/>
      <c r="AB120" s="326"/>
      <c r="AC120" s="326"/>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row>
    <row r="121" spans="1:54" ht="15">
      <c r="A121" s="327"/>
      <c r="B121" s="327"/>
      <c r="C121" s="327"/>
      <c r="D121" s="327"/>
      <c r="E121" s="807"/>
      <c r="F121" s="807"/>
      <c r="G121" s="807"/>
      <c r="H121" s="807"/>
      <c r="I121" s="807"/>
      <c r="J121" s="807"/>
      <c r="K121" s="808"/>
      <c r="L121" s="807"/>
      <c r="M121" s="807"/>
      <c r="N121" s="327"/>
      <c r="O121" s="327"/>
      <c r="P121" s="327"/>
      <c r="Q121" s="327"/>
      <c r="R121" s="327"/>
      <c r="S121" s="327"/>
      <c r="T121" s="327"/>
      <c r="U121" s="327"/>
      <c r="V121" s="327"/>
      <c r="W121" s="327"/>
      <c r="X121" s="809"/>
      <c r="Y121" s="807"/>
      <c r="Z121" s="330"/>
      <c r="AA121" s="326"/>
      <c r="AB121" s="326"/>
      <c r="AC121" s="326"/>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row>
    <row r="122" spans="1:54" ht="15">
      <c r="A122" s="327"/>
      <c r="B122" s="327"/>
      <c r="C122" s="327"/>
      <c r="D122" s="327"/>
      <c r="E122" s="807"/>
      <c r="F122" s="807"/>
      <c r="G122" s="807"/>
      <c r="H122" s="807"/>
      <c r="I122" s="807"/>
      <c r="J122" s="807"/>
      <c r="K122" s="808"/>
      <c r="L122" s="807"/>
      <c r="M122" s="807"/>
      <c r="N122" s="327"/>
      <c r="O122" s="327"/>
      <c r="P122" s="327"/>
      <c r="Q122" s="327"/>
      <c r="R122" s="327"/>
      <c r="S122" s="327"/>
      <c r="T122" s="327"/>
      <c r="U122" s="327"/>
      <c r="V122" s="327"/>
      <c r="W122" s="327"/>
      <c r="X122" s="809"/>
      <c r="Y122" s="807"/>
      <c r="Z122" s="330"/>
      <c r="AA122" s="326"/>
      <c r="AB122" s="326"/>
      <c r="AC122" s="326"/>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row>
    <row r="123" spans="1:54" ht="15">
      <c r="A123" s="327"/>
      <c r="B123" s="327"/>
      <c r="C123" s="327"/>
      <c r="D123" s="327"/>
      <c r="E123" s="807"/>
      <c r="F123" s="807"/>
      <c r="G123" s="807"/>
      <c r="H123" s="807"/>
      <c r="I123" s="807"/>
      <c r="J123" s="807"/>
      <c r="K123" s="808"/>
      <c r="L123" s="807"/>
      <c r="M123" s="807"/>
      <c r="N123" s="327"/>
      <c r="O123" s="327"/>
      <c r="P123" s="327"/>
      <c r="Q123" s="327"/>
      <c r="R123" s="327"/>
      <c r="S123" s="327"/>
      <c r="T123" s="327"/>
      <c r="U123" s="327"/>
      <c r="V123" s="327"/>
      <c r="W123" s="327"/>
      <c r="X123" s="809"/>
      <c r="Y123" s="807"/>
      <c r="Z123" s="330"/>
      <c r="AA123" s="326"/>
      <c r="AB123" s="326"/>
      <c r="AC123" s="326"/>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row>
    <row r="124" spans="1:54" ht="15">
      <c r="A124" s="327"/>
      <c r="B124" s="327"/>
      <c r="C124" s="327"/>
      <c r="D124" s="327"/>
      <c r="E124" s="807"/>
      <c r="F124" s="807"/>
      <c r="G124" s="807"/>
      <c r="H124" s="807"/>
      <c r="I124" s="807"/>
      <c r="J124" s="807"/>
      <c r="K124" s="808"/>
      <c r="L124" s="807"/>
      <c r="M124" s="807"/>
      <c r="N124" s="327"/>
      <c r="O124" s="327"/>
      <c r="P124" s="327"/>
      <c r="Q124" s="327"/>
      <c r="R124" s="327"/>
      <c r="S124" s="327"/>
      <c r="T124" s="327"/>
      <c r="U124" s="327"/>
      <c r="V124" s="327"/>
      <c r="W124" s="327"/>
      <c r="X124" s="809"/>
      <c r="Y124" s="807"/>
      <c r="Z124" s="330"/>
      <c r="AA124" s="326"/>
      <c r="AB124" s="326"/>
      <c r="AC124" s="326"/>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row>
    <row r="125" spans="1:54" ht="15">
      <c r="A125" s="327"/>
      <c r="B125" s="327"/>
      <c r="C125" s="327"/>
      <c r="D125" s="327"/>
      <c r="E125" s="807"/>
      <c r="F125" s="807"/>
      <c r="G125" s="807"/>
      <c r="H125" s="807"/>
      <c r="I125" s="807"/>
      <c r="J125" s="807"/>
      <c r="K125" s="808"/>
      <c r="L125" s="807"/>
      <c r="M125" s="807"/>
      <c r="N125" s="327"/>
      <c r="O125" s="327"/>
      <c r="P125" s="327"/>
      <c r="Q125" s="327"/>
      <c r="R125" s="327"/>
      <c r="S125" s="327"/>
      <c r="T125" s="327"/>
      <c r="U125" s="327"/>
      <c r="V125" s="327"/>
      <c r="W125" s="327"/>
      <c r="X125" s="809"/>
      <c r="Y125" s="807"/>
      <c r="Z125" s="330"/>
      <c r="AA125" s="326"/>
      <c r="AB125" s="326"/>
      <c r="AC125" s="326"/>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row>
    <row r="126" spans="1:54" ht="15">
      <c r="A126" s="327"/>
      <c r="B126" s="327"/>
      <c r="C126" s="327"/>
      <c r="D126" s="327"/>
      <c r="E126" s="807"/>
      <c r="F126" s="807"/>
      <c r="G126" s="807"/>
      <c r="H126" s="807"/>
      <c r="I126" s="807"/>
      <c r="J126" s="807"/>
      <c r="K126" s="808"/>
      <c r="L126" s="807"/>
      <c r="M126" s="807"/>
      <c r="N126" s="327"/>
      <c r="O126" s="327"/>
      <c r="P126" s="327"/>
      <c r="Q126" s="327"/>
      <c r="R126" s="327"/>
      <c r="S126" s="327"/>
      <c r="T126" s="327"/>
      <c r="U126" s="327"/>
      <c r="V126" s="327"/>
      <c r="W126" s="327"/>
      <c r="X126" s="809"/>
      <c r="Y126" s="807"/>
      <c r="Z126" s="330"/>
      <c r="AA126" s="326"/>
      <c r="AB126" s="326"/>
      <c r="AC126" s="326"/>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row>
    <row r="127" spans="1:54" ht="15">
      <c r="A127" s="327"/>
      <c r="B127" s="327"/>
      <c r="C127" s="327"/>
      <c r="D127" s="327"/>
      <c r="E127" s="807"/>
      <c r="F127" s="807"/>
      <c r="G127" s="807"/>
      <c r="H127" s="807"/>
      <c r="I127" s="807"/>
      <c r="J127" s="807"/>
      <c r="K127" s="808"/>
      <c r="L127" s="807"/>
      <c r="M127" s="807"/>
      <c r="N127" s="327"/>
      <c r="O127" s="327"/>
      <c r="P127" s="327"/>
      <c r="Q127" s="327"/>
      <c r="R127" s="327"/>
      <c r="S127" s="327"/>
      <c r="T127" s="327"/>
      <c r="U127" s="327"/>
      <c r="V127" s="327"/>
      <c r="W127" s="327"/>
      <c r="X127" s="809"/>
      <c r="Y127" s="807"/>
      <c r="Z127" s="330"/>
      <c r="AA127" s="326"/>
      <c r="AB127" s="326"/>
      <c r="AC127" s="326"/>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row>
    <row r="128" spans="1:54" ht="15">
      <c r="A128" s="327"/>
      <c r="B128" s="327"/>
      <c r="C128" s="327"/>
      <c r="D128" s="327"/>
      <c r="E128" s="807"/>
      <c r="F128" s="807"/>
      <c r="G128" s="807"/>
      <c r="H128" s="807"/>
      <c r="I128" s="807"/>
      <c r="J128" s="807"/>
      <c r="K128" s="808"/>
      <c r="L128" s="807"/>
      <c r="M128" s="807"/>
      <c r="N128" s="327"/>
      <c r="O128" s="327"/>
      <c r="P128" s="327"/>
      <c r="Q128" s="327"/>
      <c r="R128" s="327"/>
      <c r="S128" s="327"/>
      <c r="T128" s="327"/>
      <c r="U128" s="327"/>
      <c r="V128" s="327"/>
      <c r="W128" s="327"/>
      <c r="X128" s="809"/>
      <c r="Y128" s="807"/>
      <c r="Z128" s="330"/>
      <c r="AA128" s="326"/>
      <c r="AB128" s="326"/>
      <c r="AC128" s="326"/>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row>
    <row r="129" spans="1:54" ht="15">
      <c r="A129" s="327"/>
      <c r="B129" s="327"/>
      <c r="C129" s="327"/>
      <c r="D129" s="327"/>
      <c r="E129" s="807"/>
      <c r="F129" s="807"/>
      <c r="G129" s="807"/>
      <c r="H129" s="807"/>
      <c r="I129" s="807"/>
      <c r="J129" s="807"/>
      <c r="K129" s="808"/>
      <c r="L129" s="807"/>
      <c r="M129" s="807"/>
      <c r="N129" s="327"/>
      <c r="O129" s="327"/>
      <c r="P129" s="327"/>
      <c r="Q129" s="327"/>
      <c r="R129" s="327"/>
      <c r="S129" s="327"/>
      <c r="T129" s="327"/>
      <c r="U129" s="327"/>
      <c r="V129" s="327"/>
      <c r="W129" s="327"/>
      <c r="X129" s="809"/>
      <c r="Y129" s="807"/>
      <c r="Z129" s="330"/>
      <c r="AA129" s="326"/>
      <c r="AB129" s="326"/>
      <c r="AC129" s="326"/>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row>
    <row r="130" spans="1:54" ht="15">
      <c r="A130" s="327"/>
      <c r="B130" s="327"/>
      <c r="C130" s="327"/>
      <c r="D130" s="327"/>
      <c r="E130" s="807"/>
      <c r="F130" s="807"/>
      <c r="G130" s="807"/>
      <c r="H130" s="807"/>
      <c r="I130" s="807"/>
      <c r="J130" s="807"/>
      <c r="K130" s="808"/>
      <c r="L130" s="807"/>
      <c r="M130" s="807"/>
      <c r="N130" s="327"/>
      <c r="O130" s="327"/>
      <c r="P130" s="327"/>
      <c r="Q130" s="327"/>
      <c r="R130" s="327"/>
      <c r="S130" s="327"/>
      <c r="T130" s="327"/>
      <c r="U130" s="327"/>
      <c r="V130" s="327"/>
      <c r="W130" s="327"/>
      <c r="X130" s="809"/>
      <c r="Y130" s="807"/>
      <c r="Z130" s="330"/>
      <c r="AA130" s="326"/>
      <c r="AB130" s="326"/>
      <c r="AC130" s="326"/>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row>
    <row r="131" spans="1:54" ht="15">
      <c r="A131" s="327"/>
      <c r="B131" s="327"/>
      <c r="C131" s="327"/>
      <c r="D131" s="327"/>
      <c r="E131" s="807"/>
      <c r="F131" s="807"/>
      <c r="G131" s="807"/>
      <c r="H131" s="807"/>
      <c r="I131" s="807"/>
      <c r="J131" s="807"/>
      <c r="K131" s="808"/>
      <c r="L131" s="807"/>
      <c r="M131" s="807"/>
      <c r="N131" s="327"/>
      <c r="O131" s="327"/>
      <c r="P131" s="327"/>
      <c r="Q131" s="327"/>
      <c r="R131" s="327"/>
      <c r="S131" s="327"/>
      <c r="T131" s="327"/>
      <c r="U131" s="327"/>
      <c r="V131" s="327"/>
      <c r="W131" s="327"/>
      <c r="X131" s="809"/>
      <c r="Y131" s="807"/>
      <c r="Z131" s="330"/>
      <c r="AA131" s="326"/>
      <c r="AB131" s="326"/>
      <c r="AC131" s="326"/>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row>
    <row r="132" spans="1:54" ht="15">
      <c r="A132" s="327"/>
      <c r="B132" s="327"/>
      <c r="C132" s="327"/>
      <c r="D132" s="327"/>
      <c r="E132" s="807"/>
      <c r="F132" s="807"/>
      <c r="G132" s="807"/>
      <c r="H132" s="807"/>
      <c r="I132" s="807"/>
      <c r="J132" s="807"/>
      <c r="K132" s="808"/>
      <c r="L132" s="807"/>
      <c r="M132" s="807"/>
      <c r="N132" s="327"/>
      <c r="O132" s="327"/>
      <c r="P132" s="327"/>
      <c r="Q132" s="327"/>
      <c r="R132" s="327"/>
      <c r="S132" s="327"/>
      <c r="T132" s="327"/>
      <c r="U132" s="327"/>
      <c r="V132" s="327"/>
      <c r="W132" s="327"/>
      <c r="X132" s="809"/>
      <c r="Y132" s="807"/>
      <c r="Z132" s="330"/>
      <c r="AA132" s="326"/>
      <c r="AB132" s="326"/>
      <c r="AC132" s="326"/>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row>
    <row r="133" spans="1:54" ht="15">
      <c r="A133" s="327"/>
      <c r="B133" s="327"/>
      <c r="C133" s="327"/>
      <c r="D133" s="327"/>
      <c r="E133" s="807"/>
      <c r="F133" s="807"/>
      <c r="G133" s="807"/>
      <c r="H133" s="807"/>
      <c r="I133" s="807"/>
      <c r="J133" s="807"/>
      <c r="K133" s="808"/>
      <c r="L133" s="807"/>
      <c r="M133" s="807"/>
      <c r="N133" s="327"/>
      <c r="O133" s="327"/>
      <c r="P133" s="327"/>
      <c r="Q133" s="327"/>
      <c r="R133" s="327"/>
      <c r="S133" s="327"/>
      <c r="T133" s="327"/>
      <c r="U133" s="327"/>
      <c r="V133" s="327"/>
      <c r="W133" s="327"/>
      <c r="X133" s="809"/>
      <c r="Y133" s="807"/>
      <c r="Z133" s="330"/>
      <c r="AA133" s="326"/>
      <c r="AB133" s="326"/>
      <c r="AC133" s="326"/>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row>
    <row r="134" spans="1:54" ht="15">
      <c r="A134" s="327"/>
      <c r="B134" s="327"/>
      <c r="C134" s="327"/>
      <c r="D134" s="327"/>
      <c r="E134" s="807"/>
      <c r="F134" s="807"/>
      <c r="G134" s="807"/>
      <c r="H134" s="807"/>
      <c r="I134" s="807"/>
      <c r="J134" s="807"/>
      <c r="K134" s="808"/>
      <c r="L134" s="807"/>
      <c r="M134" s="807"/>
      <c r="N134" s="327"/>
      <c r="O134" s="327"/>
      <c r="P134" s="327"/>
      <c r="Q134" s="327"/>
      <c r="R134" s="327"/>
      <c r="S134" s="327"/>
      <c r="T134" s="327"/>
      <c r="U134" s="327"/>
      <c r="V134" s="327"/>
      <c r="W134" s="327"/>
      <c r="X134" s="809"/>
      <c r="Y134" s="807"/>
      <c r="Z134" s="330"/>
      <c r="AA134" s="326"/>
      <c r="AB134" s="326"/>
      <c r="AC134" s="326"/>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row>
    <row r="135" spans="1:54" ht="15">
      <c r="A135" s="327"/>
      <c r="B135" s="327"/>
      <c r="C135" s="327"/>
      <c r="D135" s="327"/>
      <c r="E135" s="807"/>
      <c r="F135" s="807"/>
      <c r="G135" s="807"/>
      <c r="H135" s="807"/>
      <c r="I135" s="807"/>
      <c r="J135" s="807"/>
      <c r="K135" s="808"/>
      <c r="L135" s="807"/>
      <c r="M135" s="807"/>
      <c r="N135" s="327"/>
      <c r="O135" s="327"/>
      <c r="P135" s="327"/>
      <c r="Q135" s="327"/>
      <c r="R135" s="327"/>
      <c r="S135" s="327"/>
      <c r="T135" s="327"/>
      <c r="U135" s="327"/>
      <c r="V135" s="327"/>
      <c r="W135" s="327"/>
      <c r="X135" s="809"/>
      <c r="Y135" s="807"/>
      <c r="Z135" s="330"/>
      <c r="AA135" s="326"/>
      <c r="AB135" s="326"/>
      <c r="AC135" s="326"/>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row>
    <row r="136" spans="1:54" ht="15">
      <c r="A136" s="327"/>
      <c r="B136" s="327"/>
      <c r="C136" s="327"/>
      <c r="D136" s="327"/>
      <c r="E136" s="807"/>
      <c r="F136" s="807"/>
      <c r="G136" s="807"/>
      <c r="H136" s="807"/>
      <c r="I136" s="807"/>
      <c r="J136" s="807"/>
      <c r="K136" s="808"/>
      <c r="L136" s="807"/>
      <c r="M136" s="807"/>
      <c r="N136" s="327"/>
      <c r="O136" s="327"/>
      <c r="P136" s="327"/>
      <c r="Q136" s="327"/>
      <c r="R136" s="327"/>
      <c r="S136" s="327"/>
      <c r="T136" s="327"/>
      <c r="U136" s="327"/>
      <c r="V136" s="327"/>
      <c r="W136" s="327"/>
      <c r="X136" s="809"/>
      <c r="Y136" s="807"/>
      <c r="Z136" s="330"/>
      <c r="AA136" s="326"/>
      <c r="AB136" s="326"/>
      <c r="AC136" s="326"/>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row>
    <row r="137" spans="1:54" ht="15">
      <c r="A137" s="327"/>
      <c r="B137" s="327"/>
      <c r="C137" s="327"/>
      <c r="D137" s="327"/>
      <c r="E137" s="807"/>
      <c r="F137" s="807"/>
      <c r="G137" s="807"/>
      <c r="H137" s="807"/>
      <c r="I137" s="807"/>
      <c r="J137" s="807"/>
      <c r="K137" s="808"/>
      <c r="L137" s="807"/>
      <c r="M137" s="807"/>
      <c r="N137" s="327"/>
      <c r="O137" s="327"/>
      <c r="P137" s="327"/>
      <c r="Q137" s="327"/>
      <c r="R137" s="327"/>
      <c r="S137" s="327"/>
      <c r="T137" s="327"/>
      <c r="U137" s="327"/>
      <c r="V137" s="327"/>
      <c r="W137" s="327"/>
      <c r="X137" s="809"/>
      <c r="Y137" s="807"/>
      <c r="Z137" s="330"/>
      <c r="AA137" s="326"/>
      <c r="AB137" s="326"/>
      <c r="AC137" s="326"/>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row>
    <row r="138" spans="1:54" ht="15">
      <c r="A138" s="327"/>
      <c r="B138" s="327"/>
      <c r="C138" s="327"/>
      <c r="D138" s="327"/>
      <c r="E138" s="807"/>
      <c r="F138" s="807"/>
      <c r="G138" s="807"/>
      <c r="H138" s="807"/>
      <c r="I138" s="807"/>
      <c r="J138" s="807"/>
      <c r="K138" s="808"/>
      <c r="L138" s="807"/>
      <c r="M138" s="807"/>
      <c r="N138" s="327"/>
      <c r="O138" s="327"/>
      <c r="P138" s="327"/>
      <c r="Q138" s="327"/>
      <c r="R138" s="327"/>
      <c r="S138" s="327"/>
      <c r="T138" s="327"/>
      <c r="U138" s="327"/>
      <c r="V138" s="327"/>
      <c r="W138" s="327"/>
      <c r="X138" s="809"/>
      <c r="Y138" s="807"/>
      <c r="Z138" s="330"/>
      <c r="AA138" s="326"/>
      <c r="AB138" s="326"/>
      <c r="AC138" s="326"/>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row>
    <row r="139" spans="1:54" ht="15">
      <c r="A139" s="327"/>
      <c r="B139" s="327"/>
      <c r="C139" s="327"/>
      <c r="D139" s="327"/>
      <c r="E139" s="807"/>
      <c r="F139" s="807"/>
      <c r="G139" s="807"/>
      <c r="H139" s="807"/>
      <c r="I139" s="807"/>
      <c r="J139" s="807"/>
      <c r="K139" s="808"/>
      <c r="L139" s="807"/>
      <c r="M139" s="807"/>
      <c r="N139" s="327"/>
      <c r="O139" s="327"/>
      <c r="P139" s="327"/>
      <c r="Q139" s="327"/>
      <c r="R139" s="327"/>
      <c r="S139" s="327"/>
      <c r="T139" s="327"/>
      <c r="U139" s="327"/>
      <c r="V139" s="327"/>
      <c r="W139" s="327"/>
      <c r="X139" s="809"/>
      <c r="Y139" s="807"/>
      <c r="Z139" s="330"/>
      <c r="AA139" s="326"/>
      <c r="AB139" s="326"/>
      <c r="AC139" s="326"/>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row>
    <row r="140" spans="1:54" ht="15">
      <c r="A140" s="327"/>
      <c r="B140" s="327"/>
      <c r="C140" s="327"/>
      <c r="D140" s="327"/>
      <c r="E140" s="807"/>
      <c r="F140" s="807"/>
      <c r="G140" s="807"/>
      <c r="H140" s="807"/>
      <c r="I140" s="807"/>
      <c r="J140" s="807"/>
      <c r="K140" s="808"/>
      <c r="L140" s="807"/>
      <c r="M140" s="807"/>
      <c r="N140" s="327"/>
      <c r="O140" s="327"/>
      <c r="P140" s="327"/>
      <c r="Q140" s="327"/>
      <c r="R140" s="327"/>
      <c r="S140" s="327"/>
      <c r="T140" s="327"/>
      <c r="U140" s="327"/>
      <c r="V140" s="327"/>
      <c r="W140" s="327"/>
      <c r="X140" s="809"/>
      <c r="Y140" s="807"/>
      <c r="Z140" s="330"/>
      <c r="AA140" s="326"/>
      <c r="AB140" s="326"/>
      <c r="AC140" s="326"/>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row>
    <row r="141" spans="1:54" ht="15">
      <c r="A141" s="327"/>
      <c r="B141" s="327"/>
      <c r="C141" s="327"/>
      <c r="D141" s="327"/>
      <c r="E141" s="807"/>
      <c r="F141" s="807"/>
      <c r="G141" s="807"/>
      <c r="H141" s="807"/>
      <c r="I141" s="807"/>
      <c r="J141" s="807"/>
      <c r="K141" s="808"/>
      <c r="L141" s="807"/>
      <c r="M141" s="807"/>
      <c r="N141" s="327"/>
      <c r="O141" s="327"/>
      <c r="P141" s="327"/>
      <c r="Q141" s="327"/>
      <c r="R141" s="327"/>
      <c r="S141" s="327"/>
      <c r="T141" s="327"/>
      <c r="U141" s="327"/>
      <c r="V141" s="327"/>
      <c r="W141" s="327"/>
      <c r="X141" s="809"/>
      <c r="Y141" s="807"/>
      <c r="Z141" s="330"/>
      <c r="AA141" s="326"/>
      <c r="AB141" s="326"/>
      <c r="AC141" s="326"/>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row>
    <row r="142" spans="1:54" ht="15">
      <c r="A142" s="327"/>
      <c r="B142" s="327"/>
      <c r="C142" s="327"/>
      <c r="D142" s="327"/>
      <c r="E142" s="807"/>
      <c r="F142" s="807"/>
      <c r="G142" s="807"/>
      <c r="H142" s="807"/>
      <c r="I142" s="807"/>
      <c r="J142" s="807"/>
      <c r="K142" s="808"/>
      <c r="L142" s="807"/>
      <c r="M142" s="807"/>
      <c r="N142" s="327"/>
      <c r="O142" s="327"/>
      <c r="P142" s="327"/>
      <c r="Q142" s="327"/>
      <c r="R142" s="327"/>
      <c r="S142" s="327"/>
      <c r="T142" s="327"/>
      <c r="U142" s="327"/>
      <c r="V142" s="327"/>
      <c r="W142" s="327"/>
      <c r="X142" s="809"/>
      <c r="Y142" s="807"/>
      <c r="Z142" s="330"/>
      <c r="AA142" s="326"/>
      <c r="AB142" s="326"/>
      <c r="AC142" s="326"/>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row>
    <row r="143" spans="1:54" ht="15">
      <c r="A143" s="327"/>
      <c r="B143" s="327"/>
      <c r="C143" s="327"/>
      <c r="D143" s="327"/>
      <c r="E143" s="807"/>
      <c r="F143" s="807"/>
      <c r="G143" s="807"/>
      <c r="H143" s="807"/>
      <c r="I143" s="807"/>
      <c r="J143" s="807"/>
      <c r="K143" s="808"/>
      <c r="L143" s="807"/>
      <c r="M143" s="807"/>
      <c r="N143" s="327"/>
      <c r="O143" s="327"/>
      <c r="P143" s="327"/>
      <c r="Q143" s="327"/>
      <c r="R143" s="327"/>
      <c r="S143" s="327"/>
      <c r="T143" s="327"/>
      <c r="U143" s="327"/>
      <c r="V143" s="327"/>
      <c r="W143" s="327"/>
      <c r="X143" s="809"/>
      <c r="Y143" s="807"/>
      <c r="Z143" s="330"/>
      <c r="AA143" s="326"/>
      <c r="AB143" s="326"/>
      <c r="AC143" s="326"/>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row>
    <row r="144" spans="1:54" ht="15">
      <c r="A144" s="327"/>
      <c r="B144" s="327"/>
      <c r="C144" s="327"/>
      <c r="D144" s="327"/>
      <c r="E144" s="807"/>
      <c r="F144" s="807"/>
      <c r="G144" s="807"/>
      <c r="H144" s="807"/>
      <c r="I144" s="807"/>
      <c r="J144" s="807"/>
      <c r="K144" s="808"/>
      <c r="L144" s="807"/>
      <c r="M144" s="807"/>
      <c r="N144" s="327"/>
      <c r="O144" s="327"/>
      <c r="P144" s="327"/>
      <c r="Q144" s="327"/>
      <c r="R144" s="327"/>
      <c r="S144" s="327"/>
      <c r="T144" s="327"/>
      <c r="U144" s="327"/>
      <c r="V144" s="327"/>
      <c r="W144" s="327"/>
      <c r="X144" s="809"/>
      <c r="Y144" s="807"/>
      <c r="Z144" s="330"/>
      <c r="AA144" s="326"/>
      <c r="AB144" s="326"/>
      <c r="AC144" s="326"/>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row>
    <row r="145" spans="1:54" ht="15">
      <c r="A145" s="327"/>
      <c r="B145" s="327"/>
      <c r="C145" s="327"/>
      <c r="D145" s="327"/>
      <c r="E145" s="807"/>
      <c r="F145" s="807"/>
      <c r="G145" s="807"/>
      <c r="H145" s="807"/>
      <c r="I145" s="807"/>
      <c r="J145" s="807"/>
      <c r="K145" s="808"/>
      <c r="L145" s="807"/>
      <c r="M145" s="807"/>
      <c r="N145" s="327"/>
      <c r="O145" s="327"/>
      <c r="P145" s="327"/>
      <c r="Q145" s="327"/>
      <c r="R145" s="327"/>
      <c r="S145" s="327"/>
      <c r="T145" s="327"/>
      <c r="U145" s="327"/>
      <c r="V145" s="327"/>
      <c r="W145" s="327"/>
      <c r="X145" s="809"/>
      <c r="Y145" s="807"/>
      <c r="Z145" s="330"/>
      <c r="AA145" s="326"/>
      <c r="AB145" s="326"/>
      <c r="AC145" s="326"/>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row>
    <row r="146" spans="1:54" ht="15">
      <c r="A146" s="327"/>
      <c r="B146" s="327"/>
      <c r="C146" s="327"/>
      <c r="D146" s="327"/>
      <c r="E146" s="807"/>
      <c r="F146" s="807"/>
      <c r="G146" s="807"/>
      <c r="H146" s="807"/>
      <c r="I146" s="807"/>
      <c r="J146" s="807"/>
      <c r="K146" s="808"/>
      <c r="L146" s="807"/>
      <c r="M146" s="807"/>
      <c r="N146" s="327"/>
      <c r="O146" s="327"/>
      <c r="P146" s="327"/>
      <c r="Q146" s="327"/>
      <c r="R146" s="327"/>
      <c r="S146" s="327"/>
      <c r="T146" s="327"/>
      <c r="U146" s="327"/>
      <c r="V146" s="327"/>
      <c r="W146" s="327"/>
      <c r="X146" s="809"/>
      <c r="Y146" s="807"/>
      <c r="Z146" s="330"/>
      <c r="AA146" s="326"/>
      <c r="AB146" s="326"/>
      <c r="AC146" s="326"/>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row>
    <row r="147" spans="1:54" ht="15">
      <c r="A147" s="327"/>
      <c r="B147" s="327"/>
      <c r="C147" s="327"/>
      <c r="D147" s="327"/>
      <c r="E147" s="807"/>
      <c r="F147" s="807"/>
      <c r="G147" s="807"/>
      <c r="H147" s="807"/>
      <c r="I147" s="807"/>
      <c r="J147" s="807"/>
      <c r="K147" s="808"/>
      <c r="L147" s="807"/>
      <c r="M147" s="807"/>
      <c r="N147" s="327"/>
      <c r="O147" s="327"/>
      <c r="P147" s="327"/>
      <c r="Q147" s="327"/>
      <c r="R147" s="327"/>
      <c r="S147" s="327"/>
      <c r="T147" s="327"/>
      <c r="U147" s="327"/>
      <c r="V147" s="327"/>
      <c r="W147" s="327"/>
      <c r="X147" s="809"/>
      <c r="Y147" s="807"/>
      <c r="Z147" s="330"/>
      <c r="AA147" s="326"/>
      <c r="AB147" s="326"/>
      <c r="AC147" s="326"/>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row>
    <row r="148" spans="1:54" ht="15">
      <c r="A148" s="327"/>
      <c r="B148" s="327"/>
      <c r="C148" s="327"/>
      <c r="D148" s="327"/>
      <c r="E148" s="807"/>
      <c r="F148" s="807"/>
      <c r="G148" s="807"/>
      <c r="H148" s="807"/>
      <c r="I148" s="807"/>
      <c r="J148" s="807"/>
      <c r="K148" s="808"/>
      <c r="L148" s="807"/>
      <c r="M148" s="807"/>
      <c r="N148" s="327"/>
      <c r="O148" s="327"/>
      <c r="P148" s="327"/>
      <c r="Q148" s="327"/>
      <c r="R148" s="327"/>
      <c r="S148" s="327"/>
      <c r="T148" s="327"/>
      <c r="U148" s="327"/>
      <c r="V148" s="327"/>
      <c r="W148" s="327"/>
      <c r="X148" s="809"/>
      <c r="Y148" s="807"/>
      <c r="Z148" s="330"/>
      <c r="AA148" s="326"/>
      <c r="AB148" s="326"/>
      <c r="AC148" s="326"/>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row>
    <row r="149" spans="1:54" ht="15">
      <c r="A149" s="327"/>
      <c r="B149" s="327"/>
      <c r="C149" s="327"/>
      <c r="D149" s="327"/>
      <c r="E149" s="807"/>
      <c r="F149" s="807"/>
      <c r="G149" s="807"/>
      <c r="H149" s="807"/>
      <c r="I149" s="807"/>
      <c r="J149" s="807"/>
      <c r="K149" s="808"/>
      <c r="L149" s="807"/>
      <c r="M149" s="807"/>
      <c r="N149" s="327"/>
      <c r="O149" s="327"/>
      <c r="P149" s="327"/>
      <c r="Q149" s="327"/>
      <c r="R149" s="327"/>
      <c r="S149" s="327"/>
      <c r="T149" s="327"/>
      <c r="U149" s="327"/>
      <c r="V149" s="327"/>
      <c r="W149" s="327"/>
      <c r="X149" s="809"/>
      <c r="Y149" s="807"/>
      <c r="Z149" s="330"/>
      <c r="AA149" s="326"/>
      <c r="AB149" s="326"/>
      <c r="AC149" s="326"/>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row>
    <row r="150" spans="1:54" ht="15">
      <c r="A150" s="327"/>
      <c r="B150" s="327"/>
      <c r="C150" s="327"/>
      <c r="D150" s="327"/>
      <c r="E150" s="807"/>
      <c r="F150" s="807"/>
      <c r="G150" s="807"/>
      <c r="H150" s="807"/>
      <c r="I150" s="807"/>
      <c r="J150" s="807"/>
      <c r="K150" s="808"/>
      <c r="L150" s="807"/>
      <c r="M150" s="807"/>
      <c r="N150" s="327"/>
      <c r="O150" s="327"/>
      <c r="P150" s="327"/>
      <c r="Q150" s="327"/>
      <c r="R150" s="327"/>
      <c r="S150" s="327"/>
      <c r="T150" s="327"/>
      <c r="U150" s="327"/>
      <c r="V150" s="327"/>
      <c r="W150" s="327"/>
      <c r="X150" s="809"/>
      <c r="Y150" s="807"/>
      <c r="Z150" s="330"/>
      <c r="AA150" s="326"/>
      <c r="AB150" s="326"/>
      <c r="AC150" s="326"/>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row>
    <row r="151" spans="1:54" ht="15">
      <c r="A151" s="327"/>
      <c r="B151" s="327"/>
      <c r="C151" s="327"/>
      <c r="D151" s="327"/>
      <c r="E151" s="807"/>
      <c r="F151" s="807"/>
      <c r="G151" s="807"/>
      <c r="H151" s="807"/>
      <c r="I151" s="807"/>
      <c r="J151" s="807"/>
      <c r="K151" s="808"/>
      <c r="L151" s="807"/>
      <c r="M151" s="807"/>
      <c r="N151" s="327"/>
      <c r="O151" s="327"/>
      <c r="P151" s="327"/>
      <c r="Q151" s="327"/>
      <c r="R151" s="327"/>
      <c r="S151" s="327"/>
      <c r="T151" s="327"/>
      <c r="U151" s="327"/>
      <c r="V151" s="327"/>
      <c r="W151" s="327"/>
      <c r="X151" s="809"/>
      <c r="Y151" s="807"/>
      <c r="Z151" s="330"/>
      <c r="AA151" s="326"/>
      <c r="AB151" s="326"/>
      <c r="AC151" s="326"/>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row>
    <row r="152" spans="1:54" ht="15">
      <c r="A152" s="327"/>
      <c r="B152" s="327"/>
      <c r="C152" s="327"/>
      <c r="D152" s="327"/>
      <c r="E152" s="807"/>
      <c r="F152" s="807"/>
      <c r="G152" s="807"/>
      <c r="H152" s="807"/>
      <c r="I152" s="807"/>
      <c r="J152" s="807"/>
      <c r="K152" s="808"/>
      <c r="L152" s="807"/>
      <c r="M152" s="807"/>
      <c r="N152" s="327"/>
      <c r="O152" s="327"/>
      <c r="P152" s="327"/>
      <c r="Q152" s="327"/>
      <c r="R152" s="327"/>
      <c r="S152" s="327"/>
      <c r="T152" s="327"/>
      <c r="U152" s="327"/>
      <c r="V152" s="327"/>
      <c r="W152" s="327"/>
      <c r="X152" s="809"/>
      <c r="Y152" s="807"/>
      <c r="Z152" s="330"/>
      <c r="AA152" s="326"/>
      <c r="AB152" s="326"/>
      <c r="AC152" s="326"/>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row>
    <row r="153" spans="1:54" ht="15">
      <c r="A153" s="327"/>
      <c r="B153" s="327"/>
      <c r="C153" s="327"/>
      <c r="D153" s="327"/>
      <c r="E153" s="807"/>
      <c r="F153" s="807"/>
      <c r="G153" s="807"/>
      <c r="H153" s="807"/>
      <c r="I153" s="807"/>
      <c r="J153" s="807"/>
      <c r="K153" s="808"/>
      <c r="L153" s="807"/>
      <c r="M153" s="807"/>
      <c r="N153" s="327"/>
      <c r="O153" s="327"/>
      <c r="P153" s="327"/>
      <c r="Q153" s="327"/>
      <c r="R153" s="327"/>
      <c r="S153" s="327"/>
      <c r="T153" s="327"/>
      <c r="U153" s="327"/>
      <c r="V153" s="327"/>
      <c r="W153" s="327"/>
      <c r="X153" s="809"/>
      <c r="Y153" s="807"/>
      <c r="Z153" s="330"/>
      <c r="AA153" s="326"/>
      <c r="AB153" s="326"/>
      <c r="AC153" s="326"/>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row>
    <row r="154" spans="1:54" ht="15">
      <c r="A154" s="327"/>
      <c r="B154" s="327"/>
      <c r="C154" s="327"/>
      <c r="D154" s="327"/>
      <c r="E154" s="807"/>
      <c r="F154" s="807"/>
      <c r="G154" s="807"/>
      <c r="H154" s="807"/>
      <c r="I154" s="807"/>
      <c r="J154" s="807"/>
      <c r="K154" s="808"/>
      <c r="L154" s="807"/>
      <c r="M154" s="807"/>
      <c r="N154" s="327"/>
      <c r="O154" s="327"/>
      <c r="P154" s="327"/>
      <c r="Q154" s="327"/>
      <c r="R154" s="327"/>
      <c r="S154" s="327"/>
      <c r="T154" s="327"/>
      <c r="U154" s="327"/>
      <c r="V154" s="327"/>
      <c r="W154" s="327"/>
      <c r="X154" s="809"/>
      <c r="Y154" s="807"/>
      <c r="Z154" s="330"/>
      <c r="AA154" s="326"/>
      <c r="AB154" s="326"/>
      <c r="AC154" s="326"/>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row>
    <row r="155" spans="1:54" ht="15">
      <c r="A155" s="327"/>
      <c r="B155" s="327"/>
      <c r="C155" s="327"/>
      <c r="D155" s="327"/>
      <c r="E155" s="807"/>
      <c r="F155" s="807"/>
      <c r="G155" s="807"/>
      <c r="H155" s="807"/>
      <c r="I155" s="807"/>
      <c r="J155" s="807"/>
      <c r="K155" s="808"/>
      <c r="L155" s="807"/>
      <c r="M155" s="807"/>
      <c r="N155" s="327"/>
      <c r="O155" s="327"/>
      <c r="P155" s="327"/>
      <c r="Q155" s="327"/>
      <c r="R155" s="327"/>
      <c r="S155" s="327"/>
      <c r="T155" s="327"/>
      <c r="U155" s="327"/>
      <c r="V155" s="327"/>
      <c r="W155" s="327"/>
      <c r="X155" s="809"/>
      <c r="Y155" s="807"/>
      <c r="Z155" s="330"/>
      <c r="AA155" s="326"/>
      <c r="AB155" s="326"/>
      <c r="AC155" s="326"/>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row>
    <row r="156" spans="1:54" ht="15">
      <c r="A156" s="327"/>
      <c r="B156" s="327"/>
      <c r="C156" s="327"/>
      <c r="D156" s="327"/>
      <c r="E156" s="807"/>
      <c r="F156" s="807"/>
      <c r="G156" s="807"/>
      <c r="H156" s="807"/>
      <c r="I156" s="807"/>
      <c r="J156" s="807"/>
      <c r="K156" s="808"/>
      <c r="L156" s="807"/>
      <c r="M156" s="807"/>
      <c r="N156" s="327"/>
      <c r="O156" s="327"/>
      <c r="P156" s="327"/>
      <c r="Q156" s="327"/>
      <c r="R156" s="327"/>
      <c r="S156" s="327"/>
      <c r="T156" s="327"/>
      <c r="U156" s="327"/>
      <c r="V156" s="327"/>
      <c r="W156" s="327"/>
      <c r="X156" s="809"/>
      <c r="Y156" s="807"/>
      <c r="Z156" s="330"/>
      <c r="AA156" s="326"/>
      <c r="AB156" s="326"/>
      <c r="AC156" s="326"/>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row>
    <row r="157" spans="1:54" ht="15">
      <c r="A157" s="327"/>
      <c r="B157" s="327"/>
      <c r="C157" s="327"/>
      <c r="D157" s="327"/>
      <c r="E157" s="807"/>
      <c r="F157" s="807"/>
      <c r="G157" s="807"/>
      <c r="H157" s="807"/>
      <c r="I157" s="807"/>
      <c r="J157" s="807"/>
      <c r="K157" s="808"/>
      <c r="L157" s="807"/>
      <c r="M157" s="807"/>
      <c r="N157" s="327"/>
      <c r="O157" s="327"/>
      <c r="P157" s="327"/>
      <c r="Q157" s="327"/>
      <c r="R157" s="327"/>
      <c r="S157" s="327"/>
      <c r="T157" s="327"/>
      <c r="U157" s="327"/>
      <c r="V157" s="327"/>
      <c r="W157" s="327"/>
      <c r="X157" s="809"/>
      <c r="Y157" s="807"/>
      <c r="Z157" s="330"/>
      <c r="AA157" s="326"/>
      <c r="AB157" s="326"/>
      <c r="AC157" s="326"/>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row>
    <row r="158" spans="1:54" ht="15">
      <c r="A158" s="327"/>
      <c r="B158" s="327"/>
      <c r="C158" s="327"/>
      <c r="D158" s="327"/>
      <c r="E158" s="807"/>
      <c r="F158" s="807"/>
      <c r="G158" s="807"/>
      <c r="H158" s="807"/>
      <c r="I158" s="807"/>
      <c r="J158" s="807"/>
      <c r="K158" s="808"/>
      <c r="L158" s="807"/>
      <c r="M158" s="807"/>
      <c r="N158" s="327"/>
      <c r="O158" s="327"/>
      <c r="P158" s="327"/>
      <c r="Q158" s="327"/>
      <c r="R158" s="327"/>
      <c r="S158" s="327"/>
      <c r="T158" s="327"/>
      <c r="U158" s="327"/>
      <c r="V158" s="327"/>
      <c r="W158" s="327"/>
      <c r="X158" s="809"/>
      <c r="Y158" s="807"/>
      <c r="Z158" s="330"/>
      <c r="AA158" s="326"/>
      <c r="AB158" s="326"/>
      <c r="AC158" s="326"/>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row>
    <row r="159" spans="1:54" ht="15">
      <c r="A159" s="327"/>
      <c r="B159" s="327"/>
      <c r="C159" s="327"/>
      <c r="D159" s="327"/>
      <c r="E159" s="807"/>
      <c r="F159" s="807"/>
      <c r="G159" s="807"/>
      <c r="H159" s="807"/>
      <c r="I159" s="807"/>
      <c r="J159" s="807"/>
      <c r="K159" s="808"/>
      <c r="L159" s="807"/>
      <c r="M159" s="807"/>
      <c r="N159" s="327"/>
      <c r="O159" s="327"/>
      <c r="P159" s="327"/>
      <c r="Q159" s="327"/>
      <c r="R159" s="327"/>
      <c r="S159" s="327"/>
      <c r="T159" s="327"/>
      <c r="U159" s="327"/>
      <c r="V159" s="327"/>
      <c r="W159" s="327"/>
      <c r="X159" s="809"/>
      <c r="Y159" s="807"/>
      <c r="Z159" s="330"/>
      <c r="AA159" s="326"/>
      <c r="AB159" s="326"/>
      <c r="AC159" s="326"/>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row>
    <row r="160" spans="1:54" ht="15">
      <c r="A160" s="327"/>
      <c r="B160" s="327"/>
      <c r="C160" s="327"/>
      <c r="D160" s="327"/>
      <c r="E160" s="807"/>
      <c r="F160" s="807"/>
      <c r="G160" s="807"/>
      <c r="H160" s="807"/>
      <c r="I160" s="807"/>
      <c r="J160" s="807"/>
      <c r="K160" s="808"/>
      <c r="L160" s="807"/>
      <c r="M160" s="807"/>
      <c r="N160" s="327"/>
      <c r="O160" s="327"/>
      <c r="P160" s="327"/>
      <c r="Q160" s="327"/>
      <c r="R160" s="327"/>
      <c r="S160" s="327"/>
      <c r="T160" s="327"/>
      <c r="U160" s="327"/>
      <c r="V160" s="327"/>
      <c r="W160" s="327"/>
      <c r="X160" s="809"/>
      <c r="Y160" s="807"/>
      <c r="Z160" s="330"/>
      <c r="AA160" s="326"/>
      <c r="AB160" s="326"/>
      <c r="AC160" s="326"/>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row>
    <row r="161" spans="1:54" ht="15">
      <c r="A161" s="327"/>
      <c r="B161" s="327"/>
      <c r="C161" s="327"/>
      <c r="D161" s="327"/>
      <c r="E161" s="807"/>
      <c r="F161" s="807"/>
      <c r="G161" s="807"/>
      <c r="H161" s="807"/>
      <c r="I161" s="807"/>
      <c r="J161" s="807"/>
      <c r="K161" s="808"/>
      <c r="L161" s="807"/>
      <c r="M161" s="807"/>
      <c r="N161" s="327"/>
      <c r="O161" s="327"/>
      <c r="P161" s="327"/>
      <c r="Q161" s="327"/>
      <c r="R161" s="327"/>
      <c r="S161" s="327"/>
      <c r="T161" s="327"/>
      <c r="U161" s="327"/>
      <c r="V161" s="327"/>
      <c r="W161" s="327"/>
      <c r="X161" s="809"/>
      <c r="Y161" s="807"/>
      <c r="Z161" s="330"/>
      <c r="AA161" s="326"/>
      <c r="AB161" s="326"/>
      <c r="AC161" s="326"/>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row>
    <row r="162" spans="1:54" ht="15">
      <c r="A162" s="327"/>
      <c r="B162" s="327"/>
      <c r="C162" s="327"/>
      <c r="D162" s="327"/>
      <c r="E162" s="807"/>
      <c r="F162" s="807"/>
      <c r="G162" s="807"/>
      <c r="H162" s="807"/>
      <c r="I162" s="807"/>
      <c r="J162" s="807"/>
      <c r="K162" s="808"/>
      <c r="L162" s="807"/>
      <c r="M162" s="807"/>
      <c r="N162" s="327"/>
      <c r="O162" s="327"/>
      <c r="P162" s="327"/>
      <c r="Q162" s="327"/>
      <c r="R162" s="327"/>
      <c r="S162" s="327"/>
      <c r="T162" s="327"/>
      <c r="U162" s="327"/>
      <c r="V162" s="327"/>
      <c r="W162" s="327"/>
      <c r="X162" s="809"/>
      <c r="Y162" s="807"/>
      <c r="Z162" s="330"/>
      <c r="AA162" s="326"/>
      <c r="AB162" s="326"/>
      <c r="AC162" s="326"/>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row>
    <row r="163" spans="1:54" ht="15">
      <c r="A163" s="327"/>
      <c r="B163" s="327"/>
      <c r="C163" s="327"/>
      <c r="D163" s="327"/>
      <c r="E163" s="807"/>
      <c r="F163" s="807"/>
      <c r="G163" s="807"/>
      <c r="H163" s="807"/>
      <c r="I163" s="807"/>
      <c r="J163" s="807"/>
      <c r="K163" s="808"/>
      <c r="L163" s="807"/>
      <c r="M163" s="807"/>
      <c r="N163" s="327"/>
      <c r="O163" s="327"/>
      <c r="P163" s="327"/>
      <c r="Q163" s="327"/>
      <c r="R163" s="327"/>
      <c r="S163" s="327"/>
      <c r="T163" s="327"/>
      <c r="U163" s="327"/>
      <c r="V163" s="327"/>
      <c r="W163" s="327"/>
      <c r="X163" s="809"/>
      <c r="Y163" s="807"/>
      <c r="Z163" s="330"/>
      <c r="AA163" s="326"/>
      <c r="AB163" s="326"/>
      <c r="AC163" s="326"/>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row>
    <row r="164" spans="1:54" ht="15">
      <c r="A164" s="327"/>
      <c r="B164" s="327"/>
      <c r="C164" s="327"/>
      <c r="D164" s="327"/>
      <c r="E164" s="807"/>
      <c r="F164" s="807"/>
      <c r="G164" s="807"/>
      <c r="H164" s="807"/>
      <c r="I164" s="807"/>
      <c r="J164" s="807"/>
      <c r="K164" s="808"/>
      <c r="L164" s="807"/>
      <c r="M164" s="807"/>
      <c r="N164" s="327"/>
      <c r="O164" s="327"/>
      <c r="P164" s="327"/>
      <c r="Q164" s="327"/>
      <c r="R164" s="327"/>
      <c r="S164" s="327"/>
      <c r="T164" s="327"/>
      <c r="U164" s="327"/>
      <c r="V164" s="327"/>
      <c r="W164" s="327"/>
      <c r="X164" s="809"/>
      <c r="Y164" s="807"/>
      <c r="Z164" s="330"/>
      <c r="AA164" s="326"/>
      <c r="AB164" s="326"/>
      <c r="AC164" s="326"/>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row>
    <row r="165" spans="1:54" ht="15">
      <c r="A165" s="327"/>
      <c r="B165" s="327"/>
      <c r="C165" s="327"/>
      <c r="D165" s="327"/>
      <c r="E165" s="807"/>
      <c r="F165" s="807"/>
      <c r="G165" s="807"/>
      <c r="H165" s="807"/>
      <c r="I165" s="807"/>
      <c r="J165" s="807"/>
      <c r="K165" s="808"/>
      <c r="L165" s="807"/>
      <c r="M165" s="807"/>
      <c r="N165" s="327"/>
      <c r="O165" s="327"/>
      <c r="P165" s="327"/>
      <c r="Q165" s="327"/>
      <c r="R165" s="327"/>
      <c r="S165" s="327"/>
      <c r="T165" s="327"/>
      <c r="U165" s="327"/>
      <c r="V165" s="327"/>
      <c r="W165" s="327"/>
      <c r="X165" s="809"/>
      <c r="Y165" s="807"/>
      <c r="Z165" s="330"/>
      <c r="AA165" s="326"/>
      <c r="AB165" s="326"/>
      <c r="AC165" s="326"/>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row>
    <row r="166" spans="1:54" ht="15">
      <c r="A166" s="327"/>
      <c r="B166" s="327"/>
      <c r="C166" s="327"/>
      <c r="D166" s="327"/>
      <c r="E166" s="807"/>
      <c r="F166" s="807"/>
      <c r="G166" s="807"/>
      <c r="H166" s="807"/>
      <c r="I166" s="807"/>
      <c r="J166" s="807"/>
      <c r="K166" s="808"/>
      <c r="L166" s="807"/>
      <c r="M166" s="807"/>
      <c r="N166" s="327"/>
      <c r="O166" s="327"/>
      <c r="P166" s="327"/>
      <c r="Q166" s="327"/>
      <c r="R166" s="327"/>
      <c r="S166" s="327"/>
      <c r="T166" s="327"/>
      <c r="U166" s="327"/>
      <c r="V166" s="327"/>
      <c r="W166" s="327"/>
      <c r="X166" s="809"/>
      <c r="Y166" s="807"/>
      <c r="Z166" s="330"/>
      <c r="AA166" s="326"/>
      <c r="AB166" s="326"/>
      <c r="AC166" s="326"/>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row>
    <row r="167" spans="1:54" ht="15">
      <c r="A167" s="327"/>
      <c r="B167" s="327"/>
      <c r="C167" s="327"/>
      <c r="D167" s="327"/>
      <c r="E167" s="807"/>
      <c r="F167" s="807"/>
      <c r="G167" s="807"/>
      <c r="H167" s="807"/>
      <c r="I167" s="807"/>
      <c r="J167" s="807"/>
      <c r="K167" s="808"/>
      <c r="L167" s="807"/>
      <c r="M167" s="807"/>
      <c r="N167" s="327"/>
      <c r="O167" s="327"/>
      <c r="P167" s="327"/>
      <c r="Q167" s="327"/>
      <c r="R167" s="327"/>
      <c r="S167" s="327"/>
      <c r="T167" s="327"/>
      <c r="U167" s="327"/>
      <c r="V167" s="327"/>
      <c r="W167" s="327"/>
      <c r="X167" s="809"/>
      <c r="Y167" s="807"/>
      <c r="Z167" s="330"/>
      <c r="AA167" s="326"/>
      <c r="AB167" s="326"/>
      <c r="AC167" s="326"/>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row>
    <row r="168" spans="1:54" ht="15">
      <c r="A168" s="327"/>
      <c r="B168" s="327"/>
      <c r="C168" s="327"/>
      <c r="D168" s="327"/>
      <c r="E168" s="807"/>
      <c r="F168" s="807"/>
      <c r="G168" s="807"/>
      <c r="H168" s="807"/>
      <c r="I168" s="807"/>
      <c r="J168" s="807"/>
      <c r="K168" s="808"/>
      <c r="L168" s="807"/>
      <c r="M168" s="807"/>
      <c r="N168" s="327"/>
      <c r="O168" s="327"/>
      <c r="P168" s="327"/>
      <c r="Q168" s="327"/>
      <c r="R168" s="327"/>
      <c r="S168" s="327"/>
      <c r="T168" s="327"/>
      <c r="U168" s="327"/>
      <c r="V168" s="327"/>
      <c r="W168" s="327"/>
      <c r="X168" s="809"/>
      <c r="Y168" s="807"/>
      <c r="Z168" s="330"/>
      <c r="AA168" s="326"/>
      <c r="AB168" s="326"/>
      <c r="AC168" s="326"/>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row>
    <row r="169" spans="1:54" ht="15">
      <c r="A169" s="327"/>
      <c r="B169" s="327"/>
      <c r="C169" s="327"/>
      <c r="D169" s="327"/>
      <c r="E169" s="807"/>
      <c r="F169" s="807"/>
      <c r="G169" s="807"/>
      <c r="H169" s="807"/>
      <c r="I169" s="807"/>
      <c r="J169" s="807"/>
      <c r="K169" s="808"/>
      <c r="L169" s="807"/>
      <c r="M169" s="807"/>
      <c r="N169" s="327"/>
      <c r="O169" s="327"/>
      <c r="P169" s="327"/>
      <c r="Q169" s="327"/>
      <c r="R169" s="327"/>
      <c r="S169" s="327"/>
      <c r="T169" s="327"/>
      <c r="U169" s="327"/>
      <c r="V169" s="327"/>
      <c r="W169" s="327"/>
      <c r="X169" s="809"/>
      <c r="Y169" s="807"/>
      <c r="Z169" s="330"/>
      <c r="AA169" s="326"/>
      <c r="AB169" s="326"/>
      <c r="AC169" s="326"/>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row>
    <row r="170" spans="1:54" ht="15">
      <c r="A170" s="327"/>
      <c r="B170" s="327"/>
      <c r="C170" s="327"/>
      <c r="D170" s="327"/>
      <c r="E170" s="807"/>
      <c r="F170" s="807"/>
      <c r="G170" s="807"/>
      <c r="H170" s="807"/>
      <c r="I170" s="807"/>
      <c r="J170" s="807"/>
      <c r="K170" s="808"/>
      <c r="L170" s="807"/>
      <c r="M170" s="807"/>
      <c r="N170" s="327"/>
      <c r="O170" s="327"/>
      <c r="P170" s="327"/>
      <c r="Q170" s="327"/>
      <c r="R170" s="327"/>
      <c r="S170" s="327"/>
      <c r="T170" s="327"/>
      <c r="U170" s="327"/>
      <c r="V170" s="327"/>
      <c r="W170" s="327"/>
      <c r="X170" s="809"/>
      <c r="Y170" s="807"/>
      <c r="Z170" s="330"/>
      <c r="AA170" s="326"/>
      <c r="AB170" s="326"/>
      <c r="AC170" s="326"/>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row>
    <row r="171" spans="1:54" ht="15">
      <c r="A171" s="327"/>
      <c r="B171" s="327"/>
      <c r="C171" s="327"/>
      <c r="D171" s="327"/>
      <c r="E171" s="807"/>
      <c r="F171" s="807"/>
      <c r="G171" s="807"/>
      <c r="H171" s="807"/>
      <c r="I171" s="807"/>
      <c r="J171" s="807"/>
      <c r="K171" s="808"/>
      <c r="L171" s="807"/>
      <c r="M171" s="807"/>
      <c r="N171" s="327"/>
      <c r="O171" s="327"/>
      <c r="P171" s="327"/>
      <c r="Q171" s="327"/>
      <c r="R171" s="327"/>
      <c r="S171" s="327"/>
      <c r="T171" s="327"/>
      <c r="U171" s="327"/>
      <c r="V171" s="327"/>
      <c r="W171" s="327"/>
      <c r="X171" s="809"/>
      <c r="Y171" s="807"/>
      <c r="Z171" s="330"/>
      <c r="AA171" s="326"/>
      <c r="AB171" s="326"/>
      <c r="AC171" s="326"/>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row>
    <row r="172" spans="1:54" ht="15">
      <c r="A172" s="327"/>
      <c r="B172" s="327"/>
      <c r="C172" s="327"/>
      <c r="D172" s="327"/>
      <c r="E172" s="807"/>
      <c r="F172" s="807"/>
      <c r="G172" s="807"/>
      <c r="H172" s="807"/>
      <c r="I172" s="807"/>
      <c r="J172" s="807"/>
      <c r="K172" s="808"/>
      <c r="L172" s="807"/>
      <c r="M172" s="807"/>
      <c r="N172" s="327"/>
      <c r="O172" s="327"/>
      <c r="P172" s="327"/>
      <c r="Q172" s="327"/>
      <c r="R172" s="327"/>
      <c r="S172" s="327"/>
      <c r="T172" s="327"/>
      <c r="U172" s="327"/>
      <c r="V172" s="327"/>
      <c r="W172" s="327"/>
      <c r="X172" s="809"/>
      <c r="Y172" s="807"/>
      <c r="Z172" s="330"/>
      <c r="AA172" s="326"/>
      <c r="AB172" s="326"/>
      <c r="AC172" s="326"/>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row>
    <row r="173" spans="1:54" ht="15">
      <c r="A173" s="327"/>
      <c r="B173" s="327"/>
      <c r="C173" s="327"/>
      <c r="D173" s="327"/>
      <c r="E173" s="807"/>
      <c r="F173" s="807"/>
      <c r="G173" s="807"/>
      <c r="H173" s="807"/>
      <c r="I173" s="807"/>
      <c r="J173" s="807"/>
      <c r="K173" s="808"/>
      <c r="L173" s="807"/>
      <c r="M173" s="807"/>
      <c r="N173" s="327"/>
      <c r="O173" s="327"/>
      <c r="P173" s="327"/>
      <c r="Q173" s="327"/>
      <c r="R173" s="327"/>
      <c r="S173" s="327"/>
      <c r="T173" s="327"/>
      <c r="U173" s="327"/>
      <c r="V173" s="327"/>
      <c r="W173" s="327"/>
      <c r="X173" s="809"/>
      <c r="Y173" s="807"/>
      <c r="Z173" s="330"/>
      <c r="AA173" s="326"/>
      <c r="AB173" s="326"/>
      <c r="AC173" s="326"/>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row>
    <row r="174" spans="1:54" ht="15">
      <c r="A174" s="327"/>
      <c r="B174" s="327"/>
      <c r="C174" s="327"/>
      <c r="D174" s="327"/>
      <c r="E174" s="807"/>
      <c r="F174" s="807"/>
      <c r="G174" s="807"/>
      <c r="H174" s="807"/>
      <c r="I174" s="807"/>
      <c r="J174" s="807"/>
      <c r="K174" s="808"/>
      <c r="L174" s="807"/>
      <c r="M174" s="807"/>
      <c r="N174" s="327"/>
      <c r="O174" s="327"/>
      <c r="P174" s="327"/>
      <c r="Q174" s="327"/>
      <c r="R174" s="327"/>
      <c r="S174" s="327"/>
      <c r="T174" s="327"/>
      <c r="U174" s="327"/>
      <c r="V174" s="327"/>
      <c r="W174" s="327"/>
      <c r="X174" s="809"/>
      <c r="Y174" s="807"/>
      <c r="Z174" s="330"/>
      <c r="AA174" s="326"/>
      <c r="AB174" s="326"/>
      <c r="AC174" s="326"/>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row>
    <row r="175" spans="1:54" ht="15">
      <c r="A175" s="327"/>
      <c r="B175" s="327"/>
      <c r="C175" s="327"/>
      <c r="D175" s="327"/>
      <c r="E175" s="807"/>
      <c r="F175" s="807"/>
      <c r="G175" s="807"/>
      <c r="H175" s="807"/>
      <c r="I175" s="807"/>
      <c r="J175" s="807"/>
      <c r="K175" s="808"/>
      <c r="L175" s="807"/>
      <c r="M175" s="807"/>
      <c r="N175" s="327"/>
      <c r="O175" s="327"/>
      <c r="P175" s="327"/>
      <c r="Q175" s="327"/>
      <c r="R175" s="327"/>
      <c r="S175" s="327"/>
      <c r="T175" s="327"/>
      <c r="U175" s="327"/>
      <c r="V175" s="327"/>
      <c r="W175" s="327"/>
      <c r="X175" s="809"/>
      <c r="Y175" s="807"/>
      <c r="Z175" s="330"/>
      <c r="AA175" s="326"/>
      <c r="AB175" s="326"/>
      <c r="AC175" s="326"/>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row>
    <row r="176" spans="1:54" ht="15">
      <c r="A176" s="327"/>
      <c r="B176" s="327"/>
      <c r="C176" s="327"/>
      <c r="D176" s="327"/>
      <c r="E176" s="807"/>
      <c r="F176" s="807"/>
      <c r="G176" s="807"/>
      <c r="H176" s="807"/>
      <c r="I176" s="807"/>
      <c r="J176" s="807"/>
      <c r="K176" s="808"/>
      <c r="L176" s="807"/>
      <c r="M176" s="807"/>
      <c r="N176" s="327"/>
      <c r="O176" s="327"/>
      <c r="P176" s="327"/>
      <c r="Q176" s="327"/>
      <c r="R176" s="327"/>
      <c r="S176" s="327"/>
      <c r="T176" s="327"/>
      <c r="U176" s="327"/>
      <c r="V176" s="327"/>
      <c r="W176" s="327"/>
      <c r="X176" s="809"/>
      <c r="Y176" s="807"/>
      <c r="Z176" s="330"/>
      <c r="AA176" s="326"/>
      <c r="AB176" s="326"/>
      <c r="AC176" s="326"/>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row>
    <row r="177" spans="1:54" ht="15">
      <c r="A177" s="327"/>
      <c r="B177" s="327"/>
      <c r="C177" s="327"/>
      <c r="D177" s="327"/>
      <c r="E177" s="807"/>
      <c r="F177" s="807"/>
      <c r="G177" s="807"/>
      <c r="H177" s="807"/>
      <c r="I177" s="807"/>
      <c r="J177" s="807"/>
      <c r="K177" s="808"/>
      <c r="L177" s="807"/>
      <c r="M177" s="807"/>
      <c r="N177" s="327"/>
      <c r="O177" s="327"/>
      <c r="P177" s="327"/>
      <c r="Q177" s="327"/>
      <c r="R177" s="327"/>
      <c r="S177" s="327"/>
      <c r="T177" s="327"/>
      <c r="U177" s="327"/>
      <c r="V177" s="327"/>
      <c r="W177" s="327"/>
      <c r="X177" s="809"/>
      <c r="Y177" s="807"/>
      <c r="Z177" s="330"/>
      <c r="AA177" s="326"/>
      <c r="AB177" s="326"/>
      <c r="AC177" s="326"/>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row>
    <row r="178" spans="1:54" ht="15">
      <c r="A178" s="327"/>
      <c r="B178" s="327"/>
      <c r="C178" s="327"/>
      <c r="D178" s="327"/>
      <c r="E178" s="807"/>
      <c r="F178" s="807"/>
      <c r="G178" s="807"/>
      <c r="H178" s="807"/>
      <c r="I178" s="807"/>
      <c r="J178" s="807"/>
      <c r="K178" s="808"/>
      <c r="L178" s="807"/>
      <c r="M178" s="807"/>
      <c r="N178" s="327"/>
      <c r="O178" s="327"/>
      <c r="P178" s="327"/>
      <c r="Q178" s="327"/>
      <c r="R178" s="327"/>
      <c r="S178" s="327"/>
      <c r="T178" s="327"/>
      <c r="U178" s="327"/>
      <c r="V178" s="327"/>
      <c r="W178" s="327"/>
      <c r="X178" s="809"/>
      <c r="Y178" s="807"/>
      <c r="Z178" s="330"/>
      <c r="AA178" s="326"/>
      <c r="AB178" s="326"/>
      <c r="AC178" s="326"/>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row>
    <row r="179" spans="1:54" ht="15">
      <c r="A179" s="327"/>
      <c r="B179" s="327"/>
      <c r="C179" s="327"/>
      <c r="D179" s="327"/>
      <c r="E179" s="807"/>
      <c r="F179" s="807"/>
      <c r="G179" s="807"/>
      <c r="H179" s="807"/>
      <c r="I179" s="807"/>
      <c r="J179" s="807"/>
      <c r="K179" s="808"/>
      <c r="L179" s="807"/>
      <c r="M179" s="807"/>
      <c r="N179" s="327"/>
      <c r="O179" s="327"/>
      <c r="P179" s="327"/>
      <c r="Q179" s="327"/>
      <c r="R179" s="327"/>
      <c r="S179" s="327"/>
      <c r="T179" s="327"/>
      <c r="U179" s="327"/>
      <c r="V179" s="327"/>
      <c r="W179" s="327"/>
      <c r="X179" s="809"/>
      <c r="Y179" s="807"/>
      <c r="Z179" s="330"/>
      <c r="AA179" s="326"/>
      <c r="AB179" s="326"/>
      <c r="AC179" s="326"/>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row>
    <row r="180" spans="1:54" ht="15">
      <c r="A180" s="327"/>
      <c r="B180" s="327"/>
      <c r="C180" s="327"/>
      <c r="D180" s="327"/>
      <c r="E180" s="807"/>
      <c r="F180" s="807"/>
      <c r="G180" s="807"/>
      <c r="H180" s="807"/>
      <c r="I180" s="807"/>
      <c r="J180" s="807"/>
      <c r="K180" s="808"/>
      <c r="L180" s="807"/>
      <c r="M180" s="807"/>
      <c r="N180" s="327"/>
      <c r="O180" s="327"/>
      <c r="P180" s="327"/>
      <c r="Q180" s="327"/>
      <c r="R180" s="327"/>
      <c r="S180" s="327"/>
      <c r="T180" s="327"/>
      <c r="U180" s="327"/>
      <c r="V180" s="327"/>
      <c r="W180" s="327"/>
      <c r="X180" s="809"/>
      <c r="Y180" s="807"/>
      <c r="Z180" s="330"/>
      <c r="AA180" s="326"/>
      <c r="AB180" s="326"/>
      <c r="AC180" s="326"/>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row>
    <row r="181" spans="1:54" ht="15">
      <c r="A181" s="327"/>
      <c r="B181" s="327"/>
      <c r="C181" s="327"/>
      <c r="D181" s="327"/>
      <c r="E181" s="807"/>
      <c r="F181" s="807"/>
      <c r="G181" s="807"/>
      <c r="H181" s="807"/>
      <c r="I181" s="807"/>
      <c r="J181" s="807"/>
      <c r="K181" s="808"/>
      <c r="L181" s="807"/>
      <c r="M181" s="807"/>
      <c r="N181" s="327"/>
      <c r="O181" s="327"/>
      <c r="P181" s="327"/>
      <c r="Q181" s="327"/>
      <c r="R181" s="327"/>
      <c r="S181" s="327"/>
      <c r="T181" s="327"/>
      <c r="U181" s="327"/>
      <c r="V181" s="327"/>
      <c r="W181" s="327"/>
      <c r="X181" s="809"/>
      <c r="Y181" s="807"/>
      <c r="Z181" s="330"/>
      <c r="AA181" s="326"/>
      <c r="AB181" s="326"/>
      <c r="AC181" s="326"/>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row>
    <row r="182" spans="1:54" ht="15">
      <c r="A182" s="327"/>
      <c r="B182" s="327"/>
      <c r="C182" s="327"/>
      <c r="D182" s="327"/>
      <c r="E182" s="807"/>
      <c r="F182" s="807"/>
      <c r="G182" s="807"/>
      <c r="H182" s="807"/>
      <c r="I182" s="807"/>
      <c r="J182" s="807"/>
      <c r="K182" s="808"/>
      <c r="L182" s="807"/>
      <c r="M182" s="807"/>
      <c r="N182" s="327"/>
      <c r="O182" s="327"/>
      <c r="P182" s="327"/>
      <c r="Q182" s="327"/>
      <c r="R182" s="327"/>
      <c r="S182" s="327"/>
      <c r="T182" s="327"/>
      <c r="U182" s="327"/>
      <c r="V182" s="327"/>
      <c r="W182" s="327"/>
      <c r="X182" s="809"/>
      <c r="Y182" s="807"/>
      <c r="Z182" s="330"/>
      <c r="AA182" s="326"/>
      <c r="AB182" s="326"/>
      <c r="AC182" s="326"/>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row>
    <row r="183" spans="1:54" ht="15">
      <c r="A183" s="327"/>
      <c r="B183" s="327"/>
      <c r="C183" s="327"/>
      <c r="D183" s="327"/>
      <c r="E183" s="807"/>
      <c r="F183" s="807"/>
      <c r="G183" s="807"/>
      <c r="H183" s="807"/>
      <c r="I183" s="807"/>
      <c r="J183" s="807"/>
      <c r="K183" s="808"/>
      <c r="L183" s="807"/>
      <c r="M183" s="807"/>
      <c r="N183" s="327"/>
      <c r="O183" s="327"/>
      <c r="P183" s="327"/>
      <c r="Q183" s="327"/>
      <c r="R183" s="327"/>
      <c r="S183" s="327"/>
      <c r="T183" s="327"/>
      <c r="U183" s="327"/>
      <c r="V183" s="327"/>
      <c r="W183" s="327"/>
      <c r="X183" s="809"/>
      <c r="Y183" s="807"/>
      <c r="Z183" s="330"/>
      <c r="AA183" s="326"/>
      <c r="AB183" s="326"/>
      <c r="AC183" s="326"/>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row>
    <row r="184" spans="1:54" ht="15">
      <c r="A184" s="327"/>
      <c r="B184" s="327"/>
      <c r="C184" s="327"/>
      <c r="D184" s="327"/>
      <c r="E184" s="807"/>
      <c r="F184" s="807"/>
      <c r="G184" s="807"/>
      <c r="H184" s="807"/>
      <c r="I184" s="807"/>
      <c r="J184" s="807"/>
      <c r="K184" s="808"/>
      <c r="L184" s="807"/>
      <c r="M184" s="807"/>
      <c r="N184" s="327"/>
      <c r="O184" s="327"/>
      <c r="P184" s="327"/>
      <c r="Q184" s="327"/>
      <c r="R184" s="327"/>
      <c r="S184" s="327"/>
      <c r="T184" s="327"/>
      <c r="U184" s="327"/>
      <c r="V184" s="327"/>
      <c r="W184" s="327"/>
      <c r="X184" s="809"/>
      <c r="Y184" s="807"/>
      <c r="Z184" s="330"/>
      <c r="AA184" s="326"/>
      <c r="AB184" s="326"/>
      <c r="AC184" s="326"/>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row>
    <row r="185" spans="1:54" ht="15">
      <c r="A185" s="327"/>
      <c r="B185" s="327"/>
      <c r="C185" s="327"/>
      <c r="D185" s="327"/>
      <c r="E185" s="807"/>
      <c r="F185" s="807"/>
      <c r="G185" s="807"/>
      <c r="H185" s="807"/>
      <c r="I185" s="807"/>
      <c r="J185" s="807"/>
      <c r="K185" s="808"/>
      <c r="L185" s="807"/>
      <c r="M185" s="807"/>
      <c r="N185" s="327"/>
      <c r="O185" s="327"/>
      <c r="P185" s="327"/>
      <c r="Q185" s="327"/>
      <c r="R185" s="327"/>
      <c r="S185" s="327"/>
      <c r="T185" s="327"/>
      <c r="U185" s="327"/>
      <c r="V185" s="327"/>
      <c r="W185" s="327"/>
      <c r="X185" s="809"/>
      <c r="Y185" s="807"/>
      <c r="Z185" s="330"/>
      <c r="AA185" s="326"/>
      <c r="AB185" s="326"/>
      <c r="AC185" s="326"/>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row>
    <row r="186" spans="1:54" ht="15">
      <c r="A186" s="327"/>
      <c r="B186" s="327"/>
      <c r="C186" s="327"/>
      <c r="D186" s="327"/>
      <c r="E186" s="807"/>
      <c r="F186" s="807"/>
      <c r="G186" s="807"/>
      <c r="H186" s="807"/>
      <c r="I186" s="807"/>
      <c r="J186" s="807"/>
      <c r="K186" s="808"/>
      <c r="L186" s="807"/>
      <c r="M186" s="807"/>
      <c r="N186" s="327"/>
      <c r="O186" s="327"/>
      <c r="P186" s="327"/>
      <c r="Q186" s="327"/>
      <c r="R186" s="327"/>
      <c r="S186" s="327"/>
      <c r="T186" s="327"/>
      <c r="U186" s="327"/>
      <c r="V186" s="327"/>
      <c r="W186" s="327"/>
      <c r="X186" s="809"/>
      <c r="Y186" s="807"/>
      <c r="Z186" s="330"/>
      <c r="AA186" s="326"/>
      <c r="AB186" s="326"/>
      <c r="AC186" s="326"/>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row>
    <row r="187" spans="1:54" ht="15">
      <c r="A187" s="327"/>
      <c r="B187" s="327"/>
      <c r="C187" s="327"/>
      <c r="D187" s="327"/>
      <c r="E187" s="807"/>
      <c r="F187" s="807"/>
      <c r="G187" s="807"/>
      <c r="H187" s="807"/>
      <c r="I187" s="807"/>
      <c r="J187" s="807"/>
      <c r="K187" s="808"/>
      <c r="L187" s="807"/>
      <c r="M187" s="807"/>
      <c r="N187" s="327"/>
      <c r="O187" s="327"/>
      <c r="P187" s="327"/>
      <c r="Q187" s="327"/>
      <c r="R187" s="327"/>
      <c r="S187" s="327"/>
      <c r="T187" s="327"/>
      <c r="U187" s="327"/>
      <c r="V187" s="327"/>
      <c r="W187" s="327"/>
      <c r="X187" s="809"/>
      <c r="Y187" s="807"/>
      <c r="Z187" s="330"/>
      <c r="AA187" s="326"/>
      <c r="AB187" s="326"/>
      <c r="AC187" s="326"/>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row>
    <row r="188" spans="1:54" ht="15">
      <c r="A188" s="327"/>
      <c r="B188" s="327"/>
      <c r="C188" s="327"/>
      <c r="D188" s="327"/>
      <c r="E188" s="807"/>
      <c r="F188" s="807"/>
      <c r="G188" s="807"/>
      <c r="H188" s="807"/>
      <c r="I188" s="807"/>
      <c r="J188" s="807"/>
      <c r="K188" s="808"/>
      <c r="L188" s="807"/>
      <c r="M188" s="807"/>
      <c r="N188" s="327"/>
      <c r="O188" s="327"/>
      <c r="P188" s="327"/>
      <c r="Q188" s="327"/>
      <c r="R188" s="327"/>
      <c r="S188" s="327"/>
      <c r="T188" s="327"/>
      <c r="U188" s="327"/>
      <c r="V188" s="327"/>
      <c r="W188" s="327"/>
      <c r="X188" s="809"/>
      <c r="Y188" s="807"/>
      <c r="Z188" s="330"/>
      <c r="AA188" s="326"/>
      <c r="AB188" s="326"/>
      <c r="AC188" s="326"/>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row>
    <row r="189" spans="1:54" ht="15">
      <c r="A189" s="327"/>
      <c r="B189" s="327"/>
      <c r="C189" s="327"/>
      <c r="D189" s="327"/>
      <c r="E189" s="807"/>
      <c r="F189" s="807"/>
      <c r="G189" s="807"/>
      <c r="H189" s="807"/>
      <c r="I189" s="807"/>
      <c r="J189" s="807"/>
      <c r="K189" s="808"/>
      <c r="L189" s="807"/>
      <c r="M189" s="807"/>
      <c r="N189" s="327"/>
      <c r="O189" s="327"/>
      <c r="P189" s="327"/>
      <c r="Q189" s="327"/>
      <c r="R189" s="327"/>
      <c r="S189" s="327"/>
      <c r="T189" s="327"/>
      <c r="U189" s="327"/>
      <c r="V189" s="327"/>
      <c r="W189" s="327"/>
      <c r="X189" s="809"/>
      <c r="Y189" s="807"/>
      <c r="Z189" s="330"/>
      <c r="AA189" s="326"/>
      <c r="AB189" s="326"/>
      <c r="AC189" s="326"/>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row>
  </sheetData>
  <mergeCells count="379">
    <mergeCell ref="A1:D4"/>
    <mergeCell ref="E1:Y1"/>
    <mergeCell ref="E2:Y2"/>
    <mergeCell ref="E3:F3"/>
    <mergeCell ref="G3:Y3"/>
    <mergeCell ref="E4:F4"/>
    <mergeCell ref="G4:Y4"/>
    <mergeCell ref="J5:M5"/>
    <mergeCell ref="N5:R5"/>
    <mergeCell ref="S5:Y5"/>
    <mergeCell ref="A7:A26"/>
    <mergeCell ref="B7:B26"/>
    <mergeCell ref="C7:C10"/>
    <mergeCell ref="N7:N10"/>
    <mergeCell ref="O7:O10"/>
    <mergeCell ref="P7:P10"/>
    <mergeCell ref="Q7:Q10"/>
    <mergeCell ref="A5:A6"/>
    <mergeCell ref="B5:B6"/>
    <mergeCell ref="C5:C6"/>
    <mergeCell ref="D5:D6"/>
    <mergeCell ref="E5:E6"/>
    <mergeCell ref="F5:I5"/>
    <mergeCell ref="X7:X10"/>
    <mergeCell ref="Y7:Y10"/>
    <mergeCell ref="C11:C14"/>
    <mergeCell ref="N11:N14"/>
    <mergeCell ref="O11:O14"/>
    <mergeCell ref="P11:P14"/>
    <mergeCell ref="Q11:Q14"/>
    <mergeCell ref="R11:R14"/>
    <mergeCell ref="S11:S14"/>
    <mergeCell ref="T11:T14"/>
    <mergeCell ref="R7:R10"/>
    <mergeCell ref="S7:S10"/>
    <mergeCell ref="T7:T10"/>
    <mergeCell ref="U7:U10"/>
    <mergeCell ref="V7:V10"/>
    <mergeCell ref="W7:W10"/>
    <mergeCell ref="U11:U14"/>
    <mergeCell ref="V11:V14"/>
    <mergeCell ref="W11:W14"/>
    <mergeCell ref="X11:X14"/>
    <mergeCell ref="Y11:Y14"/>
    <mergeCell ref="C15:C18"/>
    <mergeCell ref="N15:N18"/>
    <mergeCell ref="O15:O18"/>
    <mergeCell ref="P15:P18"/>
    <mergeCell ref="Q15:Q18"/>
    <mergeCell ref="X15:X18"/>
    <mergeCell ref="Y15:Y18"/>
    <mergeCell ref="C19:C22"/>
    <mergeCell ref="N19:N22"/>
    <mergeCell ref="O19:O22"/>
    <mergeCell ref="P19:P22"/>
    <mergeCell ref="Q19:Q22"/>
    <mergeCell ref="R19:R22"/>
    <mergeCell ref="S19:S22"/>
    <mergeCell ref="T19:T22"/>
    <mergeCell ref="R15:R18"/>
    <mergeCell ref="S15:S18"/>
    <mergeCell ref="T15:T18"/>
    <mergeCell ref="U15:U18"/>
    <mergeCell ref="V15:V18"/>
    <mergeCell ref="W15:W18"/>
    <mergeCell ref="U19:U22"/>
    <mergeCell ref="V19:V22"/>
    <mergeCell ref="W19:W22"/>
    <mergeCell ref="X19:X22"/>
    <mergeCell ref="Y19:Y22"/>
    <mergeCell ref="C23:C26"/>
    <mergeCell ref="N23:N26"/>
    <mergeCell ref="O23:O26"/>
    <mergeCell ref="P23:P26"/>
    <mergeCell ref="Q23:Q26"/>
    <mergeCell ref="X23:X26"/>
    <mergeCell ref="Y23:Y26"/>
    <mergeCell ref="A27:A46"/>
    <mergeCell ref="B27:B46"/>
    <mergeCell ref="C27:C30"/>
    <mergeCell ref="N27:N30"/>
    <mergeCell ref="O27:O30"/>
    <mergeCell ref="P27:P30"/>
    <mergeCell ref="Q27:Q30"/>
    <mergeCell ref="R27:R30"/>
    <mergeCell ref="R23:R26"/>
    <mergeCell ref="S23:S26"/>
    <mergeCell ref="T23:T26"/>
    <mergeCell ref="U23:U26"/>
    <mergeCell ref="V23:V26"/>
    <mergeCell ref="W23:W26"/>
    <mergeCell ref="Y27:Y30"/>
    <mergeCell ref="C31:C34"/>
    <mergeCell ref="N31:N34"/>
    <mergeCell ref="O31:O34"/>
    <mergeCell ref="P31:P34"/>
    <mergeCell ref="Q31:Q34"/>
    <mergeCell ref="R31:R34"/>
    <mergeCell ref="S31:S34"/>
    <mergeCell ref="T31:T34"/>
    <mergeCell ref="U31:U34"/>
    <mergeCell ref="S27:S30"/>
    <mergeCell ref="T27:T30"/>
    <mergeCell ref="U27:U30"/>
    <mergeCell ref="V27:V30"/>
    <mergeCell ref="W27:W30"/>
    <mergeCell ref="X27:X30"/>
    <mergeCell ref="V31:V34"/>
    <mergeCell ref="W31:W34"/>
    <mergeCell ref="X31:X34"/>
    <mergeCell ref="Y31:Y34"/>
    <mergeCell ref="C35:C38"/>
    <mergeCell ref="N35:N38"/>
    <mergeCell ref="O35:O38"/>
    <mergeCell ref="P35:P38"/>
    <mergeCell ref="Q35:Q38"/>
    <mergeCell ref="R35:R38"/>
    <mergeCell ref="Y35:Y38"/>
    <mergeCell ref="C39:C42"/>
    <mergeCell ref="N39:N42"/>
    <mergeCell ref="O39:O42"/>
    <mergeCell ref="P39:P42"/>
    <mergeCell ref="Q39:Q42"/>
    <mergeCell ref="R39:R42"/>
    <mergeCell ref="S39:S42"/>
    <mergeCell ref="T39:T42"/>
    <mergeCell ref="U39:U42"/>
    <mergeCell ref="S35:S38"/>
    <mergeCell ref="T35:T38"/>
    <mergeCell ref="U35:U38"/>
    <mergeCell ref="V35:V38"/>
    <mergeCell ref="W35:W38"/>
    <mergeCell ref="X35:X38"/>
    <mergeCell ref="V39:V42"/>
    <mergeCell ref="W39:W42"/>
    <mergeCell ref="X39:X42"/>
    <mergeCell ref="Y39:Y42"/>
    <mergeCell ref="C43:C46"/>
    <mergeCell ref="N43:N46"/>
    <mergeCell ref="O43:O46"/>
    <mergeCell ref="P43:P46"/>
    <mergeCell ref="Q43:Q46"/>
    <mergeCell ref="R43:R46"/>
    <mergeCell ref="T47:T50"/>
    <mergeCell ref="U47:U50"/>
    <mergeCell ref="V47:V50"/>
    <mergeCell ref="W47:W50"/>
    <mergeCell ref="X47:X50"/>
    <mergeCell ref="Y47:Y50"/>
    <mergeCell ref="Y43:Y46"/>
    <mergeCell ref="A47:A66"/>
    <mergeCell ref="B47:B66"/>
    <mergeCell ref="C47:C50"/>
    <mergeCell ref="N47:N50"/>
    <mergeCell ref="O47:O50"/>
    <mergeCell ref="P47:P50"/>
    <mergeCell ref="Q47:Q50"/>
    <mergeCell ref="R47:R50"/>
    <mergeCell ref="S47:S50"/>
    <mergeCell ref="S43:S46"/>
    <mergeCell ref="T43:T46"/>
    <mergeCell ref="U43:U46"/>
    <mergeCell ref="V43:V46"/>
    <mergeCell ref="W43:W46"/>
    <mergeCell ref="X43:X46"/>
    <mergeCell ref="Y51:Y54"/>
    <mergeCell ref="C55:C58"/>
    <mergeCell ref="N55:N58"/>
    <mergeCell ref="O55:O58"/>
    <mergeCell ref="P55:P58"/>
    <mergeCell ref="Q55:Q58"/>
    <mergeCell ref="R55:R58"/>
    <mergeCell ref="S55:S58"/>
    <mergeCell ref="T55:T58"/>
    <mergeCell ref="U55:U58"/>
    <mergeCell ref="S51:S54"/>
    <mergeCell ref="T51:T54"/>
    <mergeCell ref="U51:U54"/>
    <mergeCell ref="V51:V54"/>
    <mergeCell ref="W51:W54"/>
    <mergeCell ref="X51:X54"/>
    <mergeCell ref="C51:C54"/>
    <mergeCell ref="N51:N54"/>
    <mergeCell ref="O51:O54"/>
    <mergeCell ref="P51:P54"/>
    <mergeCell ref="Q51:Q54"/>
    <mergeCell ref="R51:R54"/>
    <mergeCell ref="V55:V58"/>
    <mergeCell ref="W55:W58"/>
    <mergeCell ref="X55:X58"/>
    <mergeCell ref="Y55:Y58"/>
    <mergeCell ref="C59:C62"/>
    <mergeCell ref="N59:N62"/>
    <mergeCell ref="O59:O62"/>
    <mergeCell ref="P59:P62"/>
    <mergeCell ref="Q59:Q62"/>
    <mergeCell ref="R59:R62"/>
    <mergeCell ref="Y59:Y62"/>
    <mergeCell ref="C63:C66"/>
    <mergeCell ref="N63:N66"/>
    <mergeCell ref="O63:O66"/>
    <mergeCell ref="P63:P66"/>
    <mergeCell ref="Q63:Q66"/>
    <mergeCell ref="R63:R66"/>
    <mergeCell ref="S63:S66"/>
    <mergeCell ref="T63:T66"/>
    <mergeCell ref="U63:U66"/>
    <mergeCell ref="S59:S62"/>
    <mergeCell ref="T59:T62"/>
    <mergeCell ref="U59:U62"/>
    <mergeCell ref="V59:V62"/>
    <mergeCell ref="W59:W62"/>
    <mergeCell ref="X59:X62"/>
    <mergeCell ref="V63:V66"/>
    <mergeCell ref="W63:W66"/>
    <mergeCell ref="X63:X66"/>
    <mergeCell ref="Y63:Y66"/>
    <mergeCell ref="A67:A82"/>
    <mergeCell ref="B67:B82"/>
    <mergeCell ref="C67:C70"/>
    <mergeCell ref="N67:N70"/>
    <mergeCell ref="O67:O70"/>
    <mergeCell ref="P67:P70"/>
    <mergeCell ref="C71:C74"/>
    <mergeCell ref="N71:N74"/>
    <mergeCell ref="O71:O74"/>
    <mergeCell ref="P71:P74"/>
    <mergeCell ref="Q71:Q74"/>
    <mergeCell ref="R71:R74"/>
    <mergeCell ref="S71:S74"/>
    <mergeCell ref="Q67:Q70"/>
    <mergeCell ref="R67:R70"/>
    <mergeCell ref="S67:S70"/>
    <mergeCell ref="T71:T74"/>
    <mergeCell ref="U71:U74"/>
    <mergeCell ref="V71:V74"/>
    <mergeCell ref="W71:W74"/>
    <mergeCell ref="X71:X74"/>
    <mergeCell ref="Y71:Y74"/>
    <mergeCell ref="W67:W70"/>
    <mergeCell ref="X67:X70"/>
    <mergeCell ref="Y67:Y70"/>
    <mergeCell ref="T67:T70"/>
    <mergeCell ref="U67:U70"/>
    <mergeCell ref="V67:V70"/>
    <mergeCell ref="Y75:Y78"/>
    <mergeCell ref="C79:C82"/>
    <mergeCell ref="N79:N82"/>
    <mergeCell ref="O79:O82"/>
    <mergeCell ref="P79:P82"/>
    <mergeCell ref="Q79:Q82"/>
    <mergeCell ref="R79:R82"/>
    <mergeCell ref="S79:S82"/>
    <mergeCell ref="T79:T82"/>
    <mergeCell ref="U79:U82"/>
    <mergeCell ref="S75:S78"/>
    <mergeCell ref="T75:T78"/>
    <mergeCell ref="U75:U78"/>
    <mergeCell ref="V75:V78"/>
    <mergeCell ref="W75:W78"/>
    <mergeCell ref="X75:X78"/>
    <mergeCell ref="C75:C78"/>
    <mergeCell ref="N75:N78"/>
    <mergeCell ref="O75:O78"/>
    <mergeCell ref="P75:P78"/>
    <mergeCell ref="Q75:Q78"/>
    <mergeCell ref="R75:R78"/>
    <mergeCell ref="V79:V82"/>
    <mergeCell ref="W79:W82"/>
    <mergeCell ref="X79:X82"/>
    <mergeCell ref="Y79:Y82"/>
    <mergeCell ref="A83:A94"/>
    <mergeCell ref="B83:B94"/>
    <mergeCell ref="C83:C86"/>
    <mergeCell ref="N83:N86"/>
    <mergeCell ref="O83:O86"/>
    <mergeCell ref="P83:P86"/>
    <mergeCell ref="W87:W90"/>
    <mergeCell ref="X87:X90"/>
    <mergeCell ref="Y87:Y90"/>
    <mergeCell ref="W83:W86"/>
    <mergeCell ref="X83:X86"/>
    <mergeCell ref="Y83:Y86"/>
    <mergeCell ref="C87:C90"/>
    <mergeCell ref="N87:N90"/>
    <mergeCell ref="O87:O90"/>
    <mergeCell ref="P87:P90"/>
    <mergeCell ref="Q87:Q90"/>
    <mergeCell ref="R87:R90"/>
    <mergeCell ref="S87:S90"/>
    <mergeCell ref="Q83:Q86"/>
    <mergeCell ref="R83:R86"/>
    <mergeCell ref="S83:S86"/>
    <mergeCell ref="T83:T86"/>
    <mergeCell ref="U83:U86"/>
    <mergeCell ref="V83:V86"/>
    <mergeCell ref="C91:C94"/>
    <mergeCell ref="A95:A98"/>
    <mergeCell ref="B95:B98"/>
    <mergeCell ref="C95:C98"/>
    <mergeCell ref="N95:N98"/>
    <mergeCell ref="O95:O98"/>
    <mergeCell ref="T87:T90"/>
    <mergeCell ref="U87:U90"/>
    <mergeCell ref="V87:V90"/>
    <mergeCell ref="V95:V98"/>
    <mergeCell ref="W95:W98"/>
    <mergeCell ref="X95:X98"/>
    <mergeCell ref="Y95:Y98"/>
    <mergeCell ref="A99:A110"/>
    <mergeCell ref="B99:B110"/>
    <mergeCell ref="C99:C102"/>
    <mergeCell ref="N99:N102"/>
    <mergeCell ref="O99:O102"/>
    <mergeCell ref="P99:P102"/>
    <mergeCell ref="P95:P98"/>
    <mergeCell ref="Q95:Q98"/>
    <mergeCell ref="R95:R98"/>
    <mergeCell ref="S95:S98"/>
    <mergeCell ref="T95:T98"/>
    <mergeCell ref="U95:U98"/>
    <mergeCell ref="C103:C106"/>
    <mergeCell ref="N103:N106"/>
    <mergeCell ref="O103:O106"/>
    <mergeCell ref="P103:P106"/>
    <mergeCell ref="Q103:Q106"/>
    <mergeCell ref="R103:R106"/>
    <mergeCell ref="S103:S106"/>
    <mergeCell ref="Q99:Q102"/>
    <mergeCell ref="R99:R102"/>
    <mergeCell ref="S99:S102"/>
    <mergeCell ref="T103:T106"/>
    <mergeCell ref="U103:U106"/>
    <mergeCell ref="V103:V106"/>
    <mergeCell ref="W103:W106"/>
    <mergeCell ref="X103:X106"/>
    <mergeCell ref="Y103:Y106"/>
    <mergeCell ref="W99:W102"/>
    <mergeCell ref="X99:X102"/>
    <mergeCell ref="Y99:Y102"/>
    <mergeCell ref="T99:T102"/>
    <mergeCell ref="U99:U102"/>
    <mergeCell ref="V99:V102"/>
    <mergeCell ref="S107:S110"/>
    <mergeCell ref="T107:T110"/>
    <mergeCell ref="V107:V110"/>
    <mergeCell ref="W107:W110"/>
    <mergeCell ref="X107:X110"/>
    <mergeCell ref="Y107:Y110"/>
    <mergeCell ref="C107:C110"/>
    <mergeCell ref="N107:N110"/>
    <mergeCell ref="O107:O110"/>
    <mergeCell ref="P107:P110"/>
    <mergeCell ref="Q107:Q110"/>
    <mergeCell ref="R107:R110"/>
    <mergeCell ref="U111:U113"/>
    <mergeCell ref="V111:V113"/>
    <mergeCell ref="W111:W113"/>
    <mergeCell ref="X111:X113"/>
    <mergeCell ref="Y111:Y113"/>
    <mergeCell ref="A115:Y115"/>
    <mergeCell ref="O111:O113"/>
    <mergeCell ref="P111:P113"/>
    <mergeCell ref="Q111:Q113"/>
    <mergeCell ref="R111:R113"/>
    <mergeCell ref="S111:S113"/>
    <mergeCell ref="T111:T113"/>
    <mergeCell ref="I111:I113"/>
    <mergeCell ref="J111:J113"/>
    <mergeCell ref="K111:K113"/>
    <mergeCell ref="L111:L113"/>
    <mergeCell ref="M111:M113"/>
    <mergeCell ref="N111:N113"/>
    <mergeCell ref="A111:C114"/>
    <mergeCell ref="D111:D113"/>
    <mergeCell ref="E111:E113"/>
    <mergeCell ref="F111:F113"/>
    <mergeCell ref="G111:G113"/>
    <mergeCell ref="H111:H113"/>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16"/>
  <sheetViews>
    <sheetView workbookViewId="0" topLeftCell="A1">
      <selection activeCell="A1" sqref="A1:D4"/>
    </sheetView>
  </sheetViews>
  <sheetFormatPr defaultColWidth="11.421875" defaultRowHeight="15"/>
  <cols>
    <col min="1" max="1" width="8.7109375" style="97" customWidth="1"/>
    <col min="2" max="2" width="16.28125" style="97" customWidth="1"/>
    <col min="3" max="3" width="21.28125" style="97" customWidth="1"/>
    <col min="4" max="4" width="16.00390625" style="97" customWidth="1"/>
    <col min="5" max="5" width="21.140625" style="97" customWidth="1"/>
    <col min="6" max="6" width="18.421875" style="97" customWidth="1"/>
    <col min="7" max="7" width="23.140625" style="97" customWidth="1"/>
    <col min="8" max="9" width="16.00390625" style="97" bestFit="1" customWidth="1"/>
    <col min="10" max="11" width="16.57421875" style="344" bestFit="1" customWidth="1"/>
    <col min="12" max="12" width="16.57421875" style="345" bestFit="1" customWidth="1"/>
    <col min="13" max="15" width="11.57421875" style="97" customWidth="1"/>
    <col min="16" max="22" width="8.421875" style="97" customWidth="1"/>
    <col min="23" max="23" width="32.00390625" style="97" hidden="1" customWidth="1"/>
    <col min="24" max="24" width="22.28125" style="344" hidden="1" customWidth="1"/>
    <col min="25" max="25" width="15.57421875" style="97" customWidth="1"/>
    <col min="26" max="26" width="14.28125" style="94" customWidth="1"/>
    <col min="27" max="27" width="1.8515625" style="94" customWidth="1"/>
    <col min="28" max="28" width="16.8515625" style="94" customWidth="1"/>
    <col min="29" max="30" width="1.8515625" style="94" customWidth="1"/>
    <col min="31" max="31" width="14.140625" style="94" customWidth="1"/>
    <col min="32" max="34" width="11.421875" style="95" customWidth="1"/>
    <col min="35" max="78" width="11.421875" style="96" customWidth="1"/>
    <col min="79" max="16384" width="11.421875" style="97" customWidth="1"/>
  </cols>
  <sheetData>
    <row r="1" spans="1:25" ht="27.75" customHeight="1">
      <c r="A1" s="1241"/>
      <c r="B1" s="1242"/>
      <c r="C1" s="1242"/>
      <c r="D1" s="1243"/>
      <c r="E1" s="1247" t="s">
        <v>0</v>
      </c>
      <c r="F1" s="1248"/>
      <c r="G1" s="1248"/>
      <c r="H1" s="1248"/>
      <c r="I1" s="1248"/>
      <c r="J1" s="1248"/>
      <c r="K1" s="1248"/>
      <c r="L1" s="1248"/>
      <c r="M1" s="1248"/>
      <c r="N1" s="1248"/>
      <c r="O1" s="1248"/>
      <c r="P1" s="1248"/>
      <c r="Q1" s="1248"/>
      <c r="R1" s="1248"/>
      <c r="S1" s="1248"/>
      <c r="T1" s="1248"/>
      <c r="U1" s="1248"/>
      <c r="V1" s="1248"/>
      <c r="W1" s="1248"/>
      <c r="X1" s="1248"/>
      <c r="Y1" s="1249"/>
    </row>
    <row r="2" spans="1:25" ht="36" customHeight="1">
      <c r="A2" s="1244"/>
      <c r="B2" s="1245"/>
      <c r="C2" s="1245"/>
      <c r="D2" s="1246"/>
      <c r="E2" s="1250" t="s">
        <v>101</v>
      </c>
      <c r="F2" s="1251"/>
      <c r="G2" s="1251"/>
      <c r="H2" s="1251"/>
      <c r="I2" s="1251"/>
      <c r="J2" s="1251"/>
      <c r="K2" s="1251"/>
      <c r="L2" s="1251"/>
      <c r="M2" s="1251"/>
      <c r="N2" s="1251"/>
      <c r="O2" s="1251"/>
      <c r="P2" s="1251"/>
      <c r="Q2" s="1251"/>
      <c r="R2" s="1251"/>
      <c r="S2" s="1251"/>
      <c r="T2" s="1251"/>
      <c r="U2" s="1251"/>
      <c r="V2" s="1251"/>
      <c r="W2" s="1251"/>
      <c r="X2" s="1251"/>
      <c r="Y2" s="1252"/>
    </row>
    <row r="3" spans="1:25" ht="35.25" customHeight="1">
      <c r="A3" s="1244"/>
      <c r="B3" s="1245"/>
      <c r="C3" s="1245"/>
      <c r="D3" s="1246"/>
      <c r="E3" s="1253" t="s">
        <v>102</v>
      </c>
      <c r="F3" s="1254"/>
      <c r="G3" s="1255" t="s">
        <v>89</v>
      </c>
      <c r="H3" s="1255"/>
      <c r="I3" s="1255"/>
      <c r="J3" s="1255"/>
      <c r="K3" s="1255"/>
      <c r="L3" s="1255"/>
      <c r="M3" s="1255"/>
      <c r="N3" s="1255"/>
      <c r="O3" s="1255"/>
      <c r="P3" s="1255"/>
      <c r="Q3" s="1255"/>
      <c r="R3" s="1255"/>
      <c r="S3" s="1255"/>
      <c r="T3" s="1255"/>
      <c r="U3" s="1255"/>
      <c r="V3" s="1255"/>
      <c r="W3" s="1255"/>
      <c r="X3" s="1255"/>
      <c r="Y3" s="1256"/>
    </row>
    <row r="4" spans="1:25" ht="23.25" customHeight="1" thickBot="1">
      <c r="A4" s="1244"/>
      <c r="B4" s="1245"/>
      <c r="C4" s="1245"/>
      <c r="D4" s="1246"/>
      <c r="E4" s="1257" t="s">
        <v>103</v>
      </c>
      <c r="F4" s="1258"/>
      <c r="G4" s="1260" t="s">
        <v>104</v>
      </c>
      <c r="H4" s="1260"/>
      <c r="I4" s="1260"/>
      <c r="J4" s="1260"/>
      <c r="K4" s="1260"/>
      <c r="L4" s="1260"/>
      <c r="M4" s="1260"/>
      <c r="N4" s="1260"/>
      <c r="O4" s="1260"/>
      <c r="P4" s="1260"/>
      <c r="Q4" s="1260"/>
      <c r="R4" s="1260"/>
      <c r="S4" s="1260"/>
      <c r="T4" s="1260"/>
      <c r="U4" s="1260"/>
      <c r="V4" s="1260"/>
      <c r="W4" s="1260"/>
      <c r="X4" s="1260"/>
      <c r="Y4" s="1261"/>
    </row>
    <row r="5" spans="1:78" s="102" customFormat="1" ht="12" customHeight="1" thickBot="1">
      <c r="A5" s="1235" t="s">
        <v>105</v>
      </c>
      <c r="B5" s="1235" t="s">
        <v>106</v>
      </c>
      <c r="C5" s="1235" t="s">
        <v>107</v>
      </c>
      <c r="D5" s="1238" t="s">
        <v>108</v>
      </c>
      <c r="E5" s="1231" t="s">
        <v>109</v>
      </c>
      <c r="F5" s="1231" t="s">
        <v>110</v>
      </c>
      <c r="G5" s="1231"/>
      <c r="H5" s="1231"/>
      <c r="I5" s="1231"/>
      <c r="J5" s="1231" t="s">
        <v>111</v>
      </c>
      <c r="K5" s="1231"/>
      <c r="L5" s="1231"/>
      <c r="M5" s="1231"/>
      <c r="N5" s="1231"/>
      <c r="O5" s="1420" t="s">
        <v>112</v>
      </c>
      <c r="P5" s="1420"/>
      <c r="Q5" s="1420"/>
      <c r="R5" s="1420"/>
      <c r="S5" s="1421"/>
      <c r="T5" s="1422" t="s">
        <v>113</v>
      </c>
      <c r="U5" s="1420"/>
      <c r="V5" s="1420"/>
      <c r="W5" s="1420"/>
      <c r="X5" s="1420"/>
      <c r="Y5" s="1421"/>
      <c r="Z5" s="98"/>
      <c r="AA5" s="99"/>
      <c r="AB5" s="99"/>
      <c r="AC5" s="99"/>
      <c r="AD5" s="99"/>
      <c r="AE5" s="99"/>
      <c r="AF5" s="100"/>
      <c r="AG5" s="100"/>
      <c r="AH5" s="100"/>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row>
    <row r="6" spans="1:78" s="102" customFormat="1" ht="33" customHeight="1" thickBot="1">
      <c r="A6" s="1236" t="s">
        <v>114</v>
      </c>
      <c r="B6" s="1236"/>
      <c r="C6" s="1237"/>
      <c r="D6" s="1239"/>
      <c r="E6" s="1240"/>
      <c r="F6" s="103" t="s">
        <v>115</v>
      </c>
      <c r="G6" s="103" t="s">
        <v>116</v>
      </c>
      <c r="H6" s="103" t="s">
        <v>117</v>
      </c>
      <c r="I6" s="103" t="s">
        <v>118</v>
      </c>
      <c r="J6" s="104" t="s">
        <v>119</v>
      </c>
      <c r="K6" s="104" t="s">
        <v>120</v>
      </c>
      <c r="L6" s="104" t="s">
        <v>121</v>
      </c>
      <c r="M6" s="103" t="s">
        <v>122</v>
      </c>
      <c r="N6" s="103" t="s">
        <v>123</v>
      </c>
      <c r="O6" s="105" t="s">
        <v>124</v>
      </c>
      <c r="P6" s="106" t="s">
        <v>125</v>
      </c>
      <c r="Q6" s="106" t="s">
        <v>126</v>
      </c>
      <c r="R6" s="106" t="s">
        <v>127</v>
      </c>
      <c r="S6" s="106" t="s">
        <v>128</v>
      </c>
      <c r="T6" s="107" t="s">
        <v>129</v>
      </c>
      <c r="U6" s="107" t="s">
        <v>130</v>
      </c>
      <c r="V6" s="105" t="s">
        <v>131</v>
      </c>
      <c r="W6" s="105" t="s">
        <v>132</v>
      </c>
      <c r="X6" s="108" t="s">
        <v>133</v>
      </c>
      <c r="Y6" s="109" t="s">
        <v>134</v>
      </c>
      <c r="Z6" s="110"/>
      <c r="AA6" s="111"/>
      <c r="AB6" s="98"/>
      <c r="AC6" s="99"/>
      <c r="AD6" s="99"/>
      <c r="AE6" s="112"/>
      <c r="AF6" s="100"/>
      <c r="AG6" s="100"/>
      <c r="AH6" s="100"/>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row>
    <row r="7" spans="1:31" ht="13.5" customHeight="1">
      <c r="A7" s="1161">
        <v>1</v>
      </c>
      <c r="B7" s="1161" t="s">
        <v>79</v>
      </c>
      <c r="C7" s="1161" t="s">
        <v>135</v>
      </c>
      <c r="D7" s="113" t="s">
        <v>136</v>
      </c>
      <c r="E7" s="114">
        <v>20</v>
      </c>
      <c r="F7" s="114">
        <f>+F27/4</f>
        <v>12.5</v>
      </c>
      <c r="G7" s="115">
        <v>12</v>
      </c>
      <c r="H7" s="116"/>
      <c r="I7" s="114"/>
      <c r="J7" s="117">
        <v>0</v>
      </c>
      <c r="K7" s="117">
        <v>5</v>
      </c>
      <c r="L7" s="118">
        <v>8</v>
      </c>
      <c r="M7" s="119"/>
      <c r="N7" s="119"/>
      <c r="O7" s="1185" t="s">
        <v>137</v>
      </c>
      <c r="P7" s="1185" t="s">
        <v>138</v>
      </c>
      <c r="Q7" s="1224" t="s">
        <v>139</v>
      </c>
      <c r="R7" s="1352" t="s">
        <v>140</v>
      </c>
      <c r="S7" s="1224" t="s">
        <v>141</v>
      </c>
      <c r="T7" s="1226">
        <v>53381.28</v>
      </c>
      <c r="U7" s="1226">
        <v>57829.72</v>
      </c>
      <c r="V7" s="1226" t="s">
        <v>142</v>
      </c>
      <c r="W7" s="1226" t="s">
        <v>143</v>
      </c>
      <c r="X7" s="1226" t="s">
        <v>144</v>
      </c>
      <c r="Y7" s="1402">
        <v>111211</v>
      </c>
      <c r="Z7" s="110"/>
      <c r="AA7" s="110"/>
      <c r="AB7" s="120"/>
      <c r="AC7" s="110"/>
      <c r="AD7" s="110"/>
      <c r="AE7" s="110"/>
    </row>
    <row r="8" spans="1:31" ht="13.5" customHeight="1">
      <c r="A8" s="1162"/>
      <c r="B8" s="1162"/>
      <c r="C8" s="1162"/>
      <c r="D8" s="251" t="s">
        <v>145</v>
      </c>
      <c r="E8" s="121">
        <v>27574097.25</v>
      </c>
      <c r="F8" s="121">
        <f>+F28/4</f>
        <v>27574097.25</v>
      </c>
      <c r="G8" s="122">
        <v>27574097.25</v>
      </c>
      <c r="H8" s="123"/>
      <c r="I8" s="121"/>
      <c r="J8" s="124">
        <f>+J28/4</f>
        <v>17545000</v>
      </c>
      <c r="K8" s="124">
        <f>+K28/4</f>
        <v>18798250</v>
      </c>
      <c r="L8" s="125">
        <v>18798250</v>
      </c>
      <c r="M8" s="121"/>
      <c r="N8" s="121"/>
      <c r="O8" s="1186"/>
      <c r="P8" s="1186"/>
      <c r="Q8" s="1225"/>
      <c r="R8" s="1353"/>
      <c r="S8" s="1225"/>
      <c r="T8" s="1227"/>
      <c r="U8" s="1227"/>
      <c r="V8" s="1227"/>
      <c r="W8" s="1227"/>
      <c r="X8" s="1227"/>
      <c r="Y8" s="1403"/>
      <c r="AA8" s="110"/>
      <c r="AB8" s="120"/>
      <c r="AC8" s="110"/>
      <c r="AD8" s="110"/>
      <c r="AE8" s="110"/>
    </row>
    <row r="9" spans="1:31" ht="14.25" customHeight="1">
      <c r="A9" s="1162"/>
      <c r="B9" s="1162"/>
      <c r="C9" s="1162"/>
      <c r="D9" s="251" t="s">
        <v>146</v>
      </c>
      <c r="E9" s="126"/>
      <c r="F9" s="127">
        <f>+F29/4</f>
        <v>0</v>
      </c>
      <c r="G9" s="128"/>
      <c r="H9" s="13"/>
      <c r="I9" s="127"/>
      <c r="J9" s="129">
        <v>0</v>
      </c>
      <c r="K9" s="129">
        <v>0</v>
      </c>
      <c r="L9" s="130">
        <v>0</v>
      </c>
      <c r="M9" s="131"/>
      <c r="N9" s="131"/>
      <c r="O9" s="1186"/>
      <c r="P9" s="1186"/>
      <c r="Q9" s="1225"/>
      <c r="R9" s="1353"/>
      <c r="S9" s="1225"/>
      <c r="T9" s="1227"/>
      <c r="U9" s="1227"/>
      <c r="V9" s="1227"/>
      <c r="W9" s="1227"/>
      <c r="X9" s="1227"/>
      <c r="Y9" s="1403"/>
      <c r="Z9" s="110"/>
      <c r="AA9" s="110"/>
      <c r="AB9" s="120"/>
      <c r="AC9" s="110"/>
      <c r="AD9" s="110"/>
      <c r="AE9" s="110"/>
    </row>
    <row r="10" spans="1:31" ht="11.25" customHeight="1">
      <c r="A10" s="1162"/>
      <c r="B10" s="1162"/>
      <c r="C10" s="1162"/>
      <c r="D10" s="1301" t="s">
        <v>147</v>
      </c>
      <c r="E10" s="1418">
        <v>32677550.5</v>
      </c>
      <c r="F10" s="1413">
        <f>+F30/4</f>
        <v>32677550.5</v>
      </c>
      <c r="G10" s="178">
        <v>32677550</v>
      </c>
      <c r="H10" s="1399"/>
      <c r="I10" s="177"/>
      <c r="J10" s="1307">
        <f>+J30/4</f>
        <v>1002550.5</v>
      </c>
      <c r="K10" s="1307">
        <f>+K30/4</f>
        <v>1002550.5</v>
      </c>
      <c r="L10" s="1416">
        <v>1002550.5</v>
      </c>
      <c r="M10" s="1369"/>
      <c r="N10" s="1369"/>
      <c r="O10" s="1186"/>
      <c r="P10" s="1186"/>
      <c r="Q10" s="1225"/>
      <c r="R10" s="1353"/>
      <c r="S10" s="1225"/>
      <c r="T10" s="1227"/>
      <c r="U10" s="1227"/>
      <c r="V10" s="1227"/>
      <c r="W10" s="1227"/>
      <c r="X10" s="1227"/>
      <c r="Y10" s="1403"/>
      <c r="Z10" s="110"/>
      <c r="AA10" s="110"/>
      <c r="AB10" s="120"/>
      <c r="AC10" s="110"/>
      <c r="AD10" s="110"/>
      <c r="AE10" s="110"/>
    </row>
    <row r="11" spans="1:31" ht="15.75" customHeight="1" thickBot="1">
      <c r="A11" s="1162"/>
      <c r="B11" s="1162"/>
      <c r="C11" s="1163"/>
      <c r="D11" s="1302"/>
      <c r="E11" s="1419"/>
      <c r="F11" s="1414"/>
      <c r="G11" s="181"/>
      <c r="H11" s="1400"/>
      <c r="I11" s="180"/>
      <c r="J11" s="1308"/>
      <c r="K11" s="1308"/>
      <c r="L11" s="1417"/>
      <c r="M11" s="1370"/>
      <c r="N11" s="1370"/>
      <c r="O11" s="1283"/>
      <c r="P11" s="1283"/>
      <c r="Q11" s="1347"/>
      <c r="R11" s="1354"/>
      <c r="S11" s="1347"/>
      <c r="T11" s="1386"/>
      <c r="U11" s="1386"/>
      <c r="V11" s="1386"/>
      <c r="W11" s="1386"/>
      <c r="X11" s="1386"/>
      <c r="Y11" s="1406"/>
      <c r="Z11" s="110"/>
      <c r="AA11" s="110"/>
      <c r="AB11" s="120"/>
      <c r="AC11" s="110"/>
      <c r="AD11" s="110"/>
      <c r="AE11" s="110"/>
    </row>
    <row r="12" spans="1:31" ht="14.25" customHeight="1">
      <c r="A12" s="1162"/>
      <c r="B12" s="1162"/>
      <c r="C12" s="1161" t="str">
        <f>+O12</f>
        <v>Candelaria y Santafe</v>
      </c>
      <c r="D12" s="113" t="s">
        <v>136</v>
      </c>
      <c r="E12" s="116">
        <v>10</v>
      </c>
      <c r="F12" s="132">
        <v>12.5</v>
      </c>
      <c r="G12" s="133">
        <v>12.5</v>
      </c>
      <c r="H12" s="116"/>
      <c r="I12" s="114"/>
      <c r="J12" s="117">
        <v>0</v>
      </c>
      <c r="K12" s="117">
        <v>0</v>
      </c>
      <c r="L12" s="118">
        <v>5</v>
      </c>
      <c r="M12" s="119"/>
      <c r="N12" s="119"/>
      <c r="O12" s="1185" t="s">
        <v>148</v>
      </c>
      <c r="P12" s="1185" t="s">
        <v>149</v>
      </c>
      <c r="Q12" s="1224" t="s">
        <v>150</v>
      </c>
      <c r="R12" s="1185" t="s">
        <v>140</v>
      </c>
      <c r="S12" s="1224" t="s">
        <v>141</v>
      </c>
      <c r="T12" s="1226">
        <v>7236</v>
      </c>
      <c r="U12" s="1226">
        <v>7839</v>
      </c>
      <c r="V12" s="1226" t="s">
        <v>142</v>
      </c>
      <c r="W12" s="1226" t="s">
        <v>143</v>
      </c>
      <c r="X12" s="1226" t="s">
        <v>144</v>
      </c>
      <c r="Y12" s="1402">
        <v>15075</v>
      </c>
      <c r="Z12" s="110"/>
      <c r="AA12" s="110"/>
      <c r="AB12" s="120"/>
      <c r="AC12" s="110"/>
      <c r="AD12" s="110"/>
      <c r="AE12" s="110"/>
    </row>
    <row r="13" spans="1:31" ht="14.25" customHeight="1">
      <c r="A13" s="1162"/>
      <c r="B13" s="1162"/>
      <c r="C13" s="1162"/>
      <c r="D13" s="251" t="s">
        <v>145</v>
      </c>
      <c r="E13" s="121">
        <f>+E8</f>
        <v>27574097.25</v>
      </c>
      <c r="F13" s="121">
        <v>27574097.25</v>
      </c>
      <c r="G13" s="122">
        <v>27574097.25</v>
      </c>
      <c r="H13" s="123"/>
      <c r="I13" s="121"/>
      <c r="J13" s="124">
        <f>+J8</f>
        <v>17545000</v>
      </c>
      <c r="K13" s="124">
        <f>+K8</f>
        <v>18798250</v>
      </c>
      <c r="L13" s="125">
        <v>18798250</v>
      </c>
      <c r="M13" s="131"/>
      <c r="N13" s="131"/>
      <c r="O13" s="1186"/>
      <c r="P13" s="1186"/>
      <c r="Q13" s="1225"/>
      <c r="R13" s="1186"/>
      <c r="S13" s="1225"/>
      <c r="T13" s="1227"/>
      <c r="U13" s="1227"/>
      <c r="V13" s="1227"/>
      <c r="W13" s="1227"/>
      <c r="X13" s="1227"/>
      <c r="Y13" s="1403"/>
      <c r="Z13" s="110"/>
      <c r="AA13" s="110"/>
      <c r="AB13" s="120"/>
      <c r="AC13" s="110"/>
      <c r="AD13" s="110"/>
      <c r="AE13" s="110"/>
    </row>
    <row r="14" spans="1:31" ht="14.25" customHeight="1">
      <c r="A14" s="1162"/>
      <c r="B14" s="1162"/>
      <c r="C14" s="1162"/>
      <c r="D14" s="251" t="s">
        <v>146</v>
      </c>
      <c r="E14" s="13"/>
      <c r="F14" s="127">
        <v>0</v>
      </c>
      <c r="G14" s="128"/>
      <c r="H14" s="13"/>
      <c r="I14" s="127"/>
      <c r="J14" s="129">
        <v>0</v>
      </c>
      <c r="K14" s="129">
        <v>0</v>
      </c>
      <c r="L14" s="130">
        <v>0</v>
      </c>
      <c r="M14" s="131"/>
      <c r="N14" s="131"/>
      <c r="O14" s="1186"/>
      <c r="P14" s="1186"/>
      <c r="Q14" s="1225"/>
      <c r="R14" s="1186"/>
      <c r="S14" s="1225"/>
      <c r="T14" s="1227"/>
      <c r="U14" s="1227"/>
      <c r="V14" s="1227"/>
      <c r="W14" s="1227"/>
      <c r="X14" s="1227"/>
      <c r="Y14" s="1403"/>
      <c r="Z14" s="110"/>
      <c r="AA14" s="110"/>
      <c r="AB14" s="120"/>
      <c r="AC14" s="110"/>
      <c r="AD14" s="110"/>
      <c r="AE14" s="110"/>
    </row>
    <row r="15" spans="1:31" ht="13.5" customHeight="1">
      <c r="A15" s="1162"/>
      <c r="B15" s="1162"/>
      <c r="C15" s="1162"/>
      <c r="D15" s="1301" t="s">
        <v>147</v>
      </c>
      <c r="E15" s="1413">
        <f>+E10</f>
        <v>32677550.5</v>
      </c>
      <c r="F15" s="1413">
        <v>32677550.5</v>
      </c>
      <c r="G15" s="178">
        <v>32677552</v>
      </c>
      <c r="H15" s="1399"/>
      <c r="I15" s="177"/>
      <c r="J15" s="1307">
        <f>+J10</f>
        <v>1002550.5</v>
      </c>
      <c r="K15" s="1307">
        <f>+K10</f>
        <v>1002550.5</v>
      </c>
      <c r="L15" s="1416">
        <v>1002550.5</v>
      </c>
      <c r="M15" s="1369"/>
      <c r="N15" s="1369"/>
      <c r="O15" s="1186"/>
      <c r="P15" s="1186"/>
      <c r="Q15" s="1225"/>
      <c r="R15" s="1186"/>
      <c r="S15" s="1225"/>
      <c r="T15" s="1227"/>
      <c r="U15" s="1227"/>
      <c r="V15" s="1227"/>
      <c r="W15" s="1227"/>
      <c r="X15" s="1227"/>
      <c r="Y15" s="1403"/>
      <c r="Z15" s="110"/>
      <c r="AA15" s="110"/>
      <c r="AB15" s="120"/>
      <c r="AC15" s="110"/>
      <c r="AD15" s="110"/>
      <c r="AE15" s="110"/>
    </row>
    <row r="16" spans="1:31" ht="12.75" customHeight="1" thickBot="1">
      <c r="A16" s="1162"/>
      <c r="B16" s="1162"/>
      <c r="C16" s="1162"/>
      <c r="D16" s="1340"/>
      <c r="E16" s="1414"/>
      <c r="F16" s="1414"/>
      <c r="G16" s="196"/>
      <c r="H16" s="1404"/>
      <c r="I16" s="195"/>
      <c r="J16" s="1412"/>
      <c r="K16" s="1412"/>
      <c r="L16" s="1417"/>
      <c r="M16" s="1405"/>
      <c r="N16" s="1405"/>
      <c r="O16" s="1186"/>
      <c r="P16" s="1186"/>
      <c r="Q16" s="1225"/>
      <c r="R16" s="1283"/>
      <c r="S16" s="1347"/>
      <c r="T16" s="1227"/>
      <c r="U16" s="1227"/>
      <c r="V16" s="1386"/>
      <c r="W16" s="1386"/>
      <c r="X16" s="1386"/>
      <c r="Y16" s="1403"/>
      <c r="Z16" s="110"/>
      <c r="AA16" s="110"/>
      <c r="AB16" s="120"/>
      <c r="AC16" s="110"/>
      <c r="AD16" s="110"/>
      <c r="AE16" s="110"/>
    </row>
    <row r="17" spans="1:31" ht="13.5" customHeight="1">
      <c r="A17" s="1162"/>
      <c r="B17" s="1162"/>
      <c r="C17" s="1161" t="str">
        <f>+O17</f>
        <v>San Cristobal</v>
      </c>
      <c r="D17" s="113" t="s">
        <v>136</v>
      </c>
      <c r="E17" s="134">
        <v>10</v>
      </c>
      <c r="F17" s="132">
        <v>12.5</v>
      </c>
      <c r="G17" s="133">
        <v>12.5</v>
      </c>
      <c r="H17" s="135"/>
      <c r="I17" s="114"/>
      <c r="J17" s="136">
        <v>0</v>
      </c>
      <c r="K17" s="136">
        <v>0</v>
      </c>
      <c r="L17" s="137">
        <v>5</v>
      </c>
      <c r="M17" s="138"/>
      <c r="N17" s="138"/>
      <c r="O17" s="1185" t="s">
        <v>151</v>
      </c>
      <c r="P17" s="1185" t="s">
        <v>152</v>
      </c>
      <c r="Q17" s="1185" t="s">
        <v>153</v>
      </c>
      <c r="R17" s="1185" t="s">
        <v>140</v>
      </c>
      <c r="S17" s="1224" t="s">
        <v>141</v>
      </c>
      <c r="T17" s="1226">
        <v>13002.72</v>
      </c>
      <c r="U17" s="1226">
        <v>14086.28</v>
      </c>
      <c r="V17" s="1226" t="s">
        <v>142</v>
      </c>
      <c r="W17" s="1226" t="s">
        <v>143</v>
      </c>
      <c r="X17" s="1226" t="s">
        <v>144</v>
      </c>
      <c r="Y17" s="1397">
        <v>27089</v>
      </c>
      <c r="Z17" s="110"/>
      <c r="AA17" s="110"/>
      <c r="AB17" s="120"/>
      <c r="AC17" s="110"/>
      <c r="AD17" s="110"/>
      <c r="AE17" s="110"/>
    </row>
    <row r="18" spans="1:31" ht="13.5" customHeight="1">
      <c r="A18" s="1162"/>
      <c r="B18" s="1162"/>
      <c r="C18" s="1162"/>
      <c r="D18" s="251" t="s">
        <v>145</v>
      </c>
      <c r="E18" s="121">
        <f>+E13</f>
        <v>27574097.25</v>
      </c>
      <c r="F18" s="122">
        <v>27574097.25</v>
      </c>
      <c r="G18" s="122">
        <v>27574097.25</v>
      </c>
      <c r="H18" s="139"/>
      <c r="I18" s="140"/>
      <c r="J18" s="141">
        <f>+J13</f>
        <v>17545000</v>
      </c>
      <c r="K18" s="141">
        <f>+K13</f>
        <v>18798250</v>
      </c>
      <c r="L18" s="142">
        <v>18798250</v>
      </c>
      <c r="M18" s="254"/>
      <c r="N18" s="254"/>
      <c r="O18" s="1186"/>
      <c r="P18" s="1186"/>
      <c r="Q18" s="1186"/>
      <c r="R18" s="1186"/>
      <c r="S18" s="1225"/>
      <c r="T18" s="1227"/>
      <c r="U18" s="1227"/>
      <c r="V18" s="1227"/>
      <c r="W18" s="1227"/>
      <c r="X18" s="1227"/>
      <c r="Y18" s="1388"/>
      <c r="Z18" s="110"/>
      <c r="AA18" s="110"/>
      <c r="AB18" s="120"/>
      <c r="AC18" s="110"/>
      <c r="AD18" s="110"/>
      <c r="AE18" s="110"/>
    </row>
    <row r="19" spans="1:31" ht="13.5" customHeight="1">
      <c r="A19" s="1162"/>
      <c r="B19" s="1162"/>
      <c r="C19" s="1162"/>
      <c r="D19" s="251" t="s">
        <v>146</v>
      </c>
      <c r="E19" s="143"/>
      <c r="F19" s="128">
        <v>0</v>
      </c>
      <c r="G19" s="128"/>
      <c r="H19" s="143"/>
      <c r="I19" s="127"/>
      <c r="J19" s="253">
        <v>0</v>
      </c>
      <c r="K19" s="253">
        <v>0</v>
      </c>
      <c r="L19" s="144">
        <v>0</v>
      </c>
      <c r="M19" s="254"/>
      <c r="N19" s="254"/>
      <c r="O19" s="1186"/>
      <c r="P19" s="1186"/>
      <c r="Q19" s="1186"/>
      <c r="R19" s="1186"/>
      <c r="S19" s="1225"/>
      <c r="T19" s="1227"/>
      <c r="U19" s="1227"/>
      <c r="V19" s="1227"/>
      <c r="W19" s="1227"/>
      <c r="X19" s="1227"/>
      <c r="Y19" s="1388"/>
      <c r="Z19" s="110"/>
      <c r="AA19" s="110"/>
      <c r="AB19" s="120"/>
      <c r="AC19" s="110"/>
      <c r="AD19" s="110"/>
      <c r="AE19" s="110"/>
    </row>
    <row r="20" spans="1:31" ht="13.5" customHeight="1">
      <c r="A20" s="1162"/>
      <c r="B20" s="1162"/>
      <c r="C20" s="1162"/>
      <c r="D20" s="1301" t="s">
        <v>147</v>
      </c>
      <c r="E20" s="1413">
        <f>+E15</f>
        <v>32677550.5</v>
      </c>
      <c r="F20" s="1410">
        <v>32677550.5</v>
      </c>
      <c r="G20" s="128">
        <v>32677550</v>
      </c>
      <c r="H20" s="143"/>
      <c r="I20" s="127"/>
      <c r="J20" s="1307">
        <f>+J15</f>
        <v>1002550.5</v>
      </c>
      <c r="K20" s="1307">
        <f>+K15</f>
        <v>1002550.5</v>
      </c>
      <c r="L20" s="1416">
        <v>1002550.5</v>
      </c>
      <c r="M20" s="254"/>
      <c r="N20" s="254"/>
      <c r="O20" s="1186"/>
      <c r="P20" s="1186"/>
      <c r="Q20" s="1186"/>
      <c r="R20" s="1186"/>
      <c r="S20" s="1225"/>
      <c r="T20" s="1227"/>
      <c r="U20" s="1227"/>
      <c r="V20" s="1227"/>
      <c r="W20" s="1227"/>
      <c r="X20" s="1227"/>
      <c r="Y20" s="1388"/>
      <c r="Z20" s="110"/>
      <c r="AA20" s="110"/>
      <c r="AB20" s="120"/>
      <c r="AC20" s="110"/>
      <c r="AD20" s="110"/>
      <c r="AE20" s="110"/>
    </row>
    <row r="21" spans="1:31" ht="13.5" customHeight="1" thickBot="1">
      <c r="A21" s="1162"/>
      <c r="B21" s="1162"/>
      <c r="C21" s="1163"/>
      <c r="D21" s="1302"/>
      <c r="E21" s="1414"/>
      <c r="F21" s="1415"/>
      <c r="G21" s="145"/>
      <c r="H21" s="146"/>
      <c r="I21" s="147"/>
      <c r="J21" s="1308"/>
      <c r="K21" s="1308"/>
      <c r="L21" s="1417"/>
      <c r="M21" s="255"/>
      <c r="N21" s="255"/>
      <c r="O21" s="1186"/>
      <c r="P21" s="1186"/>
      <c r="Q21" s="1186"/>
      <c r="R21" s="1283"/>
      <c r="S21" s="1347"/>
      <c r="T21" s="1227"/>
      <c r="U21" s="1227"/>
      <c r="V21" s="1386"/>
      <c r="W21" s="1386"/>
      <c r="X21" s="1386"/>
      <c r="Y21" s="1388"/>
      <c r="Z21" s="110"/>
      <c r="AA21" s="110"/>
      <c r="AB21" s="120"/>
      <c r="AC21" s="110"/>
      <c r="AD21" s="110"/>
      <c r="AE21" s="110"/>
    </row>
    <row r="22" spans="1:31" ht="13.5" customHeight="1">
      <c r="A22" s="1162"/>
      <c r="B22" s="1162"/>
      <c r="C22" s="1161" t="str">
        <f>+O22</f>
        <v>Usme</v>
      </c>
      <c r="D22" s="113" t="s">
        <v>136</v>
      </c>
      <c r="E22" s="116">
        <v>10</v>
      </c>
      <c r="F22" s="115">
        <v>12.5</v>
      </c>
      <c r="G22" s="115">
        <v>13</v>
      </c>
      <c r="H22" s="116"/>
      <c r="I22" s="114"/>
      <c r="J22" s="117">
        <v>0</v>
      </c>
      <c r="K22" s="117">
        <v>5</v>
      </c>
      <c r="L22" s="118">
        <v>17</v>
      </c>
      <c r="M22" s="119"/>
      <c r="N22" s="119"/>
      <c r="O22" s="1185" t="s">
        <v>154</v>
      </c>
      <c r="P22" s="1185" t="s">
        <v>155</v>
      </c>
      <c r="Q22" s="1185" t="s">
        <v>156</v>
      </c>
      <c r="R22" s="1185" t="s">
        <v>140</v>
      </c>
      <c r="S22" s="1224" t="s">
        <v>141</v>
      </c>
      <c r="T22" s="1226">
        <v>3060.48</v>
      </c>
      <c r="U22" s="1226">
        <v>3315.52</v>
      </c>
      <c r="V22" s="1226" t="s">
        <v>142</v>
      </c>
      <c r="W22" s="1226" t="s">
        <v>143</v>
      </c>
      <c r="X22" s="1226" t="s">
        <v>144</v>
      </c>
      <c r="Y22" s="1397">
        <v>6376</v>
      </c>
      <c r="Z22" s="110"/>
      <c r="AA22" s="110"/>
      <c r="AB22" s="120"/>
      <c r="AC22" s="110"/>
      <c r="AD22" s="110"/>
      <c r="AE22" s="110"/>
    </row>
    <row r="23" spans="1:31" ht="13.5" customHeight="1">
      <c r="A23" s="1162"/>
      <c r="B23" s="1162"/>
      <c r="C23" s="1162"/>
      <c r="D23" s="251" t="s">
        <v>145</v>
      </c>
      <c r="E23" s="121">
        <f>+E18</f>
        <v>27574097.25</v>
      </c>
      <c r="F23" s="122">
        <v>27574097.25</v>
      </c>
      <c r="G23" s="122">
        <f>G28/4</f>
        <v>27574097.25</v>
      </c>
      <c r="H23" s="123"/>
      <c r="I23" s="121"/>
      <c r="J23" s="124">
        <f>+J18</f>
        <v>17545000</v>
      </c>
      <c r="K23" s="124">
        <f>+K18</f>
        <v>18798250</v>
      </c>
      <c r="L23" s="125">
        <v>18798250</v>
      </c>
      <c r="M23" s="131"/>
      <c r="N23" s="131"/>
      <c r="O23" s="1186"/>
      <c r="P23" s="1186"/>
      <c r="Q23" s="1186"/>
      <c r="R23" s="1186"/>
      <c r="S23" s="1225"/>
      <c r="T23" s="1227"/>
      <c r="U23" s="1227"/>
      <c r="V23" s="1227"/>
      <c r="W23" s="1227"/>
      <c r="X23" s="1227"/>
      <c r="Y23" s="1388"/>
      <c r="Z23" s="110"/>
      <c r="AA23" s="110"/>
      <c r="AB23" s="120"/>
      <c r="AC23" s="110"/>
      <c r="AD23" s="110"/>
      <c r="AE23" s="110"/>
    </row>
    <row r="24" spans="1:31" ht="14.25" customHeight="1">
      <c r="A24" s="1162"/>
      <c r="B24" s="1162"/>
      <c r="C24" s="1162"/>
      <c r="D24" s="251" t="s">
        <v>146</v>
      </c>
      <c r="E24" s="13"/>
      <c r="F24" s="128">
        <v>0</v>
      </c>
      <c r="G24" s="128"/>
      <c r="H24" s="13"/>
      <c r="I24" s="127"/>
      <c r="J24" s="129">
        <v>0</v>
      </c>
      <c r="K24" s="129"/>
      <c r="L24" s="130">
        <v>0</v>
      </c>
      <c r="M24" s="131"/>
      <c r="N24" s="131"/>
      <c r="O24" s="1186"/>
      <c r="P24" s="1186"/>
      <c r="Q24" s="1186"/>
      <c r="R24" s="1186"/>
      <c r="S24" s="1225"/>
      <c r="T24" s="1227"/>
      <c r="U24" s="1227"/>
      <c r="V24" s="1227"/>
      <c r="W24" s="1227"/>
      <c r="X24" s="1227"/>
      <c r="Y24" s="1388"/>
      <c r="Z24" s="110"/>
      <c r="AA24" s="110"/>
      <c r="AB24" s="120"/>
      <c r="AC24" s="110"/>
      <c r="AD24" s="110"/>
      <c r="AE24" s="110"/>
    </row>
    <row r="25" spans="1:31" ht="12" customHeight="1">
      <c r="A25" s="1162"/>
      <c r="B25" s="1162"/>
      <c r="C25" s="1162"/>
      <c r="D25" s="1301" t="s">
        <v>147</v>
      </c>
      <c r="E25" s="1413">
        <f>+E20</f>
        <v>32677550.5</v>
      </c>
      <c r="F25" s="1410">
        <v>32677550.5</v>
      </c>
      <c r="G25" s="178">
        <v>32677550</v>
      </c>
      <c r="H25" s="1399"/>
      <c r="I25" s="177"/>
      <c r="J25" s="1307">
        <f>+J20</f>
        <v>1002550.5</v>
      </c>
      <c r="K25" s="1307">
        <f>+K20</f>
        <v>1002550.5</v>
      </c>
      <c r="L25" s="1416">
        <v>1002550.5</v>
      </c>
      <c r="M25" s="1369"/>
      <c r="N25" s="1369"/>
      <c r="O25" s="1186"/>
      <c r="P25" s="1186"/>
      <c r="Q25" s="1186"/>
      <c r="R25" s="1186"/>
      <c r="S25" s="1225"/>
      <c r="T25" s="1227"/>
      <c r="U25" s="1227"/>
      <c r="V25" s="1227"/>
      <c r="W25" s="1227"/>
      <c r="X25" s="1227"/>
      <c r="Y25" s="1388"/>
      <c r="Z25" s="110"/>
      <c r="AA25" s="110"/>
      <c r="AB25" s="120"/>
      <c r="AC25" s="110"/>
      <c r="AD25" s="110"/>
      <c r="AE25" s="110"/>
    </row>
    <row r="26" spans="1:31" ht="12" customHeight="1" thickBot="1">
      <c r="A26" s="1162"/>
      <c r="B26" s="1162"/>
      <c r="C26" s="1163"/>
      <c r="D26" s="1302"/>
      <c r="E26" s="1414"/>
      <c r="F26" s="1415"/>
      <c r="G26" s="181"/>
      <c r="H26" s="1400"/>
      <c r="I26" s="180"/>
      <c r="J26" s="1308"/>
      <c r="K26" s="1308"/>
      <c r="L26" s="1417"/>
      <c r="M26" s="1370"/>
      <c r="N26" s="1370"/>
      <c r="O26" s="1283"/>
      <c r="P26" s="1283"/>
      <c r="Q26" s="1283"/>
      <c r="R26" s="1283"/>
      <c r="S26" s="1347"/>
      <c r="T26" s="1386"/>
      <c r="U26" s="1386"/>
      <c r="V26" s="1386"/>
      <c r="W26" s="1386"/>
      <c r="X26" s="1386"/>
      <c r="Y26" s="1389"/>
      <c r="Z26" s="110"/>
      <c r="AA26" s="110"/>
      <c r="AB26" s="120"/>
      <c r="AC26" s="110"/>
      <c r="AD26" s="110"/>
      <c r="AE26" s="110"/>
    </row>
    <row r="27" spans="1:31" ht="13.5" customHeight="1">
      <c r="A27" s="1162"/>
      <c r="B27" s="1162"/>
      <c r="C27" s="1162" t="s">
        <v>21</v>
      </c>
      <c r="D27" s="148" t="s">
        <v>136</v>
      </c>
      <c r="E27" s="149">
        <f>E22+E17+E12+E7</f>
        <v>50</v>
      </c>
      <c r="F27" s="150">
        <v>50</v>
      </c>
      <c r="G27" s="150">
        <f>G7+G12+G17+G22</f>
        <v>50</v>
      </c>
      <c r="H27" s="149"/>
      <c r="I27" s="151"/>
      <c r="J27" s="152">
        <v>0</v>
      </c>
      <c r="K27" s="153">
        <v>28</v>
      </c>
      <c r="L27" s="154">
        <f>L7+L12+L17+L22</f>
        <v>35</v>
      </c>
      <c r="M27" s="155"/>
      <c r="N27" s="156"/>
      <c r="O27" s="1185"/>
      <c r="P27" s="1185"/>
      <c r="Q27" s="1185"/>
      <c r="R27" s="1185"/>
      <c r="S27" s="1224"/>
      <c r="T27" s="1178"/>
      <c r="U27" s="1178"/>
      <c r="V27" s="1178"/>
      <c r="W27" s="1178"/>
      <c r="X27" s="1178"/>
      <c r="Y27" s="1387"/>
      <c r="Z27" s="110"/>
      <c r="AA27" s="110"/>
      <c r="AB27" s="120"/>
      <c r="AC27" s="110"/>
      <c r="AD27" s="110"/>
      <c r="AE27" s="110"/>
    </row>
    <row r="28" spans="1:31" ht="11.25" customHeight="1">
      <c r="A28" s="1162"/>
      <c r="B28" s="1162"/>
      <c r="C28" s="1162"/>
      <c r="D28" s="157" t="s">
        <v>145</v>
      </c>
      <c r="E28" s="121">
        <f>E23+E18+E13+E8</f>
        <v>110296389</v>
      </c>
      <c r="F28" s="122">
        <v>110296389</v>
      </c>
      <c r="G28" s="128">
        <v>110296389</v>
      </c>
      <c r="H28" s="143"/>
      <c r="I28" s="127"/>
      <c r="J28" s="124">
        <v>70180000</v>
      </c>
      <c r="K28" s="124">
        <v>75193000</v>
      </c>
      <c r="L28" s="125">
        <f>L23+L18+L13</f>
        <v>56394750</v>
      </c>
      <c r="M28" s="254"/>
      <c r="N28" s="158"/>
      <c r="O28" s="1186"/>
      <c r="P28" s="1186"/>
      <c r="Q28" s="1186"/>
      <c r="R28" s="1186"/>
      <c r="S28" s="1225"/>
      <c r="T28" s="1159"/>
      <c r="U28" s="1159"/>
      <c r="V28" s="1159"/>
      <c r="W28" s="1159"/>
      <c r="X28" s="1159"/>
      <c r="Y28" s="1388"/>
      <c r="Z28" s="110"/>
      <c r="AA28" s="110"/>
      <c r="AB28" s="120"/>
      <c r="AC28" s="110"/>
      <c r="AD28" s="110"/>
      <c r="AE28" s="110"/>
    </row>
    <row r="29" spans="1:31" ht="12" customHeight="1">
      <c r="A29" s="1162"/>
      <c r="B29" s="1162"/>
      <c r="C29" s="1162"/>
      <c r="D29" s="157" t="s">
        <v>146</v>
      </c>
      <c r="E29" s="143"/>
      <c r="F29" s="128">
        <v>0</v>
      </c>
      <c r="G29" s="128"/>
      <c r="H29" s="143"/>
      <c r="I29" s="127"/>
      <c r="J29" s="159">
        <v>0</v>
      </c>
      <c r="K29" s="159">
        <v>0</v>
      </c>
      <c r="L29" s="160">
        <v>0</v>
      </c>
      <c r="M29" s="254"/>
      <c r="N29" s="161"/>
      <c r="O29" s="1186"/>
      <c r="P29" s="1186"/>
      <c r="Q29" s="1186"/>
      <c r="R29" s="1186"/>
      <c r="S29" s="1225"/>
      <c r="T29" s="1159"/>
      <c r="U29" s="1159"/>
      <c r="V29" s="1159"/>
      <c r="W29" s="1159"/>
      <c r="X29" s="1159"/>
      <c r="Y29" s="1388"/>
      <c r="Z29" s="110"/>
      <c r="AA29" s="110"/>
      <c r="AB29" s="120"/>
      <c r="AC29" s="110"/>
      <c r="AD29" s="110"/>
      <c r="AE29" s="110"/>
    </row>
    <row r="30" spans="1:31" ht="9" customHeight="1">
      <c r="A30" s="1162"/>
      <c r="B30" s="1162"/>
      <c r="C30" s="1162"/>
      <c r="D30" s="1377" t="s">
        <v>147</v>
      </c>
      <c r="E30" s="1408">
        <f>+E25+E20+E15+E10</f>
        <v>130710202</v>
      </c>
      <c r="F30" s="1410">
        <v>130710202</v>
      </c>
      <c r="G30" s="128">
        <v>130710202</v>
      </c>
      <c r="H30" s="143"/>
      <c r="I30" s="127"/>
      <c r="J30" s="1307">
        <v>4010202</v>
      </c>
      <c r="K30" s="1307">
        <v>4010202</v>
      </c>
      <c r="L30" s="1416">
        <f>L10+L15+L20</f>
        <v>3007651.5</v>
      </c>
      <c r="M30" s="254"/>
      <c r="N30" s="161"/>
      <c r="O30" s="1186"/>
      <c r="P30" s="1186"/>
      <c r="Q30" s="1186"/>
      <c r="R30" s="1186"/>
      <c r="S30" s="1225"/>
      <c r="T30" s="1159"/>
      <c r="U30" s="1159"/>
      <c r="V30" s="1159"/>
      <c r="W30" s="1159"/>
      <c r="X30" s="1159"/>
      <c r="Y30" s="1388"/>
      <c r="Z30" s="110"/>
      <c r="AA30" s="110"/>
      <c r="AB30" s="120"/>
      <c r="AC30" s="110"/>
      <c r="AD30" s="110"/>
      <c r="AE30" s="110"/>
    </row>
    <row r="31" spans="1:31" ht="15" customHeight="1" thickBot="1">
      <c r="A31" s="1162"/>
      <c r="B31" s="1162"/>
      <c r="C31" s="1163"/>
      <c r="D31" s="1407"/>
      <c r="E31" s="1409"/>
      <c r="F31" s="1411"/>
      <c r="G31" s="178"/>
      <c r="H31" s="162"/>
      <c r="I31" s="177"/>
      <c r="J31" s="1412"/>
      <c r="K31" s="1412"/>
      <c r="L31" s="1417"/>
      <c r="M31" s="163"/>
      <c r="N31" s="164"/>
      <c r="O31" s="1283"/>
      <c r="P31" s="1283"/>
      <c r="Q31" s="1283"/>
      <c r="R31" s="1283"/>
      <c r="S31" s="1347"/>
      <c r="T31" s="1330"/>
      <c r="U31" s="1330"/>
      <c r="V31" s="1330"/>
      <c r="W31" s="1330"/>
      <c r="X31" s="1330"/>
      <c r="Y31" s="1389"/>
      <c r="Z31" s="110"/>
      <c r="AA31" s="110"/>
      <c r="AB31" s="120"/>
      <c r="AC31" s="110"/>
      <c r="AD31" s="110"/>
      <c r="AE31" s="110"/>
    </row>
    <row r="32" spans="1:31" ht="18" customHeight="1">
      <c r="A32" s="1161">
        <v>2</v>
      </c>
      <c r="B32" s="1161" t="s">
        <v>80</v>
      </c>
      <c r="C32" s="1161" t="s">
        <v>135</v>
      </c>
      <c r="D32" s="113" t="s">
        <v>136</v>
      </c>
      <c r="E32" s="132">
        <f>+E52/4</f>
        <v>2.5</v>
      </c>
      <c r="F32" s="165">
        <f>+E32</f>
        <v>2.5</v>
      </c>
      <c r="G32" s="165">
        <v>2.5</v>
      </c>
      <c r="H32" s="116"/>
      <c r="I32" s="114"/>
      <c r="J32" s="166">
        <v>0</v>
      </c>
      <c r="K32" s="166">
        <v>0</v>
      </c>
      <c r="L32" s="167">
        <v>0</v>
      </c>
      <c r="M32" s="119"/>
      <c r="N32" s="119"/>
      <c r="O32" s="1185" t="s">
        <v>137</v>
      </c>
      <c r="P32" s="1185" t="s">
        <v>138</v>
      </c>
      <c r="Q32" s="1224" t="s">
        <v>139</v>
      </c>
      <c r="R32" s="1185" t="s">
        <v>140</v>
      </c>
      <c r="S32" s="1224" t="s">
        <v>141</v>
      </c>
      <c r="T32" s="1226">
        <v>53381.28</v>
      </c>
      <c r="U32" s="1226">
        <v>57829.72</v>
      </c>
      <c r="V32" s="1226" t="s">
        <v>142</v>
      </c>
      <c r="W32" s="1226" t="s">
        <v>143</v>
      </c>
      <c r="X32" s="1226" t="s">
        <v>144</v>
      </c>
      <c r="Y32" s="1402">
        <v>111211</v>
      </c>
      <c r="Z32" s="110"/>
      <c r="AA32" s="110"/>
      <c r="AB32" s="120"/>
      <c r="AC32" s="110"/>
      <c r="AD32" s="110"/>
      <c r="AE32" s="110"/>
    </row>
    <row r="33" spans="1:31" ht="18" customHeight="1">
      <c r="A33" s="1162"/>
      <c r="B33" s="1162"/>
      <c r="C33" s="1162"/>
      <c r="D33" s="251" t="s">
        <v>145</v>
      </c>
      <c r="E33" s="168">
        <f>+E53/4</f>
        <v>270000000</v>
      </c>
      <c r="F33" s="169">
        <f>+E33</f>
        <v>270000000</v>
      </c>
      <c r="G33" s="170">
        <v>270000000</v>
      </c>
      <c r="H33" s="171"/>
      <c r="I33" s="168"/>
      <c r="J33" s="172">
        <v>0</v>
      </c>
      <c r="K33" s="172">
        <v>0</v>
      </c>
      <c r="L33" s="173">
        <v>0</v>
      </c>
      <c r="M33" s="131"/>
      <c r="N33" s="131"/>
      <c r="O33" s="1186"/>
      <c r="P33" s="1186"/>
      <c r="Q33" s="1225"/>
      <c r="R33" s="1186"/>
      <c r="S33" s="1225"/>
      <c r="T33" s="1227"/>
      <c r="U33" s="1227"/>
      <c r="V33" s="1227"/>
      <c r="W33" s="1227"/>
      <c r="X33" s="1227"/>
      <c r="Y33" s="1403"/>
      <c r="Z33" s="110"/>
      <c r="AA33" s="110"/>
      <c r="AB33" s="120"/>
      <c r="AC33" s="110"/>
      <c r="AD33" s="110"/>
      <c r="AE33" s="110"/>
    </row>
    <row r="34" spans="1:31" ht="18" customHeight="1">
      <c r="A34" s="1162"/>
      <c r="B34" s="1162"/>
      <c r="C34" s="1162"/>
      <c r="D34" s="251" t="s">
        <v>146</v>
      </c>
      <c r="E34" s="126"/>
      <c r="F34" s="128">
        <f>+E34</f>
        <v>0</v>
      </c>
      <c r="G34" s="174">
        <v>0</v>
      </c>
      <c r="H34" s="13"/>
      <c r="I34" s="127"/>
      <c r="J34" s="175">
        <v>0</v>
      </c>
      <c r="K34" s="175">
        <v>0</v>
      </c>
      <c r="L34" s="176">
        <v>0</v>
      </c>
      <c r="M34" s="131"/>
      <c r="N34" s="131"/>
      <c r="O34" s="1186"/>
      <c r="P34" s="1186"/>
      <c r="Q34" s="1225"/>
      <c r="R34" s="1186"/>
      <c r="S34" s="1225"/>
      <c r="T34" s="1227"/>
      <c r="U34" s="1227"/>
      <c r="V34" s="1227"/>
      <c r="W34" s="1227"/>
      <c r="X34" s="1227"/>
      <c r="Y34" s="1403"/>
      <c r="Z34" s="110"/>
      <c r="AA34" s="110"/>
      <c r="AB34" s="120"/>
      <c r="AC34" s="110"/>
      <c r="AD34" s="110"/>
      <c r="AE34" s="110"/>
    </row>
    <row r="35" spans="1:31" ht="18" customHeight="1">
      <c r="A35" s="1162"/>
      <c r="B35" s="1162"/>
      <c r="C35" s="1162"/>
      <c r="D35" s="1301" t="s">
        <v>147</v>
      </c>
      <c r="E35" s="1390">
        <v>0</v>
      </c>
      <c r="F35" s="1305">
        <f>+E35</f>
        <v>0</v>
      </c>
      <c r="G35" s="179">
        <v>0</v>
      </c>
      <c r="H35" s="1399"/>
      <c r="I35" s="177"/>
      <c r="J35" s="1393">
        <v>0</v>
      </c>
      <c r="K35" s="1393">
        <v>0</v>
      </c>
      <c r="L35" s="1395">
        <v>0</v>
      </c>
      <c r="M35" s="1369"/>
      <c r="N35" s="1369"/>
      <c r="O35" s="1186"/>
      <c r="P35" s="1186"/>
      <c r="Q35" s="1225"/>
      <c r="R35" s="1186"/>
      <c r="S35" s="1225"/>
      <c r="T35" s="1227"/>
      <c r="U35" s="1227"/>
      <c r="V35" s="1227"/>
      <c r="W35" s="1227"/>
      <c r="X35" s="1227"/>
      <c r="Y35" s="1403"/>
      <c r="Z35" s="110"/>
      <c r="AA35" s="110"/>
      <c r="AB35" s="120"/>
      <c r="AC35" s="110"/>
      <c r="AD35" s="110"/>
      <c r="AE35" s="110"/>
    </row>
    <row r="36" spans="1:31" ht="9" customHeight="1" thickBot="1">
      <c r="A36" s="1162"/>
      <c r="B36" s="1162"/>
      <c r="C36" s="1163"/>
      <c r="D36" s="1302"/>
      <c r="E36" s="1398"/>
      <c r="F36" s="1306"/>
      <c r="G36" s="182"/>
      <c r="H36" s="1400"/>
      <c r="I36" s="180"/>
      <c r="J36" s="1401"/>
      <c r="K36" s="1401"/>
      <c r="L36" s="1396"/>
      <c r="M36" s="1370"/>
      <c r="N36" s="1370"/>
      <c r="O36" s="1283"/>
      <c r="P36" s="1283"/>
      <c r="Q36" s="1347"/>
      <c r="R36" s="1283"/>
      <c r="S36" s="1347"/>
      <c r="T36" s="1386"/>
      <c r="U36" s="1386"/>
      <c r="V36" s="1386"/>
      <c r="W36" s="1386"/>
      <c r="X36" s="1386"/>
      <c r="Y36" s="1406"/>
      <c r="Z36" s="110"/>
      <c r="AA36" s="110"/>
      <c r="AB36" s="120"/>
      <c r="AC36" s="110"/>
      <c r="AD36" s="110"/>
      <c r="AE36" s="110"/>
    </row>
    <row r="37" spans="1:31" ht="13.5" customHeight="1">
      <c r="A37" s="1162"/>
      <c r="B37" s="1162"/>
      <c r="C37" s="1161" t="s">
        <v>148</v>
      </c>
      <c r="D37" s="113" t="s">
        <v>136</v>
      </c>
      <c r="E37" s="183">
        <f>+E32</f>
        <v>2.5</v>
      </c>
      <c r="F37" s="165">
        <f>+E37</f>
        <v>2.5</v>
      </c>
      <c r="G37" s="165">
        <v>2.5</v>
      </c>
      <c r="H37" s="116"/>
      <c r="I37" s="114"/>
      <c r="J37" s="166">
        <v>0</v>
      </c>
      <c r="K37" s="166">
        <v>0</v>
      </c>
      <c r="L37" s="167">
        <v>0</v>
      </c>
      <c r="M37" s="119"/>
      <c r="N37" s="119"/>
      <c r="O37" s="1185" t="s">
        <v>148</v>
      </c>
      <c r="P37" s="1185" t="s">
        <v>149</v>
      </c>
      <c r="Q37" s="1224" t="s">
        <v>150</v>
      </c>
      <c r="R37" s="1185" t="s">
        <v>140</v>
      </c>
      <c r="S37" s="1224" t="s">
        <v>141</v>
      </c>
      <c r="T37" s="1226">
        <v>7236</v>
      </c>
      <c r="U37" s="1226">
        <v>7839</v>
      </c>
      <c r="V37" s="1226" t="s">
        <v>142</v>
      </c>
      <c r="W37" s="1226" t="s">
        <v>143</v>
      </c>
      <c r="X37" s="1226" t="s">
        <v>144</v>
      </c>
      <c r="Y37" s="1402">
        <v>15075</v>
      </c>
      <c r="Z37" s="110"/>
      <c r="AA37" s="110"/>
      <c r="AB37" s="120"/>
      <c r="AC37" s="110"/>
      <c r="AD37" s="110"/>
      <c r="AE37" s="110"/>
    </row>
    <row r="38" spans="1:31" ht="13.5" customHeight="1">
      <c r="A38" s="1162"/>
      <c r="B38" s="1162"/>
      <c r="C38" s="1162"/>
      <c r="D38" s="251" t="s">
        <v>145</v>
      </c>
      <c r="E38" s="168">
        <f>+E33</f>
        <v>270000000</v>
      </c>
      <c r="F38" s="169">
        <f>+E38</f>
        <v>270000000</v>
      </c>
      <c r="G38" s="170">
        <v>270000000</v>
      </c>
      <c r="H38" s="171"/>
      <c r="I38" s="168"/>
      <c r="J38" s="172">
        <v>0</v>
      </c>
      <c r="K38" s="172">
        <v>0</v>
      </c>
      <c r="L38" s="173">
        <v>0</v>
      </c>
      <c r="M38" s="131"/>
      <c r="N38" s="131"/>
      <c r="O38" s="1186"/>
      <c r="P38" s="1186"/>
      <c r="Q38" s="1225"/>
      <c r="R38" s="1186"/>
      <c r="S38" s="1225"/>
      <c r="T38" s="1227"/>
      <c r="U38" s="1227"/>
      <c r="V38" s="1227"/>
      <c r="W38" s="1227"/>
      <c r="X38" s="1227"/>
      <c r="Y38" s="1403"/>
      <c r="Z38" s="110"/>
      <c r="AA38" s="110"/>
      <c r="AB38" s="120"/>
      <c r="AC38" s="110"/>
      <c r="AD38" s="110"/>
      <c r="AE38" s="110"/>
    </row>
    <row r="39" spans="1:31" ht="12.75" customHeight="1">
      <c r="A39" s="1162"/>
      <c r="B39" s="1162"/>
      <c r="C39" s="1162"/>
      <c r="D39" s="251" t="s">
        <v>146</v>
      </c>
      <c r="E39" s="13"/>
      <c r="F39" s="128">
        <f>+E39</f>
        <v>0</v>
      </c>
      <c r="G39" s="174">
        <v>0</v>
      </c>
      <c r="H39" s="13"/>
      <c r="I39" s="127"/>
      <c r="J39" s="175">
        <v>0</v>
      </c>
      <c r="K39" s="175">
        <v>0</v>
      </c>
      <c r="L39" s="176">
        <v>0</v>
      </c>
      <c r="M39" s="131"/>
      <c r="N39" s="131"/>
      <c r="O39" s="1186"/>
      <c r="P39" s="1186"/>
      <c r="Q39" s="1225"/>
      <c r="R39" s="1186"/>
      <c r="S39" s="1225"/>
      <c r="T39" s="1227"/>
      <c r="U39" s="1227"/>
      <c r="V39" s="1227"/>
      <c r="W39" s="1227"/>
      <c r="X39" s="1227"/>
      <c r="Y39" s="1403"/>
      <c r="Z39" s="110"/>
      <c r="AA39" s="110"/>
      <c r="AB39" s="120"/>
      <c r="AC39" s="110"/>
      <c r="AD39" s="110"/>
      <c r="AE39" s="110"/>
    </row>
    <row r="40" spans="1:31" ht="9" customHeight="1">
      <c r="A40" s="1162"/>
      <c r="B40" s="1162"/>
      <c r="C40" s="1162"/>
      <c r="D40" s="1301" t="s">
        <v>147</v>
      </c>
      <c r="E40" s="162"/>
      <c r="F40" s="1305">
        <f>+E40</f>
        <v>0</v>
      </c>
      <c r="G40" s="179">
        <v>0</v>
      </c>
      <c r="H40" s="1399"/>
      <c r="I40" s="177"/>
      <c r="J40" s="1393">
        <v>0</v>
      </c>
      <c r="K40" s="184">
        <v>0</v>
      </c>
      <c r="L40" s="1395">
        <v>0</v>
      </c>
      <c r="M40" s="1369"/>
      <c r="N40" s="1369"/>
      <c r="O40" s="1186"/>
      <c r="P40" s="1186"/>
      <c r="Q40" s="1225"/>
      <c r="R40" s="1186"/>
      <c r="S40" s="1225"/>
      <c r="T40" s="1227"/>
      <c r="U40" s="1227"/>
      <c r="V40" s="1227"/>
      <c r="W40" s="1227"/>
      <c r="X40" s="1227"/>
      <c r="Y40" s="1403"/>
      <c r="Z40" s="110"/>
      <c r="AA40" s="110"/>
      <c r="AB40" s="120"/>
      <c r="AC40" s="110"/>
      <c r="AD40" s="110"/>
      <c r="AE40" s="110"/>
    </row>
    <row r="41" spans="1:31" ht="17.25" customHeight="1" thickBot="1">
      <c r="A41" s="1162"/>
      <c r="B41" s="1162"/>
      <c r="C41" s="1162"/>
      <c r="D41" s="1340"/>
      <c r="E41" s="185"/>
      <c r="F41" s="1306"/>
      <c r="G41" s="186"/>
      <c r="H41" s="1404"/>
      <c r="I41" s="195"/>
      <c r="J41" s="1394"/>
      <c r="K41" s="187"/>
      <c r="L41" s="1396"/>
      <c r="M41" s="1405"/>
      <c r="N41" s="1405"/>
      <c r="O41" s="1186"/>
      <c r="P41" s="1186"/>
      <c r="Q41" s="1225"/>
      <c r="R41" s="1283"/>
      <c r="S41" s="1347"/>
      <c r="T41" s="1227"/>
      <c r="U41" s="1227"/>
      <c r="V41" s="1386"/>
      <c r="W41" s="1386"/>
      <c r="X41" s="1386"/>
      <c r="Y41" s="1403"/>
      <c r="Z41" s="110"/>
      <c r="AA41" s="110"/>
      <c r="AB41" s="120"/>
      <c r="AC41" s="110"/>
      <c r="AD41" s="110"/>
      <c r="AE41" s="110"/>
    </row>
    <row r="42" spans="1:31" ht="12.75" customHeight="1">
      <c r="A42" s="1162"/>
      <c r="B42" s="1162"/>
      <c r="C42" s="1161" t="s">
        <v>151</v>
      </c>
      <c r="D42" s="113" t="s">
        <v>136</v>
      </c>
      <c r="E42" s="188">
        <f>+E37</f>
        <v>2.5</v>
      </c>
      <c r="F42" s="165">
        <f>+E42</f>
        <v>2.5</v>
      </c>
      <c r="G42" s="165">
        <v>2.5</v>
      </c>
      <c r="H42" s="135"/>
      <c r="I42" s="114"/>
      <c r="J42" s="166">
        <v>0</v>
      </c>
      <c r="K42" s="166">
        <v>0</v>
      </c>
      <c r="L42" s="167">
        <v>0</v>
      </c>
      <c r="M42" s="138"/>
      <c r="N42" s="138"/>
      <c r="O42" s="1185" t="s">
        <v>151</v>
      </c>
      <c r="P42" s="1185" t="s">
        <v>152</v>
      </c>
      <c r="Q42" s="1185" t="s">
        <v>153</v>
      </c>
      <c r="R42" s="1185" t="s">
        <v>140</v>
      </c>
      <c r="S42" s="1224" t="s">
        <v>141</v>
      </c>
      <c r="T42" s="1226">
        <v>13002.72</v>
      </c>
      <c r="U42" s="1226">
        <v>14086.28</v>
      </c>
      <c r="V42" s="1226" t="s">
        <v>142</v>
      </c>
      <c r="W42" s="1226" t="s">
        <v>143</v>
      </c>
      <c r="X42" s="1226" t="s">
        <v>144</v>
      </c>
      <c r="Y42" s="1397">
        <v>27089</v>
      </c>
      <c r="Z42" s="110"/>
      <c r="AA42" s="110"/>
      <c r="AB42" s="120"/>
      <c r="AC42" s="110"/>
      <c r="AD42" s="110"/>
      <c r="AE42" s="110"/>
    </row>
    <row r="43" spans="1:31" ht="12" customHeight="1">
      <c r="A43" s="1162"/>
      <c r="B43" s="1162"/>
      <c r="C43" s="1162"/>
      <c r="D43" s="251" t="s">
        <v>145</v>
      </c>
      <c r="E43" s="168">
        <f>+E38</f>
        <v>270000000</v>
      </c>
      <c r="F43" s="169">
        <f>+E43</f>
        <v>270000000</v>
      </c>
      <c r="G43" s="174">
        <v>270000000</v>
      </c>
      <c r="H43" s="143"/>
      <c r="I43" s="127"/>
      <c r="J43" s="175">
        <v>0</v>
      </c>
      <c r="K43" s="175">
        <v>0</v>
      </c>
      <c r="L43" s="173">
        <v>0</v>
      </c>
      <c r="M43" s="254"/>
      <c r="N43" s="254"/>
      <c r="O43" s="1186"/>
      <c r="P43" s="1186"/>
      <c r="Q43" s="1186"/>
      <c r="R43" s="1186"/>
      <c r="S43" s="1225"/>
      <c r="T43" s="1227"/>
      <c r="U43" s="1227"/>
      <c r="V43" s="1227"/>
      <c r="W43" s="1227"/>
      <c r="X43" s="1227"/>
      <c r="Y43" s="1388"/>
      <c r="Z43" s="110"/>
      <c r="AA43" s="110"/>
      <c r="AB43" s="120"/>
      <c r="AC43" s="110"/>
      <c r="AD43" s="110"/>
      <c r="AE43" s="110"/>
    </row>
    <row r="44" spans="1:31" ht="12" customHeight="1">
      <c r="A44" s="1162"/>
      <c r="B44" s="1162"/>
      <c r="C44" s="1162"/>
      <c r="D44" s="251" t="s">
        <v>146</v>
      </c>
      <c r="E44" s="143"/>
      <c r="F44" s="128">
        <f>+E44</f>
        <v>0</v>
      </c>
      <c r="G44" s="174">
        <v>0</v>
      </c>
      <c r="H44" s="143"/>
      <c r="I44" s="127"/>
      <c r="J44" s="175">
        <v>0</v>
      </c>
      <c r="K44" s="175">
        <v>0</v>
      </c>
      <c r="L44" s="176">
        <v>0</v>
      </c>
      <c r="M44" s="254"/>
      <c r="N44" s="254"/>
      <c r="O44" s="1186"/>
      <c r="P44" s="1186"/>
      <c r="Q44" s="1186"/>
      <c r="R44" s="1186"/>
      <c r="S44" s="1225"/>
      <c r="T44" s="1227"/>
      <c r="U44" s="1227"/>
      <c r="V44" s="1227"/>
      <c r="W44" s="1227"/>
      <c r="X44" s="1227"/>
      <c r="Y44" s="1388"/>
      <c r="Z44" s="110"/>
      <c r="AA44" s="110"/>
      <c r="AB44" s="120"/>
      <c r="AC44" s="110"/>
      <c r="AD44" s="110"/>
      <c r="AE44" s="110"/>
    </row>
    <row r="45" spans="1:31" ht="12" customHeight="1">
      <c r="A45" s="1162"/>
      <c r="B45" s="1162"/>
      <c r="C45" s="1162"/>
      <c r="D45" s="1301" t="s">
        <v>147</v>
      </c>
      <c r="E45" s="1390">
        <v>0</v>
      </c>
      <c r="F45" s="1305">
        <f>+E45</f>
        <v>0</v>
      </c>
      <c r="G45" s="174">
        <v>0</v>
      </c>
      <c r="H45" s="143"/>
      <c r="I45" s="127"/>
      <c r="J45" s="1393">
        <v>0</v>
      </c>
      <c r="K45" s="184">
        <v>0</v>
      </c>
      <c r="L45" s="1395">
        <v>0</v>
      </c>
      <c r="M45" s="254"/>
      <c r="N45" s="254"/>
      <c r="O45" s="1186"/>
      <c r="P45" s="1186"/>
      <c r="Q45" s="1186"/>
      <c r="R45" s="1186"/>
      <c r="S45" s="1225"/>
      <c r="T45" s="1227"/>
      <c r="U45" s="1227"/>
      <c r="V45" s="1227"/>
      <c r="W45" s="1227"/>
      <c r="X45" s="1227"/>
      <c r="Y45" s="1388"/>
      <c r="Z45" s="110"/>
      <c r="AA45" s="110"/>
      <c r="AB45" s="120"/>
      <c r="AC45" s="110"/>
      <c r="AD45" s="110"/>
      <c r="AE45" s="110"/>
    </row>
    <row r="46" spans="1:31" ht="12" customHeight="1" thickBot="1">
      <c r="A46" s="1162"/>
      <c r="B46" s="1162"/>
      <c r="C46" s="1163"/>
      <c r="D46" s="1302"/>
      <c r="E46" s="1398"/>
      <c r="F46" s="1306"/>
      <c r="G46" s="189"/>
      <c r="H46" s="146"/>
      <c r="I46" s="147"/>
      <c r="J46" s="1401"/>
      <c r="K46" s="190"/>
      <c r="L46" s="1396"/>
      <c r="M46" s="255"/>
      <c r="N46" s="255"/>
      <c r="O46" s="1186"/>
      <c r="P46" s="1186"/>
      <c r="Q46" s="1186"/>
      <c r="R46" s="1283"/>
      <c r="S46" s="1347"/>
      <c r="T46" s="1227"/>
      <c r="U46" s="1227"/>
      <c r="V46" s="1386"/>
      <c r="W46" s="1386"/>
      <c r="X46" s="1386"/>
      <c r="Y46" s="1388"/>
      <c r="Z46" s="110"/>
      <c r="AA46" s="110"/>
      <c r="AB46" s="120"/>
      <c r="AC46" s="110"/>
      <c r="AD46" s="110"/>
      <c r="AE46" s="110"/>
    </row>
    <row r="47" spans="1:31" ht="12" customHeight="1">
      <c r="A47" s="1162"/>
      <c r="B47" s="1162"/>
      <c r="C47" s="1161" t="s">
        <v>154</v>
      </c>
      <c r="D47" s="113" t="s">
        <v>136</v>
      </c>
      <c r="E47" s="183">
        <f>+E42</f>
        <v>2.5</v>
      </c>
      <c r="F47" s="115">
        <f>+E47</f>
        <v>2.5</v>
      </c>
      <c r="G47" s="165">
        <v>2.5</v>
      </c>
      <c r="H47" s="116"/>
      <c r="I47" s="114"/>
      <c r="J47" s="166">
        <v>0</v>
      </c>
      <c r="K47" s="166">
        <v>0</v>
      </c>
      <c r="L47" s="167">
        <v>0</v>
      </c>
      <c r="M47" s="119"/>
      <c r="N47" s="119"/>
      <c r="O47" s="1185" t="s">
        <v>154</v>
      </c>
      <c r="P47" s="1185" t="s">
        <v>155</v>
      </c>
      <c r="Q47" s="1185" t="s">
        <v>156</v>
      </c>
      <c r="R47" s="1185" t="s">
        <v>140</v>
      </c>
      <c r="S47" s="1224" t="s">
        <v>141</v>
      </c>
      <c r="T47" s="1226">
        <v>3060.48</v>
      </c>
      <c r="U47" s="1226">
        <v>3315.52</v>
      </c>
      <c r="V47" s="1226" t="s">
        <v>142</v>
      </c>
      <c r="W47" s="1226" t="s">
        <v>143</v>
      </c>
      <c r="X47" s="1226" t="s">
        <v>144</v>
      </c>
      <c r="Y47" s="1397">
        <v>6376</v>
      </c>
      <c r="Z47" s="110"/>
      <c r="AA47" s="110"/>
      <c r="AB47" s="120"/>
      <c r="AC47" s="110"/>
      <c r="AD47" s="110"/>
      <c r="AE47" s="110"/>
    </row>
    <row r="48" spans="1:31" ht="15.75" customHeight="1">
      <c r="A48" s="1162"/>
      <c r="B48" s="1162"/>
      <c r="C48" s="1162"/>
      <c r="D48" s="251" t="s">
        <v>145</v>
      </c>
      <c r="E48" s="168">
        <f>+E43</f>
        <v>270000000</v>
      </c>
      <c r="F48" s="169">
        <f>+E48</f>
        <v>270000000</v>
      </c>
      <c r="G48" s="170">
        <v>270000000</v>
      </c>
      <c r="H48" s="171"/>
      <c r="I48" s="168"/>
      <c r="J48" s="172">
        <v>0</v>
      </c>
      <c r="K48" s="172">
        <v>0</v>
      </c>
      <c r="L48" s="173">
        <v>0</v>
      </c>
      <c r="M48" s="131"/>
      <c r="N48" s="131"/>
      <c r="O48" s="1186"/>
      <c r="P48" s="1186"/>
      <c r="Q48" s="1186"/>
      <c r="R48" s="1186"/>
      <c r="S48" s="1225"/>
      <c r="T48" s="1227"/>
      <c r="U48" s="1227"/>
      <c r="V48" s="1227"/>
      <c r="W48" s="1227"/>
      <c r="X48" s="1227"/>
      <c r="Y48" s="1388"/>
      <c r="Z48" s="110"/>
      <c r="AA48" s="110"/>
      <c r="AB48" s="120"/>
      <c r="AC48" s="110"/>
      <c r="AD48" s="110"/>
      <c r="AE48" s="110"/>
    </row>
    <row r="49" spans="1:31" ht="15.75" customHeight="1">
      <c r="A49" s="1162"/>
      <c r="B49" s="1162"/>
      <c r="C49" s="1162"/>
      <c r="D49" s="251" t="s">
        <v>146</v>
      </c>
      <c r="E49" s="13"/>
      <c r="F49" s="128">
        <f>+E49</f>
        <v>0</v>
      </c>
      <c r="G49" s="174">
        <v>0</v>
      </c>
      <c r="H49" s="13"/>
      <c r="I49" s="127"/>
      <c r="J49" s="175">
        <v>0</v>
      </c>
      <c r="K49" s="175">
        <v>0</v>
      </c>
      <c r="L49" s="176">
        <v>0</v>
      </c>
      <c r="M49" s="131"/>
      <c r="N49" s="131"/>
      <c r="O49" s="1186"/>
      <c r="P49" s="1186"/>
      <c r="Q49" s="1186"/>
      <c r="R49" s="1186"/>
      <c r="S49" s="1225"/>
      <c r="T49" s="1227"/>
      <c r="U49" s="1227"/>
      <c r="V49" s="1227"/>
      <c r="W49" s="1227"/>
      <c r="X49" s="1227"/>
      <c r="Y49" s="1388"/>
      <c r="Z49" s="110"/>
      <c r="AA49" s="110"/>
      <c r="AB49" s="120"/>
      <c r="AC49" s="110"/>
      <c r="AD49" s="110"/>
      <c r="AE49" s="110"/>
    </row>
    <row r="50" spans="1:31" ht="15.75" customHeight="1">
      <c r="A50" s="1162"/>
      <c r="B50" s="1162"/>
      <c r="C50" s="1162"/>
      <c r="D50" s="1301" t="s">
        <v>147</v>
      </c>
      <c r="E50" s="1390">
        <v>0</v>
      </c>
      <c r="F50" s="1305">
        <f>+E50</f>
        <v>0</v>
      </c>
      <c r="G50" s="179">
        <v>0</v>
      </c>
      <c r="H50" s="1399"/>
      <c r="I50" s="177"/>
      <c r="J50" s="1393">
        <v>0</v>
      </c>
      <c r="K50" s="184">
        <v>0</v>
      </c>
      <c r="L50" s="1395">
        <v>0</v>
      </c>
      <c r="M50" s="1369"/>
      <c r="N50" s="1369"/>
      <c r="O50" s="1186"/>
      <c r="P50" s="1186"/>
      <c r="Q50" s="1186"/>
      <c r="R50" s="1186"/>
      <c r="S50" s="1225"/>
      <c r="T50" s="1227"/>
      <c r="U50" s="1227"/>
      <c r="V50" s="1227"/>
      <c r="W50" s="1227"/>
      <c r="X50" s="1227"/>
      <c r="Y50" s="1388"/>
      <c r="Z50" s="110"/>
      <c r="AA50" s="110"/>
      <c r="AB50" s="120"/>
      <c r="AC50" s="110"/>
      <c r="AD50" s="110"/>
      <c r="AE50" s="110"/>
    </row>
    <row r="51" spans="1:31" ht="15.75" customHeight="1" thickBot="1">
      <c r="A51" s="1162"/>
      <c r="B51" s="1162"/>
      <c r="C51" s="1163"/>
      <c r="D51" s="1302" t="s">
        <v>136</v>
      </c>
      <c r="E51" s="1398">
        <v>1080000000</v>
      </c>
      <c r="F51" s="1306"/>
      <c r="G51" s="181"/>
      <c r="H51" s="1400"/>
      <c r="I51" s="180"/>
      <c r="J51" s="1401"/>
      <c r="K51" s="190"/>
      <c r="L51" s="1396"/>
      <c r="M51" s="1370"/>
      <c r="N51" s="1370"/>
      <c r="O51" s="1283"/>
      <c r="P51" s="1283"/>
      <c r="Q51" s="1283"/>
      <c r="R51" s="1283"/>
      <c r="S51" s="1347"/>
      <c r="T51" s="1386"/>
      <c r="U51" s="1386"/>
      <c r="V51" s="1386"/>
      <c r="W51" s="1386"/>
      <c r="X51" s="1386"/>
      <c r="Y51" s="1389"/>
      <c r="Z51" s="110"/>
      <c r="AA51" s="110"/>
      <c r="AB51" s="120"/>
      <c r="AC51" s="110"/>
      <c r="AD51" s="110"/>
      <c r="AE51" s="110"/>
    </row>
    <row r="52" spans="1:31" ht="15.75" customHeight="1">
      <c r="A52" s="1162"/>
      <c r="B52" s="1162"/>
      <c r="C52" s="1161" t="s">
        <v>21</v>
      </c>
      <c r="D52" s="191" t="s">
        <v>136</v>
      </c>
      <c r="E52" s="151">
        <v>10</v>
      </c>
      <c r="F52" s="150">
        <v>10</v>
      </c>
      <c r="G52" s="196">
        <v>10</v>
      </c>
      <c r="H52" s="192"/>
      <c r="I52" s="195"/>
      <c r="J52" s="153">
        <v>0</v>
      </c>
      <c r="K52" s="153">
        <v>0</v>
      </c>
      <c r="L52" s="167">
        <v>0</v>
      </c>
      <c r="M52" s="119"/>
      <c r="N52" s="119"/>
      <c r="O52" s="1349"/>
      <c r="P52" s="1185"/>
      <c r="Q52" s="1185"/>
      <c r="R52" s="1185"/>
      <c r="S52" s="1224"/>
      <c r="T52" s="1178"/>
      <c r="U52" s="1178"/>
      <c r="V52" s="1178"/>
      <c r="W52" s="1178"/>
      <c r="X52" s="1178"/>
      <c r="Y52" s="1387"/>
      <c r="Z52" s="110"/>
      <c r="AA52" s="110"/>
      <c r="AB52" s="120"/>
      <c r="AC52" s="110"/>
      <c r="AD52" s="110"/>
      <c r="AE52" s="110"/>
    </row>
    <row r="53" spans="1:31" ht="15.75" customHeight="1">
      <c r="A53" s="1162"/>
      <c r="B53" s="1162"/>
      <c r="C53" s="1162"/>
      <c r="D53" s="251" t="s">
        <v>145</v>
      </c>
      <c r="E53" s="168">
        <v>1080000000</v>
      </c>
      <c r="F53" s="169">
        <v>1080000000</v>
      </c>
      <c r="G53" s="196">
        <v>1080000000</v>
      </c>
      <c r="H53" s="192"/>
      <c r="I53" s="195"/>
      <c r="J53" s="175">
        <v>0</v>
      </c>
      <c r="K53" s="175">
        <v>0</v>
      </c>
      <c r="L53" s="173">
        <v>0</v>
      </c>
      <c r="M53" s="131"/>
      <c r="N53" s="131"/>
      <c r="O53" s="1350"/>
      <c r="P53" s="1186"/>
      <c r="Q53" s="1186"/>
      <c r="R53" s="1186"/>
      <c r="S53" s="1225"/>
      <c r="T53" s="1159"/>
      <c r="U53" s="1159"/>
      <c r="V53" s="1159"/>
      <c r="W53" s="1159"/>
      <c r="X53" s="1159"/>
      <c r="Y53" s="1388"/>
      <c r="Z53" s="110"/>
      <c r="AA53" s="110"/>
      <c r="AB53" s="120"/>
      <c r="AC53" s="110"/>
      <c r="AD53" s="110"/>
      <c r="AE53" s="110"/>
    </row>
    <row r="54" spans="1:31" ht="15.75" customHeight="1">
      <c r="A54" s="1162"/>
      <c r="B54" s="1162"/>
      <c r="C54" s="1162"/>
      <c r="D54" s="251" t="s">
        <v>146</v>
      </c>
      <c r="E54" s="126"/>
      <c r="F54" s="128">
        <v>0</v>
      </c>
      <c r="G54" s="150">
        <v>0</v>
      </c>
      <c r="H54" s="149"/>
      <c r="I54" s="151"/>
      <c r="J54" s="175">
        <v>0</v>
      </c>
      <c r="K54" s="175">
        <v>0</v>
      </c>
      <c r="L54" s="176">
        <v>0</v>
      </c>
      <c r="M54" s="131"/>
      <c r="N54" s="131"/>
      <c r="O54" s="1350"/>
      <c r="P54" s="1186"/>
      <c r="Q54" s="1186"/>
      <c r="R54" s="1186"/>
      <c r="S54" s="1225"/>
      <c r="T54" s="1159"/>
      <c r="U54" s="1159"/>
      <c r="V54" s="1159"/>
      <c r="W54" s="1159"/>
      <c r="X54" s="1159"/>
      <c r="Y54" s="1388"/>
      <c r="Z54" s="110"/>
      <c r="AA54" s="110"/>
      <c r="AB54" s="120"/>
      <c r="AC54" s="110"/>
      <c r="AD54" s="110"/>
      <c r="AE54" s="110"/>
    </row>
    <row r="55" spans="1:31" ht="7.5" customHeight="1">
      <c r="A55" s="1162"/>
      <c r="B55" s="1162"/>
      <c r="C55" s="1162"/>
      <c r="D55" s="1301" t="s">
        <v>147</v>
      </c>
      <c r="E55" s="1390">
        <v>0</v>
      </c>
      <c r="F55" s="1305">
        <v>0</v>
      </c>
      <c r="G55" s="128">
        <v>0</v>
      </c>
      <c r="H55" s="143"/>
      <c r="I55" s="127"/>
      <c r="J55" s="1393">
        <v>0</v>
      </c>
      <c r="K55" s="1393">
        <v>0</v>
      </c>
      <c r="L55" s="1395">
        <v>0</v>
      </c>
      <c r="M55" s="1369"/>
      <c r="N55" s="1369"/>
      <c r="O55" s="1350"/>
      <c r="P55" s="1186"/>
      <c r="Q55" s="1186"/>
      <c r="R55" s="1186"/>
      <c r="S55" s="1225"/>
      <c r="T55" s="1159"/>
      <c r="U55" s="1159"/>
      <c r="V55" s="1159"/>
      <c r="W55" s="1159"/>
      <c r="X55" s="1159"/>
      <c r="Y55" s="1388"/>
      <c r="Z55" s="110"/>
      <c r="AA55" s="110"/>
      <c r="AB55" s="120"/>
      <c r="AC55" s="110"/>
      <c r="AD55" s="110"/>
      <c r="AE55" s="110"/>
    </row>
    <row r="56" spans="1:31" ht="17.25" customHeight="1" thickBot="1">
      <c r="A56" s="1163"/>
      <c r="B56" s="1163"/>
      <c r="C56" s="1162"/>
      <c r="D56" s="1340"/>
      <c r="E56" s="1391">
        <f>+E51</f>
        <v>1080000000</v>
      </c>
      <c r="F56" s="1392"/>
      <c r="G56" s="178"/>
      <c r="H56" s="162"/>
      <c r="I56" s="177"/>
      <c r="J56" s="1394"/>
      <c r="K56" s="1394"/>
      <c r="L56" s="1396"/>
      <c r="M56" s="1370"/>
      <c r="N56" s="1370"/>
      <c r="O56" s="1351"/>
      <c r="P56" s="1283"/>
      <c r="Q56" s="1283"/>
      <c r="R56" s="1283"/>
      <c r="S56" s="1347"/>
      <c r="T56" s="1330"/>
      <c r="U56" s="1330"/>
      <c r="V56" s="1330"/>
      <c r="W56" s="1330"/>
      <c r="X56" s="1330"/>
      <c r="Y56" s="1389"/>
      <c r="Z56" s="110"/>
      <c r="AA56" s="110"/>
      <c r="AB56" s="120"/>
      <c r="AC56" s="110"/>
      <c r="AD56" s="110"/>
      <c r="AE56" s="110"/>
    </row>
    <row r="57" spans="1:31" ht="13.5" customHeight="1">
      <c r="A57" s="1313">
        <v>3</v>
      </c>
      <c r="B57" s="1313" t="s">
        <v>81</v>
      </c>
      <c r="C57" s="1161" t="str">
        <f>+O57</f>
        <v>5 usme
4 san cristobal</v>
      </c>
      <c r="D57" s="113" t="s">
        <v>136</v>
      </c>
      <c r="E57" s="197">
        <v>1.2</v>
      </c>
      <c r="F57" s="133">
        <v>1.2</v>
      </c>
      <c r="G57" s="165">
        <v>1.2</v>
      </c>
      <c r="H57" s="197"/>
      <c r="I57" s="114"/>
      <c r="J57" s="117">
        <v>0</v>
      </c>
      <c r="K57" s="198">
        <v>0</v>
      </c>
      <c r="L57" s="199">
        <v>0</v>
      </c>
      <c r="M57" s="119"/>
      <c r="N57" s="200"/>
      <c r="O57" s="1185" t="s">
        <v>157</v>
      </c>
      <c r="P57" s="1185" t="s">
        <v>158</v>
      </c>
      <c r="Q57" s="1224" t="s">
        <v>159</v>
      </c>
      <c r="R57" s="1185" t="s">
        <v>160</v>
      </c>
      <c r="S57" s="1224" t="s">
        <v>161</v>
      </c>
      <c r="T57" s="1371" t="s">
        <v>162</v>
      </c>
      <c r="U57" s="1374">
        <v>207.629</v>
      </c>
      <c r="V57" s="201"/>
      <c r="W57" s="201"/>
      <c r="X57" s="201"/>
      <c r="Y57" s="202"/>
      <c r="Z57" s="110"/>
      <c r="AA57" s="110"/>
      <c r="AB57" s="120"/>
      <c r="AC57" s="110"/>
      <c r="AD57" s="110"/>
      <c r="AE57" s="110"/>
    </row>
    <row r="58" spans="1:31" ht="13.5" customHeight="1">
      <c r="A58" s="1314"/>
      <c r="B58" s="1314"/>
      <c r="C58" s="1162"/>
      <c r="D58" s="251" t="s">
        <v>145</v>
      </c>
      <c r="E58" s="168">
        <v>3979227588</v>
      </c>
      <c r="F58" s="169">
        <v>3979227588</v>
      </c>
      <c r="G58" s="169">
        <v>3979227588</v>
      </c>
      <c r="H58" s="171"/>
      <c r="I58" s="168"/>
      <c r="J58" s="203">
        <v>43220000</v>
      </c>
      <c r="K58" s="203">
        <v>174094000</v>
      </c>
      <c r="L58" s="204">
        <v>174094000</v>
      </c>
      <c r="M58" s="131"/>
      <c r="N58" s="131"/>
      <c r="O58" s="1186"/>
      <c r="P58" s="1186"/>
      <c r="Q58" s="1225"/>
      <c r="R58" s="1186"/>
      <c r="S58" s="1225"/>
      <c r="T58" s="1372"/>
      <c r="U58" s="1375"/>
      <c r="V58" s="205"/>
      <c r="W58" s="205"/>
      <c r="X58" s="205"/>
      <c r="Y58" s="206"/>
      <c r="Z58" s="110"/>
      <c r="AA58" s="110"/>
      <c r="AB58" s="120"/>
      <c r="AC58" s="110"/>
      <c r="AD58" s="110"/>
      <c r="AE58" s="110"/>
    </row>
    <row r="59" spans="1:31" ht="14.25" customHeight="1">
      <c r="A59" s="1314"/>
      <c r="B59" s="1314"/>
      <c r="C59" s="1162"/>
      <c r="D59" s="251" t="s">
        <v>146</v>
      </c>
      <c r="E59" s="127"/>
      <c r="F59" s="128">
        <v>0</v>
      </c>
      <c r="G59" s="128"/>
      <c r="H59" s="127"/>
      <c r="I59" s="127"/>
      <c r="J59" s="129">
        <v>0</v>
      </c>
      <c r="K59" s="129">
        <v>0</v>
      </c>
      <c r="L59" s="204">
        <v>0</v>
      </c>
      <c r="M59" s="131"/>
      <c r="N59" s="131"/>
      <c r="O59" s="1186"/>
      <c r="P59" s="1186"/>
      <c r="Q59" s="1225"/>
      <c r="R59" s="1186"/>
      <c r="S59" s="1225"/>
      <c r="T59" s="1372"/>
      <c r="U59" s="1375"/>
      <c r="V59" s="205" t="s">
        <v>163</v>
      </c>
      <c r="W59" s="205" t="s">
        <v>164</v>
      </c>
      <c r="X59" s="205" t="s">
        <v>165</v>
      </c>
      <c r="Y59" s="207">
        <v>406.025</v>
      </c>
      <c r="Z59" s="110"/>
      <c r="AA59" s="110"/>
      <c r="AB59" s="120"/>
      <c r="AC59" s="110"/>
      <c r="AD59" s="110"/>
      <c r="AE59" s="110"/>
    </row>
    <row r="60" spans="1:31" ht="36.75" customHeight="1">
      <c r="A60" s="1314"/>
      <c r="B60" s="1314"/>
      <c r="C60" s="1162"/>
      <c r="D60" s="1301" t="s">
        <v>147</v>
      </c>
      <c r="E60" s="1379">
        <v>65502409</v>
      </c>
      <c r="F60" s="1381">
        <v>65502409</v>
      </c>
      <c r="G60" s="220">
        <v>65502409</v>
      </c>
      <c r="H60" s="1379"/>
      <c r="I60" s="177"/>
      <c r="J60" s="1307">
        <v>2630924.75</v>
      </c>
      <c r="K60" s="1307">
        <v>9130925</v>
      </c>
      <c r="L60" s="220">
        <v>9130924.75</v>
      </c>
      <c r="M60" s="1369"/>
      <c r="N60" s="1369"/>
      <c r="O60" s="1186"/>
      <c r="P60" s="1186"/>
      <c r="Q60" s="1225"/>
      <c r="R60" s="1186"/>
      <c r="S60" s="1225"/>
      <c r="T60" s="1372"/>
      <c r="U60" s="1375"/>
      <c r="V60" s="205"/>
      <c r="W60" s="205"/>
      <c r="X60" s="205"/>
      <c r="Y60" s="206"/>
      <c r="Z60" s="110"/>
      <c r="AA60" s="110"/>
      <c r="AB60" s="120"/>
      <c r="AC60" s="110"/>
      <c r="AD60" s="110"/>
      <c r="AE60" s="110"/>
    </row>
    <row r="61" spans="1:31" ht="24" customHeight="1" thickBot="1">
      <c r="A61" s="1315"/>
      <c r="B61" s="1315"/>
      <c r="C61" s="1163"/>
      <c r="D61" s="1385"/>
      <c r="E61" s="1380"/>
      <c r="F61" s="1382"/>
      <c r="G61" s="223"/>
      <c r="H61" s="1380"/>
      <c r="I61" s="180"/>
      <c r="J61" s="1308"/>
      <c r="K61" s="1308"/>
      <c r="L61" s="223"/>
      <c r="M61" s="1370"/>
      <c r="N61" s="1370"/>
      <c r="O61" s="1283"/>
      <c r="P61" s="1283"/>
      <c r="Q61" s="1347"/>
      <c r="R61" s="1283"/>
      <c r="S61" s="1347"/>
      <c r="T61" s="1373"/>
      <c r="U61" s="1376"/>
      <c r="V61" s="208"/>
      <c r="W61" s="208"/>
      <c r="X61" s="208"/>
      <c r="Y61" s="209"/>
      <c r="Z61" s="110"/>
      <c r="AA61" s="110"/>
      <c r="AB61" s="120"/>
      <c r="AC61" s="110"/>
      <c r="AD61" s="110"/>
      <c r="AE61" s="110"/>
    </row>
    <row r="62" spans="1:31" ht="24" customHeight="1">
      <c r="A62" s="1161">
        <v>4</v>
      </c>
      <c r="B62" s="1161" t="s">
        <v>82</v>
      </c>
      <c r="C62" s="1161" t="s">
        <v>166</v>
      </c>
      <c r="D62" s="210" t="s">
        <v>136</v>
      </c>
      <c r="E62" s="211">
        <v>1</v>
      </c>
      <c r="F62" s="212">
        <v>1</v>
      </c>
      <c r="G62" s="212">
        <v>1</v>
      </c>
      <c r="H62" s="213"/>
      <c r="I62" s="213"/>
      <c r="J62" s="166">
        <v>0</v>
      </c>
      <c r="K62" s="166">
        <v>0</v>
      </c>
      <c r="L62" s="167">
        <v>0</v>
      </c>
      <c r="M62" s="214"/>
      <c r="N62" s="214"/>
      <c r="O62" s="1185" t="s">
        <v>157</v>
      </c>
      <c r="P62" s="1185" t="s">
        <v>158</v>
      </c>
      <c r="Q62" s="1224" t="s">
        <v>159</v>
      </c>
      <c r="R62" s="1185" t="s">
        <v>160</v>
      </c>
      <c r="S62" s="1224" t="s">
        <v>161</v>
      </c>
      <c r="T62" s="1371" t="s">
        <v>162</v>
      </c>
      <c r="U62" s="1374">
        <v>207.629</v>
      </c>
      <c r="V62" s="201"/>
      <c r="W62" s="201"/>
      <c r="X62" s="201"/>
      <c r="Y62" s="202"/>
      <c r="Z62" s="110"/>
      <c r="AA62" s="110"/>
      <c r="AB62" s="120"/>
      <c r="AC62" s="110"/>
      <c r="AD62" s="110"/>
      <c r="AE62" s="110"/>
    </row>
    <row r="63" spans="1:31" ht="24" customHeight="1">
      <c r="A63" s="1162"/>
      <c r="B63" s="1162"/>
      <c r="C63" s="1162"/>
      <c r="D63" s="157" t="s">
        <v>145</v>
      </c>
      <c r="E63" s="215">
        <v>97000000</v>
      </c>
      <c r="F63" s="216">
        <v>97000000</v>
      </c>
      <c r="G63" s="216">
        <v>97000000</v>
      </c>
      <c r="H63" s="215"/>
      <c r="I63" s="127"/>
      <c r="J63" s="253">
        <v>0</v>
      </c>
      <c r="K63" s="253">
        <v>0</v>
      </c>
      <c r="L63" s="217">
        <v>0</v>
      </c>
      <c r="M63" s="193"/>
      <c r="N63" s="193"/>
      <c r="O63" s="1186"/>
      <c r="P63" s="1186"/>
      <c r="Q63" s="1225"/>
      <c r="R63" s="1186"/>
      <c r="S63" s="1225"/>
      <c r="T63" s="1372"/>
      <c r="U63" s="1375"/>
      <c r="V63" s="205"/>
      <c r="W63" s="205"/>
      <c r="X63" s="205"/>
      <c r="Y63" s="206"/>
      <c r="Z63" s="110"/>
      <c r="AA63" s="110"/>
      <c r="AB63" s="120"/>
      <c r="AC63" s="110"/>
      <c r="AD63" s="110"/>
      <c r="AE63" s="110"/>
    </row>
    <row r="64" spans="1:31" ht="24" customHeight="1">
      <c r="A64" s="1162"/>
      <c r="B64" s="1162"/>
      <c r="C64" s="1162"/>
      <c r="D64" s="157" t="s">
        <v>146</v>
      </c>
      <c r="E64" s="218">
        <v>0</v>
      </c>
      <c r="F64" s="219">
        <v>0</v>
      </c>
      <c r="G64" s="219"/>
      <c r="H64" s="218"/>
      <c r="I64" s="218"/>
      <c r="J64" s="175">
        <v>0</v>
      </c>
      <c r="K64" s="175">
        <v>0</v>
      </c>
      <c r="L64" s="176">
        <v>0</v>
      </c>
      <c r="M64" s="193"/>
      <c r="N64" s="193"/>
      <c r="O64" s="1186"/>
      <c r="P64" s="1186"/>
      <c r="Q64" s="1225"/>
      <c r="R64" s="1186"/>
      <c r="S64" s="1225"/>
      <c r="T64" s="1372"/>
      <c r="U64" s="1375"/>
      <c r="V64" s="205" t="s">
        <v>163</v>
      </c>
      <c r="W64" s="205" t="s">
        <v>164</v>
      </c>
      <c r="X64" s="205" t="s">
        <v>165</v>
      </c>
      <c r="Y64" s="207">
        <v>406.025</v>
      </c>
      <c r="Z64" s="110"/>
      <c r="AA64" s="110"/>
      <c r="AB64" s="120"/>
      <c r="AC64" s="110"/>
      <c r="AD64" s="110"/>
      <c r="AE64" s="110"/>
    </row>
    <row r="65" spans="1:31" ht="24" customHeight="1">
      <c r="A65" s="1162"/>
      <c r="B65" s="1162"/>
      <c r="C65" s="1162"/>
      <c r="D65" s="1377" t="s">
        <v>147</v>
      </c>
      <c r="E65" s="1379">
        <v>0</v>
      </c>
      <c r="F65" s="1381">
        <v>0</v>
      </c>
      <c r="G65" s="216"/>
      <c r="H65" s="215"/>
      <c r="I65" s="127"/>
      <c r="J65" s="1307">
        <v>0</v>
      </c>
      <c r="K65" s="1307">
        <v>0</v>
      </c>
      <c r="L65" s="1383">
        <v>0</v>
      </c>
      <c r="M65" s="193"/>
      <c r="N65" s="193"/>
      <c r="O65" s="1186"/>
      <c r="P65" s="1186"/>
      <c r="Q65" s="1225"/>
      <c r="R65" s="1186"/>
      <c r="S65" s="1225"/>
      <c r="T65" s="1372"/>
      <c r="U65" s="1375"/>
      <c r="V65" s="205"/>
      <c r="W65" s="205"/>
      <c r="X65" s="205"/>
      <c r="Y65" s="206"/>
      <c r="Z65" s="110"/>
      <c r="AA65" s="110"/>
      <c r="AB65" s="120"/>
      <c r="AC65" s="110"/>
      <c r="AD65" s="110"/>
      <c r="AE65" s="110"/>
    </row>
    <row r="66" spans="1:31" ht="24" customHeight="1" thickBot="1">
      <c r="A66" s="1163"/>
      <c r="B66" s="1163"/>
      <c r="C66" s="1163"/>
      <c r="D66" s="1378"/>
      <c r="E66" s="1380"/>
      <c r="F66" s="1382"/>
      <c r="G66" s="221"/>
      <c r="H66" s="222"/>
      <c r="I66" s="147"/>
      <c r="J66" s="1308"/>
      <c r="K66" s="1308"/>
      <c r="L66" s="1384">
        <v>0</v>
      </c>
      <c r="M66" s="224"/>
      <c r="N66" s="224"/>
      <c r="O66" s="1283"/>
      <c r="P66" s="1283"/>
      <c r="Q66" s="1347"/>
      <c r="R66" s="1283"/>
      <c r="S66" s="1347"/>
      <c r="T66" s="1373"/>
      <c r="U66" s="1376"/>
      <c r="V66" s="208"/>
      <c r="W66" s="208"/>
      <c r="X66" s="208"/>
      <c r="Y66" s="209"/>
      <c r="Z66" s="110"/>
      <c r="AA66" s="110"/>
      <c r="AB66" s="120"/>
      <c r="AC66" s="110"/>
      <c r="AD66" s="110"/>
      <c r="AE66" s="110"/>
    </row>
    <row r="67" spans="1:31" ht="13.5" customHeight="1">
      <c r="A67" s="1161">
        <v>5</v>
      </c>
      <c r="B67" s="1161" t="s">
        <v>167</v>
      </c>
      <c r="C67" s="1161" t="s">
        <v>135</v>
      </c>
      <c r="D67" s="113" t="s">
        <v>136</v>
      </c>
      <c r="E67" s="197">
        <v>2</v>
      </c>
      <c r="F67" s="115">
        <f>+E67</f>
        <v>2</v>
      </c>
      <c r="G67" s="133">
        <v>0.66</v>
      </c>
      <c r="H67" s="116"/>
      <c r="I67" s="114"/>
      <c r="J67" s="117">
        <v>0</v>
      </c>
      <c r="K67" s="225">
        <v>0</v>
      </c>
      <c r="L67" s="226">
        <v>0</v>
      </c>
      <c r="M67" s="119"/>
      <c r="N67" s="119"/>
      <c r="O67" s="1185" t="s">
        <v>137</v>
      </c>
      <c r="P67" s="1185" t="s">
        <v>168</v>
      </c>
      <c r="Q67" s="1224" t="s">
        <v>169</v>
      </c>
      <c r="R67" s="1185" t="s">
        <v>140</v>
      </c>
      <c r="S67" s="1224" t="s">
        <v>170</v>
      </c>
      <c r="T67" s="1178">
        <v>37445</v>
      </c>
      <c r="U67" s="1178">
        <v>38908</v>
      </c>
      <c r="V67" s="1178" t="s">
        <v>142</v>
      </c>
      <c r="W67" s="1178" t="s">
        <v>143</v>
      </c>
      <c r="X67" s="1178" t="s">
        <v>144</v>
      </c>
      <c r="Y67" s="1364">
        <v>76353</v>
      </c>
      <c r="Z67" s="110"/>
      <c r="AA67" s="110"/>
      <c r="AB67" s="120"/>
      <c r="AC67" s="110"/>
      <c r="AD67" s="110"/>
      <c r="AE67" s="110"/>
    </row>
    <row r="68" spans="1:31" ht="13.5" customHeight="1">
      <c r="A68" s="1162"/>
      <c r="B68" s="1162"/>
      <c r="C68" s="1162"/>
      <c r="D68" s="251" t="s">
        <v>145</v>
      </c>
      <c r="E68" s="168">
        <v>449112690</v>
      </c>
      <c r="F68" s="169">
        <f>+E68</f>
        <v>449112690</v>
      </c>
      <c r="G68" s="169">
        <v>149704230</v>
      </c>
      <c r="H68" s="171"/>
      <c r="I68" s="168"/>
      <c r="J68" s="203">
        <v>86440000</v>
      </c>
      <c r="K68" s="203">
        <v>43220000</v>
      </c>
      <c r="L68" s="204">
        <f>+G68</f>
        <v>149704230</v>
      </c>
      <c r="M68" s="131"/>
      <c r="N68" s="131"/>
      <c r="O68" s="1186"/>
      <c r="P68" s="1186"/>
      <c r="Q68" s="1225"/>
      <c r="R68" s="1186"/>
      <c r="S68" s="1225"/>
      <c r="T68" s="1159"/>
      <c r="U68" s="1159"/>
      <c r="V68" s="1159"/>
      <c r="W68" s="1159"/>
      <c r="X68" s="1159"/>
      <c r="Y68" s="1365"/>
      <c r="Z68" s="110"/>
      <c r="AA68" s="110"/>
      <c r="AB68" s="120"/>
      <c r="AC68" s="110"/>
      <c r="AD68" s="110"/>
      <c r="AE68" s="110"/>
    </row>
    <row r="69" spans="1:31" ht="27.75" customHeight="1">
      <c r="A69" s="1162"/>
      <c r="B69" s="1162"/>
      <c r="C69" s="1162"/>
      <c r="D69" s="251" t="s">
        <v>146</v>
      </c>
      <c r="E69" s="252">
        <v>0.5</v>
      </c>
      <c r="F69" s="128">
        <f>+E69</f>
        <v>0.5</v>
      </c>
      <c r="G69" s="227">
        <v>0.17</v>
      </c>
      <c r="H69" s="252"/>
      <c r="I69" s="127"/>
      <c r="J69" s="129">
        <v>0</v>
      </c>
      <c r="K69" s="129">
        <v>0.16</v>
      </c>
      <c r="L69" s="228">
        <v>0.3</v>
      </c>
      <c r="M69" s="131"/>
      <c r="N69" s="131"/>
      <c r="O69" s="1186"/>
      <c r="P69" s="1186"/>
      <c r="Q69" s="1225"/>
      <c r="R69" s="1186"/>
      <c r="S69" s="1225"/>
      <c r="T69" s="1159"/>
      <c r="U69" s="1159"/>
      <c r="V69" s="1159"/>
      <c r="W69" s="1159"/>
      <c r="X69" s="1159"/>
      <c r="Y69" s="1365"/>
      <c r="Z69" s="110"/>
      <c r="AA69" s="110"/>
      <c r="AB69" s="120"/>
      <c r="AC69" s="110"/>
      <c r="AD69" s="110"/>
      <c r="AE69" s="110"/>
    </row>
    <row r="70" spans="1:31" ht="15">
      <c r="A70" s="1162"/>
      <c r="B70" s="1162"/>
      <c r="C70" s="1162"/>
      <c r="D70" s="1301" t="s">
        <v>147</v>
      </c>
      <c r="E70" s="1341">
        <v>15008539</v>
      </c>
      <c r="F70" s="1305">
        <f>+E70</f>
        <v>15008539</v>
      </c>
      <c r="G70" s="178">
        <v>5002846.33333333</v>
      </c>
      <c r="H70" s="1367"/>
      <c r="I70" s="177"/>
      <c r="J70" s="1307">
        <v>10480618</v>
      </c>
      <c r="K70" s="1307">
        <v>15008539</v>
      </c>
      <c r="L70" s="1345">
        <v>5002846</v>
      </c>
      <c r="M70" s="1369"/>
      <c r="N70" s="1369"/>
      <c r="O70" s="1186"/>
      <c r="P70" s="1186"/>
      <c r="Q70" s="1225"/>
      <c r="R70" s="1186"/>
      <c r="S70" s="1225"/>
      <c r="T70" s="1159"/>
      <c r="U70" s="1159"/>
      <c r="V70" s="1159"/>
      <c r="W70" s="1159"/>
      <c r="X70" s="1159"/>
      <c r="Y70" s="1365"/>
      <c r="Z70" s="110"/>
      <c r="AA70" s="110"/>
      <c r="AB70" s="120"/>
      <c r="AC70" s="110"/>
      <c r="AD70" s="110"/>
      <c r="AE70" s="110"/>
    </row>
    <row r="71" spans="1:31" ht="13.5" thickBot="1">
      <c r="A71" s="1162"/>
      <c r="B71" s="1162"/>
      <c r="C71" s="1163"/>
      <c r="D71" s="1302"/>
      <c r="E71" s="1342"/>
      <c r="F71" s="1306"/>
      <c r="G71" s="181"/>
      <c r="H71" s="1368"/>
      <c r="I71" s="180"/>
      <c r="J71" s="1308"/>
      <c r="K71" s="1308"/>
      <c r="L71" s="1346"/>
      <c r="M71" s="1370"/>
      <c r="N71" s="1370"/>
      <c r="O71" s="1283"/>
      <c r="P71" s="1283"/>
      <c r="Q71" s="1347"/>
      <c r="R71" s="1283"/>
      <c r="S71" s="1347"/>
      <c r="T71" s="1330"/>
      <c r="U71" s="1330"/>
      <c r="V71" s="1330"/>
      <c r="W71" s="1330"/>
      <c r="X71" s="1330"/>
      <c r="Y71" s="1366"/>
      <c r="Z71" s="110"/>
      <c r="AA71" s="110"/>
      <c r="AB71" s="120"/>
      <c r="AC71" s="110"/>
      <c r="AD71" s="110"/>
      <c r="AE71" s="110"/>
    </row>
    <row r="72" spans="1:31" ht="12.75" customHeight="1">
      <c r="A72" s="1162"/>
      <c r="B72" s="1162"/>
      <c r="C72" s="1360" t="s">
        <v>171</v>
      </c>
      <c r="D72" s="113" t="s">
        <v>136</v>
      </c>
      <c r="E72" s="197">
        <v>0</v>
      </c>
      <c r="F72" s="229"/>
      <c r="G72" s="229">
        <v>0.6666666666666666</v>
      </c>
      <c r="H72" s="197"/>
      <c r="I72" s="197"/>
      <c r="J72" s="230"/>
      <c r="K72" s="230">
        <v>0</v>
      </c>
      <c r="L72" s="226">
        <v>0.336</v>
      </c>
      <c r="M72" s="214"/>
      <c r="N72" s="214"/>
      <c r="O72" s="1348" t="s">
        <v>171</v>
      </c>
      <c r="P72" s="1348" t="s">
        <v>172</v>
      </c>
      <c r="Q72" s="1358" t="s">
        <v>173</v>
      </c>
      <c r="R72" s="1359" t="s">
        <v>140</v>
      </c>
      <c r="S72" s="1358" t="s">
        <v>174</v>
      </c>
      <c r="T72" s="1331">
        <v>48066</v>
      </c>
      <c r="U72" s="1331">
        <v>47135</v>
      </c>
      <c r="V72" s="1331" t="s">
        <v>142</v>
      </c>
      <c r="W72" s="1331" t="s">
        <v>143</v>
      </c>
      <c r="X72" s="1331" t="s">
        <v>144</v>
      </c>
      <c r="Y72" s="1355">
        <v>95201</v>
      </c>
      <c r="Z72" s="110"/>
      <c r="AA72" s="110"/>
      <c r="AB72" s="120"/>
      <c r="AC72" s="110"/>
      <c r="AD72" s="110"/>
      <c r="AE72" s="110"/>
    </row>
    <row r="73" spans="1:31" ht="12.75" customHeight="1">
      <c r="A73" s="1162"/>
      <c r="B73" s="1162"/>
      <c r="C73" s="1361"/>
      <c r="D73" s="251" t="s">
        <v>145</v>
      </c>
      <c r="E73" s="168">
        <v>0</v>
      </c>
      <c r="F73" s="169"/>
      <c r="G73" s="169">
        <v>149704230</v>
      </c>
      <c r="H73" s="168"/>
      <c r="I73" s="168"/>
      <c r="J73" s="203"/>
      <c r="K73" s="203">
        <v>43220000</v>
      </c>
      <c r="L73" s="204">
        <v>76553333.33333333</v>
      </c>
      <c r="M73" s="193"/>
      <c r="N73" s="193"/>
      <c r="O73" s="1186"/>
      <c r="P73" s="1186"/>
      <c r="Q73" s="1225"/>
      <c r="R73" s="1353"/>
      <c r="S73" s="1225"/>
      <c r="T73" s="1159"/>
      <c r="U73" s="1159"/>
      <c r="V73" s="1159"/>
      <c r="W73" s="1159"/>
      <c r="X73" s="1159"/>
      <c r="Y73" s="1356"/>
      <c r="Z73" s="110"/>
      <c r="AA73" s="110"/>
      <c r="AB73" s="120"/>
      <c r="AC73" s="110"/>
      <c r="AD73" s="110"/>
      <c r="AE73" s="110"/>
    </row>
    <row r="74" spans="1:31" ht="12.75" customHeight="1">
      <c r="A74" s="1162"/>
      <c r="B74" s="1162"/>
      <c r="C74" s="1361"/>
      <c r="D74" s="251" t="s">
        <v>146</v>
      </c>
      <c r="E74" s="252">
        <v>0</v>
      </c>
      <c r="F74" s="231"/>
      <c r="G74" s="232">
        <v>0.17</v>
      </c>
      <c r="H74" s="252"/>
      <c r="I74" s="252"/>
      <c r="J74" s="233"/>
      <c r="K74" s="233">
        <v>0</v>
      </c>
      <c r="L74" s="234">
        <v>0</v>
      </c>
      <c r="M74" s="193"/>
      <c r="N74" s="193"/>
      <c r="O74" s="1186"/>
      <c r="P74" s="1186"/>
      <c r="Q74" s="1225"/>
      <c r="R74" s="1353"/>
      <c r="S74" s="1225"/>
      <c r="T74" s="1159"/>
      <c r="U74" s="1159"/>
      <c r="V74" s="1159"/>
      <c r="W74" s="1159"/>
      <c r="X74" s="1159"/>
      <c r="Y74" s="1356"/>
      <c r="Z74" s="110"/>
      <c r="AA74" s="110"/>
      <c r="AB74" s="120"/>
      <c r="AC74" s="110"/>
      <c r="AD74" s="110"/>
      <c r="AE74" s="110"/>
    </row>
    <row r="75" spans="1:31" ht="12.75" customHeight="1">
      <c r="A75" s="1162"/>
      <c r="B75" s="1162"/>
      <c r="C75" s="1361"/>
      <c r="D75" s="1301" t="s">
        <v>147</v>
      </c>
      <c r="E75" s="1341">
        <v>0</v>
      </c>
      <c r="F75" s="1343"/>
      <c r="G75" s="235">
        <v>5002846.333333333</v>
      </c>
      <c r="H75" s="1341"/>
      <c r="I75" s="1341"/>
      <c r="J75" s="1332"/>
      <c r="K75" s="1332">
        <v>0</v>
      </c>
      <c r="L75" s="1345">
        <v>0</v>
      </c>
      <c r="M75" s="193"/>
      <c r="N75" s="193"/>
      <c r="O75" s="1186"/>
      <c r="P75" s="1186"/>
      <c r="Q75" s="1225"/>
      <c r="R75" s="1353"/>
      <c r="S75" s="1225"/>
      <c r="T75" s="1159"/>
      <c r="U75" s="1159"/>
      <c r="V75" s="1159"/>
      <c r="W75" s="1159"/>
      <c r="X75" s="1159"/>
      <c r="Y75" s="1356"/>
      <c r="Z75" s="110"/>
      <c r="AA75" s="110"/>
      <c r="AB75" s="120"/>
      <c r="AC75" s="110"/>
      <c r="AD75" s="110"/>
      <c r="AE75" s="110"/>
    </row>
    <row r="76" spans="1:31" ht="13.5" thickBot="1">
      <c r="A76" s="1162"/>
      <c r="B76" s="1162"/>
      <c r="C76" s="1362"/>
      <c r="D76" s="1302"/>
      <c r="E76" s="1342"/>
      <c r="F76" s="1344"/>
      <c r="G76" s="236"/>
      <c r="H76" s="1342"/>
      <c r="I76" s="1342"/>
      <c r="J76" s="1333"/>
      <c r="K76" s="1333"/>
      <c r="L76" s="1346"/>
      <c r="M76" s="224"/>
      <c r="N76" s="224"/>
      <c r="O76" s="1283"/>
      <c r="P76" s="1283"/>
      <c r="Q76" s="1347"/>
      <c r="R76" s="1354"/>
      <c r="S76" s="1347"/>
      <c r="T76" s="1330"/>
      <c r="U76" s="1330"/>
      <c r="V76" s="1330"/>
      <c r="W76" s="1330"/>
      <c r="X76" s="1330"/>
      <c r="Y76" s="1357"/>
      <c r="Z76" s="110"/>
      <c r="AA76" s="110"/>
      <c r="AB76" s="120"/>
      <c r="AC76" s="110"/>
      <c r="AD76" s="110"/>
      <c r="AE76" s="110"/>
    </row>
    <row r="77" spans="1:31" ht="12.75" customHeight="1">
      <c r="A77" s="1162"/>
      <c r="B77" s="1162"/>
      <c r="C77" s="1161" t="s">
        <v>175</v>
      </c>
      <c r="D77" s="113" t="s">
        <v>136</v>
      </c>
      <c r="E77" s="197">
        <v>0</v>
      </c>
      <c r="F77" s="229"/>
      <c r="G77" s="229">
        <v>0.6666666666666666</v>
      </c>
      <c r="H77" s="197"/>
      <c r="I77" s="197"/>
      <c r="J77" s="230"/>
      <c r="K77" s="230">
        <v>0</v>
      </c>
      <c r="L77" s="226">
        <v>0.22400000000000003</v>
      </c>
      <c r="M77" s="214"/>
      <c r="N77" s="237"/>
      <c r="O77" s="1348" t="s">
        <v>175</v>
      </c>
      <c r="P77" s="1349" t="s">
        <v>176</v>
      </c>
      <c r="Q77" s="1224" t="s">
        <v>153</v>
      </c>
      <c r="R77" s="1352" t="s">
        <v>140</v>
      </c>
      <c r="S77" s="1224" t="s">
        <v>177</v>
      </c>
      <c r="T77" s="1178">
        <v>191535</v>
      </c>
      <c r="U77" s="1178">
        <v>202823</v>
      </c>
      <c r="V77" s="1331" t="s">
        <v>142</v>
      </c>
      <c r="W77" s="1331" t="s">
        <v>143</v>
      </c>
      <c r="X77" s="1331" t="s">
        <v>144</v>
      </c>
      <c r="Y77" s="1363">
        <v>394358</v>
      </c>
      <c r="Z77" s="110"/>
      <c r="AA77" s="110"/>
      <c r="AB77" s="120"/>
      <c r="AC77" s="110"/>
      <c r="AD77" s="110"/>
      <c r="AE77" s="110"/>
    </row>
    <row r="78" spans="1:31" ht="12.75" customHeight="1">
      <c r="A78" s="1162"/>
      <c r="B78" s="1162"/>
      <c r="C78" s="1162"/>
      <c r="D78" s="251" t="s">
        <v>145</v>
      </c>
      <c r="E78" s="168">
        <v>0</v>
      </c>
      <c r="F78" s="169"/>
      <c r="G78" s="169">
        <v>149704230</v>
      </c>
      <c r="H78" s="168"/>
      <c r="I78" s="168"/>
      <c r="J78" s="203"/>
      <c r="K78" s="203">
        <v>43220000</v>
      </c>
      <c r="L78" s="204">
        <v>76553333.33333333</v>
      </c>
      <c r="M78" s="193"/>
      <c r="N78" s="194"/>
      <c r="O78" s="1186"/>
      <c r="P78" s="1350"/>
      <c r="Q78" s="1225"/>
      <c r="R78" s="1353"/>
      <c r="S78" s="1225"/>
      <c r="T78" s="1159"/>
      <c r="U78" s="1159"/>
      <c r="V78" s="1159"/>
      <c r="W78" s="1159"/>
      <c r="X78" s="1159"/>
      <c r="Y78" s="1356"/>
      <c r="Z78" s="110"/>
      <c r="AA78" s="110"/>
      <c r="AB78" s="120"/>
      <c r="AC78" s="110"/>
      <c r="AD78" s="110"/>
      <c r="AE78" s="110"/>
    </row>
    <row r="79" spans="1:31" ht="12.75" customHeight="1">
      <c r="A79" s="1162"/>
      <c r="B79" s="1162"/>
      <c r="C79" s="1162"/>
      <c r="D79" s="251" t="s">
        <v>146</v>
      </c>
      <c r="E79" s="252">
        <v>0</v>
      </c>
      <c r="F79" s="231"/>
      <c r="G79" s="232">
        <v>0.17</v>
      </c>
      <c r="H79" s="252"/>
      <c r="I79" s="252"/>
      <c r="J79" s="233"/>
      <c r="K79" s="233">
        <v>0</v>
      </c>
      <c r="L79" s="234">
        <v>0</v>
      </c>
      <c r="M79" s="193"/>
      <c r="N79" s="194"/>
      <c r="O79" s="1186"/>
      <c r="P79" s="1350"/>
      <c r="Q79" s="1225"/>
      <c r="R79" s="1353"/>
      <c r="S79" s="1225"/>
      <c r="T79" s="1159"/>
      <c r="U79" s="1159"/>
      <c r="V79" s="1159"/>
      <c r="W79" s="1159"/>
      <c r="X79" s="1159"/>
      <c r="Y79" s="1356"/>
      <c r="Z79" s="110"/>
      <c r="AA79" s="110"/>
      <c r="AB79" s="120"/>
      <c r="AC79" s="110"/>
      <c r="AD79" s="110"/>
      <c r="AE79" s="110"/>
    </row>
    <row r="80" spans="1:31" ht="12.75" customHeight="1">
      <c r="A80" s="1162"/>
      <c r="B80" s="1162"/>
      <c r="C80" s="1162"/>
      <c r="D80" s="1301" t="s">
        <v>147</v>
      </c>
      <c r="E80" s="1341">
        <v>0</v>
      </c>
      <c r="F80" s="1343"/>
      <c r="G80" s="235">
        <v>5002846.333333333</v>
      </c>
      <c r="H80" s="1341"/>
      <c r="I80" s="1341"/>
      <c r="J80" s="1332"/>
      <c r="K80" s="1332">
        <v>0</v>
      </c>
      <c r="L80" s="1345">
        <v>0</v>
      </c>
      <c r="M80" s="193"/>
      <c r="N80" s="194"/>
      <c r="O80" s="1186"/>
      <c r="P80" s="1350"/>
      <c r="Q80" s="1225"/>
      <c r="R80" s="1353"/>
      <c r="S80" s="1225"/>
      <c r="T80" s="1159"/>
      <c r="U80" s="1159"/>
      <c r="V80" s="1159"/>
      <c r="W80" s="1159"/>
      <c r="X80" s="1159"/>
      <c r="Y80" s="1356"/>
      <c r="Z80" s="110"/>
      <c r="AA80" s="110"/>
      <c r="AB80" s="120"/>
      <c r="AC80" s="110"/>
      <c r="AD80" s="110"/>
      <c r="AE80" s="110"/>
    </row>
    <row r="81" spans="1:31" ht="13.5" thickBot="1">
      <c r="A81" s="1162"/>
      <c r="B81" s="1162"/>
      <c r="C81" s="1163"/>
      <c r="D81" s="1302"/>
      <c r="E81" s="1342"/>
      <c r="F81" s="1344"/>
      <c r="G81" s="236"/>
      <c r="H81" s="1342"/>
      <c r="I81" s="1342"/>
      <c r="J81" s="1333"/>
      <c r="K81" s="1333"/>
      <c r="L81" s="1346"/>
      <c r="M81" s="224"/>
      <c r="N81" s="238"/>
      <c r="O81" s="1283"/>
      <c r="P81" s="1351"/>
      <c r="Q81" s="1347"/>
      <c r="R81" s="1354"/>
      <c r="S81" s="1347"/>
      <c r="T81" s="1330"/>
      <c r="U81" s="1330"/>
      <c r="V81" s="1330"/>
      <c r="W81" s="1330"/>
      <c r="X81" s="1330"/>
      <c r="Y81" s="1357"/>
      <c r="Z81" s="110"/>
      <c r="AA81" s="110"/>
      <c r="AB81" s="120"/>
      <c r="AC81" s="110"/>
      <c r="AD81" s="110"/>
      <c r="AE81" s="110"/>
    </row>
    <row r="82" spans="1:31" ht="12" customHeight="1">
      <c r="A82" s="1162"/>
      <c r="B82" s="1162"/>
      <c r="C82" s="1162" t="s">
        <v>178</v>
      </c>
      <c r="D82" s="191" t="s">
        <v>136</v>
      </c>
      <c r="E82" s="197">
        <f>+E77+E72</f>
        <v>0</v>
      </c>
      <c r="F82" s="229"/>
      <c r="G82" s="229">
        <v>1.9933333333333332</v>
      </c>
      <c r="H82" s="197"/>
      <c r="I82" s="197"/>
      <c r="J82" s="230"/>
      <c r="K82" s="230">
        <f aca="true" t="shared" si="0" ref="K82">+K77+K72</f>
        <v>0</v>
      </c>
      <c r="L82" s="226">
        <f>L77+L72</f>
        <v>0.56</v>
      </c>
      <c r="M82" s="193"/>
      <c r="N82" s="193"/>
      <c r="O82" s="239"/>
      <c r="P82" s="239"/>
      <c r="Q82" s="240"/>
      <c r="R82" s="239"/>
      <c r="S82" s="240"/>
      <c r="T82" s="205"/>
      <c r="U82" s="205"/>
      <c r="V82" s="205"/>
      <c r="W82" s="205"/>
      <c r="X82" s="205"/>
      <c r="Y82" s="206"/>
      <c r="Z82" s="110"/>
      <c r="AA82" s="110"/>
      <c r="AB82" s="120"/>
      <c r="AC82" s="110"/>
      <c r="AD82" s="110"/>
      <c r="AE82" s="110"/>
    </row>
    <row r="83" spans="1:31" ht="12" customHeight="1">
      <c r="A83" s="1162"/>
      <c r="B83" s="1162"/>
      <c r="C83" s="1162"/>
      <c r="D83" s="251" t="s">
        <v>145</v>
      </c>
      <c r="E83" s="168">
        <f>+E78+E73+E68</f>
        <v>449112690</v>
      </c>
      <c r="F83" s="169">
        <f aca="true" t="shared" si="1" ref="F83:K83">+F78+F73+F68</f>
        <v>449112690</v>
      </c>
      <c r="G83" s="169">
        <v>449112690</v>
      </c>
      <c r="H83" s="168">
        <f t="shared" si="1"/>
        <v>0</v>
      </c>
      <c r="I83" s="168">
        <f t="shared" si="1"/>
        <v>0</v>
      </c>
      <c r="J83" s="203">
        <f t="shared" si="1"/>
        <v>86440000</v>
      </c>
      <c r="K83" s="203">
        <f t="shared" si="1"/>
        <v>129660000</v>
      </c>
      <c r="L83" s="204">
        <f>L78+L73+L68</f>
        <v>302810896.6666666</v>
      </c>
      <c r="M83" s="193"/>
      <c r="N83" s="193"/>
      <c r="O83" s="239"/>
      <c r="P83" s="239"/>
      <c r="Q83" s="240"/>
      <c r="R83" s="239"/>
      <c r="S83" s="240"/>
      <c r="T83" s="205"/>
      <c r="U83" s="205"/>
      <c r="V83" s="205"/>
      <c r="W83" s="205"/>
      <c r="X83" s="205"/>
      <c r="Y83" s="206"/>
      <c r="Z83" s="110"/>
      <c r="AA83" s="110"/>
      <c r="AB83" s="120"/>
      <c r="AC83" s="110"/>
      <c r="AD83" s="110"/>
      <c r="AE83" s="110"/>
    </row>
    <row r="84" spans="1:31" ht="12" customHeight="1">
      <c r="A84" s="1162"/>
      <c r="B84" s="1162"/>
      <c r="C84" s="1162"/>
      <c r="D84" s="251" t="s">
        <v>146</v>
      </c>
      <c r="E84" s="252">
        <f>+E79+E74</f>
        <v>0</v>
      </c>
      <c r="F84" s="231"/>
      <c r="G84" s="241">
        <f>G69+G74+G79</f>
        <v>0.51</v>
      </c>
      <c r="H84" s="252"/>
      <c r="I84" s="252"/>
      <c r="J84" s="233"/>
      <c r="K84" s="233">
        <f aca="true" t="shared" si="2" ref="K84:K85">+K79+K74</f>
        <v>0</v>
      </c>
      <c r="L84" s="228">
        <v>0</v>
      </c>
      <c r="M84" s="193"/>
      <c r="N84" s="193"/>
      <c r="O84" s="239"/>
      <c r="P84" s="239"/>
      <c r="Q84" s="240"/>
      <c r="R84" s="239"/>
      <c r="S84" s="240"/>
      <c r="T84" s="205"/>
      <c r="U84" s="205"/>
      <c r="V84" s="205"/>
      <c r="W84" s="205"/>
      <c r="X84" s="205"/>
      <c r="Y84" s="206"/>
      <c r="Z84" s="110"/>
      <c r="AA84" s="110"/>
      <c r="AB84" s="120"/>
      <c r="AC84" s="110"/>
      <c r="AD84" s="110"/>
      <c r="AE84" s="110"/>
    </row>
    <row r="85" spans="1:31" ht="12" customHeight="1">
      <c r="A85" s="1162"/>
      <c r="B85" s="1162"/>
      <c r="C85" s="1162"/>
      <c r="D85" s="1301" t="s">
        <v>147</v>
      </c>
      <c r="E85" s="1341">
        <f>+E80+E75</f>
        <v>0</v>
      </c>
      <c r="F85" s="1343"/>
      <c r="G85" s="242">
        <v>15008539</v>
      </c>
      <c r="H85" s="1341"/>
      <c r="I85" s="1341"/>
      <c r="J85" s="1332"/>
      <c r="K85" s="1332">
        <f t="shared" si="2"/>
        <v>0</v>
      </c>
      <c r="L85" s="242">
        <v>15008539</v>
      </c>
      <c r="M85" s="193"/>
      <c r="N85" s="193"/>
      <c r="O85" s="239"/>
      <c r="P85" s="239"/>
      <c r="Q85" s="240"/>
      <c r="R85" s="239"/>
      <c r="S85" s="240"/>
      <c r="T85" s="205"/>
      <c r="U85" s="205"/>
      <c r="V85" s="205"/>
      <c r="W85" s="205"/>
      <c r="X85" s="205"/>
      <c r="Y85" s="206"/>
      <c r="Z85" s="110"/>
      <c r="AA85" s="110"/>
      <c r="AB85" s="120"/>
      <c r="AC85" s="110"/>
      <c r="AD85" s="110"/>
      <c r="AE85" s="110"/>
    </row>
    <row r="86" spans="1:31" ht="12" customHeight="1" thickBot="1">
      <c r="A86" s="1163"/>
      <c r="B86" s="1163"/>
      <c r="C86" s="1163"/>
      <c r="D86" s="1340"/>
      <c r="E86" s="1342"/>
      <c r="F86" s="1344"/>
      <c r="G86" s="243"/>
      <c r="H86" s="1342"/>
      <c r="I86" s="1342"/>
      <c r="J86" s="1333"/>
      <c r="K86" s="1333"/>
      <c r="L86" s="244"/>
      <c r="M86" s="193"/>
      <c r="N86" s="193"/>
      <c r="O86" s="239"/>
      <c r="P86" s="239"/>
      <c r="Q86" s="240"/>
      <c r="R86" s="239"/>
      <c r="S86" s="240"/>
      <c r="T86" s="205"/>
      <c r="U86" s="205"/>
      <c r="V86" s="205"/>
      <c r="W86" s="205"/>
      <c r="X86" s="205"/>
      <c r="Y86" s="206"/>
      <c r="Z86" s="110"/>
      <c r="AA86" s="110"/>
      <c r="AB86" s="120"/>
      <c r="AC86" s="110"/>
      <c r="AD86" s="110"/>
      <c r="AE86" s="110"/>
    </row>
    <row r="87" spans="1:31" ht="13.5" customHeight="1">
      <c r="A87" s="1313">
        <v>6</v>
      </c>
      <c r="B87" s="1164" t="s">
        <v>86</v>
      </c>
      <c r="C87" s="1334" t="s">
        <v>179</v>
      </c>
      <c r="D87" s="113" t="s">
        <v>136</v>
      </c>
      <c r="E87" s="116">
        <v>9.4</v>
      </c>
      <c r="F87" s="115">
        <v>9</v>
      </c>
      <c r="G87" s="115">
        <v>9</v>
      </c>
      <c r="H87" s="116"/>
      <c r="I87" s="114"/>
      <c r="J87" s="117">
        <v>0</v>
      </c>
      <c r="K87" s="245">
        <v>0.04</v>
      </c>
      <c r="L87" s="246">
        <v>0</v>
      </c>
      <c r="M87" s="119"/>
      <c r="N87" s="119"/>
      <c r="O87" s="1183" t="s">
        <v>179</v>
      </c>
      <c r="P87" s="1154" t="s">
        <v>180</v>
      </c>
      <c r="Q87" s="1155" t="s">
        <v>181</v>
      </c>
      <c r="R87" s="1154" t="s">
        <v>182</v>
      </c>
      <c r="S87" s="1155" t="s">
        <v>183</v>
      </c>
      <c r="T87" s="1157" t="s">
        <v>184</v>
      </c>
      <c r="U87" s="1157" t="s">
        <v>185</v>
      </c>
      <c r="V87" s="1157" t="s">
        <v>163</v>
      </c>
      <c r="W87" s="1157" t="s">
        <v>164</v>
      </c>
      <c r="X87" s="1157" t="s">
        <v>165</v>
      </c>
      <c r="Y87" s="1321">
        <v>34669</v>
      </c>
      <c r="Z87" s="110"/>
      <c r="AA87" s="110"/>
      <c r="AB87" s="120"/>
      <c r="AC87" s="110"/>
      <c r="AD87" s="110"/>
      <c r="AE87" s="110"/>
    </row>
    <row r="88" spans="1:31" ht="13.5" customHeight="1">
      <c r="A88" s="1314"/>
      <c r="B88" s="1165"/>
      <c r="C88" s="1335"/>
      <c r="D88" s="251" t="s">
        <v>145</v>
      </c>
      <c r="E88" s="171">
        <v>1194445933</v>
      </c>
      <c r="F88" s="169">
        <v>1194445933</v>
      </c>
      <c r="G88" s="169">
        <v>1194445933</v>
      </c>
      <c r="H88" s="171"/>
      <c r="I88" s="168"/>
      <c r="J88" s="203">
        <v>48900000</v>
      </c>
      <c r="K88" s="203">
        <v>92910000</v>
      </c>
      <c r="L88" s="247">
        <v>127486000</v>
      </c>
      <c r="M88" s="131"/>
      <c r="N88" s="131"/>
      <c r="O88" s="1184"/>
      <c r="P88" s="1140"/>
      <c r="Q88" s="1156"/>
      <c r="R88" s="1140"/>
      <c r="S88" s="1156"/>
      <c r="T88" s="1158"/>
      <c r="U88" s="1158"/>
      <c r="V88" s="1158"/>
      <c r="W88" s="1158"/>
      <c r="X88" s="1158"/>
      <c r="Y88" s="1322"/>
      <c r="Z88" s="110"/>
      <c r="AA88" s="110"/>
      <c r="AB88" s="120"/>
      <c r="AC88" s="110"/>
      <c r="AD88" s="110"/>
      <c r="AE88" s="110"/>
    </row>
    <row r="89" spans="1:31" ht="26.25" customHeight="1">
      <c r="A89" s="1314"/>
      <c r="B89" s="1165"/>
      <c r="C89" s="1335"/>
      <c r="D89" s="251" t="s">
        <v>146</v>
      </c>
      <c r="E89" s="248">
        <f>+F89</f>
        <v>0.4</v>
      </c>
      <c r="F89" s="174">
        <v>0.4</v>
      </c>
      <c r="G89" s="128">
        <v>0.4</v>
      </c>
      <c r="H89" s="249"/>
      <c r="I89" s="127"/>
      <c r="J89" s="129">
        <v>0</v>
      </c>
      <c r="K89" s="129">
        <v>0</v>
      </c>
      <c r="L89" s="250">
        <v>0</v>
      </c>
      <c r="M89" s="131"/>
      <c r="N89" s="131"/>
      <c r="O89" s="1184"/>
      <c r="P89" s="1140"/>
      <c r="Q89" s="1156"/>
      <c r="R89" s="1140"/>
      <c r="S89" s="1156"/>
      <c r="T89" s="1158"/>
      <c r="U89" s="1158"/>
      <c r="V89" s="1158"/>
      <c r="W89" s="1158"/>
      <c r="X89" s="1158"/>
      <c r="Y89" s="1322"/>
      <c r="Z89" s="110"/>
      <c r="AA89" s="110"/>
      <c r="AB89" s="120"/>
      <c r="AC89" s="110"/>
      <c r="AD89" s="110"/>
      <c r="AE89" s="110"/>
    </row>
    <row r="90" spans="1:31" ht="11.25" customHeight="1">
      <c r="A90" s="1314"/>
      <c r="B90" s="1165"/>
      <c r="C90" s="1335"/>
      <c r="D90" s="1324" t="s">
        <v>147</v>
      </c>
      <c r="E90" s="1326">
        <v>69871194</v>
      </c>
      <c r="F90" s="1305">
        <v>69871194</v>
      </c>
      <c r="G90" s="128">
        <v>69871194</v>
      </c>
      <c r="H90" s="1326"/>
      <c r="I90" s="127"/>
      <c r="J90" s="1328">
        <v>20475862.5</v>
      </c>
      <c r="K90" s="1307">
        <v>20475862.5</v>
      </c>
      <c r="L90" s="220">
        <v>20475862.5</v>
      </c>
      <c r="M90" s="1338"/>
      <c r="N90" s="1338"/>
      <c r="O90" s="1184"/>
      <c r="P90" s="1140"/>
      <c r="Q90" s="1156"/>
      <c r="R90" s="1140"/>
      <c r="S90" s="1156"/>
      <c r="T90" s="1158"/>
      <c r="U90" s="1158"/>
      <c r="V90" s="1158"/>
      <c r="W90" s="1158"/>
      <c r="X90" s="1158"/>
      <c r="Y90" s="1322"/>
      <c r="Z90" s="110"/>
      <c r="AA90" s="110"/>
      <c r="AB90" s="120"/>
      <c r="AC90" s="110"/>
      <c r="AD90" s="110"/>
      <c r="AE90" s="110"/>
    </row>
    <row r="91" spans="1:31" ht="37.5" customHeight="1" thickBot="1">
      <c r="A91" s="1315"/>
      <c r="B91" s="1166"/>
      <c r="C91" s="1336"/>
      <c r="D91" s="1325"/>
      <c r="E91" s="1327"/>
      <c r="F91" s="1306"/>
      <c r="G91" s="145"/>
      <c r="H91" s="1327"/>
      <c r="I91" s="147"/>
      <c r="J91" s="1329"/>
      <c r="K91" s="1308"/>
      <c r="L91" s="223">
        <v>0</v>
      </c>
      <c r="M91" s="1339"/>
      <c r="N91" s="1339"/>
      <c r="O91" s="1337"/>
      <c r="P91" s="1141"/>
      <c r="Q91" s="1205"/>
      <c r="R91" s="1141"/>
      <c r="S91" s="1205"/>
      <c r="T91" s="1320"/>
      <c r="U91" s="1320"/>
      <c r="V91" s="1320"/>
      <c r="W91" s="1320"/>
      <c r="X91" s="1320"/>
      <c r="Y91" s="1323"/>
      <c r="Z91" s="110"/>
      <c r="AA91" s="110"/>
      <c r="AB91" s="120"/>
      <c r="AC91" s="110"/>
      <c r="AD91" s="110"/>
      <c r="AE91" s="110"/>
    </row>
    <row r="92" spans="1:78" s="264" customFormat="1" ht="49.5" customHeight="1">
      <c r="A92" s="1313">
        <v>7</v>
      </c>
      <c r="B92" s="1313" t="s">
        <v>91</v>
      </c>
      <c r="C92" s="1162" t="s">
        <v>186</v>
      </c>
      <c r="D92" s="191" t="s">
        <v>136</v>
      </c>
      <c r="E92" s="256">
        <f>+F92</f>
        <v>20</v>
      </c>
      <c r="F92" s="257">
        <v>20</v>
      </c>
      <c r="G92" s="150">
        <v>20</v>
      </c>
      <c r="H92" s="258"/>
      <c r="I92" s="151"/>
      <c r="J92" s="259">
        <v>0</v>
      </c>
      <c r="K92" s="259">
        <v>0</v>
      </c>
      <c r="L92" s="246">
        <v>0</v>
      </c>
      <c r="M92" s="258"/>
      <c r="N92" s="258"/>
      <c r="O92" s="1177" t="s">
        <v>186</v>
      </c>
      <c r="P92" s="1316" t="s">
        <v>187</v>
      </c>
      <c r="Q92" s="1318" t="s">
        <v>188</v>
      </c>
      <c r="R92" s="1169" t="s">
        <v>189</v>
      </c>
      <c r="S92" s="1170" t="s">
        <v>190</v>
      </c>
      <c r="T92" s="1171">
        <f>92106+20477</f>
        <v>112583</v>
      </c>
      <c r="U92" s="1171">
        <f>92641+20877</f>
        <v>113518</v>
      </c>
      <c r="V92" s="1171" t="s">
        <v>191</v>
      </c>
      <c r="W92" s="1171" t="s">
        <v>143</v>
      </c>
      <c r="X92" s="1171" t="s">
        <v>144</v>
      </c>
      <c r="Y92" s="1293">
        <f>T92+U92</f>
        <v>226101</v>
      </c>
      <c r="Z92" s="260"/>
      <c r="AA92" s="260"/>
      <c r="AB92" s="261"/>
      <c r="AC92" s="260"/>
      <c r="AD92" s="260"/>
      <c r="AE92" s="260"/>
      <c r="AF92" s="262"/>
      <c r="AG92" s="262"/>
      <c r="AH92" s="262"/>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row>
    <row r="93" spans="1:78" s="264" customFormat="1" ht="49.5" customHeight="1">
      <c r="A93" s="1314"/>
      <c r="B93" s="1314"/>
      <c r="C93" s="1162"/>
      <c r="D93" s="251" t="s">
        <v>145</v>
      </c>
      <c r="E93" s="171">
        <v>1705086345</v>
      </c>
      <c r="F93" s="169">
        <v>1705086345</v>
      </c>
      <c r="G93" s="169">
        <v>1705086345</v>
      </c>
      <c r="H93" s="171"/>
      <c r="I93" s="168"/>
      <c r="J93" s="203">
        <v>48900000</v>
      </c>
      <c r="K93" s="203">
        <v>237798000</v>
      </c>
      <c r="L93" s="265">
        <v>237798000</v>
      </c>
      <c r="M93" s="171"/>
      <c r="N93" s="86"/>
      <c r="O93" s="1177"/>
      <c r="P93" s="1316"/>
      <c r="Q93" s="1318"/>
      <c r="R93" s="1169"/>
      <c r="S93" s="1170"/>
      <c r="T93" s="1171"/>
      <c r="U93" s="1171"/>
      <c r="V93" s="1171"/>
      <c r="W93" s="1171"/>
      <c r="X93" s="1171"/>
      <c r="Y93" s="1293"/>
      <c r="Z93" s="260"/>
      <c r="AA93" s="260"/>
      <c r="AB93" s="261"/>
      <c r="AC93" s="260"/>
      <c r="AD93" s="260"/>
      <c r="AE93" s="260"/>
      <c r="AF93" s="262"/>
      <c r="AG93" s="262"/>
      <c r="AH93" s="262"/>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row>
    <row r="94" spans="1:78" s="264" customFormat="1" ht="49.5" customHeight="1">
      <c r="A94" s="1314"/>
      <c r="B94" s="1314"/>
      <c r="C94" s="1162"/>
      <c r="D94" s="251" t="s">
        <v>146</v>
      </c>
      <c r="E94" s="266">
        <f>+F94</f>
        <v>29</v>
      </c>
      <c r="F94" s="227">
        <v>29</v>
      </c>
      <c r="G94" s="128">
        <v>29</v>
      </c>
      <c r="H94" s="13"/>
      <c r="I94" s="127"/>
      <c r="J94" s="267">
        <v>6.74</v>
      </c>
      <c r="K94" s="267"/>
      <c r="L94" s="265">
        <v>26.58</v>
      </c>
      <c r="M94" s="13"/>
      <c r="N94" s="268"/>
      <c r="O94" s="1177"/>
      <c r="P94" s="1316"/>
      <c r="Q94" s="1318"/>
      <c r="R94" s="1169"/>
      <c r="S94" s="1170"/>
      <c r="T94" s="1171"/>
      <c r="U94" s="1171"/>
      <c r="V94" s="1171"/>
      <c r="W94" s="1171"/>
      <c r="X94" s="1171"/>
      <c r="Y94" s="1293"/>
      <c r="Z94" s="260"/>
      <c r="AA94" s="260"/>
      <c r="AB94" s="261"/>
      <c r="AC94" s="260"/>
      <c r="AD94" s="260"/>
      <c r="AE94" s="260"/>
      <c r="AF94" s="262"/>
      <c r="AG94" s="262"/>
      <c r="AH94" s="262"/>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row>
    <row r="95" spans="1:78" s="264" customFormat="1" ht="40.5" customHeight="1">
      <c r="A95" s="1314"/>
      <c r="B95" s="1314"/>
      <c r="C95" s="1162"/>
      <c r="D95" s="1301" t="s">
        <v>147</v>
      </c>
      <c r="E95" s="1303">
        <v>431339501</v>
      </c>
      <c r="F95" s="1305">
        <v>431339501</v>
      </c>
      <c r="G95" s="178">
        <v>431339501</v>
      </c>
      <c r="H95" s="1303"/>
      <c r="I95" s="177"/>
      <c r="J95" s="1307">
        <v>91046315.75</v>
      </c>
      <c r="K95" s="1307">
        <v>229846315.75</v>
      </c>
      <c r="L95" s="269">
        <v>304096315.75</v>
      </c>
      <c r="M95" s="1303"/>
      <c r="N95" s="1309"/>
      <c r="O95" s="1177"/>
      <c r="P95" s="1316"/>
      <c r="Q95" s="1318"/>
      <c r="R95" s="1169"/>
      <c r="S95" s="1170"/>
      <c r="T95" s="1171"/>
      <c r="U95" s="1171"/>
      <c r="V95" s="1171"/>
      <c r="W95" s="1171"/>
      <c r="X95" s="1171"/>
      <c r="Y95" s="1293"/>
      <c r="Z95" s="260"/>
      <c r="AA95" s="260"/>
      <c r="AB95" s="261"/>
      <c r="AC95" s="260"/>
      <c r="AD95" s="260"/>
      <c r="AE95" s="260"/>
      <c r="AF95" s="262"/>
      <c r="AG95" s="262"/>
      <c r="AH95" s="262"/>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row>
    <row r="96" spans="1:78" s="264" customFormat="1" ht="42.75" customHeight="1" thickBot="1">
      <c r="A96" s="1315"/>
      <c r="B96" s="1315"/>
      <c r="C96" s="1163"/>
      <c r="D96" s="1302"/>
      <c r="E96" s="1304"/>
      <c r="F96" s="1306"/>
      <c r="G96" s="181"/>
      <c r="H96" s="1304"/>
      <c r="I96" s="180"/>
      <c r="J96" s="1308"/>
      <c r="K96" s="1308"/>
      <c r="L96" s="270"/>
      <c r="M96" s="1304"/>
      <c r="N96" s="1310"/>
      <c r="O96" s="1298"/>
      <c r="P96" s="1317"/>
      <c r="Q96" s="1319"/>
      <c r="R96" s="1311"/>
      <c r="S96" s="1312"/>
      <c r="T96" s="1285"/>
      <c r="U96" s="1285"/>
      <c r="V96" s="1285"/>
      <c r="W96" s="1285"/>
      <c r="X96" s="1285"/>
      <c r="Y96" s="1300"/>
      <c r="Z96" s="260"/>
      <c r="AA96" s="260"/>
      <c r="AB96" s="261"/>
      <c r="AC96" s="260"/>
      <c r="AD96" s="260"/>
      <c r="AE96" s="260"/>
      <c r="AF96" s="262"/>
      <c r="AG96" s="262"/>
      <c r="AH96" s="262"/>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row>
    <row r="97" spans="1:31" ht="13.5" customHeight="1">
      <c r="A97" s="1161">
        <v>8</v>
      </c>
      <c r="B97" s="1164" t="s">
        <v>87</v>
      </c>
      <c r="C97" s="1161" t="s">
        <v>135</v>
      </c>
      <c r="D97" s="271" t="s">
        <v>136</v>
      </c>
      <c r="E97" s="272">
        <v>8</v>
      </c>
      <c r="F97" s="115">
        <v>8</v>
      </c>
      <c r="G97" s="115">
        <v>4</v>
      </c>
      <c r="H97" s="116"/>
      <c r="I97" s="273"/>
      <c r="J97" s="117">
        <v>0</v>
      </c>
      <c r="K97" s="117">
        <v>0.12</v>
      </c>
      <c r="L97" s="246">
        <v>0.183</v>
      </c>
      <c r="M97" s="274"/>
      <c r="N97" s="275"/>
      <c r="O97" s="1297" t="s">
        <v>137</v>
      </c>
      <c r="P97" s="1297" t="s">
        <v>168</v>
      </c>
      <c r="Q97" s="1299" t="s">
        <v>192</v>
      </c>
      <c r="R97" s="1297" t="s">
        <v>140</v>
      </c>
      <c r="S97" s="1299" t="s">
        <v>193</v>
      </c>
      <c r="T97" s="1284">
        <v>37445</v>
      </c>
      <c r="U97" s="1284">
        <v>38908</v>
      </c>
      <c r="V97" s="1284" t="s">
        <v>142</v>
      </c>
      <c r="W97" s="1284" t="s">
        <v>143</v>
      </c>
      <c r="X97" s="1284" t="s">
        <v>194</v>
      </c>
      <c r="Y97" s="1292">
        <v>76353</v>
      </c>
      <c r="Z97" s="110"/>
      <c r="AA97" s="110"/>
      <c r="AB97" s="120"/>
      <c r="AC97" s="110"/>
      <c r="AD97" s="110"/>
      <c r="AE97" s="110"/>
    </row>
    <row r="98" spans="1:31" ht="13.5" customHeight="1">
      <c r="A98" s="1162"/>
      <c r="B98" s="1165"/>
      <c r="C98" s="1162"/>
      <c r="D98" s="276" t="s">
        <v>145</v>
      </c>
      <c r="E98" s="277">
        <v>180131055</v>
      </c>
      <c r="F98" s="169">
        <v>180131055</v>
      </c>
      <c r="G98" s="169">
        <f>G106/2</f>
        <v>90065527.5</v>
      </c>
      <c r="H98" s="171"/>
      <c r="I98" s="278"/>
      <c r="J98" s="203">
        <v>54580000</v>
      </c>
      <c r="K98" s="203">
        <v>54580000</v>
      </c>
      <c r="L98" s="247">
        <v>28043400</v>
      </c>
      <c r="M98" s="279"/>
      <c r="N98" s="280"/>
      <c r="O98" s="1177"/>
      <c r="P98" s="1177"/>
      <c r="Q98" s="1168"/>
      <c r="R98" s="1177"/>
      <c r="S98" s="1168"/>
      <c r="T98" s="1171"/>
      <c r="U98" s="1171"/>
      <c r="V98" s="1171"/>
      <c r="W98" s="1171"/>
      <c r="X98" s="1171"/>
      <c r="Y98" s="1293"/>
      <c r="Z98" s="110"/>
      <c r="AA98" s="110"/>
      <c r="AB98" s="120"/>
      <c r="AC98" s="110"/>
      <c r="AD98" s="110"/>
      <c r="AE98" s="110"/>
    </row>
    <row r="99" spans="1:31" ht="18" customHeight="1">
      <c r="A99" s="1162"/>
      <c r="B99" s="1165"/>
      <c r="C99" s="1162"/>
      <c r="D99" s="276" t="s">
        <v>146</v>
      </c>
      <c r="E99" s="281">
        <v>0</v>
      </c>
      <c r="F99" s="227">
        <v>0</v>
      </c>
      <c r="G99" s="282"/>
      <c r="H99" s="283"/>
      <c r="I99" s="284"/>
      <c r="J99" s="267">
        <v>0</v>
      </c>
      <c r="K99" s="267">
        <v>0</v>
      </c>
      <c r="L99" s="285"/>
      <c r="M99" s="279"/>
      <c r="N99" s="280"/>
      <c r="O99" s="1177"/>
      <c r="P99" s="1177"/>
      <c r="Q99" s="1168"/>
      <c r="R99" s="1177"/>
      <c r="S99" s="1168"/>
      <c r="T99" s="1171"/>
      <c r="U99" s="1171"/>
      <c r="V99" s="1171"/>
      <c r="W99" s="1171"/>
      <c r="X99" s="1171"/>
      <c r="Y99" s="1293"/>
      <c r="Z99" s="110"/>
      <c r="AA99" s="110"/>
      <c r="AB99" s="120"/>
      <c r="AC99" s="110"/>
      <c r="AD99" s="110"/>
      <c r="AE99" s="110"/>
    </row>
    <row r="100" spans="1:31" ht="35.25" customHeight="1" thickBot="1">
      <c r="A100" s="1162"/>
      <c r="B100" s="1165"/>
      <c r="C100" s="1163"/>
      <c r="D100" s="286" t="s">
        <v>147</v>
      </c>
      <c r="E100" s="287">
        <v>17781040</v>
      </c>
      <c r="F100" s="288">
        <v>17781040</v>
      </c>
      <c r="G100" s="178">
        <v>17781040</v>
      </c>
      <c r="H100" s="162"/>
      <c r="I100" s="289"/>
      <c r="J100" s="290">
        <v>17781040</v>
      </c>
      <c r="K100" s="290">
        <v>17781040</v>
      </c>
      <c r="L100" s="220">
        <v>17781040</v>
      </c>
      <c r="M100" s="291"/>
      <c r="N100" s="292"/>
      <c r="O100" s="1177"/>
      <c r="P100" s="1177"/>
      <c r="Q100" s="1168"/>
      <c r="R100" s="1177"/>
      <c r="S100" s="1168"/>
      <c r="T100" s="1171"/>
      <c r="U100" s="1171"/>
      <c r="V100" s="1171"/>
      <c r="W100" s="1171"/>
      <c r="X100" s="1171"/>
      <c r="Y100" s="1293"/>
      <c r="Z100" s="110"/>
      <c r="AA100" s="110"/>
      <c r="AB100" s="120"/>
      <c r="AC100" s="110"/>
      <c r="AD100" s="110"/>
      <c r="AE100" s="110"/>
    </row>
    <row r="101" spans="1:31" ht="20.1" customHeight="1">
      <c r="A101" s="1162"/>
      <c r="B101" s="1165"/>
      <c r="C101" s="1161" t="s">
        <v>171</v>
      </c>
      <c r="D101" s="271" t="s">
        <v>136</v>
      </c>
      <c r="E101" s="293">
        <v>0</v>
      </c>
      <c r="F101" s="294"/>
      <c r="G101" s="295">
        <v>4</v>
      </c>
      <c r="H101" s="296"/>
      <c r="I101" s="296"/>
      <c r="J101" s="297"/>
      <c r="K101" s="297">
        <v>0</v>
      </c>
      <c r="L101" s="298">
        <v>0.427</v>
      </c>
      <c r="M101" s="299"/>
      <c r="N101" s="300"/>
      <c r="O101" s="1294" t="s">
        <v>171</v>
      </c>
      <c r="P101" s="1294" t="s">
        <v>195</v>
      </c>
      <c r="Q101" s="1294" t="s">
        <v>196</v>
      </c>
      <c r="R101" s="1297" t="s">
        <v>140</v>
      </c>
      <c r="S101" s="1294" t="s">
        <v>197</v>
      </c>
      <c r="T101" s="1294">
        <v>6968</v>
      </c>
      <c r="U101" s="1294">
        <v>7253</v>
      </c>
      <c r="V101" s="1284" t="s">
        <v>142</v>
      </c>
      <c r="W101" s="1284" t="s">
        <v>143</v>
      </c>
      <c r="X101" s="1284" t="s">
        <v>194</v>
      </c>
      <c r="Y101" s="1286">
        <v>14221</v>
      </c>
      <c r="Z101" s="110"/>
      <c r="AA101" s="110"/>
      <c r="AB101" s="120"/>
      <c r="AC101" s="110"/>
      <c r="AD101" s="110"/>
      <c r="AE101" s="110"/>
    </row>
    <row r="102" spans="1:31" ht="20.1" customHeight="1">
      <c r="A102" s="1162"/>
      <c r="B102" s="1165"/>
      <c r="C102" s="1162"/>
      <c r="D102" s="276" t="s">
        <v>145</v>
      </c>
      <c r="E102" s="301">
        <v>0</v>
      </c>
      <c r="F102" s="302"/>
      <c r="G102" s="303">
        <v>90065527.5</v>
      </c>
      <c r="H102" s="304"/>
      <c r="I102" s="304"/>
      <c r="J102" s="305"/>
      <c r="K102" s="305">
        <v>0</v>
      </c>
      <c r="L102" s="306">
        <v>65434600</v>
      </c>
      <c r="M102" s="307"/>
      <c r="N102" s="308"/>
      <c r="O102" s="1295"/>
      <c r="P102" s="1295"/>
      <c r="Q102" s="1295"/>
      <c r="R102" s="1177"/>
      <c r="S102" s="1295"/>
      <c r="T102" s="1295"/>
      <c r="U102" s="1295"/>
      <c r="V102" s="1171"/>
      <c r="W102" s="1171"/>
      <c r="X102" s="1171"/>
      <c r="Y102" s="1287"/>
      <c r="Z102" s="110"/>
      <c r="AA102" s="110"/>
      <c r="AB102" s="120"/>
      <c r="AC102" s="110"/>
      <c r="AD102" s="110"/>
      <c r="AE102" s="110"/>
    </row>
    <row r="103" spans="1:31" ht="20.1" customHeight="1">
      <c r="A103" s="1162"/>
      <c r="B103" s="1165"/>
      <c r="C103" s="1162"/>
      <c r="D103" s="276" t="s">
        <v>146</v>
      </c>
      <c r="E103" s="301">
        <v>0</v>
      </c>
      <c r="F103" s="302"/>
      <c r="G103" s="303"/>
      <c r="H103" s="304"/>
      <c r="I103" s="304"/>
      <c r="J103" s="305"/>
      <c r="K103" s="305">
        <v>0</v>
      </c>
      <c r="L103" s="306">
        <v>0</v>
      </c>
      <c r="M103" s="307"/>
      <c r="N103" s="308"/>
      <c r="O103" s="1295"/>
      <c r="P103" s="1295"/>
      <c r="Q103" s="1295"/>
      <c r="R103" s="1177"/>
      <c r="S103" s="1295"/>
      <c r="T103" s="1295"/>
      <c r="U103" s="1295"/>
      <c r="V103" s="1171"/>
      <c r="W103" s="1171"/>
      <c r="X103" s="1171"/>
      <c r="Y103" s="1287"/>
      <c r="Z103" s="110"/>
      <c r="AA103" s="110"/>
      <c r="AB103" s="120"/>
      <c r="AC103" s="110"/>
      <c r="AD103" s="110"/>
      <c r="AE103" s="110"/>
    </row>
    <row r="104" spans="1:31" ht="20.1" customHeight="1" thickBot="1">
      <c r="A104" s="1162"/>
      <c r="B104" s="1165"/>
      <c r="C104" s="1163"/>
      <c r="D104" s="286" t="s">
        <v>147</v>
      </c>
      <c r="E104" s="309">
        <v>0</v>
      </c>
      <c r="F104" s="310"/>
      <c r="G104" s="311"/>
      <c r="H104" s="312"/>
      <c r="I104" s="312"/>
      <c r="J104" s="313"/>
      <c r="K104" s="313">
        <v>0</v>
      </c>
      <c r="L104" s="314">
        <v>0</v>
      </c>
      <c r="M104" s="315"/>
      <c r="N104" s="316"/>
      <c r="O104" s="1296"/>
      <c r="P104" s="1296"/>
      <c r="Q104" s="1296"/>
      <c r="R104" s="1298"/>
      <c r="S104" s="1296"/>
      <c r="T104" s="1296"/>
      <c r="U104" s="1296"/>
      <c r="V104" s="1285"/>
      <c r="W104" s="1285"/>
      <c r="X104" s="1285"/>
      <c r="Y104" s="1288"/>
      <c r="Z104" s="110"/>
      <c r="AA104" s="110"/>
      <c r="AB104" s="120"/>
      <c r="AC104" s="110"/>
      <c r="AD104" s="110"/>
      <c r="AE104" s="110"/>
    </row>
    <row r="105" spans="1:31" ht="20.1" customHeight="1">
      <c r="A105" s="1162"/>
      <c r="B105" s="1165"/>
      <c r="C105" s="1161" t="s">
        <v>21</v>
      </c>
      <c r="D105" s="271" t="s">
        <v>136</v>
      </c>
      <c r="E105" s="304">
        <f>+E101+E97</f>
        <v>8</v>
      </c>
      <c r="F105" s="302">
        <f aca="true" t="shared" si="3" ref="F105:K106">+F101+F97</f>
        <v>8</v>
      </c>
      <c r="G105" s="303">
        <v>8</v>
      </c>
      <c r="H105" s="304">
        <f t="shared" si="3"/>
        <v>0</v>
      </c>
      <c r="I105" s="304">
        <f t="shared" si="3"/>
        <v>0</v>
      </c>
      <c r="J105" s="317">
        <f t="shared" si="3"/>
        <v>0</v>
      </c>
      <c r="K105" s="317">
        <f t="shared" si="3"/>
        <v>0.12</v>
      </c>
      <c r="L105" s="318">
        <v>0.61</v>
      </c>
      <c r="M105" s="319"/>
      <c r="N105" s="193"/>
      <c r="O105" s="1185"/>
      <c r="P105" s="1185"/>
      <c r="Q105" s="1185"/>
      <c r="R105" s="1185"/>
      <c r="S105" s="1185"/>
      <c r="T105" s="1185"/>
      <c r="U105" s="1185"/>
      <c r="V105" s="1185"/>
      <c r="W105" s="1185"/>
      <c r="X105" s="1185"/>
      <c r="Y105" s="1185"/>
      <c r="Z105" s="110"/>
      <c r="AA105" s="110"/>
      <c r="AB105" s="120"/>
      <c r="AC105" s="110"/>
      <c r="AD105" s="110"/>
      <c r="AE105" s="110"/>
    </row>
    <row r="106" spans="1:31" ht="20.1" customHeight="1">
      <c r="A106" s="1162"/>
      <c r="B106" s="1165"/>
      <c r="C106" s="1162"/>
      <c r="D106" s="276" t="s">
        <v>145</v>
      </c>
      <c r="E106" s="304">
        <f>+E102+E98</f>
        <v>180131055</v>
      </c>
      <c r="F106" s="304">
        <f t="shared" si="3"/>
        <v>180131055</v>
      </c>
      <c r="G106" s="320">
        <v>180131055</v>
      </c>
      <c r="H106" s="304">
        <f t="shared" si="3"/>
        <v>0</v>
      </c>
      <c r="I106" s="304">
        <f t="shared" si="3"/>
        <v>0</v>
      </c>
      <c r="J106" s="317">
        <f t="shared" si="3"/>
        <v>54580000</v>
      </c>
      <c r="K106" s="317">
        <f t="shared" si="3"/>
        <v>54580000</v>
      </c>
      <c r="L106" s="306">
        <v>93478000</v>
      </c>
      <c r="M106" s="319"/>
      <c r="N106" s="193"/>
      <c r="O106" s="1186"/>
      <c r="P106" s="1186"/>
      <c r="Q106" s="1186"/>
      <c r="R106" s="1186"/>
      <c r="S106" s="1186"/>
      <c r="T106" s="1186"/>
      <c r="U106" s="1186"/>
      <c r="V106" s="1186"/>
      <c r="W106" s="1186"/>
      <c r="X106" s="1186"/>
      <c r="Y106" s="1186"/>
      <c r="Z106" s="110"/>
      <c r="AA106" s="110"/>
      <c r="AB106" s="120"/>
      <c r="AC106" s="110"/>
      <c r="AD106" s="110"/>
      <c r="AE106" s="110"/>
    </row>
    <row r="107" spans="1:31" ht="20.1" customHeight="1">
      <c r="A107" s="1162"/>
      <c r="B107" s="1165"/>
      <c r="C107" s="1162"/>
      <c r="D107" s="276" t="s">
        <v>146</v>
      </c>
      <c r="E107" s="304">
        <f>+E99+E103</f>
        <v>0</v>
      </c>
      <c r="F107" s="304">
        <f aca="true" t="shared" si="4" ref="F107:K107">+F99+F103</f>
        <v>0</v>
      </c>
      <c r="G107" s="320"/>
      <c r="H107" s="304">
        <f t="shared" si="4"/>
        <v>0</v>
      </c>
      <c r="I107" s="304">
        <f t="shared" si="4"/>
        <v>0</v>
      </c>
      <c r="J107" s="317">
        <f t="shared" si="4"/>
        <v>0</v>
      </c>
      <c r="K107" s="317">
        <f t="shared" si="4"/>
        <v>0</v>
      </c>
      <c r="L107" s="306">
        <v>0</v>
      </c>
      <c r="M107" s="319"/>
      <c r="N107" s="193"/>
      <c r="O107" s="1186"/>
      <c r="P107" s="1186"/>
      <c r="Q107" s="1186"/>
      <c r="R107" s="1186"/>
      <c r="S107" s="1186"/>
      <c r="T107" s="1186"/>
      <c r="U107" s="1186"/>
      <c r="V107" s="1186"/>
      <c r="W107" s="1186"/>
      <c r="X107" s="1186"/>
      <c r="Y107" s="1186"/>
      <c r="Z107" s="110"/>
      <c r="AA107" s="110"/>
      <c r="AB107" s="120"/>
      <c r="AC107" s="110"/>
      <c r="AD107" s="110"/>
      <c r="AE107" s="110"/>
    </row>
    <row r="108" spans="1:31" ht="20.1" customHeight="1" thickBot="1">
      <c r="A108" s="1163"/>
      <c r="B108" s="1166"/>
      <c r="C108" s="1163"/>
      <c r="D108" s="286" t="s">
        <v>147</v>
      </c>
      <c r="E108" s="312">
        <f>+E104+E100</f>
        <v>17781040</v>
      </c>
      <c r="F108" s="312">
        <f aca="true" t="shared" si="5" ref="F108:K108">+F104+F100</f>
        <v>17781040</v>
      </c>
      <c r="G108" s="321">
        <v>17781040</v>
      </c>
      <c r="H108" s="312">
        <f t="shared" si="5"/>
        <v>0</v>
      </c>
      <c r="I108" s="312">
        <f t="shared" si="5"/>
        <v>0</v>
      </c>
      <c r="J108" s="322">
        <f t="shared" si="5"/>
        <v>17781040</v>
      </c>
      <c r="K108" s="322">
        <f t="shared" si="5"/>
        <v>17781040</v>
      </c>
      <c r="L108" s="323">
        <v>17781040</v>
      </c>
      <c r="M108" s="319"/>
      <c r="N108" s="193"/>
      <c r="O108" s="1283"/>
      <c r="P108" s="1283"/>
      <c r="Q108" s="1283"/>
      <c r="R108" s="1283"/>
      <c r="S108" s="1283"/>
      <c r="T108" s="1283"/>
      <c r="U108" s="1283"/>
      <c r="V108" s="1283"/>
      <c r="W108" s="1283"/>
      <c r="X108" s="1283"/>
      <c r="Y108" s="1283"/>
      <c r="Z108" s="110"/>
      <c r="AA108" s="110"/>
      <c r="AB108" s="120"/>
      <c r="AC108" s="110"/>
      <c r="AD108" s="110"/>
      <c r="AE108" s="110"/>
    </row>
    <row r="109" spans="1:78" s="329" customFormat="1" ht="12" customHeight="1">
      <c r="A109" s="1161"/>
      <c r="B109" s="1174" t="s">
        <v>198</v>
      </c>
      <c r="C109" s="1275"/>
      <c r="D109" s="1277" t="s">
        <v>199</v>
      </c>
      <c r="E109" s="1126">
        <f>+E28+E58+E63+E68+E88+E93+E98+E53</f>
        <v>8795300000</v>
      </c>
      <c r="F109" s="1126">
        <f>+F28+F53+F58+F63+F68+F88+F93+F98</f>
        <v>8795300000</v>
      </c>
      <c r="G109" s="346"/>
      <c r="H109" s="1280"/>
      <c r="I109" s="346"/>
      <c r="J109" s="1269">
        <f>+J28+J58+J68+J88+J93+J98</f>
        <v>352220000</v>
      </c>
      <c r="K109" s="1269">
        <f>+K28+K58+K68+K88+K93+K98</f>
        <v>677795000</v>
      </c>
      <c r="L109" s="1269">
        <v>937709000</v>
      </c>
      <c r="M109" s="1272"/>
      <c r="N109" s="1272"/>
      <c r="O109" s="1266"/>
      <c r="P109" s="1266"/>
      <c r="Q109" s="1266"/>
      <c r="R109" s="1266"/>
      <c r="S109" s="1266"/>
      <c r="T109" s="1266"/>
      <c r="U109" s="1266"/>
      <c r="V109" s="1266"/>
      <c r="W109" s="1266"/>
      <c r="X109" s="1266"/>
      <c r="Y109" s="1289"/>
      <c r="Z109" s="324"/>
      <c r="AA109" s="324"/>
      <c r="AB109" s="325"/>
      <c r="AC109" s="324"/>
      <c r="AD109" s="324"/>
      <c r="AE109" s="324"/>
      <c r="AF109" s="326"/>
      <c r="AG109" s="326"/>
      <c r="AH109" s="326"/>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c r="BT109" s="328"/>
      <c r="BU109" s="328"/>
      <c r="BV109" s="328"/>
      <c r="BW109" s="328"/>
      <c r="BX109" s="328"/>
      <c r="BY109" s="328"/>
      <c r="BZ109" s="328"/>
    </row>
    <row r="110" spans="1:78" s="329" customFormat="1" ht="12" customHeight="1" thickBot="1">
      <c r="A110" s="1162"/>
      <c r="B110" s="1176"/>
      <c r="C110" s="1276"/>
      <c r="D110" s="1278" t="s">
        <v>200</v>
      </c>
      <c r="E110" s="1124"/>
      <c r="F110" s="1124"/>
      <c r="G110" s="347"/>
      <c r="H110" s="1281"/>
      <c r="I110" s="347"/>
      <c r="J110" s="1270"/>
      <c r="K110" s="1270"/>
      <c r="L110" s="1270"/>
      <c r="M110" s="1273"/>
      <c r="N110" s="1273"/>
      <c r="O110" s="1267"/>
      <c r="P110" s="1267"/>
      <c r="Q110" s="1267"/>
      <c r="R110" s="1267"/>
      <c r="S110" s="1267"/>
      <c r="T110" s="1267"/>
      <c r="U110" s="1267"/>
      <c r="V110" s="1267"/>
      <c r="W110" s="1267"/>
      <c r="X110" s="1267"/>
      <c r="Y110" s="1290"/>
      <c r="Z110" s="324"/>
      <c r="AA110" s="324"/>
      <c r="AB110" s="325"/>
      <c r="AC110" s="324"/>
      <c r="AD110" s="324"/>
      <c r="AE110" s="324"/>
      <c r="AF110" s="326"/>
      <c r="AG110" s="326"/>
      <c r="AH110" s="326"/>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8"/>
      <c r="BT110" s="328"/>
      <c r="BU110" s="328"/>
      <c r="BV110" s="328"/>
      <c r="BW110" s="328"/>
      <c r="BX110" s="328"/>
      <c r="BY110" s="328"/>
      <c r="BZ110" s="328"/>
    </row>
    <row r="111" spans="1:78" s="332" customFormat="1" ht="52.5" customHeight="1" thickBot="1">
      <c r="A111" s="1238" t="s">
        <v>201</v>
      </c>
      <c r="B111" s="1127"/>
      <c r="C111" s="1127"/>
      <c r="D111" s="1279" t="s">
        <v>202</v>
      </c>
      <c r="E111" s="1125"/>
      <c r="F111" s="1125"/>
      <c r="G111" s="348"/>
      <c r="H111" s="1282"/>
      <c r="I111" s="348"/>
      <c r="J111" s="1271"/>
      <c r="K111" s="1271"/>
      <c r="L111" s="1271"/>
      <c r="M111" s="1274"/>
      <c r="N111" s="1274"/>
      <c r="O111" s="1268"/>
      <c r="P111" s="1268"/>
      <c r="Q111" s="1268"/>
      <c r="R111" s="1268"/>
      <c r="S111" s="1268"/>
      <c r="T111" s="1268"/>
      <c r="U111" s="1268"/>
      <c r="V111" s="1268"/>
      <c r="W111" s="1268"/>
      <c r="X111" s="1268"/>
      <c r="Y111" s="1291"/>
      <c r="Z111" s="330"/>
      <c r="AA111" s="330"/>
      <c r="AB111" s="330"/>
      <c r="AC111" s="330"/>
      <c r="AD111" s="330"/>
      <c r="AE111" s="330"/>
      <c r="AF111" s="326"/>
      <c r="AG111" s="326"/>
      <c r="AH111" s="326"/>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31"/>
      <c r="BT111" s="331"/>
      <c r="BU111" s="331"/>
      <c r="BV111" s="331"/>
      <c r="BW111" s="331"/>
      <c r="BX111" s="331"/>
      <c r="BY111" s="331"/>
      <c r="BZ111" s="331"/>
    </row>
    <row r="112" spans="1:78" s="332" customFormat="1" ht="35.45" customHeight="1" thickBot="1">
      <c r="A112" s="1262"/>
      <c r="B112" s="1263"/>
      <c r="C112" s="1264"/>
      <c r="D112" s="333" t="s">
        <v>203</v>
      </c>
      <c r="E112" s="349">
        <f>+E10+E15+E20+E25+E35+E60+E65+E70+E90+E95+E100</f>
        <v>730212885</v>
      </c>
      <c r="F112" s="349">
        <f>+F30+F55+F60+F65+F70+F90+F95+F100</f>
        <v>730212885</v>
      </c>
      <c r="G112" s="350"/>
      <c r="H112" s="350"/>
      <c r="I112" s="350"/>
      <c r="J112" s="351">
        <f>+J30+J35+J55+J60+J65+J70+J90+J95+J100</f>
        <v>146424963</v>
      </c>
      <c r="K112" s="351">
        <f>+K30+K35+K55+K60+K65+K70+K90+K95+K100</f>
        <v>296252884.25</v>
      </c>
      <c r="L112" s="351">
        <v>442721884</v>
      </c>
      <c r="M112" s="334"/>
      <c r="N112" s="334"/>
      <c r="O112" s="335"/>
      <c r="P112" s="335"/>
      <c r="Q112" s="335"/>
      <c r="R112" s="335"/>
      <c r="S112" s="335"/>
      <c r="T112" s="335"/>
      <c r="U112" s="335"/>
      <c r="V112" s="335"/>
      <c r="W112" s="335"/>
      <c r="X112" s="335"/>
      <c r="Y112" s="336"/>
      <c r="Z112" s="330"/>
      <c r="AA112" s="330"/>
      <c r="AB112" s="330"/>
      <c r="AC112" s="330"/>
      <c r="AD112" s="330"/>
      <c r="AE112" s="330"/>
      <c r="AF112" s="326"/>
      <c r="AG112" s="326"/>
      <c r="AH112" s="326"/>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31"/>
      <c r="BT112" s="331"/>
      <c r="BU112" s="331"/>
      <c r="BV112" s="331"/>
      <c r="BW112" s="331"/>
      <c r="BX112" s="331"/>
      <c r="BY112" s="331"/>
      <c r="BZ112" s="331"/>
    </row>
    <row r="113" spans="1:25" ht="18">
      <c r="A113" s="337"/>
      <c r="B113" s="337"/>
      <c r="C113" s="337"/>
      <c r="D113" s="337"/>
      <c r="E113" s="338"/>
      <c r="F113" s="339"/>
      <c r="G113" s="339"/>
      <c r="H113" s="339"/>
      <c r="I113" s="339"/>
      <c r="J113" s="340"/>
      <c r="K113" s="340"/>
      <c r="L113" s="341"/>
      <c r="M113" s="339"/>
      <c r="N113" s="339"/>
      <c r="O113" s="337"/>
      <c r="P113" s="337"/>
      <c r="Q113" s="337"/>
      <c r="R113" s="337"/>
      <c r="S113" s="337"/>
      <c r="T113" s="337"/>
      <c r="U113" s="337"/>
      <c r="V113" s="337"/>
      <c r="W113" s="342"/>
      <c r="X113" s="342"/>
      <c r="Y113" s="343"/>
    </row>
    <row r="114" spans="1:25" ht="15" customHeight="1">
      <c r="A114" s="337"/>
      <c r="B114" s="337"/>
      <c r="C114" s="337"/>
      <c r="D114" s="337"/>
      <c r="E114" s="339"/>
      <c r="F114" s="339"/>
      <c r="G114" s="339"/>
      <c r="H114" s="339"/>
      <c r="I114" s="339"/>
      <c r="J114" s="340"/>
      <c r="K114" s="340"/>
      <c r="L114" s="341"/>
      <c r="M114" s="339"/>
      <c r="N114" s="339"/>
      <c r="O114" s="337"/>
      <c r="P114" s="337"/>
      <c r="Q114" s="337"/>
      <c r="R114" s="337"/>
      <c r="S114" s="1265" t="s">
        <v>74</v>
      </c>
      <c r="T114" s="1265"/>
      <c r="U114" s="1265"/>
      <c r="V114" s="1265"/>
      <c r="W114" s="1265"/>
      <c r="X114" s="1265"/>
      <c r="Y114" s="1265"/>
    </row>
    <row r="115" spans="1:25" ht="18">
      <c r="A115" s="337"/>
      <c r="B115" s="337"/>
      <c r="C115" s="337"/>
      <c r="D115" s="337"/>
      <c r="E115" s="339"/>
      <c r="F115" s="339"/>
      <c r="G115" s="339"/>
      <c r="H115" s="339"/>
      <c r="I115" s="339"/>
      <c r="J115" s="340"/>
      <c r="K115" s="340"/>
      <c r="L115" s="341"/>
      <c r="M115" s="339"/>
      <c r="N115" s="339"/>
      <c r="O115" s="337"/>
      <c r="P115" s="337"/>
      <c r="Q115" s="337"/>
      <c r="R115" s="337"/>
      <c r="S115" s="337"/>
      <c r="T115" s="337"/>
      <c r="U115" s="337"/>
      <c r="V115" s="337"/>
      <c r="W115" s="342"/>
      <c r="X115" s="342"/>
      <c r="Y115" s="343"/>
    </row>
    <row r="116" spans="1:25" ht="18">
      <c r="A116" s="337"/>
      <c r="B116" s="337"/>
      <c r="C116" s="337"/>
      <c r="D116" s="337"/>
      <c r="E116" s="339"/>
      <c r="F116" s="339"/>
      <c r="G116" s="339"/>
      <c r="H116" s="339"/>
      <c r="I116" s="339"/>
      <c r="J116" s="340"/>
      <c r="K116" s="340"/>
      <c r="L116" s="341"/>
      <c r="M116" s="339"/>
      <c r="N116" s="339"/>
      <c r="O116" s="337"/>
      <c r="P116" s="337"/>
      <c r="Q116" s="337"/>
      <c r="R116" s="337"/>
      <c r="S116" s="337"/>
      <c r="T116" s="337"/>
      <c r="U116" s="337"/>
      <c r="V116" s="337"/>
      <c r="W116" s="342"/>
      <c r="X116" s="342"/>
      <c r="Y116" s="342"/>
    </row>
  </sheetData>
  <mergeCells count="427">
    <mergeCell ref="A1:D4"/>
    <mergeCell ref="E1:Y1"/>
    <mergeCell ref="E2:Y2"/>
    <mergeCell ref="E3:F3"/>
    <mergeCell ref="G3:Y3"/>
    <mergeCell ref="E4:F4"/>
    <mergeCell ref="G4:Y4"/>
    <mergeCell ref="J5:N5"/>
    <mergeCell ref="O5:S5"/>
    <mergeCell ref="T5:Y5"/>
    <mergeCell ref="A7:A31"/>
    <mergeCell ref="B7:B31"/>
    <mergeCell ref="C7:C11"/>
    <mergeCell ref="O7:O11"/>
    <mergeCell ref="P7:P11"/>
    <mergeCell ref="Q7:Q11"/>
    <mergeCell ref="R7:R11"/>
    <mergeCell ref="A5:A6"/>
    <mergeCell ref="B5:B6"/>
    <mergeCell ref="C5:C6"/>
    <mergeCell ref="D5:D6"/>
    <mergeCell ref="E5:E6"/>
    <mergeCell ref="F5:I5"/>
    <mergeCell ref="C17:C21"/>
    <mergeCell ref="L20:L21"/>
    <mergeCell ref="C27:C31"/>
    <mergeCell ref="L30:L31"/>
    <mergeCell ref="Y7:Y11"/>
    <mergeCell ref="D10:D11"/>
    <mergeCell ref="E10:E11"/>
    <mergeCell ref="F10:F11"/>
    <mergeCell ref="H10:H11"/>
    <mergeCell ref="J10:J11"/>
    <mergeCell ref="K10:K11"/>
    <mergeCell ref="L10:L11"/>
    <mergeCell ref="M10:M11"/>
    <mergeCell ref="N10:N11"/>
    <mergeCell ref="S7:S11"/>
    <mergeCell ref="T7:T11"/>
    <mergeCell ref="U7:U11"/>
    <mergeCell ref="V7:V11"/>
    <mergeCell ref="W7:W11"/>
    <mergeCell ref="X7:X11"/>
    <mergeCell ref="V12:V16"/>
    <mergeCell ref="W12:W16"/>
    <mergeCell ref="X12:X16"/>
    <mergeCell ref="Y12:Y16"/>
    <mergeCell ref="C12:C16"/>
    <mergeCell ref="O12:O16"/>
    <mergeCell ref="P12:P16"/>
    <mergeCell ref="Q12:Q16"/>
    <mergeCell ref="R12:R16"/>
    <mergeCell ref="S12:S16"/>
    <mergeCell ref="D15:D16"/>
    <mergeCell ref="E15:E16"/>
    <mergeCell ref="F15:F16"/>
    <mergeCell ref="H15:H16"/>
    <mergeCell ref="J15:J16"/>
    <mergeCell ref="K15:K16"/>
    <mergeCell ref="L15:L16"/>
    <mergeCell ref="M15:M16"/>
    <mergeCell ref="N15:N16"/>
    <mergeCell ref="T12:T16"/>
    <mergeCell ref="U12:U16"/>
    <mergeCell ref="U17:U21"/>
    <mergeCell ref="V17:V21"/>
    <mergeCell ref="W17:W21"/>
    <mergeCell ref="X17:X21"/>
    <mergeCell ref="Y17:Y21"/>
    <mergeCell ref="D20:D21"/>
    <mergeCell ref="E20:E21"/>
    <mergeCell ref="F20:F21"/>
    <mergeCell ref="J20:J21"/>
    <mergeCell ref="K20:K21"/>
    <mergeCell ref="O17:O21"/>
    <mergeCell ref="P17:P21"/>
    <mergeCell ref="Q17:Q21"/>
    <mergeCell ref="R17:R21"/>
    <mergeCell ref="S17:S21"/>
    <mergeCell ref="T17:T21"/>
    <mergeCell ref="V22:V26"/>
    <mergeCell ref="W22:W26"/>
    <mergeCell ref="X22:X26"/>
    <mergeCell ref="Y22:Y26"/>
    <mergeCell ref="C22:C26"/>
    <mergeCell ref="O22:O26"/>
    <mergeCell ref="P22:P26"/>
    <mergeCell ref="Q22:Q26"/>
    <mergeCell ref="R22:R26"/>
    <mergeCell ref="S22:S26"/>
    <mergeCell ref="D25:D26"/>
    <mergeCell ref="E25:E26"/>
    <mergeCell ref="F25:F26"/>
    <mergeCell ref="H25:H26"/>
    <mergeCell ref="J25:J26"/>
    <mergeCell ref="K25:K26"/>
    <mergeCell ref="L25:L26"/>
    <mergeCell ref="M25:M26"/>
    <mergeCell ref="N25:N26"/>
    <mergeCell ref="T22:T26"/>
    <mergeCell ref="U22:U26"/>
    <mergeCell ref="U27:U31"/>
    <mergeCell ref="V27:V31"/>
    <mergeCell ref="W27:W31"/>
    <mergeCell ref="X27:X31"/>
    <mergeCell ref="Y27:Y31"/>
    <mergeCell ref="D30:D31"/>
    <mergeCell ref="E30:E31"/>
    <mergeCell ref="F30:F31"/>
    <mergeCell ref="J30:J31"/>
    <mergeCell ref="K30:K31"/>
    <mergeCell ref="O27:O31"/>
    <mergeCell ref="P27:P31"/>
    <mergeCell ref="Q27:Q31"/>
    <mergeCell ref="R27:R31"/>
    <mergeCell ref="S27:S31"/>
    <mergeCell ref="T27:T31"/>
    <mergeCell ref="Y32:Y36"/>
    <mergeCell ref="D35:D36"/>
    <mergeCell ref="E35:E36"/>
    <mergeCell ref="F35:F36"/>
    <mergeCell ref="H35:H36"/>
    <mergeCell ref="J35:J36"/>
    <mergeCell ref="K35:K36"/>
    <mergeCell ref="L35:L36"/>
    <mergeCell ref="M35:M36"/>
    <mergeCell ref="R32:R36"/>
    <mergeCell ref="S32:S36"/>
    <mergeCell ref="T32:T36"/>
    <mergeCell ref="U32:U36"/>
    <mergeCell ref="V32:V36"/>
    <mergeCell ref="W32:W36"/>
    <mergeCell ref="O32:O36"/>
    <mergeCell ref="P32:P36"/>
    <mergeCell ref="Q32:Q36"/>
    <mergeCell ref="N35:N36"/>
    <mergeCell ref="Y37:Y41"/>
    <mergeCell ref="D40:D41"/>
    <mergeCell ref="F40:F41"/>
    <mergeCell ref="H40:H41"/>
    <mergeCell ref="J40:J41"/>
    <mergeCell ref="L40:L41"/>
    <mergeCell ref="M40:M41"/>
    <mergeCell ref="N40:N41"/>
    <mergeCell ref="Q37:Q41"/>
    <mergeCell ref="R37:R41"/>
    <mergeCell ref="S37:S41"/>
    <mergeCell ref="T37:T41"/>
    <mergeCell ref="U37:U41"/>
    <mergeCell ref="V37:V41"/>
    <mergeCell ref="O37:O41"/>
    <mergeCell ref="P37:P41"/>
    <mergeCell ref="Y42:Y46"/>
    <mergeCell ref="C42:C46"/>
    <mergeCell ref="O42:O46"/>
    <mergeCell ref="P42:P46"/>
    <mergeCell ref="Q42:Q46"/>
    <mergeCell ref="R42:R46"/>
    <mergeCell ref="S42:S46"/>
    <mergeCell ref="D45:D46"/>
    <mergeCell ref="E45:E46"/>
    <mergeCell ref="F45:F46"/>
    <mergeCell ref="J45:J46"/>
    <mergeCell ref="L45:L46"/>
    <mergeCell ref="Y47:Y51"/>
    <mergeCell ref="D50:D51"/>
    <mergeCell ref="E50:E51"/>
    <mergeCell ref="F50:F51"/>
    <mergeCell ref="H50:H51"/>
    <mergeCell ref="J50:J51"/>
    <mergeCell ref="L50:L51"/>
    <mergeCell ref="M50:M51"/>
    <mergeCell ref="N50:N51"/>
    <mergeCell ref="S47:S51"/>
    <mergeCell ref="T47:T51"/>
    <mergeCell ref="U47:U51"/>
    <mergeCell ref="V47:V51"/>
    <mergeCell ref="W47:W51"/>
    <mergeCell ref="X47:X51"/>
    <mergeCell ref="Y52:Y56"/>
    <mergeCell ref="C52:C56"/>
    <mergeCell ref="O52:O56"/>
    <mergeCell ref="P52:P56"/>
    <mergeCell ref="Q52:Q56"/>
    <mergeCell ref="R52:R56"/>
    <mergeCell ref="S52:S56"/>
    <mergeCell ref="D55:D56"/>
    <mergeCell ref="E55:E56"/>
    <mergeCell ref="F55:F56"/>
    <mergeCell ref="J55:J56"/>
    <mergeCell ref="K55:K56"/>
    <mergeCell ref="L55:L56"/>
    <mergeCell ref="M55:M56"/>
    <mergeCell ref="N55:N56"/>
    <mergeCell ref="T52:T56"/>
    <mergeCell ref="U52:U56"/>
    <mergeCell ref="A32:A56"/>
    <mergeCell ref="B32:B56"/>
    <mergeCell ref="C32:C36"/>
    <mergeCell ref="C37:C41"/>
    <mergeCell ref="V52:V56"/>
    <mergeCell ref="W52:W56"/>
    <mergeCell ref="X52:X56"/>
    <mergeCell ref="C47:C51"/>
    <mergeCell ref="O47:O51"/>
    <mergeCell ref="P47:P51"/>
    <mergeCell ref="Q47:Q51"/>
    <mergeCell ref="R47:R51"/>
    <mergeCell ref="T42:T46"/>
    <mergeCell ref="U42:U46"/>
    <mergeCell ref="V42:V46"/>
    <mergeCell ref="W42:W46"/>
    <mergeCell ref="X42:X46"/>
    <mergeCell ref="W37:W41"/>
    <mergeCell ref="X37:X41"/>
    <mergeCell ref="X32:X36"/>
    <mergeCell ref="A62:A66"/>
    <mergeCell ref="B62:B66"/>
    <mergeCell ref="C62:C66"/>
    <mergeCell ref="O62:O66"/>
    <mergeCell ref="P62:P66"/>
    <mergeCell ref="Q62:Q66"/>
    <mergeCell ref="U57:U61"/>
    <mergeCell ref="D60:D61"/>
    <mergeCell ref="E60:E61"/>
    <mergeCell ref="F60:F61"/>
    <mergeCell ref="H60:H61"/>
    <mergeCell ref="J60:J61"/>
    <mergeCell ref="K60:K61"/>
    <mergeCell ref="M60:M61"/>
    <mergeCell ref="N60:N61"/>
    <mergeCell ref="O57:O61"/>
    <mergeCell ref="P57:P61"/>
    <mergeCell ref="Q57:Q61"/>
    <mergeCell ref="R57:R61"/>
    <mergeCell ref="S57:S61"/>
    <mergeCell ref="T57:T61"/>
    <mergeCell ref="A57:A61"/>
    <mergeCell ref="B57:B61"/>
    <mergeCell ref="C57:C61"/>
    <mergeCell ref="R62:R66"/>
    <mergeCell ref="S62:S66"/>
    <mergeCell ref="T62:T66"/>
    <mergeCell ref="U62:U66"/>
    <mergeCell ref="D65:D66"/>
    <mergeCell ref="E65:E66"/>
    <mergeCell ref="F65:F66"/>
    <mergeCell ref="J65:J66"/>
    <mergeCell ref="K65:K66"/>
    <mergeCell ref="L65:L66"/>
    <mergeCell ref="C72:C76"/>
    <mergeCell ref="O72:O76"/>
    <mergeCell ref="Y77:Y81"/>
    <mergeCell ref="X67:X71"/>
    <mergeCell ref="Y67:Y71"/>
    <mergeCell ref="D70:D71"/>
    <mergeCell ref="E70:E71"/>
    <mergeCell ref="F70:F71"/>
    <mergeCell ref="H70:H71"/>
    <mergeCell ref="J70:J71"/>
    <mergeCell ref="K70:K71"/>
    <mergeCell ref="L70:L71"/>
    <mergeCell ref="M70:M71"/>
    <mergeCell ref="R67:R71"/>
    <mergeCell ref="S67:S71"/>
    <mergeCell ref="T67:T71"/>
    <mergeCell ref="U67:U71"/>
    <mergeCell ref="V67:V71"/>
    <mergeCell ref="W67:W71"/>
    <mergeCell ref="O67:O71"/>
    <mergeCell ref="P67:P71"/>
    <mergeCell ref="Q67:Q71"/>
    <mergeCell ref="N70:N71"/>
    <mergeCell ref="P72:P76"/>
    <mergeCell ref="W72:W76"/>
    <mergeCell ref="X72:X76"/>
    <mergeCell ref="Y72:Y76"/>
    <mergeCell ref="D75:D76"/>
    <mergeCell ref="E75:E76"/>
    <mergeCell ref="F75:F76"/>
    <mergeCell ref="H75:H76"/>
    <mergeCell ref="I75:I76"/>
    <mergeCell ref="J75:J76"/>
    <mergeCell ref="K75:K76"/>
    <mergeCell ref="Q72:Q76"/>
    <mergeCell ref="R72:R76"/>
    <mergeCell ref="S72:S76"/>
    <mergeCell ref="T72:T76"/>
    <mergeCell ref="U72:U76"/>
    <mergeCell ref="V72:V76"/>
    <mergeCell ref="L75:L76"/>
    <mergeCell ref="F80:F81"/>
    <mergeCell ref="H80:H81"/>
    <mergeCell ref="I80:I81"/>
    <mergeCell ref="J80:J81"/>
    <mergeCell ref="K80:K81"/>
    <mergeCell ref="L80:L81"/>
    <mergeCell ref="S77:S81"/>
    <mergeCell ref="C77:C81"/>
    <mergeCell ref="O77:O81"/>
    <mergeCell ref="P77:P81"/>
    <mergeCell ref="Q77:Q81"/>
    <mergeCell ref="R77:R81"/>
    <mergeCell ref="T77:T81"/>
    <mergeCell ref="U77:U81"/>
    <mergeCell ref="V77:V81"/>
    <mergeCell ref="W77:W81"/>
    <mergeCell ref="X77:X81"/>
    <mergeCell ref="J85:J86"/>
    <mergeCell ref="K85:K86"/>
    <mergeCell ref="A87:A91"/>
    <mergeCell ref="B87:B91"/>
    <mergeCell ref="C87:C91"/>
    <mergeCell ref="O87:O91"/>
    <mergeCell ref="M90:M91"/>
    <mergeCell ref="N90:N91"/>
    <mergeCell ref="C82:C86"/>
    <mergeCell ref="D85:D86"/>
    <mergeCell ref="E85:E86"/>
    <mergeCell ref="F85:F86"/>
    <mergeCell ref="H85:H86"/>
    <mergeCell ref="I85:I86"/>
    <mergeCell ref="A67:A86"/>
    <mergeCell ref="B67:B86"/>
    <mergeCell ref="C67:C71"/>
    <mergeCell ref="D80:D81"/>
    <mergeCell ref="E80:E81"/>
    <mergeCell ref="C92:C96"/>
    <mergeCell ref="O92:O96"/>
    <mergeCell ref="P92:P96"/>
    <mergeCell ref="Q92:Q96"/>
    <mergeCell ref="V87:V91"/>
    <mergeCell ref="W87:W91"/>
    <mergeCell ref="X87:X91"/>
    <mergeCell ref="Y87:Y91"/>
    <mergeCell ref="D90:D91"/>
    <mergeCell ref="E90:E91"/>
    <mergeCell ref="F90:F91"/>
    <mergeCell ref="H90:H91"/>
    <mergeCell ref="J90:J91"/>
    <mergeCell ref="K90:K91"/>
    <mergeCell ref="P87:P91"/>
    <mergeCell ref="Q87:Q91"/>
    <mergeCell ref="R87:R91"/>
    <mergeCell ref="S87:S91"/>
    <mergeCell ref="T87:T91"/>
    <mergeCell ref="U87:U91"/>
    <mergeCell ref="A97:A108"/>
    <mergeCell ref="B97:B108"/>
    <mergeCell ref="C97:C100"/>
    <mergeCell ref="O97:O100"/>
    <mergeCell ref="P97:P100"/>
    <mergeCell ref="Q97:Q100"/>
    <mergeCell ref="X92:X96"/>
    <mergeCell ref="Y92:Y96"/>
    <mergeCell ref="D95:D96"/>
    <mergeCell ref="E95:E96"/>
    <mergeCell ref="F95:F96"/>
    <mergeCell ref="H95:H96"/>
    <mergeCell ref="J95:J96"/>
    <mergeCell ref="K95:K96"/>
    <mergeCell ref="M95:M96"/>
    <mergeCell ref="N95:N96"/>
    <mergeCell ref="R92:R96"/>
    <mergeCell ref="S92:S96"/>
    <mergeCell ref="T92:T96"/>
    <mergeCell ref="U92:U96"/>
    <mergeCell ref="V92:V96"/>
    <mergeCell ref="W92:W96"/>
    <mergeCell ref="A92:A96"/>
    <mergeCell ref="B92:B96"/>
    <mergeCell ref="C105:C108"/>
    <mergeCell ref="O105:O108"/>
    <mergeCell ref="P105:P108"/>
    <mergeCell ref="Q105:Q108"/>
    <mergeCell ref="R105:R108"/>
    <mergeCell ref="S105:S108"/>
    <mergeCell ref="X97:X100"/>
    <mergeCell ref="Y97:Y100"/>
    <mergeCell ref="C101:C104"/>
    <mergeCell ref="O101:O104"/>
    <mergeCell ref="P101:P104"/>
    <mergeCell ref="Q101:Q104"/>
    <mergeCell ref="R101:R104"/>
    <mergeCell ref="S101:S104"/>
    <mergeCell ref="T101:T104"/>
    <mergeCell ref="U101:U104"/>
    <mergeCell ref="R97:R100"/>
    <mergeCell ref="S97:S100"/>
    <mergeCell ref="T97:T100"/>
    <mergeCell ref="U97:U100"/>
    <mergeCell ref="V97:V100"/>
    <mergeCell ref="W97:W100"/>
    <mergeCell ref="T105:T108"/>
    <mergeCell ref="U105:U108"/>
    <mergeCell ref="V105:V108"/>
    <mergeCell ref="W105:W108"/>
    <mergeCell ref="X105:X108"/>
    <mergeCell ref="Y105:Y108"/>
    <mergeCell ref="V101:V104"/>
    <mergeCell ref="W101:W104"/>
    <mergeCell ref="X101:X104"/>
    <mergeCell ref="Y101:Y104"/>
    <mergeCell ref="V109:V111"/>
    <mergeCell ref="W109:W111"/>
    <mergeCell ref="X109:X111"/>
    <mergeCell ref="Y109:Y111"/>
    <mergeCell ref="A111:C112"/>
    <mergeCell ref="S114:Y114"/>
    <mergeCell ref="P109:P111"/>
    <mergeCell ref="Q109:Q111"/>
    <mergeCell ref="R109:R111"/>
    <mergeCell ref="S109:S111"/>
    <mergeCell ref="T109:T111"/>
    <mergeCell ref="U109:U111"/>
    <mergeCell ref="J109:J111"/>
    <mergeCell ref="K109:K111"/>
    <mergeCell ref="L109:L111"/>
    <mergeCell ref="M109:M111"/>
    <mergeCell ref="N109:N111"/>
    <mergeCell ref="O109:O111"/>
    <mergeCell ref="A109:A110"/>
    <mergeCell ref="B109:C110"/>
    <mergeCell ref="D109:D111"/>
    <mergeCell ref="E109:E111"/>
    <mergeCell ref="F109:F111"/>
    <mergeCell ref="H109:H111"/>
  </mergeCells>
  <printOptions/>
  <pageMargins left="0.7086614173228347" right="0.7086614173228347" top="0.7480314960629921" bottom="0.7480314960629921" header="0.31496062992125984" footer="0.31496062992125984"/>
  <pageSetup horizontalDpi="600" verticalDpi="600" orientation="portrait" scale="24" r:id="rId2"/>
  <headerFooter>
    <oddFooter>&amp;C&amp;G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2018-08-29T15:48:03Z</dcterms:modified>
  <cp:category/>
  <cp:version/>
  <cp:contentType/>
  <cp:contentStatus/>
</cp:coreProperties>
</file>