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431"/>
  <workbookPr updateLinks="never" defaultThemeVersion="124226"/>
  <mc:AlternateContent xmlns:mc="http://schemas.openxmlformats.org/markup-compatibility/2006">
    <mc:Choice Requires="x15">
      <x15ac:absPath xmlns:x15ac="http://schemas.microsoft.com/office/spreadsheetml/2010/11/ac" url="C:\Users\yulied.penaranda\Desktop\Abril\I TRIMESTRE 2018\Para públicar\Plan de Acción I trim_2018\"/>
    </mc:Choice>
  </mc:AlternateContent>
  <bookViews>
    <workbookView xWindow="0" yWindow="0" windowWidth="20490" windowHeight="7350" tabRatio="603"/>
  </bookViews>
  <sheets>
    <sheet name="GESTIÓN " sheetId="10" r:id="rId1"/>
    <sheet name="INVERSIÓN" sheetId="6" r:id="rId2"/>
    <sheet name="ACTIVIDADES " sheetId="11" r:id="rId3"/>
    <sheet name="TERRITORIALIZACIÓN." sheetId="15" r:id="rId4"/>
    <sheet name="TERRITORIALIZACIÓN" sheetId="13" state="hidden" r:id="rId5"/>
  </sheets>
  <externalReferences>
    <externalReference r:id="rId6"/>
    <externalReference r:id="rId7"/>
  </externalReferences>
  <definedNames>
    <definedName name="_xlnm._FilterDatabase" localSheetId="2" hidden="1">'ACTIVIDADES '!$A$6:$AZ$7</definedName>
    <definedName name="_xlnm._FilterDatabase" localSheetId="4" hidden="1">TERRITORIALIZACIÓN!$A$1:$V$99</definedName>
    <definedName name="_xlnm.Print_Area" localSheetId="2">'ACTIVIDADES '!$A$1:$N$76</definedName>
    <definedName name="_xlnm.Print_Area" localSheetId="0">'GESTIÓN '!$A$1:$AW$17</definedName>
    <definedName name="_xlnm.Print_Area" localSheetId="1">INVERSIÓN!$A$1:$AU$60</definedName>
    <definedName name="_xlnm.Print_Area" localSheetId="4">TERRITORIALIZACIÓN!$A$1:$Y$116</definedName>
    <definedName name="CONDICION_POBLACIONAL" localSheetId="2">[1]Variables!$C$1:$C$24</definedName>
    <definedName name="CONDICION_POBLACIONAL" localSheetId="0">[1]Variables!$C$1:$C$24</definedName>
    <definedName name="CONDICION_POBLACIONAL" localSheetId="4">[1]Variables!$C$1:$C$24</definedName>
    <definedName name="CONDICION_POBLACIONAL">[2]Variables!$C$1:$C$24</definedName>
    <definedName name="GRUPO_ETAREO" localSheetId="2">[1]Variables!$A$1:$A$8</definedName>
    <definedName name="GRUPO_ETAREO" localSheetId="0">[1]Variables!$A$1:$A$8</definedName>
    <definedName name="GRUPO_ETAREO" localSheetId="4">[1]Variables!$A$1:$A$8</definedName>
    <definedName name="GRUPO_ETAREO">[2]Variables!$A$1:$A$8</definedName>
    <definedName name="GRUPO_ETAREOS" localSheetId="2">#REF!</definedName>
    <definedName name="GRUPO_ETAREOS" localSheetId="0">#REF!</definedName>
    <definedName name="GRUPO_ETAREOS" localSheetId="4">#REF!</definedName>
    <definedName name="GRUPO_ETAREOS">#REF!</definedName>
    <definedName name="GRUPO_ETARIO" localSheetId="2">#REF!</definedName>
    <definedName name="GRUPO_ETARIO" localSheetId="0">#REF!</definedName>
    <definedName name="GRUPO_ETARIO" localSheetId="4">#REF!</definedName>
    <definedName name="GRUPO_ETARIO">#REF!</definedName>
    <definedName name="GRUPO_ETNICO" localSheetId="2">#REF!</definedName>
    <definedName name="GRUPO_ETNICO" localSheetId="0">#REF!</definedName>
    <definedName name="GRUPO_ETNICO" localSheetId="4">#REF!</definedName>
    <definedName name="GRUPO_ETNICO">#REF!</definedName>
    <definedName name="GRUPOETNICO" localSheetId="4">#REF!</definedName>
    <definedName name="GRUPOETNICO">#REF!</definedName>
    <definedName name="GRUPOS_ETNICOS" localSheetId="2">[1]Variables!$H$1:$H$8</definedName>
    <definedName name="GRUPOS_ETNICOS" localSheetId="0">[1]Variables!$H$1:$H$8</definedName>
    <definedName name="GRUPOS_ETNICOS" localSheetId="4">[1]Variables!$H$1:$H$8</definedName>
    <definedName name="GRUPOS_ETNICOS">[2]Variables!$H$1:$H$8</definedName>
    <definedName name="LOCALIDAD" localSheetId="2">#REF!</definedName>
    <definedName name="LOCALIDAD" localSheetId="0">#REF!</definedName>
    <definedName name="LOCALIDAD" localSheetId="4">#REF!</definedName>
    <definedName name="LOCALIDAD">#REF!</definedName>
    <definedName name="LOCALIZACION" localSheetId="2">#REF!</definedName>
    <definedName name="LOCALIZACION" localSheetId="0">#REF!</definedName>
    <definedName name="LOCALIZACION" localSheetId="4">#REF!</definedName>
    <definedName name="LOCALIZACION">#REF!</definedName>
  </definedNames>
  <calcPr calcId="171027"/>
</workbook>
</file>

<file path=xl/calcChain.xml><?xml version="1.0" encoding="utf-8"?>
<calcChain xmlns="http://schemas.openxmlformats.org/spreadsheetml/2006/main">
  <c r="U102" i="15" l="1"/>
  <c r="T102" i="15"/>
  <c r="Z102" i="15" s="1"/>
  <c r="G98" i="15"/>
  <c r="G97" i="15"/>
  <c r="Z87" i="15"/>
  <c r="G82" i="15"/>
  <c r="Z67" i="15"/>
  <c r="G35" i="15"/>
  <c r="K30" i="15"/>
  <c r="G30" i="15"/>
  <c r="G28" i="15"/>
  <c r="K27" i="15"/>
  <c r="G27" i="15"/>
  <c r="L74" i="11" l="1"/>
  <c r="S49" i="6" l="1"/>
  <c r="H57" i="6" l="1"/>
  <c r="AM16" i="10" l="1"/>
  <c r="K13" i="11"/>
  <c r="K12" i="11"/>
  <c r="K65" i="11"/>
  <c r="K63" i="11"/>
  <c r="K60" i="11"/>
  <c r="K57" i="11"/>
  <c r="K54" i="11"/>
  <c r="K52" i="11"/>
  <c r="K21" i="11"/>
  <c r="K15" i="11"/>
  <c r="Y20" i="6"/>
  <c r="AE32" i="6"/>
  <c r="AE49" i="6" l="1"/>
  <c r="AE19" i="6"/>
  <c r="AE20" i="6"/>
  <c r="AE25" i="6"/>
  <c r="AP39" i="6"/>
  <c r="AP45" i="6"/>
  <c r="AP51" i="6"/>
  <c r="AP33" i="6"/>
  <c r="AP21" i="6"/>
  <c r="AP27" i="6"/>
  <c r="AP15" i="6"/>
  <c r="AP9" i="6"/>
  <c r="AP52" i="6"/>
  <c r="AP46" i="6"/>
  <c r="AP40" i="6"/>
  <c r="AP34" i="6"/>
  <c r="AP28" i="6"/>
  <c r="AP22" i="6"/>
  <c r="AP16" i="6"/>
  <c r="AP10" i="6"/>
  <c r="H10" i="6"/>
  <c r="AO58" i="6"/>
  <c r="AO57" i="6"/>
  <c r="AO52" i="6"/>
  <c r="AO51" i="6"/>
  <c r="AO46" i="6"/>
  <c r="AO45" i="6"/>
  <c r="AO40" i="6"/>
  <c r="AO39" i="6"/>
  <c r="AO34" i="6"/>
  <c r="AO33" i="6"/>
  <c r="AO28" i="6"/>
  <c r="AO27" i="6"/>
  <c r="AO22" i="6"/>
  <c r="AO21" i="6"/>
  <c r="AO16" i="6"/>
  <c r="AO15" i="6"/>
  <c r="AO10" i="6"/>
  <c r="AO9" i="6"/>
  <c r="T13" i="6"/>
  <c r="X58" i="6"/>
  <c r="T49" i="6"/>
  <c r="AK55" i="6"/>
  <c r="AK50" i="6"/>
  <c r="AK49" i="6"/>
  <c r="AK26" i="6" l="1"/>
  <c r="AK25" i="6"/>
  <c r="AK13" i="6"/>
  <c r="X19" i="6"/>
  <c r="AK19" i="6"/>
  <c r="X53" i="6" l="1"/>
  <c r="L88" i="11" l="1"/>
  <c r="Q45" i="6" l="1"/>
  <c r="Q49" i="6" s="1"/>
  <c r="R45" i="6"/>
  <c r="R49" i="6" s="1"/>
  <c r="X36" i="6" l="1"/>
  <c r="X18" i="6"/>
  <c r="X17" i="6"/>
  <c r="X16" i="6"/>
  <c r="X15" i="6"/>
  <c r="X9" i="6"/>
  <c r="X10" i="6"/>
  <c r="X11" i="6"/>
  <c r="X12" i="6"/>
  <c r="X54" i="6"/>
  <c r="X35" i="6"/>
  <c r="AK58" i="6" l="1"/>
  <c r="AK57" i="6"/>
  <c r="AK43" i="6"/>
  <c r="AK37" i="6"/>
  <c r="AK59" i="6" l="1"/>
  <c r="Z16" i="10"/>
  <c r="L84" i="11"/>
  <c r="L81" i="11"/>
  <c r="X51" i="6" l="1"/>
  <c r="X52" i="6"/>
  <c r="X42" i="6" l="1"/>
  <c r="X41" i="6"/>
  <c r="X40" i="6"/>
  <c r="X39" i="6"/>
  <c r="X43" i="6"/>
  <c r="AK32" i="6"/>
  <c r="X32" i="6" s="1"/>
  <c r="AK31" i="6"/>
  <c r="X31" i="6" s="1"/>
  <c r="X30" i="6"/>
  <c r="X29" i="6"/>
  <c r="X28" i="6"/>
  <c r="X27" i="6"/>
  <c r="X26" i="6"/>
  <c r="X25" i="6"/>
  <c r="X24" i="6"/>
  <c r="X23" i="6"/>
  <c r="X22" i="6"/>
  <c r="X21" i="6"/>
  <c r="X34" i="6" l="1"/>
  <c r="X33" i="6"/>
  <c r="X50" i="6"/>
  <c r="X47" i="6"/>
  <c r="X46" i="6"/>
  <c r="X45" i="6"/>
  <c r="X57" i="6" l="1"/>
  <c r="Y49" i="6" l="1"/>
  <c r="L32" i="6"/>
  <c r="K32" i="6"/>
  <c r="J32" i="6"/>
  <c r="L31" i="6"/>
  <c r="K31" i="6"/>
  <c r="J31" i="6"/>
  <c r="I32" i="6"/>
  <c r="I31" i="6"/>
  <c r="J20" i="6"/>
  <c r="I20" i="6"/>
  <c r="J19" i="6"/>
  <c r="I19" i="6"/>
  <c r="I57" i="6"/>
  <c r="I59" i="6" s="1"/>
  <c r="I56" i="6"/>
  <c r="I55" i="6"/>
  <c r="I50" i="6"/>
  <c r="I49" i="6"/>
  <c r="I44" i="6"/>
  <c r="I43" i="6"/>
  <c r="I38" i="6"/>
  <c r="I26" i="6"/>
  <c r="I25" i="6"/>
  <c r="I14" i="6"/>
  <c r="I13" i="6"/>
  <c r="X56" i="6"/>
  <c r="X55" i="6"/>
  <c r="X38" i="6"/>
  <c r="X37" i="6"/>
  <c r="X20" i="6"/>
  <c r="X14" i="6"/>
  <c r="X13" i="6"/>
  <c r="H52" i="6"/>
  <c r="H46" i="6"/>
  <c r="H40" i="6"/>
  <c r="H44" i="6" s="1"/>
  <c r="H34" i="6"/>
  <c r="H38" i="6" s="1"/>
  <c r="H28" i="6"/>
  <c r="H22" i="6"/>
  <c r="H26" i="6" s="1"/>
  <c r="H16" i="6"/>
  <c r="AN57" i="6"/>
  <c r="AN59" i="6" s="1"/>
  <c r="AM57" i="6"/>
  <c r="AM59" i="6" s="1"/>
  <c r="AL57" i="6"/>
  <c r="AL59" i="6" s="1"/>
  <c r="AN56" i="6"/>
  <c r="AM56" i="6"/>
  <c r="AL56" i="6"/>
  <c r="AK56" i="6"/>
  <c r="AN55" i="6"/>
  <c r="AM55" i="6"/>
  <c r="AL55" i="6"/>
  <c r="AN50" i="6"/>
  <c r="AM50" i="6"/>
  <c r="AL50" i="6"/>
  <c r="AN49" i="6"/>
  <c r="AM49" i="6"/>
  <c r="AL49" i="6"/>
  <c r="AN44" i="6"/>
  <c r="AM44" i="6"/>
  <c r="AL44" i="6"/>
  <c r="AK44" i="6"/>
  <c r="X44" i="6" s="1"/>
  <c r="AN43" i="6"/>
  <c r="AM43" i="6"/>
  <c r="AL43" i="6"/>
  <c r="AN38" i="6"/>
  <c r="AM38" i="6"/>
  <c r="AL38" i="6"/>
  <c r="AK38" i="6"/>
  <c r="AN37" i="6"/>
  <c r="AM37" i="6"/>
  <c r="AL37" i="6"/>
  <c r="AN32" i="6"/>
  <c r="AM32" i="6"/>
  <c r="AL32" i="6"/>
  <c r="AN31" i="6"/>
  <c r="AM31" i="6"/>
  <c r="AL31" i="6"/>
  <c r="AN26" i="6"/>
  <c r="AM26" i="6"/>
  <c r="AL26" i="6"/>
  <c r="AN25" i="6"/>
  <c r="AM25" i="6"/>
  <c r="AL25" i="6"/>
  <c r="AN20" i="6"/>
  <c r="AM20" i="6"/>
  <c r="AL20" i="6"/>
  <c r="AK20" i="6"/>
  <c r="AN19" i="6"/>
  <c r="AM19" i="6"/>
  <c r="AL19" i="6"/>
  <c r="AN14" i="6"/>
  <c r="AM14" i="6"/>
  <c r="AL14" i="6"/>
  <c r="AK14" i="6"/>
  <c r="AN13" i="6"/>
  <c r="AM13" i="6"/>
  <c r="AL13" i="6"/>
  <c r="AJ57" i="6"/>
  <c r="AJ59" i="6" s="1"/>
  <c r="AI57" i="6"/>
  <c r="AI59" i="6" s="1"/>
  <c r="AH57" i="6"/>
  <c r="AH59" i="6"/>
  <c r="AG57" i="6"/>
  <c r="AG59" i="6" s="1"/>
  <c r="AF57" i="6"/>
  <c r="AF59" i="6" s="1"/>
  <c r="AJ56" i="6"/>
  <c r="AI56" i="6"/>
  <c r="AH56" i="6"/>
  <c r="AG56" i="6"/>
  <c r="AF56" i="6"/>
  <c r="AJ55" i="6"/>
  <c r="AI55" i="6"/>
  <c r="AH55" i="6"/>
  <c r="AG55" i="6"/>
  <c r="AF55" i="6"/>
  <c r="AJ50" i="6"/>
  <c r="AI50" i="6"/>
  <c r="AH50" i="6"/>
  <c r="AG50" i="6"/>
  <c r="AF50" i="6"/>
  <c r="AJ49" i="6"/>
  <c r="AI49" i="6"/>
  <c r="AH49" i="6"/>
  <c r="AG49" i="6"/>
  <c r="AF49" i="6"/>
  <c r="AJ44" i="6"/>
  <c r="AI44" i="6"/>
  <c r="AH44" i="6"/>
  <c r="AG44" i="6"/>
  <c r="AF44" i="6"/>
  <c r="AJ43" i="6"/>
  <c r="AI43" i="6"/>
  <c r="AH43" i="6"/>
  <c r="AG43" i="6"/>
  <c r="AF43" i="6"/>
  <c r="AJ38" i="6"/>
  <c r="AI38" i="6"/>
  <c r="AH38" i="6"/>
  <c r="AG38" i="6"/>
  <c r="AF38" i="6"/>
  <c r="AJ37" i="6"/>
  <c r="AI37" i="6"/>
  <c r="AH37" i="6"/>
  <c r="AG37" i="6"/>
  <c r="AF37" i="6"/>
  <c r="AJ32" i="6"/>
  <c r="AI32" i="6"/>
  <c r="AH32" i="6"/>
  <c r="AG32" i="6"/>
  <c r="AF32" i="6"/>
  <c r="AJ31" i="6"/>
  <c r="AI31" i="6"/>
  <c r="AH31" i="6"/>
  <c r="AG31" i="6"/>
  <c r="AF31" i="6"/>
  <c r="AJ26" i="6"/>
  <c r="AI26" i="6"/>
  <c r="AH26" i="6"/>
  <c r="AG26" i="6"/>
  <c r="AF26" i="6"/>
  <c r="AJ25" i="6"/>
  <c r="AI25" i="6"/>
  <c r="AH25" i="6"/>
  <c r="AG25" i="6"/>
  <c r="AF25" i="6"/>
  <c r="AJ20" i="6"/>
  <c r="AI20" i="6"/>
  <c r="AH20" i="6"/>
  <c r="AG20" i="6"/>
  <c r="AF20" i="6"/>
  <c r="AJ19" i="6"/>
  <c r="AI19" i="6"/>
  <c r="AH19" i="6"/>
  <c r="AG19" i="6"/>
  <c r="AF19" i="6"/>
  <c r="AJ14" i="6"/>
  <c r="AI14" i="6"/>
  <c r="AH14" i="6"/>
  <c r="AG14" i="6"/>
  <c r="AF14" i="6"/>
  <c r="AJ13" i="6"/>
  <c r="AI13" i="6"/>
  <c r="AH13" i="6"/>
  <c r="AG13" i="6"/>
  <c r="AF13" i="6"/>
  <c r="Z25" i="6"/>
  <c r="Z26" i="6"/>
  <c r="Z31" i="6"/>
  <c r="Z32" i="6"/>
  <c r="Z37" i="6"/>
  <c r="Z38" i="6"/>
  <c r="Z43" i="6"/>
  <c r="Z44" i="6"/>
  <c r="Z49" i="6"/>
  <c r="Z50" i="6"/>
  <c r="Z55" i="6"/>
  <c r="Z56" i="6"/>
  <c r="Z57" i="6"/>
  <c r="Z59" i="6" s="1"/>
  <c r="AD56" i="6"/>
  <c r="AC56" i="6"/>
  <c r="AB56" i="6"/>
  <c r="AA56" i="6"/>
  <c r="AD55" i="6"/>
  <c r="AC55" i="6"/>
  <c r="AB55" i="6"/>
  <c r="AA55" i="6"/>
  <c r="AD50" i="6"/>
  <c r="AC50" i="6"/>
  <c r="AB50" i="6"/>
  <c r="AA50" i="6"/>
  <c r="AD49" i="6"/>
  <c r="AC49" i="6"/>
  <c r="AB49" i="6"/>
  <c r="AA49" i="6"/>
  <c r="AD44" i="6"/>
  <c r="AC44" i="6"/>
  <c r="AB44" i="6"/>
  <c r="AA44" i="6"/>
  <c r="AD43" i="6"/>
  <c r="AC43" i="6"/>
  <c r="AB43" i="6"/>
  <c r="AA43" i="6"/>
  <c r="AD38" i="6"/>
  <c r="AC38" i="6"/>
  <c r="AB38" i="6"/>
  <c r="AA38" i="6"/>
  <c r="AD37" i="6"/>
  <c r="AC37" i="6"/>
  <c r="AB37" i="6"/>
  <c r="AA37" i="6"/>
  <c r="AD32" i="6"/>
  <c r="AC32" i="6"/>
  <c r="AB32" i="6"/>
  <c r="AA32" i="6"/>
  <c r="AD31" i="6"/>
  <c r="AC31" i="6"/>
  <c r="AB31" i="6"/>
  <c r="AA31" i="6"/>
  <c r="AD26" i="6"/>
  <c r="AC26" i="6"/>
  <c r="AB26" i="6"/>
  <c r="AA26" i="6"/>
  <c r="AD25" i="6"/>
  <c r="AC25" i="6"/>
  <c r="AB25" i="6"/>
  <c r="AA25" i="6"/>
  <c r="AD20" i="6"/>
  <c r="AC20" i="6"/>
  <c r="AB20" i="6"/>
  <c r="AA20" i="6"/>
  <c r="Z20" i="6"/>
  <c r="AD19" i="6"/>
  <c r="AC19" i="6"/>
  <c r="AB19" i="6"/>
  <c r="AA19" i="6"/>
  <c r="Z19" i="6"/>
  <c r="AD14" i="6"/>
  <c r="AC14" i="6"/>
  <c r="AA14" i="6"/>
  <c r="Z14" i="6"/>
  <c r="AD13" i="6"/>
  <c r="AC13" i="6"/>
  <c r="AA13" i="6"/>
  <c r="Z13" i="6"/>
  <c r="AB13" i="6"/>
  <c r="AB14" i="6"/>
  <c r="W56" i="6"/>
  <c r="V56" i="6"/>
  <c r="U56" i="6"/>
  <c r="W55" i="6"/>
  <c r="V55" i="6"/>
  <c r="U55" i="6"/>
  <c r="W50" i="6"/>
  <c r="V50" i="6"/>
  <c r="U50" i="6"/>
  <c r="W49" i="6"/>
  <c r="V49" i="6"/>
  <c r="U49" i="6"/>
  <c r="W44" i="6"/>
  <c r="V44" i="6"/>
  <c r="U44" i="6"/>
  <c r="W43" i="6"/>
  <c r="V43" i="6"/>
  <c r="U43" i="6"/>
  <c r="W38" i="6"/>
  <c r="V38" i="6"/>
  <c r="U38" i="6"/>
  <c r="W37" i="6"/>
  <c r="V37" i="6"/>
  <c r="U37" i="6"/>
  <c r="W32" i="6"/>
  <c r="V32" i="6"/>
  <c r="U32" i="6"/>
  <c r="W31" i="6"/>
  <c r="V31" i="6"/>
  <c r="U31" i="6"/>
  <c r="U19" i="6"/>
  <c r="W20" i="6"/>
  <c r="V20" i="6"/>
  <c r="U20" i="6"/>
  <c r="W19" i="6"/>
  <c r="V19" i="6"/>
  <c r="W14" i="6"/>
  <c r="V14" i="6"/>
  <c r="W13" i="6"/>
  <c r="V13" i="6"/>
  <c r="U13" i="6"/>
  <c r="AE57" i="6"/>
  <c r="AE59" i="6" s="1"/>
  <c r="Y57" i="6"/>
  <c r="Y59" i="6" s="1"/>
  <c r="AE56" i="6"/>
  <c r="AE55" i="6"/>
  <c r="AE50" i="6"/>
  <c r="AE44" i="6"/>
  <c r="AE43" i="6"/>
  <c r="AE38" i="6"/>
  <c r="Y32" i="6"/>
  <c r="Y19" i="6"/>
  <c r="AE26" i="6"/>
  <c r="AE14" i="6"/>
  <c r="AR16" i="10"/>
  <c r="AQ16" i="10"/>
  <c r="M62" i="11"/>
  <c r="K61" i="11"/>
  <c r="M60" i="11" s="1"/>
  <c r="K59" i="11"/>
  <c r="M58" i="11" s="1"/>
  <c r="M56" i="11"/>
  <c r="K55" i="11"/>
  <c r="M54" i="11" s="1"/>
  <c r="K53" i="11"/>
  <c r="M52" i="11" s="1"/>
  <c r="K49" i="11"/>
  <c r="M48" i="11" s="1"/>
  <c r="K9" i="11"/>
  <c r="M8" i="11" s="1"/>
  <c r="K11" i="11"/>
  <c r="M10" i="11" s="1"/>
  <c r="M64" i="11"/>
  <c r="K67" i="11"/>
  <c r="M66" i="11" s="1"/>
  <c r="K69" i="11"/>
  <c r="M68" i="11" s="1"/>
  <c r="K71" i="11"/>
  <c r="M70" i="11" s="1"/>
  <c r="K73" i="11"/>
  <c r="M72" i="11" s="1"/>
  <c r="K45" i="11"/>
  <c r="M44" i="11" s="1"/>
  <c r="K47" i="11"/>
  <c r="M46" i="11" s="1"/>
  <c r="K51" i="11"/>
  <c r="M50" i="11" s="1"/>
  <c r="K37" i="11"/>
  <c r="M36" i="11" s="1"/>
  <c r="K39" i="11"/>
  <c r="M38" i="11" s="1"/>
  <c r="K41" i="11"/>
  <c r="M40" i="11" s="1"/>
  <c r="K43" i="11"/>
  <c r="M42" i="11" s="1"/>
  <c r="M20" i="11"/>
  <c r="K23" i="11"/>
  <c r="M22" i="11" s="1"/>
  <c r="K25" i="11"/>
  <c r="M24" i="11" s="1"/>
  <c r="K27" i="11"/>
  <c r="M26" i="11" s="1"/>
  <c r="K19" i="11"/>
  <c r="M18" i="11" s="1"/>
  <c r="K17" i="11"/>
  <c r="M16" i="11" s="1"/>
  <c r="M14" i="11"/>
  <c r="M12" i="11"/>
  <c r="K8" i="11"/>
  <c r="K10" i="11"/>
  <c r="K14" i="11"/>
  <c r="K68" i="11"/>
  <c r="K66" i="11"/>
  <c r="K64" i="11"/>
  <c r="K46" i="11"/>
  <c r="K44" i="11"/>
  <c r="K31" i="11"/>
  <c r="M30" i="11" s="1"/>
  <c r="K30" i="11"/>
  <c r="K29" i="11"/>
  <c r="M28" i="11" s="1"/>
  <c r="K28" i="11"/>
  <c r="K22" i="11"/>
  <c r="K20" i="11"/>
  <c r="K40" i="11"/>
  <c r="K58" i="11"/>
  <c r="K56" i="11"/>
  <c r="K62" i="11"/>
  <c r="S25" i="6"/>
  <c r="T58" i="6"/>
  <c r="T59" i="6" s="1"/>
  <c r="T57" i="6"/>
  <c r="S58" i="6"/>
  <c r="S57" i="6"/>
  <c r="S56" i="6"/>
  <c r="S55" i="6"/>
  <c r="S50" i="6"/>
  <c r="S44" i="6"/>
  <c r="S43" i="6"/>
  <c r="S38" i="6"/>
  <c r="S37" i="6"/>
  <c r="S32" i="6"/>
  <c r="S31" i="6"/>
  <c r="S26" i="6"/>
  <c r="S20" i="6"/>
  <c r="S14" i="6"/>
  <c r="S19" i="6"/>
  <c r="S13" i="6"/>
  <c r="H51" i="6"/>
  <c r="K72" i="11"/>
  <c r="K70" i="11"/>
  <c r="K50" i="11"/>
  <c r="K48" i="11"/>
  <c r="K42" i="11"/>
  <c r="K38" i="11"/>
  <c r="K36" i="11"/>
  <c r="K35" i="11"/>
  <c r="M34" i="11" s="1"/>
  <c r="K34" i="11"/>
  <c r="K33" i="11"/>
  <c r="M32" i="11" s="1"/>
  <c r="K32" i="11"/>
  <c r="K26" i="11"/>
  <c r="K24" i="11"/>
  <c r="K18" i="11"/>
  <c r="K16" i="11"/>
  <c r="I108" i="13"/>
  <c r="H108" i="13"/>
  <c r="K107" i="13"/>
  <c r="I107" i="13"/>
  <c r="H107" i="13"/>
  <c r="F107" i="13"/>
  <c r="E107" i="13"/>
  <c r="I106" i="13"/>
  <c r="H106" i="13"/>
  <c r="I105" i="13"/>
  <c r="H105" i="13"/>
  <c r="K108" i="13"/>
  <c r="J108" i="13"/>
  <c r="F108" i="13"/>
  <c r="E108" i="13"/>
  <c r="J107" i="13"/>
  <c r="K106" i="13"/>
  <c r="J106" i="13"/>
  <c r="G98" i="13"/>
  <c r="F106" i="13"/>
  <c r="E106" i="13"/>
  <c r="K105" i="13"/>
  <c r="J105" i="13"/>
  <c r="F105" i="13"/>
  <c r="E105" i="13"/>
  <c r="E94" i="13"/>
  <c r="U92" i="13"/>
  <c r="T92" i="13"/>
  <c r="E92" i="13"/>
  <c r="E89" i="13"/>
  <c r="K85" i="13"/>
  <c r="E85" i="13"/>
  <c r="K84" i="13"/>
  <c r="G84" i="13"/>
  <c r="E84" i="13"/>
  <c r="K83" i="13"/>
  <c r="I83" i="13"/>
  <c r="H83" i="13"/>
  <c r="L82" i="13"/>
  <c r="K82" i="13"/>
  <c r="E82" i="13"/>
  <c r="F70" i="13"/>
  <c r="F69" i="13"/>
  <c r="L68" i="13"/>
  <c r="L83" i="13" s="1"/>
  <c r="J83" i="13"/>
  <c r="E83" i="13"/>
  <c r="F67" i="13"/>
  <c r="C57" i="13"/>
  <c r="E56" i="13"/>
  <c r="F50" i="13"/>
  <c r="F49" i="13"/>
  <c r="F45" i="13"/>
  <c r="F44" i="13"/>
  <c r="F40" i="13"/>
  <c r="F39" i="13"/>
  <c r="F35" i="13"/>
  <c r="F34" i="13"/>
  <c r="E33" i="13"/>
  <c r="E38" i="13" s="1"/>
  <c r="E32" i="13"/>
  <c r="E37" i="13"/>
  <c r="E42" i="13" s="1"/>
  <c r="L30" i="13"/>
  <c r="K112" i="13"/>
  <c r="F10" i="13"/>
  <c r="L28" i="13"/>
  <c r="J109" i="13"/>
  <c r="L27" i="13"/>
  <c r="G27" i="13"/>
  <c r="F7" i="13"/>
  <c r="E27" i="13"/>
  <c r="G23" i="13"/>
  <c r="C22" i="13"/>
  <c r="C17" i="13"/>
  <c r="C12" i="13"/>
  <c r="J10" i="13"/>
  <c r="J15" i="13"/>
  <c r="J20" i="13"/>
  <c r="J25" i="13" s="1"/>
  <c r="E15" i="13"/>
  <c r="E20" i="13" s="1"/>
  <c r="F9" i="13"/>
  <c r="K8" i="13"/>
  <c r="K13" i="13" s="1"/>
  <c r="K18" i="13" s="1"/>
  <c r="K23" i="13" s="1"/>
  <c r="F8" i="13"/>
  <c r="E13" i="13"/>
  <c r="E18" i="13" s="1"/>
  <c r="E23" i="13" s="1"/>
  <c r="E28" i="13" s="1"/>
  <c r="E109" i="13" s="1"/>
  <c r="K10" i="13"/>
  <c r="K15" i="13" s="1"/>
  <c r="K20" i="13" s="1"/>
  <c r="K25" i="13" s="1"/>
  <c r="K109" i="13"/>
  <c r="J112" i="13"/>
  <c r="F32" i="13"/>
  <c r="F112" i="13"/>
  <c r="F68" i="13"/>
  <c r="F83" i="13" s="1"/>
  <c r="J8" i="13"/>
  <c r="J13" i="13" s="1"/>
  <c r="J18" i="13" s="1"/>
  <c r="J23" i="13" s="1"/>
  <c r="J57" i="6"/>
  <c r="J59" i="6"/>
  <c r="K57" i="6"/>
  <c r="K59" i="6" s="1"/>
  <c r="L57" i="6"/>
  <c r="L59" i="6"/>
  <c r="U57" i="6"/>
  <c r="U59" i="6" s="1"/>
  <c r="V57" i="6"/>
  <c r="V59" i="6" s="1"/>
  <c r="W57" i="6"/>
  <c r="W59" i="6"/>
  <c r="AA57" i="6"/>
  <c r="AA59" i="6" s="1"/>
  <c r="AB57" i="6"/>
  <c r="AB59" i="6" s="1"/>
  <c r="AC57" i="6"/>
  <c r="AC59" i="6" s="1"/>
  <c r="AD57" i="6"/>
  <c r="AD59" i="6" s="1"/>
  <c r="L43" i="6"/>
  <c r="L37" i="6"/>
  <c r="J56" i="6"/>
  <c r="J55" i="6"/>
  <c r="J50" i="6"/>
  <c r="J49" i="6"/>
  <c r="J44" i="6"/>
  <c r="J43" i="6"/>
  <c r="J38" i="6"/>
  <c r="J26" i="6"/>
  <c r="J25" i="6"/>
  <c r="J14" i="6"/>
  <c r="J13" i="6"/>
  <c r="H20" i="6"/>
  <c r="L55" i="6"/>
  <c r="H32" i="6"/>
  <c r="L56" i="6"/>
  <c r="L49" i="6"/>
  <c r="L50" i="6"/>
  <c r="H49" i="6"/>
  <c r="L44" i="6"/>
  <c r="H43" i="6"/>
  <c r="L38" i="6"/>
  <c r="L26" i="6"/>
  <c r="U26" i="6"/>
  <c r="V26" i="6"/>
  <c r="W26" i="6"/>
  <c r="L25" i="6"/>
  <c r="U25" i="6"/>
  <c r="V25" i="6"/>
  <c r="W25" i="6"/>
  <c r="H19" i="6"/>
  <c r="H13" i="6"/>
  <c r="L14" i="6"/>
  <c r="U14" i="6"/>
  <c r="H50" i="6"/>
  <c r="H14" i="6"/>
  <c r="H56" i="6"/>
  <c r="H21" i="6"/>
  <c r="H55" i="6"/>
  <c r="F33" i="13"/>
  <c r="F37" i="13" l="1"/>
  <c r="Y92" i="13"/>
  <c r="F38" i="13"/>
  <c r="E43" i="13"/>
  <c r="E25" i="13"/>
  <c r="E30" i="13" s="1"/>
  <c r="F109" i="13"/>
  <c r="S59" i="6"/>
  <c r="L64" i="11"/>
  <c r="L52" i="11"/>
  <c r="L44" i="11"/>
  <c r="L36" i="11"/>
  <c r="L28" i="11"/>
  <c r="L20" i="11"/>
  <c r="L12" i="11"/>
  <c r="M74" i="11"/>
  <c r="L8" i="11"/>
  <c r="F42" i="13"/>
  <c r="E47" i="13"/>
  <c r="F47" i="13" s="1"/>
  <c r="H25" i="6"/>
  <c r="X48" i="6"/>
  <c r="X59" i="6" s="1"/>
  <c r="X49" i="6"/>
  <c r="E112" i="13" l="1"/>
  <c r="E48" i="13"/>
  <c r="F48" i="13" s="1"/>
  <c r="F43" i="13"/>
  <c r="H59" i="6"/>
</calcChain>
</file>

<file path=xl/comments1.xml><?xml version="1.0" encoding="utf-8"?>
<comments xmlns="http://schemas.openxmlformats.org/spreadsheetml/2006/main">
  <authors>
    <author>LINA.FORERO</author>
    <author>YULIED.PENARANDA</author>
  </authors>
  <commentList>
    <comment ref="AQ9" authorId="0" shapeId="0">
      <text>
        <r>
          <rPr>
            <b/>
            <sz val="9"/>
            <color indexed="81"/>
            <rFont val="Tahoma"/>
            <charset val="1"/>
          </rPr>
          <t>LINA.FORERO:</t>
        </r>
        <r>
          <rPr>
            <sz val="9"/>
            <color indexed="81"/>
            <rFont val="Tahoma"/>
            <charset val="1"/>
          </rPr>
          <t xml:space="preserve">
No se evidencia avance en la ejecución presupuestal correspondiente al año 2018 aún cuando existe un avance en gestión, en virtud que los avalúos solicitados a la Unidad Administrativa Especial Catastro Distrital-UAECD, los cuales se estan ejecutando con recursos de reserva del año 2017, año en que se realizó la celebración de dicho contrato con la entidad.</t>
        </r>
      </text>
    </comment>
    <comment ref="X10" authorId="1" shapeId="0">
      <text>
        <r>
          <rPr>
            <b/>
            <sz val="9"/>
            <color indexed="81"/>
            <rFont val="Tahoma"/>
            <family val="2"/>
          </rPr>
          <t>YULIED.PENARANDA:</t>
        </r>
        <r>
          <rPr>
            <sz val="9"/>
            <color indexed="81"/>
            <rFont val="Tahoma"/>
            <family val="2"/>
          </rPr>
          <t xml:space="preserve">
Justificar por que han avanzado en magnitud con cero recursos </t>
        </r>
      </text>
    </comment>
    <comment ref="AQ21" authorId="0" shapeId="0">
      <text>
        <r>
          <rPr>
            <b/>
            <sz val="9"/>
            <color indexed="81"/>
            <rFont val="Tahoma"/>
            <family val="2"/>
          </rPr>
          <t>LINA.FORERO:</t>
        </r>
        <r>
          <rPr>
            <sz val="9"/>
            <color indexed="81"/>
            <rFont val="Tahoma"/>
            <family val="2"/>
          </rPr>
          <t xml:space="preserve">
No se reportaron avances en magnitud de la meta, ya que para la implementación de la habilitación de hectáreas se deben realizar labores previas de planificación como: identificación de áreas, diagnóstico y elaboración de prediseños, estas acciones preliminares no son cuantificables en la unidad de medida que solicita la magnitud. Así, las actividades realizadas con los compromisos presupuestales de la vigencia corresponden a la planificación. </t>
        </r>
      </text>
    </comment>
    <comment ref="AQ33" authorId="0" shapeId="0">
      <text>
        <r>
          <rPr>
            <b/>
            <sz val="9"/>
            <color indexed="81"/>
            <rFont val="Tahoma"/>
            <family val="2"/>
          </rPr>
          <t>LINA.FORERO:</t>
        </r>
        <r>
          <rPr>
            <sz val="9"/>
            <color indexed="81"/>
            <rFont val="Tahoma"/>
            <family val="2"/>
          </rPr>
          <t xml:space="preserve">
La iniciativa ambiental no se ha implementado y por esta razón no se puede reportar avances en la magnitud de la meta. No obstante, durando el I trimestre/2018 se realizaron todas las gestiones necesarias para realizar el proceso de implementación, tales como mesas de trabajo, salidas de campo con el grupo vinculado y lo requerido a nivel precontractual para la adquisición de insumos,  adquisición de señalización, entre otros.
</t>
        </r>
      </text>
    </comment>
    <comment ref="AQ39" authorId="0" shapeId="0">
      <text>
        <r>
          <rPr>
            <b/>
            <sz val="9"/>
            <color indexed="81"/>
            <rFont val="Tahoma"/>
            <family val="2"/>
          </rPr>
          <t>LINA.FORERO:</t>
        </r>
        <r>
          <rPr>
            <sz val="9"/>
            <color indexed="81"/>
            <rFont val="Tahoma"/>
            <family val="2"/>
          </rPr>
          <t xml:space="preserve">
No se reportaron avances en magnitud de la meta, debido a que para la implementación de la restauración se deben realizar labores previas de planificación como: identificación de áreas, diagnóstico y elaboración de diseños, estas acciones preliminares no son cuantificables en la unidad que solicita la magnitud.Así, las actividades realizadas con los compromisos presupuestales de la vigencia corresponden a la planificación. </t>
        </r>
      </text>
    </comment>
    <comment ref="AQ45" authorId="0" shapeId="0">
      <text>
        <r>
          <rPr>
            <b/>
            <sz val="9"/>
            <color indexed="81"/>
            <rFont val="Tahoma"/>
            <charset val="1"/>
          </rPr>
          <t>LINA.FORERO:</t>
        </r>
        <r>
          <rPr>
            <sz val="9"/>
            <color indexed="81"/>
            <rFont val="Tahoma"/>
            <charset val="1"/>
          </rPr>
          <t xml:space="preserve">
Con los compromisos presupuestales de la vigencia y con el fin de garantizar el cumplimiento de la Meta, durante el trimestre I, se estableció la estandarización, actualización y seguimiento del procedimiento 126PM03-PR08 "Ejecución de actividades de gestión del riesgo por incendio forestal". Dentro de esta labor, se realiza el análisis de gestión de actividades actuales del equipo de prevención y mitigación de incendios, aportes e identificación de oportunidades de mejora, control de número de áreas intervenidas con labores de mitigación de incendios forestales con los estándares requeridos dentro de la matriz de cumplimiento creada para ello, seguimiento a salidas conformes y no conformes respecto a estas áreas intervenidas, a la valorización de daños  e informes de gestión de la comisión de incendios forestales. De acuerdo a lo anterior, se aclara que los recursos invertidos no mueven directamente la magnitud de la meta, pero contibuye al desarrollo eficiente de las actividades que llevan al alcance de la misma. </t>
        </r>
      </text>
    </comment>
    <comment ref="AQ51" authorId="0" shapeId="0">
      <text>
        <r>
          <rPr>
            <b/>
            <sz val="9"/>
            <color indexed="81"/>
            <rFont val="Tahoma"/>
            <family val="2"/>
          </rPr>
          <t>LINA.FORERO:</t>
        </r>
        <r>
          <rPr>
            <sz val="9"/>
            <color indexed="81"/>
            <rFont val="Tahoma"/>
            <family val="2"/>
          </rPr>
          <t xml:space="preserve">
En la ficha del proyecto, se establecieron como actividades previas para la implementación de incentivos, el Reconocimiento en campo y selección de los predios a vincular en el proceso y el Diseño del paquete de incentivos para los predios seleccionados, se ha venido reportando avance en recursos presupuestales, con cero en magnitud. Se están seleccionando los predios para completar las 15 hectáreas donde se implementaran los incentivos y definiendo si se va a implementar a través de restauración activa, pasiva, recuperación de cuenca o control de retamo. Con este fin se han realizado visitas de campo, reuniones con la Alcaldía de San Cristobal y análisis cartográficos. 
</t>
        </r>
      </text>
    </comment>
  </commentList>
</comments>
</file>

<file path=xl/comments2.xml><?xml version="1.0" encoding="utf-8"?>
<comments xmlns="http://schemas.openxmlformats.org/spreadsheetml/2006/main">
  <authors>
    <author>LINA.FORERO</author>
  </authors>
  <commentList>
    <comment ref="F70" authorId="0" shapeId="0">
      <text>
        <r>
          <rPr>
            <b/>
            <sz val="9"/>
            <color indexed="81"/>
            <rFont val="Tahoma"/>
            <family val="2"/>
          </rPr>
          <t>LINA.FORERO:</t>
        </r>
        <r>
          <rPr>
            <sz val="9"/>
            <color indexed="81"/>
            <rFont val="Tahoma"/>
            <family val="2"/>
          </rPr>
          <t xml:space="preserve">
En vigencia anterior se vincularon los grupos de interés social programados (2), pero la implementación de las iniciativas tenía pendiente un modulo que esta siendo implementado en este momento con las reservas presupuestales constituidas para las localidades de Usaquen y San cristobal, por lo tanto existen reservas presupuestales mas no reservas de magnitud. </t>
        </r>
      </text>
    </comment>
    <comment ref="G70" authorId="0" shapeId="0">
      <text>
        <r>
          <rPr>
            <b/>
            <sz val="9"/>
            <color indexed="81"/>
            <rFont val="Tahoma"/>
            <family val="2"/>
          </rPr>
          <t>LINA.FORERO:</t>
        </r>
        <r>
          <rPr>
            <sz val="9"/>
            <color indexed="81"/>
            <rFont val="Tahoma"/>
            <family val="2"/>
          </rPr>
          <t xml:space="preserve">
En vigencia anterior se vincularon los grupos de interés social programados (2), pero la implementación de las iniciativas tenía pendiente un modulo que esta siendo implementado en este momento con las reservas presupuestales constituidas para las localidades de Usaquen y San cristobal, por lo tanto existen reservas presupuestales mas no reservas de magnitud. </t>
        </r>
      </text>
    </comment>
  </commentList>
</comments>
</file>

<file path=xl/sharedStrings.xml><?xml version="1.0" encoding="utf-8"?>
<sst xmlns="http://schemas.openxmlformats.org/spreadsheetml/2006/main" count="1075" uniqueCount="360">
  <si>
    <t>SECRETARÍA DISTRITAL DE AMBIENTE</t>
  </si>
  <si>
    <t>DEPENDENCIA:</t>
  </si>
  <si>
    <t>Programa Plan de Desarrollo</t>
  </si>
  <si>
    <t>CÓDIGO Y NOMBRE PROYECTO:</t>
  </si>
  <si>
    <t>Eje Plan de Desarrollo</t>
  </si>
  <si>
    <t>MAR</t>
  </si>
  <si>
    <t>JUN</t>
  </si>
  <si>
    <t>SEPT</t>
  </si>
  <si>
    <t>DIC</t>
  </si>
  <si>
    <t>MAGNITUD META</t>
  </si>
  <si>
    <t>PRESUPUESTO VIGENCIA</t>
  </si>
  <si>
    <t>MAGNITUD META DE RESERVAS</t>
  </si>
  <si>
    <t>RESERVA PRESUPUESTAL</t>
  </si>
  <si>
    <t>TOTAL MAGNITUD META</t>
  </si>
  <si>
    <t xml:space="preserve">TOTAL PRESUPUESTO </t>
  </si>
  <si>
    <t>TOTAL PROYECTO</t>
  </si>
  <si>
    <t>CÓDIGO Y NOMBRE DE PROYECTO:</t>
  </si>
  <si>
    <t>Mar</t>
  </si>
  <si>
    <t>Jun</t>
  </si>
  <si>
    <t>Sep</t>
  </si>
  <si>
    <t>Dic</t>
  </si>
  <si>
    <t>Total</t>
  </si>
  <si>
    <t>Programado</t>
  </si>
  <si>
    <t>Ejecutado</t>
  </si>
  <si>
    <t>TOTAL PONDERACIÓN</t>
  </si>
  <si>
    <t>EJECUTADO</t>
  </si>
  <si>
    <t>1, LÍNEA DE ACCIÓN</t>
  </si>
  <si>
    <t>2, META DE PROYECTO</t>
  </si>
  <si>
    <t>3, ACTIVIDAD</t>
  </si>
  <si>
    <t>4, SE EJECUTA CON RECURSOS DE:</t>
  </si>
  <si>
    <t>4,1 VIGENCIA</t>
  </si>
  <si>
    <t>4,2 RESERVA</t>
  </si>
  <si>
    <t>VARIABLES</t>
  </si>
  <si>
    <t xml:space="preserve">6,PONDERACIÓN VERTICAL </t>
  </si>
  <si>
    <t>6,1 META</t>
  </si>
  <si>
    <t>6,2 ACTIVIDAD</t>
  </si>
  <si>
    <t>2,  META DE PROYECTO</t>
  </si>
  <si>
    <t>2,1 COD.</t>
  </si>
  <si>
    <t>2,2 META</t>
  </si>
  <si>
    <t>2,3 TIPOLOGÍA</t>
  </si>
  <si>
    <t>3, COD. META PDD A QUE SE ASOCIA META PROY</t>
  </si>
  <si>
    <t>4, COD. META PROYECTO PRIORITARIO</t>
  </si>
  <si>
    <t>5, VARIABLE REQUERIDA</t>
  </si>
  <si>
    <t>6, MAGNITUD PD</t>
  </si>
  <si>
    <t>8, EJECUCIÓN</t>
  </si>
  <si>
    <t>8,1 SEGUIMIENTO VIGENCIA ACTUAL</t>
  </si>
  <si>
    <t>9, % CUMPLIMIENTO ACUMULADO (Vigencia)</t>
  </si>
  <si>
    <t>10 ,% DE AVANCE CUATRIENIO</t>
  </si>
  <si>
    <t>11, DESCRIPCIÓN DE LOS AVANCES Y LOGROS ALCANZADOS</t>
  </si>
  <si>
    <t xml:space="preserve">12, RETRASOS 
</t>
  </si>
  <si>
    <t xml:space="preserve">13, SOLUCIONES PLANTEADAS </t>
  </si>
  <si>
    <t>14, BENEFICIOS</t>
  </si>
  <si>
    <t>15, FUENTE DE EVIDENCIAS</t>
  </si>
  <si>
    <t>1,1 COD.</t>
  </si>
  <si>
    <t xml:space="preserve"> 2, META PLAN DE DESARROLLO</t>
  </si>
  <si>
    <t>2,2  META PLAN DE DESARROLLO</t>
  </si>
  <si>
    <t>3, INDICADOR ASOCIADO A LA META PLAN DE DESARROLLO</t>
  </si>
  <si>
    <t>3,1 COD.</t>
  </si>
  <si>
    <t>3,2 INDICADOR</t>
  </si>
  <si>
    <t>3,3 UNIDAD DE MEDIDA</t>
  </si>
  <si>
    <t>3,4 TIPOLOGÍA</t>
  </si>
  <si>
    <t>3,5 MAGNITUD PD</t>
  </si>
  <si>
    <t>3,6 PROGRAMACIÓN - ACTUALIZACIÓN</t>
  </si>
  <si>
    <t>3,7 SEGUIMIENTO VIGENCIA ACTUAL</t>
  </si>
  <si>
    <t>4, % CUMPLIMIENTO ACUMULADO
(Vigencia)</t>
  </si>
  <si>
    <t>5, % DE AVANCE CUATRIENIO</t>
  </si>
  <si>
    <t>6, DESCRIPCIÓN DE LOS AVANCES Y LOGROS ALCANZADOS</t>
  </si>
  <si>
    <t>7, RETRASOS</t>
  </si>
  <si>
    <t>8, SOLUCIONES PLANTEADAS</t>
  </si>
  <si>
    <t>9, BENEFICIOS</t>
  </si>
  <si>
    <t>10, FUENTE DE EVIDENCIAS</t>
  </si>
  <si>
    <t>FORMATO ACTUALIZACIÓN Y SEGUIMIENTO A LAS ACTIVIDADES</t>
  </si>
  <si>
    <t>FORMATO DE ACTUALIZACIÓN Y SEGUIMIENTO AL COMPONENTE DE INVERSIÓN</t>
  </si>
  <si>
    <t xml:space="preserve">FORMATO DE ACTUALIZACIÓN Y SEGUIMIENTO AL COMPONENTE DE GESTIÓN 
</t>
  </si>
  <si>
    <t>126PG01-PR02-F-A5-V9.0</t>
  </si>
  <si>
    <t>Suma</t>
  </si>
  <si>
    <t>% de avance de los planes de manejo</t>
  </si>
  <si>
    <t>Porcentaje</t>
  </si>
  <si>
    <t>HABILITACIÓN DE ESPACIOS PARA EL DISFRUTE DE LA OFERTA NATURAL DE LOS CERROS ORIENTALES</t>
  </si>
  <si>
    <t>GESTIONAR  100% EL PLAN DE  ADQUISICIÓN DE PREDIOS PRIORIZADOS EN LOS CERROS ORIENTALES</t>
  </si>
  <si>
    <t>ADQUIRIR  25 HECTÁREAS DE PREDIOS PRIORIZADOS EN LOS CERROS ORIENTALES</t>
  </si>
  <si>
    <t xml:space="preserve">HABILITAR  4 HECTÁREAS   DE REDES DE SENDEROS ECOLÓGICOS SECUNDARIOS EN LOS CERROS ORIENTALES </t>
  </si>
  <si>
    <t>HABILITAR 5 HECTÁREAS DE UNA CANTERA EN LOS CERROS ORIENTALES PARA EL DISFRUTE DE LA OFERTA NATURAL</t>
  </si>
  <si>
    <t>APROPIACIÓN SOCIAL POR PARTE DE GRUPOS DE INTERÉS PARA LA CONSERVACIÓN DE LOS CERROS ORIENTALES</t>
  </si>
  <si>
    <t>VINCULAR 10 GRUPOS DE INTERÉS EN LA CONSERVACIÓN  CERROS IMPLEMENTANDO 5 INICIATIVAS  AMBIENTALES  PARA LA APROPIACIÓN SOCIAL.</t>
  </si>
  <si>
    <t xml:space="preserve">RESTAURACIÓN, MANEJO Y CONSERVACIÓN DE COBERTURAS VEGETALES </t>
  </si>
  <si>
    <t>RESTAURAR Y MANTENER   80 HA EN EL BOSQUE ORIENTAL DE BOGOTÁ CON PARTICIPACIÓN DEL SECTOR PRIVADO.</t>
  </si>
  <si>
    <t>DESARROLLAR EN 40 HA INCENTIVOS PARA LA CONSERVACIÓN DE COBERTURAS VEGETALES</t>
  </si>
  <si>
    <t>RESTAURACIÓN, MANEJO Y CONSERVACIÓN DE COBERTURAS VEGETALES</t>
  </si>
  <si>
    <t>1150 Implementación de acciones del plan de manejo de la franja de adecuación y la reserva forestal protectora de los cerros orientales en cumplimiento de la sentencia del Consejo De Estado</t>
  </si>
  <si>
    <t xml:space="preserve">Dirección de Gestión Ambiental </t>
  </si>
  <si>
    <t>MANEJAR 80 HA COMO ESTRATEGIA DE PREVENCIÓN Y MITIGACIÓN DE INCENDIOS FORESTALES</t>
  </si>
  <si>
    <t>MANEJAR 80 HA  COMO ESTRATEGIA DE PREVENCIÓN Y MITIGACIÓN DE INCENDIOS FORESTALES</t>
  </si>
  <si>
    <t>X</t>
  </si>
  <si>
    <t xml:space="preserve"> </t>
  </si>
  <si>
    <t>IMPLEMENTACIÓN DE ACCIONES DEL PLAN DE MANEJO DE LA FRANJA DE ADECUACIÓN Y LA RESERVA FORESTAL PROTECTORA DE LOS CERROS ORIENTALES</t>
  </si>
  <si>
    <t>Creciente</t>
  </si>
  <si>
    <t>Porcentaje de implementación del plan de manejo de la franja de adecuación y la Reserva Forestal Protectora de los cerros orientales</t>
  </si>
  <si>
    <t>Plan de manejo de la franja de adecuación y la Reserva Forestal Protectora de los cerros orientales en proceso de implementación</t>
  </si>
  <si>
    <t>RECUPERACIÓN Y PROTECCIÓN DEL RÍO BOGOTÁ Y CERROS ORIENTALES</t>
  </si>
  <si>
    <t>ADQUIRIR 25 HA DE PREDIOS PRIORIZADOS EN LOS CERROS ORIENTALES</t>
  </si>
  <si>
    <t>FORMATO DE  ACTUALIZACIÓN Y SEGUIMIENTO A LA TERRITORIALIZACIÓN DE LA INVERSIÓN</t>
  </si>
  <si>
    <t>PROYECTO:</t>
  </si>
  <si>
    <t>PERIODO:</t>
  </si>
  <si>
    <t>2 trimestre de 2017</t>
  </si>
  <si>
    <t>1, COD. META</t>
  </si>
  <si>
    <t>2, Meta Proyecto</t>
  </si>
  <si>
    <t>3, Nombre -Punto de inversión (Localidad, Especial, Distrital)</t>
  </si>
  <si>
    <t>4, Variable</t>
  </si>
  <si>
    <t>5, Programación-Actualización</t>
  </si>
  <si>
    <t>6, ACTUALIZACIÓN</t>
  </si>
  <si>
    <t>7, SEGUIMIENTO META</t>
  </si>
  <si>
    <t>8, LOCALIZACIÓN GEOGRÁFICA</t>
  </si>
  <si>
    <t>9,  POBLACIÓN</t>
  </si>
  <si>
    <t>ID Meta</t>
  </si>
  <si>
    <t>6,1 Actualización Marzo</t>
  </si>
  <si>
    <t>6,2 Actualización Junio</t>
  </si>
  <si>
    <t>6,3 Actualización Septiembre</t>
  </si>
  <si>
    <t>6,4 Actualización Diciembre</t>
  </si>
  <si>
    <t>7,1 Seguimiento Marzo</t>
  </si>
  <si>
    <t>Seguimiento Mayo</t>
  </si>
  <si>
    <t>7,2 Seguimiento Junio</t>
  </si>
  <si>
    <t>7,3 Seguimiento Septiembre</t>
  </si>
  <si>
    <t>7,4 Seguimiento Diciembre</t>
  </si>
  <si>
    <t>8,1 LOCALIDADES</t>
  </si>
  <si>
    <t>8,2 UPZ</t>
  </si>
  <si>
    <t>8,3 BARRIO</t>
  </si>
  <si>
    <t>8,4 PUNTO, LÍNEA O POLÍGONO</t>
  </si>
  <si>
    <t>8,5 ÁREA DE INFLUENCIA</t>
  </si>
  <si>
    <t>9,1 NUMERO DE HOMBRES</t>
  </si>
  <si>
    <t>9,2 NUMERO DE MUJERES</t>
  </si>
  <si>
    <t>9,3 GRUPO ETARIO</t>
  </si>
  <si>
    <t>9,4 CONDICION POBLACIONAL</t>
  </si>
  <si>
    <t>9,5 GRUPOS ETNICOS</t>
  </si>
  <si>
    <t>9,6 TOTAL POBLACIÓN
PERSONAS/CANTIDAD</t>
  </si>
  <si>
    <t>Usaquen</t>
  </si>
  <si>
    <t>Magnitud Vigencia</t>
  </si>
  <si>
    <t>Usaquén</t>
  </si>
  <si>
    <t>La Uribe (10), Los Cedros (13), San Cristobal Norte (11), zona rural</t>
  </si>
  <si>
    <t>BARRANCAS,LA GRANJA NORTE,BARRANCAS NORTE,SANTA TERESA,BOSQUE DE PINOS III, SANTA CECILIA PUENTE NORTE, CEDRO SALAZAR, BOSQUE DE PINOS III RURAL, EL REDIL, BOSQUE DE PINOS, SAN JOSE DE USAQUEN, TIBABITA RURAL I, BARRANCAS ORIENTAL, BARRANCAS ORIENTAL RURAL, LA CITA, SAN CRISTOBAL NORTE</t>
  </si>
  <si>
    <t>Polígono, se anexan archivos de intervención.</t>
  </si>
  <si>
    <t>Polígonos definidos dentro de la zonificación para adquisición predial del Plan de manejo de la Franja de adecuación como zonas de Alto Valor Ambiental y de prioridad de espacio público</t>
  </si>
  <si>
    <t>GRUPO SIN DEFINIR</t>
  </si>
  <si>
    <t>COMUNIDAD EN GENERAL</t>
  </si>
  <si>
    <t>NO IDENTIFICA GRUPOS ÉTNICOS</t>
  </si>
  <si>
    <t>Recursos Vigencia</t>
  </si>
  <si>
    <t>Magnitud Reservas</t>
  </si>
  <si>
    <t>Reservas Presupuestales</t>
  </si>
  <si>
    <t>Candelaria y Santafe</t>
  </si>
  <si>
    <t>La Candelaria (94), zona rural</t>
  </si>
  <si>
    <t>PARQUE NACIONAL URBANO, PARQUE NACIONAL ORIENTAL, EGIPTO, SAN FRANCISCO RURAL y LAS AGUAS</t>
  </si>
  <si>
    <t>San Cristobal</t>
  </si>
  <si>
    <t>La Gloria (50)  San Blas (32) y zona rural</t>
  </si>
  <si>
    <t>ALTOS DEL ZIPA, ALTOS DEL ZUQUE, AGUAS CLARAS, LA ARBOLEDA RURAL, LOS LAURELES I, TIBAQUE I, TIBAQUE, TIBAQUE URBANO, MORALBA, QUINDIO, EL TRIANGULO</t>
  </si>
  <si>
    <t>Usme</t>
  </si>
  <si>
    <t>La Flora (52), Ciudad Usme (61) y zona rural</t>
  </si>
  <si>
    <t xml:space="preserve">
LAS VIOLETAS, TIHUAQUE RURAL, LAS VIOLETAS RURAL, TIHUAQUE, LOS ARRAYANES, JUAN JOSE RONDON I
</t>
  </si>
  <si>
    <t>5 usme
4 san cristobal</t>
  </si>
  <si>
    <t xml:space="preserve">50, zuque
</t>
  </si>
  <si>
    <t xml:space="preserve">Corinto, Danubio, Alfonso Lopez, Comuneros, Parque Entrenubes, La Gloria, los libertadores, La belleza,  </t>
  </si>
  <si>
    <t>Sin polígono</t>
  </si>
  <si>
    <t>Aula Ambiental Entrenubes y sectores de Corinto y El Zuque.</t>
  </si>
  <si>
    <t xml:space="preserve">198,396
</t>
  </si>
  <si>
    <t>SIN DEFINIR</t>
  </si>
  <si>
    <t>POBLACIÓN GENERAL</t>
  </si>
  <si>
    <t>NO IDENTIFICADOS</t>
  </si>
  <si>
    <t>Usme y San Cristobal</t>
  </si>
  <si>
    <t>VINCULAR 10 GRUPOS DE INTERÉS EN LA CONSERVACIÓN  CERROS IMPLEMENTANDO 5 INICIATIVAS  AMBIENTALES  PARA LA APROPIACIÓN SOCIAL</t>
  </si>
  <si>
    <t>San Cristobal Norte</t>
  </si>
  <si>
    <t>Soratama 
La Cita</t>
  </si>
  <si>
    <t>Barrios colindantes desde la  calle 149 hasta la calle 180</t>
  </si>
  <si>
    <t>Santa Fé</t>
  </si>
  <si>
    <t>La macarena y aledaños</t>
  </si>
  <si>
    <t xml:space="preserve">Vereda Fatima
Vereda Los Cerezos, Bosque Izquierdo
Germania
La Macarena
La Paz Centro
La Perseverancia
</t>
  </si>
  <si>
    <t xml:space="preserve">Barrios colindantes desde y entre  Avenida Circunvalar, Monserrate, Calle 11 ; Via Bogotá Choachí, Universidad Externado de Colombia, Avenida Circunvalar,Teatro Media Torta, Universidad Externado de Colombia. </t>
  </si>
  <si>
    <t>San Cristóbal</t>
  </si>
  <si>
    <t xml:space="preserve"> La Gloria
San Blas
UPR San Cristóbal y aledaños</t>
  </si>
  <si>
    <t>Barrios colindantes desde y entre CL 14 S, KR 18 E,Camino Puente de Piedra, Camino  a Ubaqué, KR 19A E, Urbanización Moralba</t>
  </si>
  <si>
    <t>TOTAL</t>
  </si>
  <si>
    <t>Santa Fe  y  San Cristóbal</t>
  </si>
  <si>
    <t>92. La Macarena
50, La Gloria
32. San Blas
904. UPR San Cristóbal</t>
  </si>
  <si>
    <t xml:space="preserve">
Bosque Izquierdo
Germania
La Macarena
La Paz Centro
La Perseverancia
Altos Del Zipa
Altos Del Zuque
Moralba
Puente Colorado
Quindio
Chiguaza Urbana
La Arboleda Rural
Tibaque
</t>
  </si>
  <si>
    <t>Polígono 218, Parque Enrique Olaya Herrera. Con georreferenciación.
Serranía El Zuque</t>
  </si>
  <si>
    <t>En el bosque Oriental de Bogotá, la UPZ ubicada frente a zona afectada por incendio forestal ocurrido en el sector de Monserrate.
Cerros orientales, sur del Bosque Oriental de Bogotá</t>
  </si>
  <si>
    <t>6968
10020</t>
  </si>
  <si>
    <t>7253
10428</t>
  </si>
  <si>
    <t>Santa Fe
San Cristóbal
Chapinero</t>
  </si>
  <si>
    <t>Vereda Monserrate
UPZ 51 - Los Libertadores
Zona rural</t>
  </si>
  <si>
    <t>Vereda Monserrate
Barrio Juan Rey (La Paz)
Barrio Altos del Virrey
Zona rural</t>
  </si>
  <si>
    <t>Línea - Sendero a Monserrate (desde la estación del funicular hasta el punto de ascenso al Santuario No 7).
Polígono - Predio del Colegio Monseñor Bernardo Sánchez (Kr 14 Este 66 - 70 Sur)
Polígono - Parque La Arboleda (Tv 14 Este - Calle 64A Sur) .
Polìgono predio Altos del Virrey.
Polígono predio Ministerio de Defensa
Polígono predio Seminario de los Padres Píos</t>
  </si>
  <si>
    <t>Cerro de Monserrate
Área de la Localidad San Cristóbal ubicada a 1 km a la redonda  del Colegio Monseñor Bernardo Sánchez.
Área de la Localidad San Cristóbal ubicada a 1 km a la redonda  del Parque La Arboleda.  
Área de la Localidad San Cristóbal ubicada a 1 km a la redonda del predio Altos del Virrey. 
Área de la Localidad de Chapinero correspondiente a la UPZ Pardo Rubio</t>
  </si>
  <si>
    <t>TODOS LOS GRUPOS ETAREOS DE LAS DOS LOCALIDADES</t>
  </si>
  <si>
    <t>Cerro Norte</t>
  </si>
  <si>
    <t>Barrios colindantes desde la calle 149 hasta la calle 180</t>
  </si>
  <si>
    <t>NO SE IDENTIFICAN GRUPOS ÉTNICOS</t>
  </si>
  <si>
    <t>La Macarena</t>
  </si>
  <si>
    <t>Bosque Izquierdo
Germania
La Macarena
La Paz Centro
La Perseverancia</t>
  </si>
  <si>
    <t xml:space="preserve">
Parque del Agua y barrios colindantes</t>
  </si>
  <si>
    <t>TOTAL MP1</t>
  </si>
  <si>
    <t>Total Recursos Vigencia MP1</t>
  </si>
  <si>
    <t>Total Reservas MP1</t>
  </si>
  <si>
    <t>TOTALES - PROYECTO</t>
  </si>
  <si>
    <t>Total Recursos Vigencia - Proyecto</t>
  </si>
  <si>
    <t>Total  Recursos Reservas - Proyecto</t>
  </si>
  <si>
    <t>1, PRIMERA CATEGORIA</t>
  </si>
  <si>
    <t>PROGRAMA</t>
  </si>
  <si>
    <t>1.2 PROYECTO</t>
  </si>
  <si>
    <t>PROGRAMACIÓN INICIAL CUATRIENIO</t>
  </si>
  <si>
    <t>PROGR. ANUAL CORTE  SEPT</t>
  </si>
  <si>
    <t>PROGR. ANUAL CORTE DIC</t>
  </si>
  <si>
    <t>REPROGRAMACIÓN VIGENCIA</t>
  </si>
  <si>
    <t>PROGR. ANUAL CORTE  MAR</t>
  </si>
  <si>
    <t>PROGR. ANUAL CORTE  JUN</t>
  </si>
  <si>
    <t>126PG01-PR02-F-2-V10.0</t>
  </si>
  <si>
    <t>PROGRAMACIÓN ANUAL</t>
  </si>
  <si>
    <t>PROGR. ANUAL CORTE  DIC</t>
  </si>
  <si>
    <t>Cantera El Zuque, Barrio Corinto y barrios colindantes</t>
  </si>
  <si>
    <t>Usaquen:
Area piloto en el barrio Cerro Norte.
Descripción: Area piloto en el barrio Cerro Norte.</t>
  </si>
  <si>
    <t>Especial (Santa Fe, San Cristóbal, Chapinero):
 Areas afectadas por incendio forestal con área de influencia en Cerro de Monserrate, ha en predio del Colegio Monseñor Bernardo Sánchez (Kr 14 Este 66 - 70 Sur), ha en Altos del Virrey, ha en el predio del Ministerio de Defensa y ha del predio del Seminario de los Padres Pios.
Descripción:  Area para la recuperacion el mantenimiento y  control de retamo, áreas para despeje mediante la remoción de retamo y el desarrollo de jornadas de plantación en localizaciones descritas en las localidades 3  y localidad 4.</t>
  </si>
  <si>
    <t>Santa Fe  y  San Cristóbal:
Areas priorizadas en la reserva forestal Bosque Oriental de Bogota en las localidades Santa fe y San Cristobal con acciones para restauracion ecologica y mantenimiento.
Descripción: Las areas priorizadas de intervención  en la reserva forestal Bosque Oriental de Bogota objeto de disenio y recuperacion se localizan en los barrios Bosque Izquierdo,Germania,La Macarena,La Paz Centro,La Perseverancia,Altos Del Zipa,Altos Del Zuque,Moralba,Puente Colorado,Quindio,Chiguaza Urbana,La Arboleda Rural y Tibaque.</t>
  </si>
  <si>
    <t>San Cristóbal:
 La Gloria, San Blas y la UPR San Cristóbal. En Altos del Zipa, Altos del Zuque, Aguas claras, La arboleda rural, Los laureles I, Tibaque I, Tibaque, Tibaque urbano, Moralba, Quindío, El triangulo.
Descripción:  Area en la zona prioritaria Zuque Corinto y la Franja de Adecuacion para el desarrollo de iniciativas socioambientales, con area de infuencia en los barrios desde y entre CL 14 S, KR 18 E, Camino Puente de Piedra, Camino  a Ubaque, KR 19A E, Urbanización Moralba.</t>
  </si>
  <si>
    <t>Santa Fé: 
 En la UPZ La macarena y área aledaña en Vereda Fatima, Vereda Los Cerezos, Bosque Izquierdo, Germania, La Macarena, La Paz Centro y La Perseverancia.
Descripción:  Acciones socio-ambientales en la zona prioritaria del Sector Parque del Agua. Se define el área de influencia en los barrios colindantes desde y entre  Avenida Circunvalar, Monserrate, Calle 11; Vía Bogotá Choachí, Universidad Externado de Colombia, Avenida Circunvalar, Teatro Media Torta y Universidad Externado de Colombia.</t>
  </si>
  <si>
    <t>Usaquen: Franja de adecuacion y la reserva forestal protectora de los cerros orientales con iniciativas sociales-ambientales para la conservacion.
Descripción:  Definicion de zonas prioritarias para la identificación e implementación de criterios e iniciativas ambientales en la reserva forestal protectora de los cerros orientales en UPZ San Cristobal Norte en los Barrios Soratama y La Cita, influenciando los barrios desde la  calle 149 hasta la calle 180.</t>
  </si>
  <si>
    <t>Especial: Territorios Supra e intralocales en  Usme y San Cristobal en Cerros surorientales en antigua Cantera Zuque.
Descripción:  Acciones para la restauracion, rehabilitación o recuperacion ecologica parte de la reserva forestal en el suroriente de Bogota.</t>
  </si>
  <si>
    <t>Especial: Territorios Supra e intralocales en  Usme y San Cristobal en los barrios Corinto, Danubio, Alfonso Lopez, Comuneros, Parque Entrenubes, La Gloria, los libertadores, La belleza.
Descripción:  Identificacion, diagnostico y planeacion para la recuperacion ecológica y accesibilidad a senderos y caminos en la Reserva Forestal Bosque Oriental de Bogotá ubicados en las localidades Usme y San Cristobal (tramo de sendero ubicado entre la cantera del Zuque y Corinto y segmento del sendero del parque del agua, entre el instituto Humbolt y la vereda Fatima).</t>
  </si>
  <si>
    <t>Usme:
Predios priorizados para adquisicion en los cerros orientales ubicados en Zona rural de la localidad.
Descripción:  Predios priorizados  en los barrios: Las Violetas, Tihuaque Rural, Las Violetas Rural, Tihuaque, Los Arrayanes, Juan Jose Rondon I.</t>
  </si>
  <si>
    <t>San Cristobal:
Predios priorizados para adquisicion en los cerros orientales ubicados en Zona rural de la localidad.
Descripción:  Predios priorizados  en los barrios: Altos del Zipa, Altos Del Zuque, Aguas Claras, La Arboleda Rural, Los Laureles I, Tibaque I, Tibaque, Tibaque Urbano, Moralba, Quindio y El Triangulo.</t>
  </si>
  <si>
    <t>Usaquen:
Zonas en cerros orientales de Alto Valor Ambiental y de prioridad de espacio publico en la Franja de Adecuacion del Bosque Oriental  ubicados en UPZ  10, 11, 13 y en zona rural de la localidad 1.
Descripción:  Delimitacion de poligonos y selección de areas de alto valor ambiental y de prioridad de espacio publico para adquisicion predial en el Plan de manejo de la Franja de adecuacion. Las acciones de la meta desarrolladas en la localidad 1 se localizan en las UPZ La Uribe, Los Cedros, San Cristobal Norte y zona rural, MPI1.</t>
  </si>
  <si>
    <t>NUMERO INTERSEXUAL</t>
  </si>
  <si>
    <t>5, PONDERACIÓN HORIZONTAL AÑO: _2018_</t>
  </si>
  <si>
    <t>7, OBSERVACIONES AVANCE TRIMESTRE_1_  DE 2018</t>
  </si>
  <si>
    <t xml:space="preserve">HABILITAR  4 HECTÁREAS  DE REDES DE SENDEROS ECOLÓGICOS SECUNDARIOS EN LOS CERROS ORIENTALES </t>
  </si>
  <si>
    <t>usme</t>
  </si>
  <si>
    <t>52. La flora.
56. Danubio
57. Gran yomasa
58. comuneros
59. Alfonso López
60. Parque Entrenubes</t>
  </si>
  <si>
    <t>Chiniza, Tihuaque, Los Soches, Usminia, puerta al Llano.</t>
  </si>
  <si>
    <t>Reserva Forestal Protectora Bosque Oriental</t>
  </si>
  <si>
    <t>USME :Zona de Alto Valor Ambiental en la Franja de Adecuación y la reserva forestal protectora Bosque Oriental en las UPZ La Flora (52), Ciudad Usme (61) , Danubio (56), Gran Yomasa (57), Comuneros (58), Alfonso López (59), Parque Entre Nubes(60) y en zona rural de la localidad 5.
Descripción:  Acciones para el manejo, protección, restauración, rehabilitación o recuperación ecológica por medio de la inducción de transformaciones ambientales en apoyo a y en la dirección de las tendencias generales de la sucesión, lo que implica el manejo de factores físicos, bióticos y sociales en la Franja de Adecuación y la reserva forestal protectora Bosque Oriental al suroriente de Bogotá.</t>
  </si>
  <si>
    <t>San Cristóbal:
 La Gloria, San Blas y la UPR San Cristóbal. En Altos del Zipa, Altos del Zuque, Aguas claras, La arboleda rural, Los laureles I, Tibaque I, Tibaque, Tibaque urbano, Moralba, Quindío, El triangulo.
Descripción:  Area en la zona prioritaria Zuque Corinto</t>
  </si>
  <si>
    <t>NO DISCRIMINA</t>
  </si>
  <si>
    <t>1, Elaboración de avaluos a predios seleccionados</t>
  </si>
  <si>
    <t xml:space="preserve">2, Gestión requerida para la adquisición predial de la SDA </t>
  </si>
  <si>
    <t>3, Proceso de selección  de predios  y elaboración de estudios topográficos.</t>
  </si>
  <si>
    <t>8, Realizar la intervención de manejo y adecuación de senderos y mejoramiento de accesos en  la Reserva Forestal Bosque Oriental de Bogotá.</t>
  </si>
  <si>
    <t>9, Identificar, diagnosticar, planear y elaborar los prediseños para acciones restauración, rehabilitación o recuperación ecológica.</t>
  </si>
  <si>
    <t>10, Realizar la intervención de manejo y adecuación de senderos y mejoramiento de accesos en  la Reserva Forestal Bosque Oriental de Bogotá.</t>
  </si>
  <si>
    <t>11, Identificar el área de cantera, diagnosticar, planear y elaborar los diseños para acciones restauración, rehabilitación o recuperación ecológica.</t>
  </si>
  <si>
    <t>12, Realizar la implementación de acciones de restauración, rehabilitación o recuperación ecológica.</t>
  </si>
  <si>
    <t>13, Identificar el área de cantera, diagnosticar, planear y elaborar los diseños para acciones restauración, rehabilitación o recuperación ecológica.</t>
  </si>
  <si>
    <t>4, Revisión y aprobación de los avalúos comerciales, para gestionar la solicitud del Certificado de Disponibilidad Presupuestal que respaldará la adquisición predial</t>
  </si>
  <si>
    <t>6, Adquisición predial</t>
  </si>
  <si>
    <t>7, Identificar, diagnosticar, planear y elaborar los prediseños para acciones restauración, rehabilitación o recuperación ecológica.</t>
  </si>
  <si>
    <t>14, Realizar la implementación de acciones de restauración, rehabilitación o recuperación ecológica.</t>
  </si>
  <si>
    <t>15, Actividades de diagnóstico, caracterización social, convocatoria  y diseño, con el grupo social vinculado,  de una (1) iniciativa socioambiental</t>
  </si>
  <si>
    <t>16, Realizar la implementación y seguimiento de  una (1)  iniciativa socioambiental</t>
  </si>
  <si>
    <t>17, Actividades en el espacio público como un escenario democrático, seguro y de calidad para la socialización, apropiación, conectividad, uso adecuado y disfrute de todas las personas.</t>
  </si>
  <si>
    <t>18, Realizar la implementación y seguimiento a dos (2) iniciativas socioambientales</t>
  </si>
  <si>
    <t>19, Elaborar  diagnósticos y diseños, con participación social y el sector privado, para  la planificación  en áreas priorizadas de intervención  en la reserva forestal Bosque Oriental de Bogotá.</t>
  </si>
  <si>
    <t>20, Intervenir de  manera directa con acciones  de restauración ecológica  en  áreas  definidas para restauración ecológica.</t>
  </si>
  <si>
    <t>21 Elaborar  diagnósticos y diseños, con participación social y el sector privado, para  la planificación  en áreas priorizadas de intervención  en la reserva forestal Bosque Oriental de Bogotá.</t>
  </si>
  <si>
    <t>22, Intervenir de  manera directa con acciones  de restauración ecológica  en  áreas  definidas para restauración ecológica.</t>
  </si>
  <si>
    <t>23, Ejecutar acciones de prevención y mitigación de incendios forestales, manejo adaptativo en áreas invadidas por retamo y recuperación de áreas afectadas por incendio forestal en el Distrito Capital.</t>
  </si>
  <si>
    <t>24, Actualización de la metodología de valoración económica y ambiental de los daños ocasionados por los incendios Forestales</t>
  </si>
  <si>
    <t>25, Identificación de las zonas de interfaz urbano forestales su tipología y las acciones de mitigación de incendios para cada tipo</t>
  </si>
  <si>
    <t>26, Elaborar el mapa del estado de la invasión del complejo de retamo en Bogotá</t>
  </si>
  <si>
    <t>27, Ejecutar acciones de prevención y mitigación de incendios forestales, manejo adaptativo en áreas invadidas por retamo y recuperación de áreas afectadas por incendio forestal en el Distrito Capital.</t>
  </si>
  <si>
    <t>28, Presidir y participar en la Comisión Distrital para la Prevención y Mitigación de Incendios Forestales.</t>
  </si>
  <si>
    <t>29, Implementar los incentivos y realizar el seguimiento y evaluación para los predios seleccionados.</t>
  </si>
  <si>
    <t>30, Caracterizar las áreas piloto con potencial para conservación, restauración y rehabilitación bajo el modelo de incentivos a la conservación.</t>
  </si>
  <si>
    <t>31, Selección predios implementación</t>
  </si>
  <si>
    <t>32, Diseñar un paquete de incentivos para los predios seleccionados en las áreas piloto.</t>
  </si>
  <si>
    <t xml:space="preserve">33, Implementar los incentivos y realizar el seguimiento y evaluación para los predios seleccionados.
</t>
  </si>
  <si>
    <t xml:space="preserve">De acuerdo a reunión sostenida el 31 de agosto de 2016 entre la Secretaria Distrital de Planeación-SDP  y la Secretaria Distrital de Ambiente-SDA, y por recomendación de la SDP;  a partir de la vigencia 2017 el proyecto de inversión 1150 denominado "Implementación de acciones del plan de manejo de la franja de adecuación y la reserva protectora de los cerros orientales en cumplimiento de la sentencia del Consejo de Estado", pasara del proyecto estratégico 179 " Ambiente Sano" al proyecto estratégico 180 "Recuperación y proyección del río Bogotá y cerros orientales". La anterior recomendación surge, debido a que se realizó una errónea asociación del proyecto de inversión frente a su proyecto estratégico y después de evaluarla nuevamente se encuentra que el proyecto estratégico 180,  fue creado con el fin de dar cuenta de las acciones y recursos asignados para dar respuesta a lo ordenado en la sentencia de cerros orientales. </t>
  </si>
  <si>
    <t xml:space="preserve">Apropiación del territorio por parte de las comunidades de las zonas piloto de la Franja de Adecuación y zonas aledañas; adicionalmente la implementación de las iniciativas se convierte en un incentivo que permite el mejoramiento de las condiciones socioeconómicas de los pobladores de la Franja. Incidir mediante  la búsqueda de financiación con el sector privado para el apoyo de iniciativas y emprendimientos sociales.
Las acciones adelantadas en el marco del procedimiento de adquisición predial contribuyen al cumplimiento de lo dispuesto en el Decreto 485 de 2015 por el cual se adopta el plan de manejo ambiental de la Franja de Adecuación, en concordancia con la sentencia del Consejo de Estado para la Protección de los Cerros orientales. 
Zonas intervenidas con acciones para evitar la ocurrencia de incendios forestales y mitigar los efectos en caso de que se presenten. Acciones para restaurar las zonas invadidas de retamo y afectadas por el fuego. 
Consolidación del Área de Ocupación Prioritaria de la Franja de Adecuación, aportando a la conservación y recuperación de Ecosistemas y cumplimiento del Plan de Manejo planteado en el Decreto 485 de 2015.
Conexión ecológica entre la franja de adecuación y reserva forestal bosque oriental.
</t>
  </si>
  <si>
    <t>N/A</t>
  </si>
  <si>
    <t xml:space="preserve">Zonas intervenidas con acciones para evitar la ocurrencia de incendios forestales y para mitigar los efectos, en caso de que se presenten. Recuperación de los ecosistemas nativos, mediante las acciones para restaurar las zonas invadidas de retamo y afectadas por el fuego. </t>
  </si>
  <si>
    <t>Informes de convenios, actas de comité de convenio.</t>
  </si>
  <si>
    <t xml:space="preserve">La gestión a realizar con recursos de la vigencia, no ha iniciado. </t>
  </si>
  <si>
    <t>N.A</t>
  </si>
  <si>
    <t xml:space="preserve">Las acciones adelantadas contribuyen al cumplimiento de lo dispuesto en el decreto 485 de 2015 por el cual se adopta el plan de manejo ambiental de la Franja de Adecuación, en concordancia con la sentencia del Consejo de Estado para la Protección de los Cerros orientales 
Consolidar el área de ocupación público prioritaria de la franja de adecuación, como un espacio que amplié la oferta ambiental del Distrito Capital y permita una transición armónica entre la zona urbana y el área protegida. 
</t>
  </si>
  <si>
    <t>Actividad no ejecutada. Esta actividad se inicia una vez se obtengan los avalúos comerciales y ofertas de compra, los cuales son el insumo necesario para esta actividad.</t>
  </si>
  <si>
    <t>Actividad no ejecutada. Esta actividad se inicia una vez se obtengan los avalúos comerciales, los cuales son el insumo necesario para esta actividad.</t>
  </si>
  <si>
    <t>Apropiación del territorio, por parte de las comunidades asentadas en la Franja de Adecuación, de tal forma que se conviertan en  nuestros principales aliados en el cuidado y la conservación  de sus ecosistemas; además del establecimiento de una corresponsabilidad por los beneficios que les brindan los Cerros Orientales. La implementación de la iniciativa, se convierte en un incentivo que permite el mejoramiento de las condiciones socioeconómicas de los pobladores de la Franja.         
Incidir mediante  la búsqueda de financiación con el sector privado para el apoyo de iniciativas y emprendimientos sociales.</t>
  </si>
  <si>
    <t>Conectividad ecológica y disfrute ciudadano.</t>
  </si>
  <si>
    <t>Mapa de Zonas priorizadas para restauración, que incluye la ubicación de la cantera del Zuque.</t>
  </si>
  <si>
    <t>Generar la conexión ecológica</t>
  </si>
  <si>
    <t xml:space="preserve">Consolidación del Área de Ocupación Prioritaria de la Franja de Adecuación, aportando a la conservación de Ecosistemas su recuperación y el cumplimiento del Plan de Manejo planteado en el Decreto 485 de 2015. </t>
  </si>
  <si>
    <t>Actas de reunión, registro fotográfico, mapa parcelas de monitoreo, acta inventario</t>
  </si>
  <si>
    <t xml:space="preserve">Se revisó versión final de Caracterización Sector Parque del Agua y se está revisando borrador del Circuito Zuque - Corinto
</t>
  </si>
  <si>
    <t>Hasta que no sean seleccionadas las áreas de interés no se puede desarrollar esta actividad</t>
  </si>
  <si>
    <t>Meta 2018</t>
  </si>
  <si>
    <t>Cumplimiento 2017</t>
  </si>
  <si>
    <t>% 2018 para cumplir</t>
  </si>
  <si>
    <t xml:space="preserve">Borrador de Documento  Declaratoria de Utilidad Publica
Oficio radicado de solicitud de avalúos comerciales en la Unidad Administrativa Espacial Catastro Distrital
Oficio radicado solicitud de concepto de uso del suelo según norma urbana ante Secretaria Distrital de Planeación </t>
  </si>
  <si>
    <t>Entrega de productos técnicos que corresponde a cuatro (4) levantamientos topográficos de predios identificados con RT 10-17-30 y 44 que equivalen a un área total de 38 Ha. 
• Levantamiento topográfico: Informe detallado del levantamiento realizado copia impresa y digital, conforme anexo técnico.
• Un (1) plano por predio en papel Bond, firmado por el profesional responsable, en caso que se requiera se entregara un plano por cada detalle del interior del predios.
• Plano general impreso
• Registro fotográfico de cada uno de los predios en formato impreso y digital.
• Acta de visita a cada uno de los predios
• Acta de vecindad, en la que se certifique que los propietarios colindantes coincidieron en la definición de linderos.
• Archivos Magnéticos, AutoCAD y shapefile o geodatabase, de los planos prediales, de los esquemas de construcción y del plano de conjunto de los predios que conforman el parque.
Documento borrador de Declaratoria de Utilidad Publica</t>
  </si>
  <si>
    <t>Acta de reunión 20180116. Documento soporte de solicitud cartográfica. Actas de visita, actualización cartográfica, registro fotográfico</t>
  </si>
  <si>
    <t>5, Proceso de oferta de compraventa mediante enajenación voluntaria</t>
  </si>
  <si>
    <t>Actividad no ejecutada. Esta actividad se inicia una vez se obtengan los avalúos comerciales y acepten los propietarios el valor comercial del inmueble, los cuales son el insumo necesario para esta actividad.</t>
  </si>
  <si>
    <t xml:space="preserve">La adecuación de cantera estará sujeta a la implementación en el segundo semestre del Plan estratégico y sus componentes en la serranía del Zuque, con recursos de la vigencia actual. </t>
  </si>
  <si>
    <t>Candelaria y Santafe:
 Zona de Alto Valor Ambiental y de prioridad de espacio publico en la Franja de Adecuación del Bosque Oriental ubicados en UPZ 94 Candelaria y en zona rural de la localidad de Santa fe.
Descripción:  Delimitación de polígonos y selección de áreas de Alto Valor Ambiental y de prioridad de espacio publico para adquisición predial en el Plan de manejo de la Franja de adecuación.</t>
  </si>
  <si>
    <t>San Cristobal:
Zona de Alto Valor Ambiental y de prioridad de espacio publico en la Franja de Adecuación del Bosque Oriental en las UPZ  La Gloria (50)  San Blas (32)y en zona rural de la localidad 4.
Descripción:  Delimitación de polígonos y selección de áreas de Alto Valor Ambiental y de prioridad de espacio publico para adquisición predial en el Plan de manejo de la Franja de adecuación.</t>
  </si>
  <si>
    <t>Usme:
 Zona de Alto Valor Ambiental y de prioridad de espacio publico en la Franja de Adecuación del Bosque Oriental en las UPZ  La Flora (52), Ciudad Usme (61) y en zona rural de la localidad 5.
Descripción:  Delimitación de polígonos y selección de áreas de Alto Valor Ambiental y de prioridad de espacio publico para adquisición predial en el Plan de manejo de la Franja de adecuación.</t>
  </si>
  <si>
    <t>Usaquén:
  Predios priorizados para adquisición en los cerros orientales ubicados en Zona rural de la localidad.
Descripción:  Predios en los barrios: Barrancas, La Granja Norte, Barrancas Norte, Santa Teresa, Bosque De Pinos III, Santa Cecilia Puente Norte, Cedro Salazar, Bosque De Pinos III Rural, El Redil, Bosque De Pinos, San José De Usaquén, Tibabita Rural I,Barrancas Oriental,Barrancas Oriental Rural,La Cita,San Cristobal Norte.</t>
  </si>
  <si>
    <t>Candelaria y Santafe:
Predios priorizados para adquisición en los cerros orientales ubicados en Zona rural de las localidades Santa fe y Candelaria. .
Descripción:  Predios en los barrios: Parque Nacional Urbano, Parque Nacional Oriental, Egipto, San Francisco Rural y Las Aguas.</t>
  </si>
  <si>
    <t>RESTAURAR Y MANTENER   80 ha EN EL BOSQUE ORIENTAL DE BOGOTÁ CON PARTICIPACIÓN DEL SECTOR PRIVADO.</t>
  </si>
  <si>
    <t>MANEJAR 80 ha COMO ESTRATEGIA DE PREVENCIÓN Y MITIGACIÓN DE INCENDIOS FORESTALES</t>
  </si>
  <si>
    <t>DESARROLLAR EN 40 ha INCENTIVOS PARA LA CONSERVACIÓN DE COBERTURAS VEGETALES</t>
  </si>
  <si>
    <t xml:space="preserve">
Se presentan retrasos en la instalación de las parcelas de monitoreo de incentivos a la conservación debido a que el terreno muy escarpado. 
La dificultad encontrada en la identificación de los propietarios de los predios ha generado retrasos en la  selección de las áres que serán sujeto de incentivos a la conservación en la vigencia 2018.</t>
  </si>
  <si>
    <t>*Reubicar en zonas con potencial para restauración pasiva con fácil acceso.
*Aunar esfuerzos con la Alcaldía Local de San Cristobal para identificación de propietarios identificados.</t>
  </si>
  <si>
    <t xml:space="preserve">Articulación con IDT para habilitar red de senderos, inicialmente sendero la Aguadora y se continua con visitas de reconocimiento. Habilitar red de senderos  hacia el sector de Zuque quebrada Seca que conecta la zona prioritaria circuito El Zuque - Corinto con franja de adecuación. </t>
  </si>
  <si>
    <t>Registro fotográfico sendero la Aguadora y Esquema Básico senderos Zuque-Corinto y Parque del Agua.</t>
  </si>
  <si>
    <t>Para la vigencia, la adecuación de cantera estará sujeta a la implementación del Plan estratégico y sus componentes en la serranía del Zuque en el segundo semestre.</t>
  </si>
  <si>
    <t xml:space="preserve">Avanzar con la adecuación de 1 ha en articulación con la EAB, ESP y CAR. </t>
  </si>
  <si>
    <t>Verificar posibles escenarios de restauración en la zona prioritaria polígono circuito Zuque Corinto el cúal esta sujeto a los resultados del Plan estratégico y sus componentes en la serranía del Zuque.</t>
  </si>
  <si>
    <r>
      <t>Para el I trimestre de 2018, se viene realizando articulación con IDT y se realizó reconocimiento del sendero La Aguadora 1,66 km, con recursos de vigencia. Se entregó Esquema Básico para adecuación de sendero Zuque-Corinto y mantenimiento de sendero Parque del Agua para el Convenio CAR-SDA-EAB, con recursos de reserva.
Para la vigencia 2016, se adelantaron acciones de restauración en 0,16 ha ubicadas en el camino que conduce al aula ambiental Soratama.
Para la vigencia 2017, se identificó la red de senderos existentes en la cartografía de la franja de cerros para mantenimiento y adecuación. Se definió realizar el diagnóstico de 1 tramo de sendero para mantenimiento Parque del Agua (desde el río San Francisco-Vicachá hasta el circuito quebrada La Leona, 1.7 km) priorizado en la reunión interinstitucional con EAB y CAR. Se contrato la habilitación del sendero Zuque - Corinto en 1,2 ha.</t>
    </r>
    <r>
      <rPr>
        <sz val="10"/>
        <color rgb="FFFF0000"/>
        <rFont val="Arial"/>
        <family val="2"/>
      </rPr>
      <t xml:space="preserve"> 
</t>
    </r>
    <r>
      <rPr>
        <sz val="10"/>
        <rFont val="Arial"/>
        <family val="2"/>
      </rPr>
      <t xml:space="preserve">
</t>
    </r>
  </si>
  <si>
    <t>Se entregó Esquema Básico para adecuación de sendero Zuque-Corinto y mantenimiento de sendero Parque del Agua para el Convenio CAR-SDA-EAB, con recursos de reserva.</t>
  </si>
  <si>
    <t xml:space="preserve">Al corte del mes de marzo no se reporta avance pues la actividad iniciará en el III Trimestre de la vigencia. </t>
  </si>
  <si>
    <t>Se cumple con la identificación de 1 ha; el diagnóstico, planeación y elaboración de diseños hacen parte de la implementación en el segundo semestre.</t>
  </si>
  <si>
    <t xml:space="preserve">Al corte del mes de  marzo no se reporta avance pues la actividad iniciará en el III Trimestre de la vigencia. </t>
  </si>
  <si>
    <t>Desde el Convenio Interadministrativo 20171342 se realizó:
- Mantenimiento de 11,83 ha en control de retamo (5,09 ha en el futuro Parque La Arboleda y 6,74 ha en el Colegio Monseñor Bernardo Sánchez).
- Despeje de 2,26 km del Sendero a Monserrate (retiro de retamo) y de 0,83 km del camino que conecta el sector de Tanques del Silencio con el sector Patio de Brujas en el Parque Nacional Enrique Olaya Herrera II Fase.
- Definición de la metodología a emplear para hacer seguimiento y monitoreo a parcelas experimentales de alternativas para el control de retamo y a parcelas de seguimiento a la recuperación del suelo en zona incendiada.
- Revisión bibliográfica y definición de la estructura para elaborar el Plan Distrital de Control de Retamo.
- Divulgación del convenio a la Policía y comunidad de la localidad de San Cristóbal.</t>
  </si>
  <si>
    <t>En el marco del contrato SDA-CM-2017-SECOP II-E-0005 (52017) se realizó la revisión de la actual  metodología de valoración económica y ambiental de daños y, a partir de dicha revisión, se generó una matriz descriptiva, se realizó un análisis multicriterial de 11 casos valorados y se identificaron fortalezas y falencias de la metodología actual.
Se realizó una revisión detallada de la bibliografía existente a nivel mundial, relacionada con el tema, y se construyó una base de documentos de referencia.
Se generó una primera propuesta de actualización de la metodología, se seleccionó el área en la cual se hará la validación de la misma y se realizaron jornadas de campo para el levantamiento de la información, la cual está en análisis.</t>
  </si>
  <si>
    <t>En el marco del contrato SDA-CM-2017-SECOP II-E-0006 (62017) se generó un concepto de zona de interfaz urbano - forestal y de sus tipologías, que fueron presentados a la Comisión Distrital para la Prevención y Mitigación de Incendios Forestales; de allí surgieron aportes con los que se ajustó el concepto. 
Inició la identificación cartográfica de las zonas de interfaz, así como la generación de su tipología.</t>
  </si>
  <si>
    <t>Se realizó el procesamiento digital de las imágenes, a través de la segmentación; se adelantó el análisis de la información en las diferentes bandas del espectro y se procesaron datos, mediante el método de ensayo y error. Se generó información por localidades, y se adelantó la validación y corroboración en campo de las zonas identificadas con retamo. Se generó el mapa de la invasión de retamo en la zona rural del D.C., el cual fue socializado a entidades y organizaciones interesadas en el tema. Se están realizando ajustes finales al mapa y su documento soporte.</t>
  </si>
  <si>
    <t>La Secretaría Distrital de Ambiente presidió las sesiones mensuales de enero, febrero y marzo de 2018 de la Comisión Distrital para la Prevención y Mitigación de Incendios Forestales y elaboró el informe de la gestión adelantada en 2017, respecto del Plan de Acción de la Comisión, como aporte al informe anual que genera dicha instancia y luego revisó el informe consolidado.
Participación en el taller para la construcción del Plan de Investigaciones de la Comisión.
Reporte de la Entidad de ejecución de acciones en el IV trimestre de 2017, para seguimiento del Plan de Acción de la Comisión y posterior revisión del seguimiento consolidado.</t>
  </si>
  <si>
    <t xml:space="preserve">Santa Fe
San Cristóbal
</t>
  </si>
  <si>
    <t xml:space="preserve">Vereda Monserrate
UPZ 51 - Los Libertadores
</t>
  </si>
  <si>
    <t xml:space="preserve">Vereda Monserrate
Barrio Juan Rey (La Paz)
</t>
  </si>
  <si>
    <t>Línea - Sendero a Monserrate (desde la estación del funicular hasta el punto de ascenso al Santuario No. 7)
Polígono - Predio del Colegio Monseñor Bernardo Sánchez (Kr 14 Este 66 - 70 Sur)
Polígono - Parque La Arboleda (Tv 14 Este - Calle 64A Sur)</t>
  </si>
  <si>
    <t xml:space="preserve">Cerro de Monserrate
Área de la Localidad San Cristóbal ubicada a 1 km a la redonda  del Colegio Monseñor Bernardo Sánchez.
Área de la Localidad San Cristóbal ubicada a 1 km a la redonda  del Parque La Arboleda.  </t>
  </si>
  <si>
    <t>Se viene realizando articulación con Instituto Distrital de Turismo, se realizó reconocimiento del sendero La Aguadora 1,66 km, con recursos de vigencia.</t>
  </si>
  <si>
    <r>
      <t>Para el I trimestre de 2018.</t>
    </r>
    <r>
      <rPr>
        <sz val="10"/>
        <color rgb="FFFF0000"/>
        <rFont val="Arial"/>
        <family val="2"/>
      </rPr>
      <t xml:space="preserve"> </t>
    </r>
    <r>
      <rPr>
        <sz val="10"/>
        <rFont val="Arial"/>
        <family val="2"/>
      </rPr>
      <t>Con recursos de reserva: se cumple con la identificación de 1 ha; el diagnostico, planeación y elaboración de diseños hacen parte de la implementación a realizar en el segundo semestre.
Para 2016 , la meta no contaba con programación. 
Para la vigencia 2017 se realizó el proceso de identificación y priorización de 1 ha de cantera ubicada en la serranía del Zuque, como área de intervención para implementar las acciones de reconformación geomorfológica y revegetalización como parte del proceso de restauración ecológica y habilitación de la antigua cantera; el cual incluye un 1 hito paisajístico. Se suscribió convenio CAR-SDA-EAB para la restauración de 1ha de cantera.</t>
    </r>
  </si>
  <si>
    <t>Se evidencia baja presencia de red de senderos en área de ocupación de predios públicos (AOPP) de la franja de adecuación. Los primeros senderos verificados (yomasa y pico del aguila) fueron desestimados por no conectar a las zonas priorizadas de franja y por ser parte del sendero panorámico.</t>
  </si>
  <si>
    <t xml:space="preserve">La identificación de áreas en el área de ocupación de predios públicos (AOPP) de la Franja de Adecuación es limitada, tan solo el 10% corresponde a la fecha a predios públicos, de los cuales 25.9 ha podrían ser intervenidas siempre y cuando se viabilice permiso de tala, por ser plantación de sp. exóticas. El área restante es privada y requiere acuerdos de voluntades para trabajar en zonas de ronda y zmpas. </t>
  </si>
  <si>
    <t xml:space="preserve">Se avanza con inventario forestal para realizar actividades de apeo requeridas para la restauración. Al corte no se reporta avance pues la actividad en campo iniciará en el III Trimestre de la vigencia. </t>
  </si>
  <si>
    <t xml:space="preserve">Al corte no se reporta avance pues la actividad iniciará en el IV Trimestre de la vigencia. </t>
  </si>
  <si>
    <t>Se realizó reconocimiento del área de estudio y se continúa con procesamiento cartográfico para identificar escenarios de restauración.</t>
  </si>
  <si>
    <t>Trazado sendero</t>
  </si>
  <si>
    <t>Polígono cantera Zuque</t>
  </si>
  <si>
    <t xml:space="preserve">En la vigencia 2018, I Trimestre, con recursos de reserva se llevaron a cabo acciones de ahoyado, aislamiento y plantación de árboles como implementación de la iniciativa ambiental. Por otro lado, se realizaron las salidas para realizar las fotografías y videos requeridos y se efectuaron avances en el diseño gráfico, ámbos para la puesta en funcionamiento del túnel ambiental. 
En 2016 se vinculó un grupo conformado por juntas de acción comunal Barrios Santa Cecilia, Cerro Norte, Villa Nidia y la Perla, como proponente iniciativa Recuperando el Corazón de la Mariposa.
En 2017 se implementó 1 componente de la iniciativa Recuperando el Corazón de la Mariposa, desarrollando 3 talleres:  restauración, manejo y conservación de fuentes hídricas; manejo de residuos sólidos y separación en la fuente. Se realizó la caracterización socioeconómica del Parque del Agua y Zuque. Se seleccionaron 2 iniciativas por medio de convocatoria en las zonas Parque del Agua y Circuito Zuque-Corinto. Se realizó la Ecotravesía por los Cerros Orientales  vinculando comunidad del Verjón y se presentaron los resultados de la convocatoria 2017. Se acompañó y desarrolló el proceso de ajuste a dos iniciativas, se espacializaron las áreas a intervenir.  guion  para el túnel ambiental en procura de la apropiación social de los cerros. Matriz de actores sociales e iniciativas de las 4 zonas prioritarias.
</t>
  </si>
  <si>
    <t xml:space="preserve">Actas de reuniones, visitas a vivero y áreas a intervenir. Archivo fotográfico de salidas. Listado de asistencia de seguimiento a la implementación.Informe de avance actividades implementación </t>
  </si>
  <si>
    <r>
      <t xml:space="preserve">Actividad no ejecutada. Esta actividad se inicia en el III trimestre de 2018. </t>
    </r>
    <r>
      <rPr>
        <sz val="9"/>
        <color theme="1"/>
        <rFont val="Arial"/>
        <family val="2"/>
      </rPr>
      <t xml:space="preserve">
</t>
    </r>
    <r>
      <rPr>
        <sz val="9"/>
        <color theme="4"/>
        <rFont val="Arial"/>
        <family val="2"/>
      </rPr>
      <t/>
    </r>
  </si>
  <si>
    <t>En el primer trimestre se ajustaron los guiones de cerros y páramos y se  desarrollaron  salidas  para realizar grabaciones y fotografías como insumo para el diseño  y la producción del túnel ambiental.</t>
  </si>
  <si>
    <t xml:space="preserve">Con el fin de implementar la iniciativa de soratama se realizó  visita  al vivero para verificar las características del material vegetal, se hizo  reconocimiento  de las zonas a intervenir con el contratista y se desarrollaron acciones de ahoyado, aislamiento y plantación de árboles.
</t>
  </si>
  <si>
    <t>Se realizó reunión con gestora social de Entre nubes para acercamiento con actores sociales.
Reunión con Oficina de SUBRED Sur con el fin de solicitar información secundaria para caracterización socioeconómica Entre nubes.</t>
  </si>
  <si>
    <t xml:space="preserve">Consulta de norma urbana del uso del suelo de los predios RT 10 y 17 ante la Secretaria Distrital de Planeación. 
Radicación de documentación necesaria para realizar los avalúos comerciales de los RT 10, 17 y 30.
Ajuste al borrador del documento declaratoria de ulilidad publica
</t>
  </si>
  <si>
    <t xml:space="preserve">Para el I trimestre de 2018, Con recursos de la vigencia actual se realizó reconocimiento del área de estudio y se continúa con procesamiento cartográfico para identificar escenarios de restauración. Para el I Trimestres de la vigencia no se reporta avance con los recursos de reserva.
En la vigencia 2016, se adelantaron acciones de restauración en 0,5 ha en la cantera del Zuque y 0,1 ha en el parque nacional Enrique Olaya Herrera. 
En 2017 se realizó la identificación y priorización de 9,4 hectáreas en franja de adecuación en los predios Serranía del Zuque (5 ha) y Tanque de los Alpes (5 ha), las cuales, se ejecutarán mediante Convenio CAR-SDA-EAB suscrito en la vigencia. Por otro lado se iniciaron las estrategias de acercamiento con el sector privado (Automotores Toyota), para vincularlo en procesos de  conservación, restauración y sostenibilidad ambiental de Franja de Adecuación; visitando un primer predio de 2ha de intervención y estableciendo los preacuerdos de las acciones a realizar.
</t>
  </si>
  <si>
    <t>Polígono Santa Isabel, polígono Quebrada Chuscal , polígono predio el Zuque y polígono tanque del agua.</t>
  </si>
  <si>
    <t>En el 1er trimestre de 2018, con recursos de vigencia 2017, fueron entregados los productos técnicos que corresponde a los levantamientos topográficos de 4 predios identificados con el RT 10-17-30 y 44 que equivalen a un área total de 38ha.
En el 2017, con recursos de esta vigencia fueron entregados los productos técnicos necesarios para la realización de los levantamientos topográficos de los con CHIP: AAA0142LCOE de 22,5 ha, CHIP AAA0142LCKL de 6,2ha y el CHIP AAA0156KNUH de 7,1ha. 
En la vigencia 2018, con recursos de 2017 se reciben los levantamientos topográficos requeridos para la gestión predial de los predios priorizados.</t>
  </si>
  <si>
    <t xml:space="preserve">Dar cumplimiento a la sentencia del Consejo de Estado para la Protección de los Cerros orientales.
Consolidar la franja de adecuación de la Reserva forestal del Bosque oriental de Bogotá como un espacio que amplié la oferta de servicios medioambientales al Distrito Capital. </t>
  </si>
  <si>
    <t xml:space="preserve">Para el I trimestre de 2018, se radican en la Unidad Administrativa Especial Catastro Distrital los RT 10, RT 17 y RT 30 equivalente a un área total de 32,7 ha, con el fin de realizar los respectivos avalúos comerciales en zona de franja de adecuación, lo anterior con recursos de reserva.Adicionalmente, se solicito concepto de norma urbana vigente para uso del suelo en la Secretaria Distrital de Planeación RT 10 y RT 17. 
Para el 2016 se realizó la caracterización y priorización, generando un resultado de 44 predios para el estudio de títulos. 
Para la vigencia del 2017, con recursos de reserva se realizaron los estudios de títulos de los cuarenta y cuatro (44) predios priorizados. Así mismo, se realizó la priorización de estos mismos predios conforme a la viabilidad jurídica. En la vigencia 2017, se contó con el Informe técnico de afectación minera y/o pasivos ambientales) de 7 predios priorizados, ubicados en la Localidad de Usaquén, Santafe y Usme. Adicionalmente, se realizo el borrador del documento de Declaratoria de Utilidad Publica y se entregaron los insumos técnicos necesarios para realizar los levantamientos topográficos de cuatro predios priorizados. 
Para el 2018. Se radican en la Unidad Administrativa Especial Catastro Distrital los RT 10-CHIP AAA0142LCOE, RT 17-CHIP AAA0142LCKL y RT 30-CHIP AAA0156LEMR equivalente a un área total de 32ha, con el fin de realizar los respectivos avalúos comerciales en zona de franja de adecuación, lo anterior con recursos de reserva.Adicionalmente, se solicito concepto de norma urbana vigente para uso del suelo en la Secretaria Distrital de Planeación RT 10 y RT 17. </t>
  </si>
  <si>
    <t>Radicación ante la Unidad Administrativa Especial Catastro Distrital con la documentación necesaria para realizar los respectivos avalúos comerciales de 3 predios priorizados que cuentan con un área total de 32,7 Ha. Visita tecnica RT 30 con el fin de tomar registro fotografico actual y verificacion de linderos y mojones in situ del predio</t>
  </si>
  <si>
    <r>
      <t>En el 1er trimestre de 2018, con los insumos técnicos necesarios (</t>
    </r>
    <r>
      <rPr>
        <b/>
        <sz val="9"/>
        <color theme="1"/>
        <rFont val="Arial"/>
        <family val="2"/>
      </rPr>
      <t>levantamientos topográficos</t>
    </r>
    <r>
      <rPr>
        <sz val="9"/>
        <color theme="1"/>
        <rFont val="Arial"/>
        <family val="2"/>
      </rPr>
      <t>, estado jurídico del predio, certificado catastral,etc), de los</t>
    </r>
    <r>
      <rPr>
        <b/>
        <sz val="9"/>
        <color theme="1"/>
        <rFont val="Arial"/>
        <family val="2"/>
      </rPr>
      <t xml:space="preserve"> predios priorizados con RT 10, 17 y 30</t>
    </r>
    <r>
      <rPr>
        <sz val="9"/>
        <color theme="1"/>
        <rFont val="Arial"/>
        <family val="2"/>
      </rPr>
      <t>, que equivalen a 32,7 ha.</t>
    </r>
  </si>
  <si>
    <t>Predios: Radicion de solicitud avaluos comerciales anta Unidad Administrativa Especial Castaro Distrital
Ubicacion del predio RT 30
Radicacion ante Secretaria Distrital de Planeacion Concepto uso del suelo predios RT 10 y 14 
Acta de asistencia de la tecnica para verificacion de linderos in situ del predio RT 30 localidad Usme. 
Producto entrega Lentamientos Topograficos Rt 10, 14 y 30
Incendios: Informes mensuales de los convenios.
Restauración:Acta de reunión 20180116. Documento soporte de solicitud cartográfica.   
Social:Actas de reunión,archivo fotográfico salidas y archivo fotográfico acciones de restauración 
Incentivos:Actas de reunión, registro fotográfico, mapa parcelas de monitoreo, acta inventario</t>
  </si>
  <si>
    <t>El porcentaje de implementación del plan de manejo de la franja de adecuación y la Reserva Forestal Protectora de los cerros corresponde a 12.53% en lo desarrollado del PDD. Y sus acciones se realizan en 5 componentes principales así:
Para el I trimestre2018.1.)SOCIAL:Implementación de 1 iniciativa ambiental en Soratama. 2.)PREDIAL: 4 predios priorizados con levantamientos topográficos. Ajuste al borrador de declaratoria de utilidad pública.3 predios correspondientes a 32 ha en elaboración de avalúo comercial.3.)INCENDIOS FORESTALES: 11,83ha mantenimiento de retamo, 3,09km despeje caminos.4.)INCENTIVOS: implementación en 8 ha e identificación de predios para implementación en 15 ha. 5.)RESTAURACIÓN:  2018: Apoyo a la Alcaldía Local de San Cristóbal para implementación 1 ha, reconocimiento área de estudio y procesamiento cartográfico, para identificación de escenarios de restauración y continúa reconocimiento de senderos.
Para el avance en lo desarrollado del PDD son: 1.)SOCIAL:2016.Vinculación de 1 grupo social en 1 iniciativa ambiental.2017.Vinculación 2 grupos en 1 iniciativa ambiental.Ecotravesía.2018:Implementación de  iniciativa Soratama.Diseño túnel ambiental aprobado. 2.) PREDIAL:2016 identificación técnica 44 predios.2017 Estudios títulos de 44 predios.Borrador Declaratoria de Utilidad Publica.2018.4 predios con levantamientos topográficos.3 predios correspondientes a 32 ha en elaboración de avalúo comercial.Ajuste al borrador de declaratoria de utilidad pública.3) INCENDIOS FORESTALES: 61,75ha: 2016: adecuación 1ha afectada incendio forestal.2017:control inicial retamo 4ha;mantenimiento retamo 53,66ha;despeje 2000m sendero; restauración 3,09ha afectadas por incendio ftal, plantación 9.447 árboles.2018:mantenimiento control retamo 11,83ha y despeje 3,09km caminos. 4.) INCENTIVOS: 2016, implementación en 2 ha. 2017, diseño incentivos 8 ha. 2018,  implementación en 8 ha e Identificación de predios para implementación en 15 ha. 5.)RESTAURACIÓN: 2016: restauración en 0.6 ha, 0.16 ha recuperación senderos. 2017:Apoyo a acciones de restauración en 0.6ha (CAR-Red de Colegios Cerros Orientales e IDIPRON ). Acciones de identificación, priorización y prediseño de las actividades a implementar en 1ha de cantera en Zuque, 9,4ha de restauración y 1.2ha de senderos.2018: Apoyo a la Alcaldía Local de San Cristóbal para implementación de 1 ha, reconocimiento área de estudio y procesamiento cartográfico, para identificación de escenarios de restauración y continúa reconocimiento de senderos.</t>
  </si>
  <si>
    <t>Demoras en la identificación de áreas al evidenciarse que de 54,4ha públicas fue necesario desestimar 15,7ha previamente intervenidas con actividades de restauración, las restantes 38,7ha presentan cobertura vegetal exótica e invasora de gran tamaño. Además se han presentado retrasos en la instalación de las parcelas de monitoreo de incentivos a la conservación debido a que el terreno muy escarpado y la dificultad encontrada en la identificación de los propietarios de los predios.</t>
  </si>
  <si>
    <r>
      <t>En lo corrido del 2018, con recursos de reserva, se instalaron 8 parcelas de monitoreo (6 ha de restauración pasiva), se realizó cerramiento 400m, se recibió material vegetal y se sembró (1 ha de restauración activa). Por otro lado, con recursos de vigencia, se realizó una visita para reconocimiento de predios potenciales en la zona Zuque - Corinto y se realizó selección de predios potenciales.</t>
    </r>
    <r>
      <rPr>
        <sz val="10"/>
        <rFont val="Arial"/>
        <family val="2"/>
      </rPr>
      <t xml:space="preserve">
En la vigencia 2016, se identificaron, delimitaron y priorizaron 4 zonas en la Franja, zona piloto la Gran Aula Ambiental de Soratama; se realizó la caracterización biológica, social y económica de la zona piloto; se seleccionó un predio para la aplicación de incentivos; se llevó a cabo Jornada ambiental para la revitalización de la franja de adecuación para acercamiento con la comunidad. 
En la vigencia 2017, versión final polígonos de zonas prioritarias. Se realizaron salidas caracterización ecológica, social y económica de Parque del Agua, Zuque y Entrenubes.  Reunión con propietarios del predio seleccionado para 8 ha adicionales y se modificó Acta de Concertación de voluntades. Se realizó el diseño de restauración y manejo. Dos jornadas lúdicas con comunidades de Parque del Agua y Zuque. Documentos definitivos de la caracterización ecológica y social del Parque del Agua, borrador final de caracterización ecológica y social de Zuque y se inició el contrato para implementación en el predio. 
</t>
    </r>
  </si>
  <si>
    <t xml:space="preserve">Revisar disponibilidad de área pública administrada por IDRD en el Parque Nacional. Gestionar el ingreso a áreas de ronda en propiedad privada a través de la Alcaldía Local de San Cristóbal. Verificar posibles escenarios de apeo y restauración pasiva, completar las áreas objeto de restauración para la vigencia en la zona prioritaria polígono circuito Zuque Corinto.Reubicar en zonas con potencial para restauración pasiva con fácil acceso                     </t>
  </si>
  <si>
    <r>
      <t>En 2018, con reservas, se ha avanzado en el mantenimiento de 11,83 ha en control de retamo (5,09 ha en La Arboleda y 6,74 ha en el Colegio Monseñor Bernardo Sánchez - zonas intervenidas en 2017) y en el despeje de 2,26 km del Sendero a Monserrate y de 0,83 km del camino del Parque Nacional Enrique Olaya Herrera II Fase.
En 2016 se adecuó 1 ha afectada por incendio forestal (Parque Nacional Enrique Olaya Herrera). 
En 2017, con reservas, se trabajó en 43,62 ha y con recursos de vigencia se intervinieron 17,13 ha. (total 2017: 60,75).</t>
    </r>
    <r>
      <rPr>
        <sz val="10"/>
        <color rgb="FFFF0000"/>
        <rFont val="Arial"/>
        <family val="2"/>
      </rPr>
      <t/>
    </r>
  </si>
  <si>
    <t xml:space="preserve">Se realizó una visita para reconocimiento de predios potenciales para la implementación de 15 ha, en la zona Circuito Zuque - Corinto y se seleccionaron 13 predios para revisar cartografía e identificar propietarios para contactar a través del gestor social de la Localidad de San Cristóbal. </t>
  </si>
  <si>
    <t>Hasta que no sean seleccionadas las áreas de interés y no se realice el diseño de los incentivos, no se puede desarrollar esta actividad</t>
  </si>
  <si>
    <t>En lo corrido del 2018, se instalaron 8 parcelas de monitoreo, en el área de restauración (área total 6 ha) pasiva, se delimitó la zona para el cerramiento con alambre tanto para la zona de restauración pasiva como para la activa  (1 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</si>
</sst>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2">
    <numFmt numFmtId="42" formatCode="_(&quot;$&quot;\ * #,##0_);_(&quot;$&quot;\ * \(#,##0\);_(&quot;$&quot;\ * &quot;-&quot;_);_(@_)"/>
    <numFmt numFmtId="44" formatCode="_(&quot;$&quot;\ * #,##0.00_);_(&quot;$&quot;\ * \(#,##0.00\);_(&quot;$&quot;\ * &quot;-&quot;??_);_(@_)"/>
    <numFmt numFmtId="43" formatCode="_(* #,##0.00_);_(* \(#,##0.00\);_(* &quot;-&quot;??_);_(@_)"/>
    <numFmt numFmtId="164" formatCode="_-&quot;$&quot;* #,##0.00_-;\-&quot;$&quot;* #,##0.00_-;_-&quot;$&quot;* &quot;-&quot;??_-;_-@_-"/>
    <numFmt numFmtId="165" formatCode="_-* #,##0.00_-;\-* #,##0.00_-;_-* &quot;-&quot;??_-;_-@_-"/>
    <numFmt numFmtId="166" formatCode="_-* #,##0.00\ &quot;€&quot;_-;\-* #,##0.00\ &quot;€&quot;_-;_-* &quot;-&quot;??\ &quot;€&quot;_-;_-@_-"/>
    <numFmt numFmtId="167" formatCode="_-* #,##0.00\ _€_-;\-* #,##0.00\ _€_-;_-* &quot;-&quot;??\ _€_-;_-@_-"/>
    <numFmt numFmtId="168" formatCode="_ &quot;$&quot;\ * #,##0.00_ ;_ &quot;$&quot;\ * \-#,##0.00_ ;_ &quot;$&quot;\ * &quot;-&quot;??_ ;_ @_ "/>
    <numFmt numFmtId="169" formatCode="_ * #,##0.00_ ;_ * \-#,##0.00_ ;_ * &quot;-&quot;??_ ;_ @_ "/>
    <numFmt numFmtId="170" formatCode="_([$$-240A]\ * #,##0_);_([$$-240A]\ * \(#,##0\);_([$$-240A]\ * &quot;-&quot;??_);_(@_)"/>
    <numFmt numFmtId="171" formatCode="0.0%"/>
    <numFmt numFmtId="172" formatCode="_ * #,##0_ ;_ * \-#,##0_ ;_ * &quot;-&quot;??_ ;_ @_ "/>
    <numFmt numFmtId="173" formatCode="_(&quot;$&quot;* #,##0.00_);_(&quot;$&quot;* \(#,##0.00\);_(&quot;$&quot;* &quot;-&quot;??_);_(@_)"/>
    <numFmt numFmtId="174" formatCode="_-* #,##0\ _€_-;\-* #,##0\ _€_-;_-* &quot;-&quot;??\ _€_-;_-@_-"/>
    <numFmt numFmtId="175" formatCode="[$$-240A]\ #,##0"/>
    <numFmt numFmtId="176" formatCode="&quot;$&quot;\ #,##0.00"/>
    <numFmt numFmtId="177" formatCode="&quot;$&quot;\ #,##0"/>
    <numFmt numFmtId="178" formatCode="#,##0.0"/>
    <numFmt numFmtId="179" formatCode="#,##0.000"/>
    <numFmt numFmtId="180" formatCode="_(* #,##0_);_(* \(#,##0\);_(* &quot;-&quot;??_);_(@_)"/>
    <numFmt numFmtId="181" formatCode="_(&quot;$&quot;* #,##0_);_(&quot;$&quot;* \(#,##0\);_(&quot;$&quot;* &quot;-&quot;??_);_(@_)"/>
    <numFmt numFmtId="182" formatCode="#,##0.0_);\(#,##0.0\)"/>
  </numFmts>
  <fonts count="62">
    <font>
      <sz val="11"/>
      <color theme="1"/>
      <name val="Calibri"/>
      <family val="2"/>
      <scheme val="minor"/>
    </font>
    <font>
      <sz val="11"/>
      <color indexed="8"/>
      <name val="Calibri"/>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10"/>
      <name val="Arial"/>
      <family val="2"/>
    </font>
    <font>
      <b/>
      <sz val="14"/>
      <name val="Arial"/>
      <family val="2"/>
    </font>
    <font>
      <b/>
      <sz val="12"/>
      <name val="Arial"/>
      <family val="2"/>
    </font>
    <font>
      <sz val="8"/>
      <name val="Arial"/>
      <family val="2"/>
    </font>
    <font>
      <sz val="10"/>
      <name val="Arial"/>
      <family val="2"/>
    </font>
    <font>
      <sz val="7"/>
      <name val="Arial"/>
      <family val="2"/>
    </font>
    <font>
      <sz val="9"/>
      <name val="Arial"/>
      <family val="2"/>
    </font>
    <font>
      <sz val="9"/>
      <color indexed="8"/>
      <name val="Arial"/>
      <family val="2"/>
    </font>
    <font>
      <b/>
      <sz val="9"/>
      <name val="Arial"/>
      <family val="2"/>
    </font>
    <font>
      <b/>
      <sz val="9"/>
      <color indexed="8"/>
      <name val="Arial"/>
      <family val="2"/>
    </font>
    <font>
      <b/>
      <sz val="12"/>
      <name val="Tahoma"/>
      <family val="2"/>
    </font>
    <font>
      <sz val="11"/>
      <color theme="1"/>
      <name val="Calibri"/>
      <family val="2"/>
      <scheme val="minor"/>
    </font>
    <font>
      <sz val="10"/>
      <color theme="1"/>
      <name val="Calibri"/>
      <family val="2"/>
      <scheme val="minor"/>
    </font>
    <font>
      <sz val="9"/>
      <name val="Calibri"/>
      <family val="2"/>
      <scheme val="minor"/>
    </font>
    <font>
      <sz val="10"/>
      <name val="Calibri"/>
      <family val="2"/>
      <scheme val="minor"/>
    </font>
    <font>
      <sz val="11"/>
      <color theme="1"/>
      <name val="Arial Narrow"/>
      <family val="2"/>
    </font>
    <font>
      <sz val="12"/>
      <color theme="1"/>
      <name val="Arial"/>
      <family val="2"/>
    </font>
    <font>
      <sz val="12"/>
      <name val="Arial Narrow"/>
      <family val="2"/>
    </font>
    <font>
      <sz val="12"/>
      <color rgb="FFFF0000"/>
      <name val="Arial"/>
      <family val="2"/>
    </font>
    <font>
      <sz val="9"/>
      <name val="Calibri"/>
      <family val="2"/>
    </font>
    <font>
      <sz val="9"/>
      <color theme="1"/>
      <name val="Arial"/>
      <family val="2"/>
    </font>
    <font>
      <b/>
      <sz val="9"/>
      <color theme="0" tint="-4.9989318521683403E-2"/>
      <name val="Arial"/>
      <family val="2"/>
    </font>
    <font>
      <b/>
      <sz val="9"/>
      <color theme="1"/>
      <name val="Arial"/>
      <family val="2"/>
    </font>
    <font>
      <b/>
      <sz val="10"/>
      <color theme="1"/>
      <name val="Arial"/>
      <family val="2"/>
    </font>
    <font>
      <sz val="12"/>
      <color theme="0"/>
      <name val="Arial"/>
      <family val="2"/>
    </font>
    <font>
      <b/>
      <sz val="12"/>
      <color theme="1"/>
      <name val="Arial"/>
      <family val="2"/>
    </font>
    <font>
      <b/>
      <sz val="9"/>
      <name val="Calibri"/>
      <family val="2"/>
    </font>
    <font>
      <b/>
      <sz val="11"/>
      <color indexed="8"/>
      <name val="Arial"/>
      <family val="2"/>
    </font>
    <font>
      <b/>
      <sz val="10"/>
      <color indexed="8"/>
      <name val="Arial"/>
      <family val="2"/>
    </font>
    <font>
      <b/>
      <sz val="8"/>
      <name val="Arial"/>
      <family val="2"/>
    </font>
    <font>
      <sz val="8"/>
      <color indexed="8"/>
      <name val="Arial"/>
      <family val="2"/>
    </font>
    <font>
      <sz val="8"/>
      <color theme="1"/>
      <name val="Arial"/>
      <family val="2"/>
    </font>
    <font>
      <sz val="9"/>
      <color theme="1" tint="4.9989318521683403E-2"/>
      <name val="Arial"/>
      <family val="2"/>
    </font>
    <font>
      <sz val="9"/>
      <color theme="6" tint="-0.499984740745262"/>
      <name val="Arial"/>
      <family val="2"/>
    </font>
    <font>
      <sz val="9"/>
      <color rgb="FF002060"/>
      <name val="Arial"/>
      <family val="2"/>
    </font>
    <font>
      <sz val="8"/>
      <color theme="6" tint="-0.499984740745262"/>
      <name val="Arial"/>
      <family val="2"/>
    </font>
    <font>
      <sz val="8"/>
      <color theme="1"/>
      <name val="Arial "/>
    </font>
    <font>
      <b/>
      <sz val="10"/>
      <name val="Arial"/>
      <family val="2"/>
    </font>
    <font>
      <sz val="9"/>
      <color rgb="FFFF0000"/>
      <name val="Arial"/>
      <family val="2"/>
    </font>
    <font>
      <b/>
      <sz val="8"/>
      <color indexed="8"/>
      <name val="Arial"/>
      <family val="2"/>
    </font>
    <font>
      <b/>
      <sz val="8"/>
      <color theme="1"/>
      <name val="Arial "/>
    </font>
    <font>
      <sz val="10"/>
      <color rgb="FFFF0000"/>
      <name val="Arial"/>
      <family val="2"/>
    </font>
    <font>
      <sz val="8"/>
      <color rgb="FFFF0000"/>
      <name val="Arial"/>
      <family val="2"/>
    </font>
    <font>
      <sz val="9"/>
      <color indexed="81"/>
      <name val="Tahoma"/>
      <family val="2"/>
    </font>
    <font>
      <b/>
      <sz val="9"/>
      <color indexed="81"/>
      <name val="Tahoma"/>
      <family val="2"/>
    </font>
    <font>
      <sz val="11"/>
      <color theme="0"/>
      <name val="Calibri"/>
      <family val="2"/>
      <scheme val="minor"/>
    </font>
    <font>
      <sz val="12"/>
      <color theme="1"/>
      <name val="Calibri"/>
      <family val="2"/>
      <scheme val="minor"/>
    </font>
    <font>
      <sz val="12"/>
      <color theme="0"/>
      <name val="Calibri"/>
      <family val="2"/>
      <scheme val="minor"/>
    </font>
    <font>
      <sz val="9"/>
      <color theme="4"/>
      <name val="Arial"/>
      <family val="2"/>
    </font>
    <font>
      <sz val="11"/>
      <color theme="0" tint="-0.249977111117893"/>
      <name val="Calibri"/>
      <family val="2"/>
      <scheme val="minor"/>
    </font>
    <font>
      <sz val="10"/>
      <color theme="1"/>
      <name val="Arial"/>
      <family val="2"/>
    </font>
    <font>
      <sz val="11"/>
      <color theme="1"/>
      <name val="Arial"/>
      <family val="2"/>
    </font>
    <font>
      <sz val="9"/>
      <color theme="0" tint="-0.249977111117893"/>
      <name val="Arial"/>
      <family val="2"/>
    </font>
    <font>
      <sz val="9"/>
      <color indexed="81"/>
      <name val="Tahoma"/>
      <charset val="1"/>
    </font>
    <font>
      <b/>
      <sz val="9"/>
      <color indexed="81"/>
      <name val="Tahoma"/>
      <charset val="1"/>
    </font>
  </fonts>
  <fills count="14">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B050"/>
        <bgColor indexed="64"/>
      </patternFill>
    </fill>
    <fill>
      <patternFill patternType="solid">
        <fgColor rgb="FF7BB800"/>
        <bgColor indexed="64"/>
      </patternFill>
    </fill>
    <fill>
      <patternFill patternType="solid">
        <fgColor rgb="FF92D050"/>
        <bgColor indexed="64"/>
      </patternFill>
    </fill>
    <fill>
      <patternFill patternType="solid">
        <fgColor rgb="FFFFFF00"/>
        <bgColor indexed="64"/>
      </patternFill>
    </fill>
    <fill>
      <patternFill patternType="solid">
        <fgColor theme="0" tint="-0.34998626667073579"/>
        <bgColor indexed="64"/>
      </patternFill>
    </fill>
    <fill>
      <patternFill patternType="solid">
        <fgColor theme="3" tint="0.59999389629810485"/>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4"/>
      </patternFill>
    </fill>
    <fill>
      <patternFill patternType="solid">
        <fgColor theme="5" tint="-0.249977111117893"/>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style="medium">
        <color indexed="64"/>
      </right>
      <top style="thin">
        <color indexed="64"/>
      </top>
      <bottom/>
      <diagonal/>
    </border>
    <border>
      <left/>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diagonal/>
    </border>
    <border>
      <left style="thin">
        <color indexed="64"/>
      </left>
      <right/>
      <top style="medium">
        <color indexed="64"/>
      </top>
      <bottom/>
      <diagonal/>
    </border>
    <border>
      <left style="thin">
        <color indexed="64"/>
      </left>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s>
  <cellStyleXfs count="170">
    <xf numFmtId="0" fontId="0" fillId="0" borderId="0"/>
    <xf numFmtId="169" fontId="7" fillId="0" borderId="0" applyFont="0" applyFill="0" applyBorder="0" applyAlignment="0" applyProtection="0"/>
    <xf numFmtId="169" fontId="3" fillId="0" borderId="0" applyFont="0" applyFill="0" applyBorder="0" applyAlignment="0" applyProtection="0"/>
    <xf numFmtId="167" fontId="5" fillId="0" borderId="0" applyFont="0" applyFill="0" applyBorder="0" applyAlignment="0" applyProtection="0"/>
    <xf numFmtId="43" fontId="18"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166" fontId="3" fillId="0" borderId="0" applyFont="0" applyFill="0" applyBorder="0" applyAlignment="0" applyProtection="0"/>
    <xf numFmtId="167" fontId="1" fillId="0" borderId="0" applyFont="0" applyFill="0" applyBorder="0" applyAlignment="0" applyProtection="0"/>
    <xf numFmtId="166" fontId="5" fillId="0" borderId="0" applyFont="0" applyFill="0" applyBorder="0" applyAlignment="0" applyProtection="0"/>
    <xf numFmtId="166" fontId="1" fillId="0" borderId="0" applyFont="0" applyFill="0" applyBorder="0" applyAlignment="0" applyProtection="0"/>
    <xf numFmtId="168" fontId="3" fillId="0" borderId="0" applyFont="0" applyFill="0" applyBorder="0" applyAlignment="0" applyProtection="0"/>
    <xf numFmtId="172" fontId="3" fillId="0" borderId="0" applyFont="0" applyFill="0" applyBorder="0" applyAlignment="0" applyProtection="0"/>
    <xf numFmtId="44" fontId="18" fillId="0" borderId="0" applyFont="0" applyFill="0" applyBorder="0" applyAlignment="0" applyProtection="0"/>
    <xf numFmtId="173" fontId="11" fillId="0" borderId="0" applyFont="0" applyFill="0" applyBorder="0" applyAlignment="0" applyProtection="0"/>
    <xf numFmtId="166" fontId="1" fillId="0" borderId="0" applyFont="0" applyFill="0" applyBorder="0" applyAlignment="0" applyProtection="0"/>
    <xf numFmtId="0" fontId="3" fillId="0" borderId="0"/>
    <xf numFmtId="0" fontId="3" fillId="0" borderId="0"/>
    <xf numFmtId="0" fontId="11" fillId="0" borderId="0"/>
    <xf numFmtId="0" fontId="3" fillId="0" borderId="0"/>
    <xf numFmtId="0" fontId="3" fillId="0" borderId="0"/>
    <xf numFmtId="9" fontId="5"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44" fontId="18" fillId="0" borderId="0" applyFont="0" applyFill="0" applyBorder="0" applyAlignment="0" applyProtection="0"/>
    <xf numFmtId="44" fontId="3" fillId="0" borderId="0" applyFont="0" applyFill="0" applyBorder="0" applyAlignment="0" applyProtection="0"/>
    <xf numFmtId="9" fontId="1"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3"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0" borderId="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8" fillId="0" borderId="0" applyFont="0" applyFill="0" applyBorder="0" applyAlignment="0" applyProtection="0"/>
    <xf numFmtId="9"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167" fontId="1"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3" fillId="0" borderId="0" applyFont="0" applyFill="0" applyBorder="0" applyAlignment="0" applyProtection="0"/>
    <xf numFmtId="166" fontId="1"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0" fontId="53" fillId="0" borderId="0"/>
    <xf numFmtId="164" fontId="53" fillId="0" borderId="0" applyFont="0" applyFill="0" applyBorder="0" applyAlignment="0" applyProtection="0"/>
    <xf numFmtId="165" fontId="53" fillId="0" borderId="0" applyFont="0" applyFill="0" applyBorder="0" applyAlignment="0" applyProtection="0"/>
    <xf numFmtId="0" fontId="52" fillId="12" borderId="0" applyNumberFormat="0" applyBorder="0" applyAlignment="0" applyProtection="0"/>
    <xf numFmtId="0" fontId="18" fillId="0" borderId="0"/>
    <xf numFmtId="44" fontId="18"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4" fontId="18" fillId="0" borderId="0" applyFont="0" applyFill="0" applyBorder="0" applyAlignment="0" applyProtection="0"/>
    <xf numFmtId="0" fontId="54" fillId="12" borderId="0" applyNumberFormat="0" applyBorder="0" applyAlignment="0" applyProtection="0"/>
    <xf numFmtId="0" fontId="53" fillId="0" borderId="0"/>
    <xf numFmtId="164" fontId="53"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cellStyleXfs>
  <cellXfs count="1307">
    <xf numFmtId="0" fontId="0" fillId="0" borderId="0" xfId="0"/>
    <xf numFmtId="0" fontId="0" fillId="0" borderId="0" xfId="0" applyFill="1"/>
    <xf numFmtId="0" fontId="4" fillId="0" borderId="0" xfId="16" applyFont="1" applyBorder="1" applyAlignment="1">
      <alignment vertical="center"/>
    </xf>
    <xf numFmtId="0" fontId="6" fillId="0" borderId="0" xfId="0" applyFont="1"/>
    <xf numFmtId="0" fontId="0" fillId="3" borderId="0" xfId="0" applyFill="1"/>
    <xf numFmtId="0" fontId="0" fillId="0" borderId="0" xfId="0" applyFill="1" applyAlignment="1">
      <alignment horizontal="center" vertical="center"/>
    </xf>
    <xf numFmtId="0" fontId="19" fillId="0" borderId="0" xfId="0" applyFont="1" applyFill="1"/>
    <xf numFmtId="0" fontId="3" fillId="0" borderId="0" xfId="0" applyFont="1" applyFill="1"/>
    <xf numFmtId="0" fontId="4" fillId="0" borderId="0" xfId="0" applyFont="1" applyFill="1" applyAlignment="1">
      <alignment horizontal="center"/>
    </xf>
    <xf numFmtId="0" fontId="0" fillId="3" borderId="0" xfId="0" applyFill="1" applyAlignment="1">
      <alignment horizontal="center"/>
    </xf>
    <xf numFmtId="0" fontId="10" fillId="0" borderId="0" xfId="0" applyFont="1" applyFill="1"/>
    <xf numFmtId="174" fontId="0" fillId="0" borderId="0" xfId="0" applyNumberFormat="1" applyFill="1" applyAlignment="1">
      <alignment horizontal="center"/>
    </xf>
    <xf numFmtId="0" fontId="0" fillId="0" borderId="0" xfId="0" applyFill="1" applyAlignment="1">
      <alignment horizontal="center"/>
    </xf>
    <xf numFmtId="0" fontId="14" fillId="3" borderId="1" xfId="0" applyFont="1" applyFill="1" applyBorder="1" applyAlignment="1">
      <alignment horizontal="right" vertical="center"/>
    </xf>
    <xf numFmtId="0" fontId="0" fillId="0" borderId="30" xfId="0" applyFill="1" applyBorder="1"/>
    <xf numFmtId="0" fontId="0" fillId="0" borderId="31" xfId="0" applyFill="1" applyBorder="1"/>
    <xf numFmtId="0" fontId="22" fillId="0" borderId="0" xfId="0" applyFont="1" applyFill="1" applyAlignment="1">
      <alignment horizontal="center" vertical="center"/>
    </xf>
    <xf numFmtId="0" fontId="4" fillId="3" borderId="28" xfId="0" applyFont="1" applyFill="1" applyBorder="1" applyAlignment="1">
      <alignment vertical="top" wrapText="1"/>
    </xf>
    <xf numFmtId="0" fontId="4" fillId="3" borderId="0" xfId="0" applyFont="1" applyFill="1" applyBorder="1" applyAlignment="1">
      <alignment vertical="top" wrapText="1"/>
    </xf>
    <xf numFmtId="0" fontId="4" fillId="3" borderId="0" xfId="0" applyFont="1" applyFill="1" applyBorder="1" applyAlignment="1">
      <alignment horizontal="center" vertical="center" wrapText="1"/>
    </xf>
    <xf numFmtId="0" fontId="23" fillId="3" borderId="28" xfId="0" applyFont="1" applyFill="1" applyBorder="1"/>
    <xf numFmtId="0" fontId="23" fillId="3" borderId="0" xfId="0" applyFont="1" applyFill="1" applyBorder="1"/>
    <xf numFmtId="0" fontId="23" fillId="3" borderId="0" xfId="0" applyFont="1" applyFill="1" applyBorder="1" applyAlignment="1">
      <alignment horizontal="center"/>
    </xf>
    <xf numFmtId="0" fontId="23" fillId="3" borderId="29" xfId="0" applyFont="1" applyFill="1" applyBorder="1"/>
    <xf numFmtId="0" fontId="12" fillId="6" borderId="3" xfId="0" applyFont="1" applyFill="1" applyBorder="1" applyAlignment="1" applyProtection="1">
      <alignment horizontal="left" vertical="center" wrapText="1"/>
      <protection locked="0"/>
    </xf>
    <xf numFmtId="0" fontId="12" fillId="6" borderId="1" xfId="0" applyFont="1" applyFill="1" applyBorder="1" applyAlignment="1" applyProtection="1">
      <alignment horizontal="left" vertical="center" wrapText="1"/>
      <protection locked="0"/>
    </xf>
    <xf numFmtId="0" fontId="12" fillId="6" borderId="4" xfId="0" applyFont="1" applyFill="1" applyBorder="1" applyAlignment="1" applyProtection="1">
      <alignment horizontal="left" vertical="center" wrapText="1"/>
      <protection locked="0"/>
    </xf>
    <xf numFmtId="0" fontId="12" fillId="6" borderId="5" xfId="0" applyFont="1" applyFill="1" applyBorder="1" applyAlignment="1" applyProtection="1">
      <alignment horizontal="left" vertical="center" wrapText="1"/>
      <protection locked="0"/>
    </xf>
    <xf numFmtId="0" fontId="21" fillId="6" borderId="0" xfId="0" applyFont="1" applyFill="1" applyBorder="1" applyAlignment="1"/>
    <xf numFmtId="0" fontId="21" fillId="6" borderId="29" xfId="0" applyFont="1" applyFill="1" applyBorder="1" applyAlignment="1"/>
    <xf numFmtId="0" fontId="21" fillId="6" borderId="31" xfId="0" applyFont="1" applyFill="1" applyBorder="1" applyAlignment="1"/>
    <xf numFmtId="0" fontId="9" fillId="6" borderId="48" xfId="0" applyFont="1" applyFill="1" applyBorder="1" applyAlignment="1">
      <alignment horizontal="right"/>
    </xf>
    <xf numFmtId="0" fontId="4" fillId="6" borderId="2" xfId="0" applyFont="1" applyFill="1" applyBorder="1" applyAlignment="1">
      <alignment horizontal="center" vertical="center" wrapText="1"/>
    </xf>
    <xf numFmtId="3" fontId="4" fillId="0" borderId="0" xfId="0" applyNumberFormat="1" applyFont="1" applyFill="1" applyAlignment="1">
      <alignment horizontal="center"/>
    </xf>
    <xf numFmtId="37" fontId="4" fillId="0" borderId="0" xfId="0" applyNumberFormat="1" applyFont="1" applyFill="1" applyAlignment="1">
      <alignment horizontal="center"/>
    </xf>
    <xf numFmtId="3" fontId="0" fillId="0" borderId="0" xfId="0" applyNumberFormat="1" applyFill="1"/>
    <xf numFmtId="37" fontId="4" fillId="7" borderId="0" xfId="0" applyNumberFormat="1" applyFont="1" applyFill="1" applyAlignment="1">
      <alignment horizontal="center"/>
    </xf>
    <xf numFmtId="1" fontId="4" fillId="0" borderId="0" xfId="0" applyNumberFormat="1" applyFont="1" applyFill="1" applyAlignment="1">
      <alignment horizontal="center"/>
    </xf>
    <xf numFmtId="1" fontId="0" fillId="0" borderId="0" xfId="0" applyNumberFormat="1" applyFill="1"/>
    <xf numFmtId="1" fontId="0" fillId="0" borderId="0" xfId="0" applyNumberFormat="1" applyFill="1" applyAlignment="1">
      <alignment horizontal="center"/>
    </xf>
    <xf numFmtId="174" fontId="4" fillId="0" borderId="0" xfId="3" applyNumberFormat="1" applyFont="1" applyFill="1" applyAlignment="1">
      <alignment horizontal="center"/>
    </xf>
    <xf numFmtId="0" fontId="0" fillId="0" borderId="0" xfId="0" applyFill="1" applyAlignment="1">
      <alignment wrapText="1"/>
    </xf>
    <xf numFmtId="0" fontId="22" fillId="0" borderId="0" xfId="0" applyFont="1" applyFill="1" applyAlignment="1">
      <alignment horizontal="center" vertical="center" wrapText="1"/>
    </xf>
    <xf numFmtId="0" fontId="0" fillId="0" borderId="0" xfId="0" applyAlignment="1">
      <alignment wrapText="1"/>
    </xf>
    <xf numFmtId="0" fontId="0" fillId="0" borderId="0" xfId="0" applyFill="1" applyAlignment="1">
      <alignment horizontal="center" vertical="center" wrapText="1"/>
    </xf>
    <xf numFmtId="4" fontId="0" fillId="0" borderId="0" xfId="0" applyNumberFormat="1" applyFill="1" applyAlignment="1">
      <alignment horizontal="center" vertical="center" wrapText="1"/>
    </xf>
    <xf numFmtId="0" fontId="19" fillId="0" borderId="0" xfId="0" applyFont="1" applyFill="1" applyAlignment="1">
      <alignment wrapText="1"/>
    </xf>
    <xf numFmtId="0" fontId="0" fillId="0" borderId="0" xfId="0" applyAlignment="1"/>
    <xf numFmtId="174" fontId="4" fillId="0" borderId="0" xfId="5" applyNumberFormat="1" applyFont="1" applyFill="1" applyAlignment="1">
      <alignment horizontal="center"/>
    </xf>
    <xf numFmtId="2" fontId="0" fillId="0" borderId="0" xfId="0" applyNumberFormat="1" applyFill="1" applyAlignment="1">
      <alignment horizontal="center" vertical="center"/>
    </xf>
    <xf numFmtId="0" fontId="13" fillId="0" borderId="0" xfId="16" applyFont="1" applyBorder="1" applyAlignment="1">
      <alignment vertical="center"/>
    </xf>
    <xf numFmtId="0" fontId="15" fillId="5" borderId="1" xfId="16" applyFont="1" applyFill="1" applyBorder="1" applyAlignment="1">
      <alignment horizontal="left" vertical="center" wrapText="1"/>
    </xf>
    <xf numFmtId="0" fontId="15" fillId="5" borderId="4" xfId="16" applyFont="1" applyFill="1" applyBorder="1" applyAlignment="1">
      <alignment horizontal="left" vertical="center" wrapText="1"/>
    </xf>
    <xf numFmtId="0" fontId="15" fillId="0" borderId="0" xfId="16" applyFont="1" applyAlignment="1">
      <alignment vertical="center"/>
    </xf>
    <xf numFmtId="0" fontId="13" fillId="0" borderId="0" xfId="16" applyFont="1" applyAlignment="1">
      <alignment vertical="center"/>
    </xf>
    <xf numFmtId="0" fontId="13" fillId="0" borderId="0" xfId="16" applyFont="1" applyFill="1" applyAlignment="1">
      <alignment horizontal="left" vertical="center"/>
    </xf>
    <xf numFmtId="10" fontId="13" fillId="0" borderId="0" xfId="16" applyNumberFormat="1" applyFont="1" applyAlignment="1">
      <alignment vertical="center"/>
    </xf>
    <xf numFmtId="10" fontId="13" fillId="0" borderId="0" xfId="16" applyNumberFormat="1" applyFont="1" applyAlignment="1">
      <alignment horizontal="center" vertical="center"/>
    </xf>
    <xf numFmtId="0" fontId="13" fillId="2" borderId="0" xfId="16" applyFont="1" applyFill="1" applyBorder="1" applyAlignment="1">
      <alignment vertical="center"/>
    </xf>
    <xf numFmtId="171" fontId="20" fillId="4" borderId="3" xfId="0" applyNumberFormat="1" applyFont="1" applyFill="1" applyBorder="1" applyAlignment="1">
      <alignment vertical="center"/>
    </xf>
    <xf numFmtId="0" fontId="13" fillId="2" borderId="0" xfId="16" applyFont="1" applyFill="1" applyAlignment="1">
      <alignment vertical="center"/>
    </xf>
    <xf numFmtId="171" fontId="20" fillId="6" borderId="4" xfId="0" applyNumberFormat="1" applyFont="1" applyFill="1" applyBorder="1" applyAlignment="1">
      <alignment vertical="center"/>
    </xf>
    <xf numFmtId="10" fontId="27" fillId="3" borderId="4" xfId="16" applyNumberFormat="1" applyFont="1" applyFill="1" applyBorder="1" applyAlignment="1">
      <alignment horizontal="center" vertical="center" wrapText="1"/>
    </xf>
    <xf numFmtId="171" fontId="20" fillId="6" borderId="1" xfId="0" applyNumberFormat="1" applyFont="1" applyFill="1" applyBorder="1" applyAlignment="1">
      <alignment vertical="center"/>
    </xf>
    <xf numFmtId="10" fontId="27" fillId="3" borderId="1" xfId="16" applyNumberFormat="1" applyFont="1" applyFill="1" applyBorder="1" applyAlignment="1">
      <alignment horizontal="center" vertical="center" wrapText="1"/>
    </xf>
    <xf numFmtId="0" fontId="13" fillId="2" borderId="0" xfId="16" applyFont="1" applyFill="1" applyAlignment="1">
      <alignment horizontal="left" vertical="center"/>
    </xf>
    <xf numFmtId="0" fontId="28" fillId="3" borderId="0" xfId="0" applyFont="1" applyFill="1" applyBorder="1" applyAlignment="1">
      <alignment horizontal="center" vertical="center" wrapText="1"/>
    </xf>
    <xf numFmtId="0" fontId="28" fillId="3" borderId="0" xfId="0" applyFont="1" applyFill="1" applyBorder="1" applyAlignment="1">
      <alignment horizontal="left" vertical="center" wrapText="1"/>
    </xf>
    <xf numFmtId="10" fontId="28" fillId="3" borderId="0" xfId="16" applyNumberFormat="1" applyFont="1" applyFill="1" applyBorder="1" applyAlignment="1">
      <alignment horizontal="center" vertical="center"/>
    </xf>
    <xf numFmtId="10" fontId="15" fillId="3" borderId="0" xfId="16" applyNumberFormat="1" applyFont="1" applyFill="1" applyBorder="1" applyAlignment="1">
      <alignment horizontal="center" vertical="center"/>
    </xf>
    <xf numFmtId="10" fontId="13" fillId="2" borderId="0" xfId="16" applyNumberFormat="1" applyFont="1" applyFill="1" applyAlignment="1">
      <alignment vertical="center"/>
    </xf>
    <xf numFmtId="10" fontId="13" fillId="2" borderId="0" xfId="16" applyNumberFormat="1" applyFont="1" applyFill="1" applyAlignment="1">
      <alignment horizontal="center" vertical="center"/>
    </xf>
    <xf numFmtId="0" fontId="13" fillId="0" borderId="0" xfId="16" applyFont="1" applyAlignment="1">
      <alignment horizontal="left" vertical="center"/>
    </xf>
    <xf numFmtId="171" fontId="20" fillId="6" borderId="2" xfId="0" applyNumberFormat="1" applyFont="1" applyFill="1" applyBorder="1" applyAlignment="1">
      <alignment vertical="center"/>
    </xf>
    <xf numFmtId="0" fontId="15" fillId="5" borderId="44" xfId="16" applyFont="1" applyFill="1" applyBorder="1" applyAlignment="1">
      <alignment horizontal="center" vertical="center" wrapText="1"/>
    </xf>
    <xf numFmtId="0" fontId="25"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1" xfId="0" applyFont="1" applyFill="1" applyBorder="1" applyAlignment="1">
      <alignment horizontal="center" vertical="center"/>
    </xf>
    <xf numFmtId="9" fontId="23" fillId="3" borderId="1" xfId="0" applyNumberFormat="1" applyFont="1" applyFill="1" applyBorder="1" applyAlignment="1">
      <alignment horizontal="center" vertical="center" wrapText="1"/>
    </xf>
    <xf numFmtId="3" fontId="13" fillId="0" borderId="5" xfId="0" applyNumberFormat="1" applyFont="1" applyFill="1" applyBorder="1" applyAlignment="1">
      <alignment horizontal="center" vertical="center" wrapText="1"/>
    </xf>
    <xf numFmtId="10" fontId="0" fillId="0" borderId="0" xfId="0" applyNumberFormat="1" applyFill="1" applyAlignment="1">
      <alignment horizontal="center"/>
    </xf>
    <xf numFmtId="10" fontId="4" fillId="3" borderId="1" xfId="0" applyNumberFormat="1" applyFont="1" applyFill="1" applyBorder="1" applyAlignment="1">
      <alignment horizontal="center" vertical="center" wrapText="1"/>
    </xf>
    <xf numFmtId="10" fontId="23" fillId="8" borderId="1" xfId="0" applyNumberFormat="1" applyFont="1" applyFill="1" applyBorder="1" applyAlignment="1">
      <alignment horizontal="center" vertical="center" wrapText="1"/>
    </xf>
    <xf numFmtId="0" fontId="23" fillId="8" borderId="1" xfId="0" applyFont="1" applyFill="1" applyBorder="1" applyAlignment="1">
      <alignment horizontal="center" vertical="center" wrapText="1"/>
    </xf>
    <xf numFmtId="0" fontId="31" fillId="3" borderId="0" xfId="0" applyFont="1" applyFill="1"/>
    <xf numFmtId="37" fontId="13" fillId="3" borderId="1" xfId="10" applyNumberFormat="1" applyFont="1" applyFill="1" applyBorder="1" applyAlignment="1">
      <alignment horizontal="center" vertical="center"/>
    </xf>
    <xf numFmtId="4" fontId="13" fillId="0" borderId="5" xfId="0" applyNumberFormat="1" applyFont="1" applyFill="1" applyBorder="1" applyAlignment="1">
      <alignment horizontal="center" vertical="center" wrapText="1"/>
    </xf>
    <xf numFmtId="10" fontId="28" fillId="3" borderId="0" xfId="0" applyNumberFormat="1" applyFont="1" applyFill="1" applyBorder="1" applyAlignment="1">
      <alignment horizontal="center" vertical="center" wrapText="1"/>
    </xf>
    <xf numFmtId="0" fontId="13" fillId="9" borderId="0" xfId="16" applyFont="1" applyFill="1" applyAlignment="1">
      <alignment horizontal="left" vertical="center"/>
    </xf>
    <xf numFmtId="0" fontId="13" fillId="9" borderId="0" xfId="16" applyFont="1" applyFill="1" applyAlignment="1">
      <alignment vertical="center"/>
    </xf>
    <xf numFmtId="0" fontId="15" fillId="5" borderId="2" xfId="16" applyFont="1" applyFill="1" applyBorder="1" applyAlignment="1">
      <alignment horizontal="center" vertical="center" wrapText="1"/>
    </xf>
    <xf numFmtId="10" fontId="13" fillId="5" borderId="2" xfId="16" applyNumberFormat="1" applyFont="1" applyFill="1" applyBorder="1" applyAlignment="1">
      <alignment horizontal="center" vertical="center" wrapText="1"/>
    </xf>
    <xf numFmtId="0" fontId="15" fillId="5" borderId="2" xfId="16" applyFont="1" applyFill="1" applyBorder="1" applyAlignment="1">
      <alignment horizontal="center" vertical="center" textRotation="180" wrapText="1"/>
    </xf>
    <xf numFmtId="10" fontId="4" fillId="0" borderId="1" xfId="0" applyNumberFormat="1" applyFont="1" applyFill="1" applyBorder="1" applyAlignment="1">
      <alignment horizontal="center" vertical="center" wrapText="1"/>
    </xf>
    <xf numFmtId="2" fontId="27" fillId="3" borderId="1" xfId="0" applyNumberFormat="1" applyFont="1" applyFill="1" applyBorder="1" applyAlignment="1">
      <alignment horizontal="center" vertical="center" wrapText="1"/>
    </xf>
    <xf numFmtId="2" fontId="27" fillId="3" borderId="1" xfId="0" applyNumberFormat="1" applyFont="1" applyFill="1" applyBorder="1" applyAlignment="1">
      <alignment horizontal="center" vertical="center"/>
    </xf>
    <xf numFmtId="0" fontId="3" fillId="0" borderId="0" xfId="19" applyBorder="1" applyAlignment="1">
      <alignment vertical="center" wrapText="1"/>
    </xf>
    <xf numFmtId="0" fontId="3" fillId="0" borderId="0" xfId="19" applyBorder="1" applyAlignment="1">
      <alignment wrapText="1"/>
    </xf>
    <xf numFmtId="0" fontId="3" fillId="0" borderId="0" xfId="19" applyBorder="1"/>
    <xf numFmtId="0" fontId="3" fillId="0" borderId="0" xfId="19"/>
    <xf numFmtId="0" fontId="9" fillId="0" borderId="0" xfId="80" applyFont="1" applyBorder="1" applyAlignment="1">
      <alignment horizontal="center" vertical="center" wrapText="1"/>
    </xf>
    <xf numFmtId="0" fontId="4" fillId="0" borderId="0" xfId="19" applyFont="1" applyBorder="1" applyAlignment="1">
      <alignment vertical="center" wrapText="1"/>
    </xf>
    <xf numFmtId="0" fontId="4" fillId="0" borderId="0" xfId="19" applyFont="1" applyBorder="1" applyAlignment="1">
      <alignment wrapText="1"/>
    </xf>
    <xf numFmtId="0" fontId="4" fillId="0" borderId="0" xfId="19" applyFont="1" applyBorder="1"/>
    <xf numFmtId="0" fontId="4" fillId="0" borderId="0" xfId="19" applyFont="1"/>
    <xf numFmtId="0" fontId="36" fillId="6" borderId="2" xfId="19" applyFont="1" applyFill="1" applyBorder="1" applyAlignment="1">
      <alignment horizontal="center" vertical="center" wrapText="1"/>
    </xf>
    <xf numFmtId="0" fontId="36" fillId="6" borderId="2" xfId="19" applyFont="1" applyFill="1" applyBorder="1" applyAlignment="1">
      <alignment vertical="center" wrapText="1"/>
    </xf>
    <xf numFmtId="0" fontId="36" fillId="6" borderId="9" xfId="19" applyFont="1" applyFill="1" applyBorder="1" applyAlignment="1">
      <alignment horizontal="center" vertical="center" wrapText="1"/>
    </xf>
    <xf numFmtId="0" fontId="36" fillId="6" borderId="68" xfId="19" applyFont="1" applyFill="1" applyBorder="1" applyAlignment="1">
      <alignment horizontal="center" vertical="center" wrapText="1"/>
    </xf>
    <xf numFmtId="0" fontId="36" fillId="6" borderId="24" xfId="19" applyFont="1" applyFill="1" applyBorder="1" applyAlignment="1">
      <alignment horizontal="center" vertical="center" wrapText="1"/>
    </xf>
    <xf numFmtId="0" fontId="36" fillId="6" borderId="14" xfId="19" applyFont="1" applyFill="1" applyBorder="1" applyAlignment="1">
      <alignment horizontal="center" vertical="center"/>
    </xf>
    <xf numFmtId="0" fontId="36" fillId="6" borderId="23" xfId="19" applyFont="1" applyFill="1" applyBorder="1" applyAlignment="1">
      <alignment horizontal="center" vertical="center" wrapText="1"/>
    </xf>
    <xf numFmtId="0" fontId="10" fillId="0" borderId="0" xfId="19" applyFont="1" applyBorder="1" applyAlignment="1">
      <alignment vertical="center" wrapText="1"/>
    </xf>
    <xf numFmtId="0" fontId="4" fillId="0" borderId="0" xfId="19" applyFont="1" applyBorder="1" applyAlignment="1">
      <alignment horizontal="center" vertical="center" wrapText="1"/>
    </xf>
    <xf numFmtId="0" fontId="9" fillId="0" borderId="0" xfId="80" applyFont="1" applyBorder="1" applyAlignment="1">
      <alignment vertical="center" wrapText="1"/>
    </xf>
    <xf numFmtId="0" fontId="37" fillId="6" borderId="47" xfId="19" applyFont="1" applyFill="1" applyBorder="1" applyAlignment="1">
      <alignment horizontal="left" vertical="center" wrapText="1"/>
    </xf>
    <xf numFmtId="3" fontId="14" fillId="3" borderId="3" xfId="19" applyNumberFormat="1" applyFont="1" applyFill="1" applyBorder="1" applyAlignment="1">
      <alignment horizontal="center" vertical="center" wrapText="1"/>
    </xf>
    <xf numFmtId="3" fontId="14" fillId="0" borderId="3" xfId="19" applyNumberFormat="1" applyFont="1" applyFill="1" applyBorder="1" applyAlignment="1">
      <alignment horizontal="center" vertical="center" wrapText="1"/>
    </xf>
    <xf numFmtId="3" fontId="13" fillId="3" borderId="3" xfId="0" applyNumberFormat="1" applyFont="1" applyFill="1" applyBorder="1" applyAlignment="1">
      <alignment horizontal="center" vertical="center" wrapText="1"/>
    </xf>
    <xf numFmtId="3" fontId="14" fillId="3" borderId="3" xfId="19" applyNumberFormat="1" applyFont="1" applyFill="1" applyBorder="1" applyAlignment="1">
      <alignment vertical="center" wrapText="1"/>
    </xf>
    <xf numFmtId="3" fontId="13" fillId="0" borderId="3" xfId="19" applyNumberFormat="1" applyFont="1" applyFill="1" applyBorder="1" applyAlignment="1">
      <alignment vertical="center" wrapText="1"/>
    </xf>
    <xf numFmtId="3" fontId="37" fillId="3" borderId="3" xfId="19" applyNumberFormat="1" applyFont="1" applyFill="1" applyBorder="1" applyAlignment="1">
      <alignment horizontal="center" vertical="center" wrapText="1"/>
    </xf>
    <xf numFmtId="0" fontId="10" fillId="0" borderId="0" xfId="80" applyFont="1" applyBorder="1" applyAlignment="1">
      <alignment vertical="center" wrapText="1"/>
    </xf>
    <xf numFmtId="176" fontId="14" fillId="3" borderId="1" xfId="10" applyNumberFormat="1" applyFont="1" applyFill="1" applyBorder="1" applyAlignment="1">
      <alignment horizontal="center" vertical="center" wrapText="1"/>
    </xf>
    <xf numFmtId="176" fontId="14" fillId="0" borderId="1" xfId="10" applyNumberFormat="1" applyFont="1" applyFill="1" applyBorder="1" applyAlignment="1">
      <alignment horizontal="center" vertical="center" wrapText="1"/>
    </xf>
    <xf numFmtId="176" fontId="14" fillId="3" borderId="1" xfId="10" applyNumberFormat="1" applyFont="1" applyFill="1" applyBorder="1" applyAlignment="1">
      <alignment horizontal="center" vertical="center"/>
    </xf>
    <xf numFmtId="176" fontId="14" fillId="3" borderId="1" xfId="10" applyNumberFormat="1" applyFont="1" applyFill="1" applyBorder="1" applyAlignment="1">
      <alignment vertical="center" wrapText="1"/>
    </xf>
    <xf numFmtId="176" fontId="13" fillId="0" borderId="1" xfId="10" applyNumberFormat="1" applyFont="1" applyFill="1" applyBorder="1" applyAlignment="1">
      <alignment vertical="center" wrapText="1"/>
    </xf>
    <xf numFmtId="37" fontId="14" fillId="3" borderId="1" xfId="0" applyNumberFormat="1" applyFont="1" applyFill="1" applyBorder="1" applyAlignment="1">
      <alignment horizontal="right" vertical="center"/>
    </xf>
    <xf numFmtId="3" fontId="14" fillId="3" borderId="1" xfId="19" applyNumberFormat="1" applyFont="1" applyFill="1" applyBorder="1" applyAlignment="1">
      <alignment horizontal="center" vertical="center" wrapText="1"/>
    </xf>
    <xf numFmtId="3" fontId="14" fillId="0" borderId="1" xfId="19" applyNumberFormat="1" applyFont="1" applyFill="1" applyBorder="1" applyAlignment="1">
      <alignment horizontal="center" vertical="center" wrapText="1"/>
    </xf>
    <xf numFmtId="3" fontId="14" fillId="3" borderId="1" xfId="19" applyNumberFormat="1" applyFont="1" applyFill="1" applyBorder="1" applyAlignment="1">
      <alignment vertical="center" wrapText="1"/>
    </xf>
    <xf numFmtId="3" fontId="13" fillId="0" borderId="1" xfId="19" applyNumberFormat="1" applyFont="1" applyFill="1" applyBorder="1" applyAlignment="1">
      <alignment vertical="center" wrapText="1"/>
    </xf>
    <xf numFmtId="3" fontId="37" fillId="3" borderId="1" xfId="19" applyNumberFormat="1" applyFont="1" applyFill="1" applyBorder="1" applyAlignment="1">
      <alignment horizontal="center" vertical="center" wrapText="1"/>
    </xf>
    <xf numFmtId="178" fontId="14" fillId="3" borderId="3" xfId="19" applyNumberFormat="1" applyFont="1" applyFill="1" applyBorder="1" applyAlignment="1">
      <alignment horizontal="center" vertical="center" wrapText="1"/>
    </xf>
    <xf numFmtId="4" fontId="14" fillId="0" borderId="3" xfId="19" applyNumberFormat="1" applyFont="1" applyFill="1" applyBorder="1" applyAlignment="1">
      <alignment horizontal="center" vertical="center" wrapText="1"/>
    </xf>
    <xf numFmtId="37" fontId="14" fillId="3" borderId="3" xfId="10" applyNumberFormat="1" applyFont="1" applyFill="1" applyBorder="1" applyAlignment="1">
      <alignment horizontal="center" vertical="center"/>
    </xf>
    <xf numFmtId="37" fontId="16" fillId="3" borderId="3" xfId="10" applyNumberFormat="1" applyFont="1" applyFill="1" applyBorder="1" applyAlignment="1">
      <alignment horizontal="center" vertical="center"/>
    </xf>
    <xf numFmtId="175" fontId="14" fillId="3" borderId="3" xfId="19" applyNumberFormat="1" applyFont="1" applyFill="1" applyBorder="1" applyAlignment="1">
      <alignment vertical="center" wrapText="1"/>
    </xf>
    <xf numFmtId="175" fontId="13" fillId="0" borderId="3" xfId="19" applyNumberFormat="1" applyFont="1" applyFill="1" applyBorder="1" applyAlignment="1">
      <alignment vertical="center" wrapText="1"/>
    </xf>
    <xf numFmtId="175" fontId="37" fillId="3" borderId="3" xfId="19" applyNumberFormat="1" applyFont="1" applyFill="1" applyBorder="1" applyAlignment="1">
      <alignment horizontal="center" vertical="center" wrapText="1"/>
    </xf>
    <xf numFmtId="176" fontId="16" fillId="3" borderId="1" xfId="10" applyNumberFormat="1" applyFont="1" applyFill="1" applyBorder="1" applyAlignment="1">
      <alignment horizontal="center" vertical="center"/>
    </xf>
    <xf numFmtId="176" fontId="14" fillId="3" borderId="1" xfId="19" applyNumberFormat="1" applyFont="1" applyFill="1" applyBorder="1" applyAlignment="1">
      <alignment horizontal="center" vertical="center" wrapText="1"/>
    </xf>
    <xf numFmtId="176" fontId="14" fillId="3" borderId="1" xfId="19" applyNumberFormat="1" applyFont="1" applyFill="1" applyBorder="1" applyAlignment="1">
      <alignment vertical="center" wrapText="1"/>
    </xf>
    <xf numFmtId="176" fontId="13" fillId="0" borderId="1" xfId="19" applyNumberFormat="1" applyFont="1" applyFill="1" applyBorder="1" applyAlignment="1">
      <alignment vertical="center" wrapText="1"/>
    </xf>
    <xf numFmtId="37" fontId="16" fillId="3" borderId="1" xfId="10" applyNumberFormat="1" applyFont="1" applyFill="1" applyBorder="1" applyAlignment="1">
      <alignment horizontal="center" vertical="center"/>
    </xf>
    <xf numFmtId="175" fontId="13" fillId="0" borderId="1" xfId="19" applyNumberFormat="1" applyFont="1" applyFill="1" applyBorder="1" applyAlignment="1">
      <alignment vertical="center" wrapText="1"/>
    </xf>
    <xf numFmtId="3" fontId="14" fillId="0" borderId="4" xfId="19" applyNumberFormat="1" applyFont="1" applyFill="1" applyBorder="1" applyAlignment="1">
      <alignment horizontal="center" vertical="center" wrapText="1"/>
    </xf>
    <xf numFmtId="37" fontId="16" fillId="3" borderId="4" xfId="10" applyNumberFormat="1" applyFont="1" applyFill="1" applyBorder="1" applyAlignment="1">
      <alignment horizontal="center" vertical="center"/>
    </xf>
    <xf numFmtId="3" fontId="14" fillId="3" borderId="4" xfId="19" applyNumberFormat="1" applyFont="1" applyFill="1" applyBorder="1" applyAlignment="1">
      <alignment horizontal="center" vertical="center" wrapText="1"/>
    </xf>
    <xf numFmtId="0" fontId="37" fillId="6" borderId="71" xfId="19" applyFont="1" applyFill="1" applyBorder="1" applyAlignment="1">
      <alignment horizontal="left" vertical="center" wrapText="1"/>
    </xf>
    <xf numFmtId="37" fontId="16" fillId="3" borderId="5" xfId="10" applyNumberFormat="1" applyFont="1" applyFill="1" applyBorder="1" applyAlignment="1">
      <alignment horizontal="center" vertical="center"/>
    </xf>
    <xf numFmtId="3" fontId="14" fillId="0" borderId="5" xfId="19" applyNumberFormat="1" applyFont="1" applyFill="1" applyBorder="1" applyAlignment="1">
      <alignment horizontal="center" vertical="center" wrapText="1"/>
    </xf>
    <xf numFmtId="3" fontId="14" fillId="3" borderId="5" xfId="19" applyNumberFormat="1" applyFont="1" applyFill="1" applyBorder="1" applyAlignment="1">
      <alignment horizontal="center" vertical="center" wrapText="1"/>
    </xf>
    <xf numFmtId="2" fontId="14" fillId="3" borderId="5" xfId="19" applyNumberFormat="1" applyFont="1" applyFill="1" applyBorder="1" applyAlignment="1">
      <alignment vertical="center" wrapText="1"/>
    </xf>
    <xf numFmtId="1" fontId="14" fillId="3" borderId="5" xfId="19" applyNumberFormat="1" applyFont="1" applyFill="1" applyBorder="1" applyAlignment="1">
      <alignment vertical="center" wrapText="1"/>
    </xf>
    <xf numFmtId="1" fontId="13" fillId="0" borderId="5" xfId="19" applyNumberFormat="1" applyFont="1" applyFill="1" applyBorder="1" applyAlignment="1">
      <alignment vertical="center" wrapText="1"/>
    </xf>
    <xf numFmtId="175" fontId="37" fillId="3" borderId="5" xfId="19" applyNumberFormat="1" applyFont="1" applyFill="1" applyBorder="1" applyAlignment="1">
      <alignment horizontal="center" vertical="center" wrapText="1"/>
    </xf>
    <xf numFmtId="37" fontId="16" fillId="3" borderId="21" xfId="10" applyNumberFormat="1" applyFont="1" applyFill="1" applyBorder="1" applyAlignment="1">
      <alignment horizontal="center" vertical="center"/>
    </xf>
    <xf numFmtId="175" fontId="37" fillId="6" borderId="6" xfId="19" applyNumberFormat="1" applyFont="1" applyFill="1" applyBorder="1" applyAlignment="1">
      <alignment horizontal="left" vertical="center" wrapText="1"/>
    </xf>
    <xf numFmtId="37" fontId="16" fillId="3" borderId="11" xfId="10" applyNumberFormat="1" applyFont="1" applyFill="1" applyBorder="1" applyAlignment="1">
      <alignment horizontal="center" vertical="center"/>
    </xf>
    <xf numFmtId="2" fontId="14" fillId="3" borderId="1" xfId="19" applyNumberFormat="1" applyFont="1" applyFill="1" applyBorder="1" applyAlignment="1">
      <alignment vertical="center" wrapText="1"/>
    </xf>
    <xf numFmtId="2" fontId="13" fillId="0" borderId="1" xfId="19" applyNumberFormat="1" applyFont="1" applyFill="1" applyBorder="1" applyAlignment="1">
      <alignment vertical="center" wrapText="1"/>
    </xf>
    <xf numFmtId="175" fontId="37" fillId="3" borderId="11" xfId="19" applyNumberFormat="1" applyFont="1" applyFill="1" applyBorder="1" applyAlignment="1">
      <alignment horizontal="center" vertical="center" wrapText="1"/>
    </xf>
    <xf numFmtId="37" fontId="16" fillId="3" borderId="2" xfId="10" applyNumberFormat="1" applyFont="1" applyFill="1" applyBorder="1" applyAlignment="1">
      <alignment horizontal="center" vertical="center"/>
    </xf>
    <xf numFmtId="175" fontId="37" fillId="3" borderId="2" xfId="19" applyNumberFormat="1" applyFont="1" applyFill="1" applyBorder="1" applyAlignment="1">
      <alignment horizontal="center" vertical="center" wrapText="1"/>
    </xf>
    <xf numFmtId="175" fontId="37" fillId="3" borderId="20" xfId="19" applyNumberFormat="1" applyFont="1" applyFill="1" applyBorder="1" applyAlignment="1">
      <alignment horizontal="center" vertical="center" wrapText="1"/>
    </xf>
    <xf numFmtId="178" fontId="14" fillId="0" borderId="3" xfId="19" applyNumberFormat="1" applyFont="1" applyFill="1" applyBorder="1" applyAlignment="1">
      <alignment horizontal="center" vertical="center" wrapText="1"/>
    </xf>
    <xf numFmtId="1" fontId="14" fillId="3" borderId="3" xfId="19" applyNumberFormat="1" applyFont="1" applyFill="1" applyBorder="1" applyAlignment="1">
      <alignment vertical="center" wrapText="1"/>
    </xf>
    <xf numFmtId="1" fontId="14" fillId="0" borderId="3" xfId="19" applyNumberFormat="1" applyFont="1" applyFill="1" applyBorder="1" applyAlignment="1">
      <alignment vertical="center" wrapText="1"/>
    </xf>
    <xf numFmtId="170" fontId="14" fillId="3" borderId="1" xfId="10" applyNumberFormat="1" applyFont="1" applyFill="1" applyBorder="1" applyAlignment="1">
      <alignment horizontal="center" vertical="center" wrapText="1"/>
    </xf>
    <xf numFmtId="170" fontId="14" fillId="0" borderId="1" xfId="10" applyNumberFormat="1" applyFont="1" applyFill="1" applyBorder="1" applyAlignment="1">
      <alignment horizontal="center" vertical="center" wrapText="1"/>
    </xf>
    <xf numFmtId="178" fontId="14" fillId="0" borderId="1" xfId="10" applyNumberFormat="1" applyFont="1" applyFill="1" applyBorder="1" applyAlignment="1">
      <alignment horizontal="center" vertical="center" wrapText="1"/>
    </xf>
    <xf numFmtId="37" fontId="14" fillId="3" borderId="1" xfId="10" applyNumberFormat="1" applyFont="1" applyFill="1" applyBorder="1" applyAlignment="1">
      <alignment horizontal="center" vertical="center"/>
    </xf>
    <xf numFmtId="1" fontId="14" fillId="3" borderId="1" xfId="10" applyNumberFormat="1" applyFont="1" applyFill="1" applyBorder="1" applyAlignment="1">
      <alignment vertical="center" wrapText="1"/>
    </xf>
    <xf numFmtId="1" fontId="14" fillId="0" borderId="1" xfId="10" applyNumberFormat="1" applyFont="1" applyFill="1" applyBorder="1" applyAlignment="1">
      <alignment vertical="center" wrapText="1"/>
    </xf>
    <xf numFmtId="178" fontId="14" fillId="0" borderId="1" xfId="19" applyNumberFormat="1" applyFont="1" applyFill="1" applyBorder="1" applyAlignment="1">
      <alignment horizontal="center" vertical="center" wrapText="1"/>
    </xf>
    <xf numFmtId="1" fontId="14" fillId="3" borderId="1" xfId="19" applyNumberFormat="1" applyFont="1" applyFill="1" applyBorder="1" applyAlignment="1">
      <alignment vertical="center" wrapText="1"/>
    </xf>
    <xf numFmtId="1" fontId="14" fillId="0" borderId="1" xfId="19" applyNumberFormat="1" applyFont="1" applyFill="1" applyBorder="1" applyAlignment="1">
      <alignment vertical="center" wrapText="1"/>
    </xf>
    <xf numFmtId="3" fontId="14" fillId="3" borderId="2" xfId="19" applyNumberFormat="1" applyFont="1" applyFill="1" applyBorder="1" applyAlignment="1">
      <alignment horizontal="center" vertical="center" wrapText="1"/>
    </xf>
    <xf numFmtId="3" fontId="14" fillId="0" borderId="2" xfId="19" applyNumberFormat="1" applyFont="1" applyFill="1" applyBorder="1" applyAlignment="1">
      <alignment horizontal="center" vertical="center" wrapText="1"/>
    </xf>
    <xf numFmtId="178" fontId="14" fillId="0" borderId="2" xfId="19" applyNumberFormat="1" applyFont="1" applyFill="1" applyBorder="1" applyAlignment="1">
      <alignment horizontal="center" vertical="center" wrapText="1"/>
    </xf>
    <xf numFmtId="3" fontId="14" fillId="3" borderId="43" xfId="19" applyNumberFormat="1" applyFont="1" applyFill="1" applyBorder="1" applyAlignment="1">
      <alignment horizontal="center" vertical="center" wrapText="1"/>
    </xf>
    <xf numFmtId="3" fontId="14" fillId="0" borderId="43" xfId="19" applyNumberFormat="1" applyFont="1" applyFill="1" applyBorder="1" applyAlignment="1">
      <alignment horizontal="center" vertical="center" wrapText="1"/>
    </xf>
    <xf numFmtId="178" fontId="14" fillId="0" borderId="43" xfId="19" applyNumberFormat="1" applyFont="1" applyFill="1" applyBorder="1" applyAlignment="1">
      <alignment horizontal="center" vertical="center" wrapText="1"/>
    </xf>
    <xf numFmtId="178" fontId="13" fillId="3" borderId="3" xfId="0" applyNumberFormat="1" applyFont="1" applyFill="1" applyBorder="1" applyAlignment="1">
      <alignment horizontal="center" vertical="center" wrapText="1"/>
    </xf>
    <xf numFmtId="1" fontId="14" fillId="3" borderId="2" xfId="19" applyNumberFormat="1" applyFont="1" applyFill="1" applyBorder="1" applyAlignment="1">
      <alignment vertical="center" wrapText="1"/>
    </xf>
    <xf numFmtId="37" fontId="16" fillId="3" borderId="43" xfId="10" applyNumberFormat="1" applyFont="1" applyFill="1" applyBorder="1" applyAlignment="1">
      <alignment horizontal="center" vertical="center"/>
    </xf>
    <xf numFmtId="178" fontId="14" fillId="0" borderId="24" xfId="19" applyNumberFormat="1" applyFont="1" applyFill="1" applyBorder="1" applyAlignment="1">
      <alignment horizontal="center" vertical="center" wrapText="1"/>
    </xf>
    <xf numFmtId="1" fontId="14" fillId="3" borderId="24" xfId="19" applyNumberFormat="1" applyFont="1" applyFill="1" applyBorder="1" applyAlignment="1">
      <alignment vertical="center" wrapText="1"/>
    </xf>
    <xf numFmtId="178" fontId="14" fillId="3" borderId="3" xfId="10" applyNumberFormat="1" applyFont="1" applyFill="1" applyBorder="1" applyAlignment="1">
      <alignment horizontal="center" vertical="center"/>
    </xf>
    <xf numFmtId="178" fontId="14" fillId="0" borderId="4" xfId="19" applyNumberFormat="1" applyFont="1" applyFill="1" applyBorder="1" applyAlignment="1">
      <alignment horizontal="center" vertical="center" wrapText="1"/>
    </xf>
    <xf numFmtId="1" fontId="14" fillId="3" borderId="43" xfId="19" applyNumberFormat="1" applyFont="1" applyFill="1" applyBorder="1" applyAlignment="1">
      <alignment vertical="center" wrapText="1"/>
    </xf>
    <xf numFmtId="0" fontId="37" fillId="6" borderId="51" xfId="19" applyFont="1" applyFill="1" applyBorder="1" applyAlignment="1">
      <alignment horizontal="left" vertical="center" wrapText="1"/>
    </xf>
    <xf numFmtId="37" fontId="16" fillId="3" borderId="24" xfId="10" applyNumberFormat="1" applyFont="1" applyFill="1" applyBorder="1" applyAlignment="1">
      <alignment horizontal="center" vertical="center"/>
    </xf>
    <xf numFmtId="175" fontId="37" fillId="3" borderId="24" xfId="19" applyNumberFormat="1" applyFont="1" applyFill="1" applyBorder="1" applyAlignment="1">
      <alignment horizontal="center" vertical="center" wrapText="1"/>
    </xf>
    <xf numFmtId="175" fontId="37" fillId="3" borderId="68" xfId="19" applyNumberFormat="1" applyFont="1" applyFill="1" applyBorder="1" applyAlignment="1">
      <alignment horizontal="center" vertical="center" wrapText="1"/>
    </xf>
    <xf numFmtId="3" fontId="14" fillId="3" borderId="24" xfId="19" applyNumberFormat="1" applyFont="1" applyFill="1" applyBorder="1" applyAlignment="1">
      <alignment horizontal="center" vertical="center" wrapText="1"/>
    </xf>
    <xf numFmtId="3" fontId="14" fillId="0" borderId="24" xfId="19" applyNumberFormat="1" applyFont="1" applyFill="1" applyBorder="1" applyAlignment="1">
      <alignment horizontal="center" vertical="center" wrapText="1"/>
    </xf>
    <xf numFmtId="4" fontId="13" fillId="3" borderId="3" xfId="0" applyNumberFormat="1" applyFont="1" applyFill="1" applyBorder="1" applyAlignment="1">
      <alignment horizontal="center" vertical="center" wrapText="1"/>
    </xf>
    <xf numFmtId="179" fontId="14" fillId="3" borderId="3" xfId="19" applyNumberFormat="1" applyFont="1" applyFill="1" applyBorder="1" applyAlignment="1">
      <alignment vertical="center" wrapText="1"/>
    </xf>
    <xf numFmtId="179" fontId="13" fillId="0" borderId="3" xfId="19" applyNumberFormat="1" applyFont="1" applyFill="1" applyBorder="1" applyAlignment="1">
      <alignment vertical="center" wrapText="1"/>
    </xf>
    <xf numFmtId="4" fontId="37" fillId="3" borderId="3" xfId="19" applyNumberFormat="1" applyFont="1" applyFill="1" applyBorder="1" applyAlignment="1">
      <alignment horizontal="center" vertical="center" wrapText="1"/>
    </xf>
    <xf numFmtId="174" fontId="38" fillId="3" borderId="42" xfId="5" applyNumberFormat="1" applyFont="1" applyFill="1" applyBorder="1" applyAlignment="1">
      <alignment vertical="center" wrapText="1"/>
    </xf>
    <xf numFmtId="174" fontId="38" fillId="3" borderId="69" xfId="5" applyNumberFormat="1" applyFont="1" applyFill="1" applyBorder="1" applyAlignment="1">
      <alignment horizontal="left" vertical="center" wrapText="1"/>
    </xf>
    <xf numFmtId="170" fontId="14" fillId="3" borderId="1" xfId="10" applyNumberFormat="1" applyFont="1" applyFill="1" applyBorder="1" applyAlignment="1">
      <alignment vertical="center" wrapText="1"/>
    </xf>
    <xf numFmtId="170" fontId="13" fillId="0" borderId="1" xfId="10" applyNumberFormat="1" applyFont="1" applyFill="1" applyBorder="1" applyAlignment="1">
      <alignment vertical="center" wrapText="1"/>
    </xf>
    <xf numFmtId="174" fontId="38" fillId="3" borderId="24" xfId="5" applyNumberFormat="1" applyFont="1" applyFill="1" applyBorder="1" applyAlignment="1">
      <alignment vertical="center" wrapText="1"/>
    </xf>
    <xf numFmtId="174" fontId="38" fillId="3" borderId="68" xfId="5" applyNumberFormat="1" applyFont="1" applyFill="1" applyBorder="1" applyAlignment="1">
      <alignment horizontal="left" vertical="center" wrapText="1"/>
    </xf>
    <xf numFmtId="0" fontId="38" fillId="3" borderId="68" xfId="5" applyNumberFormat="1" applyFont="1" applyFill="1" applyBorder="1" applyAlignment="1">
      <alignment horizontal="right" vertical="center" wrapText="1"/>
    </xf>
    <xf numFmtId="174" fontId="38" fillId="3" borderId="43" xfId="5" applyNumberFormat="1" applyFont="1" applyFill="1" applyBorder="1" applyAlignment="1">
      <alignment vertical="center" wrapText="1"/>
    </xf>
    <xf numFmtId="174" fontId="38" fillId="3" borderId="70" xfId="5" applyNumberFormat="1" applyFont="1" applyFill="1" applyBorder="1" applyAlignment="1">
      <alignment horizontal="left" vertical="center" wrapText="1"/>
    </xf>
    <xf numFmtId="0" fontId="37" fillId="6" borderId="34" xfId="19" applyFont="1" applyFill="1" applyBorder="1" applyAlignment="1">
      <alignment horizontal="left" vertical="center" wrapText="1"/>
    </xf>
    <xf numFmtId="2" fontId="14" fillId="3" borderId="3" xfId="19" applyNumberFormat="1" applyFont="1" applyFill="1" applyBorder="1" applyAlignment="1">
      <alignment horizontal="center" vertical="center" wrapText="1"/>
    </xf>
    <xf numFmtId="1" fontId="14" fillId="0" borderId="3" xfId="19" applyNumberFormat="1" applyFont="1" applyFill="1" applyBorder="1" applyAlignment="1">
      <alignment horizontal="center" vertical="center" wrapText="1"/>
    </xf>
    <xf numFmtId="1" fontId="14" fillId="3" borderId="3" xfId="19" applyNumberFormat="1" applyFont="1" applyFill="1" applyBorder="1" applyAlignment="1">
      <alignment horizontal="center" vertical="center" wrapText="1"/>
    </xf>
    <xf numFmtId="175" fontId="37" fillId="3" borderId="42" xfId="19" applyNumberFormat="1" applyFont="1" applyFill="1" applyBorder="1" applyAlignment="1">
      <alignment horizontal="center" vertical="center" wrapText="1"/>
    </xf>
    <xf numFmtId="175" fontId="14" fillId="3" borderId="1" xfId="19" applyNumberFormat="1" applyFont="1" applyFill="1" applyBorder="1" applyAlignment="1">
      <alignment horizontal="center" vertical="center" wrapText="1"/>
    </xf>
    <xf numFmtId="175" fontId="14" fillId="0" borderId="1" xfId="19" applyNumberFormat="1" applyFont="1" applyFill="1" applyBorder="1" applyAlignment="1">
      <alignment horizontal="center" vertical="center" wrapText="1"/>
    </xf>
    <xf numFmtId="175" fontId="14" fillId="0" borderId="1" xfId="19" applyNumberFormat="1" applyFont="1" applyFill="1" applyBorder="1" applyAlignment="1">
      <alignment vertical="center" wrapText="1"/>
    </xf>
    <xf numFmtId="1" fontId="14" fillId="3" borderId="1" xfId="19" applyNumberFormat="1" applyFont="1" applyFill="1" applyBorder="1" applyAlignment="1">
      <alignment horizontal="center" vertical="center" wrapText="1"/>
    </xf>
    <xf numFmtId="1" fontId="14" fillId="0" borderId="1" xfId="19" applyNumberFormat="1" applyFont="1" applyFill="1" applyBorder="1" applyAlignment="1">
      <alignment horizontal="center" vertical="center" wrapText="1"/>
    </xf>
    <xf numFmtId="175" fontId="14" fillId="0" borderId="2" xfId="19" applyNumberFormat="1" applyFont="1" applyFill="1" applyBorder="1" applyAlignment="1">
      <alignment vertical="center" wrapText="1"/>
    </xf>
    <xf numFmtId="175" fontId="14" fillId="0" borderId="4" xfId="19" applyNumberFormat="1" applyFont="1" applyFill="1" applyBorder="1" applyAlignment="1">
      <alignment horizontal="center" vertical="center" wrapText="1"/>
    </xf>
    <xf numFmtId="175" fontId="14" fillId="3" borderId="4" xfId="19" applyNumberFormat="1" applyFont="1" applyFill="1" applyBorder="1" applyAlignment="1">
      <alignment horizontal="center" vertical="center" wrapText="1"/>
    </xf>
    <xf numFmtId="175" fontId="14" fillId="0" borderId="43" xfId="19" applyNumberFormat="1" applyFont="1" applyFill="1" applyBorder="1" applyAlignment="1">
      <alignment vertical="center" wrapText="1"/>
    </xf>
    <xf numFmtId="175" fontId="37" fillId="3" borderId="43" xfId="19" applyNumberFormat="1" applyFont="1" applyFill="1" applyBorder="1" applyAlignment="1">
      <alignment horizontal="center" vertical="center" wrapText="1"/>
    </xf>
    <xf numFmtId="4" fontId="39" fillId="3" borderId="3" xfId="19" applyNumberFormat="1" applyFont="1" applyFill="1" applyBorder="1" applyAlignment="1">
      <alignment vertical="center" wrapText="1"/>
    </xf>
    <xf numFmtId="4" fontId="13" fillId="0" borderId="3" xfId="0" applyNumberFormat="1" applyFont="1" applyFill="1" applyBorder="1" applyAlignment="1">
      <alignment vertical="center" wrapText="1"/>
    </xf>
    <xf numFmtId="4" fontId="14" fillId="0" borderId="1" xfId="19" applyNumberFormat="1" applyFont="1" applyFill="1" applyBorder="1" applyAlignment="1">
      <alignment horizontal="center" vertical="center" wrapText="1"/>
    </xf>
    <xf numFmtId="4" fontId="13" fillId="0" borderId="1" xfId="10" applyNumberFormat="1" applyFont="1" applyFill="1" applyBorder="1" applyAlignment="1">
      <alignment vertical="center" wrapText="1"/>
    </xf>
    <xf numFmtId="4" fontId="13" fillId="0" borderId="3" xfId="0" applyNumberFormat="1" applyFont="1" applyFill="1" applyBorder="1" applyAlignment="1">
      <alignment horizontal="center" vertical="center" wrapText="1"/>
    </xf>
    <xf numFmtId="4" fontId="13" fillId="3" borderId="3" xfId="0" applyNumberFormat="1" applyFont="1" applyFill="1" applyBorder="1" applyAlignment="1">
      <alignment vertical="center" wrapText="1"/>
    </xf>
    <xf numFmtId="3" fontId="13" fillId="0" borderId="1" xfId="10" applyNumberFormat="1" applyFont="1" applyFill="1" applyBorder="1" applyAlignment="1">
      <alignment horizontal="center" vertical="center" wrapText="1"/>
    </xf>
    <xf numFmtId="4" fontId="13" fillId="0" borderId="1" xfId="10" applyNumberFormat="1" applyFont="1" applyFill="1" applyBorder="1" applyAlignment="1">
      <alignment horizontal="center" vertical="center" wrapText="1"/>
    </xf>
    <xf numFmtId="3" fontId="13" fillId="3" borderId="1" xfId="10" applyNumberFormat="1" applyFont="1" applyFill="1" applyBorder="1" applyAlignment="1">
      <alignment vertical="center" wrapText="1"/>
    </xf>
    <xf numFmtId="3" fontId="13" fillId="0" borderId="1" xfId="10" applyNumberFormat="1" applyFont="1" applyFill="1" applyBorder="1" applyAlignment="1">
      <alignment vertical="center" wrapText="1"/>
    </xf>
    <xf numFmtId="37" fontId="13" fillId="0" borderId="2" xfId="19" applyNumberFormat="1" applyFont="1" applyFill="1" applyBorder="1" applyAlignment="1">
      <alignment horizontal="center" vertical="center"/>
    </xf>
    <xf numFmtId="37" fontId="13" fillId="0" borderId="43" xfId="19" applyNumberFormat="1" applyFont="1" applyFill="1" applyBorder="1" applyAlignment="1">
      <alignment horizontal="center" vertical="center"/>
    </xf>
    <xf numFmtId="175" fontId="37" fillId="3" borderId="69" xfId="19" applyNumberFormat="1" applyFont="1" applyFill="1" applyBorder="1" applyAlignment="1">
      <alignment horizontal="center" vertical="center" wrapText="1"/>
    </xf>
    <xf numFmtId="175" fontId="37" fillId="3" borderId="70" xfId="19" applyNumberFormat="1" applyFont="1" applyFill="1" applyBorder="1" applyAlignment="1">
      <alignment horizontal="center" vertical="center" wrapText="1"/>
    </xf>
    <xf numFmtId="0" fontId="38" fillId="3" borderId="24" xfId="0" applyFont="1" applyFill="1" applyBorder="1" applyAlignment="1">
      <alignment horizontal="center" vertical="center" wrapText="1"/>
    </xf>
    <xf numFmtId="1" fontId="38" fillId="3" borderId="24" xfId="0" applyNumberFormat="1" applyFont="1" applyFill="1" applyBorder="1" applyAlignment="1">
      <alignment horizontal="center" vertical="center" wrapText="1"/>
    </xf>
    <xf numFmtId="178" fontId="13" fillId="0" borderId="1" xfId="10" applyNumberFormat="1" applyFont="1" applyFill="1" applyBorder="1" applyAlignment="1">
      <alignment horizontal="center" vertical="center" wrapText="1"/>
    </xf>
    <xf numFmtId="37" fontId="13" fillId="0" borderId="2" xfId="19" applyNumberFormat="1" applyFont="1" applyFill="1" applyBorder="1" applyAlignment="1">
      <alignment vertical="center"/>
    </xf>
    <xf numFmtId="37" fontId="13" fillId="0" borderId="43" xfId="19" applyNumberFormat="1" applyFont="1" applyFill="1" applyBorder="1" applyAlignment="1">
      <alignment vertical="center"/>
    </xf>
    <xf numFmtId="0" fontId="13" fillId="0" borderId="43" xfId="19" applyFont="1" applyFill="1" applyBorder="1" applyAlignment="1">
      <alignment vertical="center"/>
    </xf>
    <xf numFmtId="4" fontId="14" fillId="0" borderId="3" xfId="19" applyNumberFormat="1" applyFont="1" applyFill="1" applyBorder="1" applyAlignment="1">
      <alignment vertical="center" wrapText="1"/>
    </xf>
    <xf numFmtId="4" fontId="15" fillId="0" borderId="3" xfId="19" applyNumberFormat="1" applyFont="1" applyFill="1" applyBorder="1" applyAlignment="1">
      <alignment vertical="center" wrapText="1"/>
    </xf>
    <xf numFmtId="170" fontId="14" fillId="0" borderId="1" xfId="10" applyNumberFormat="1" applyFont="1" applyFill="1" applyBorder="1" applyAlignment="1">
      <alignment vertical="center" wrapText="1"/>
    </xf>
    <xf numFmtId="178" fontId="14" fillId="3" borderId="1" xfId="19" applyNumberFormat="1" applyFont="1" applyFill="1" applyBorder="1" applyAlignment="1">
      <alignment horizontal="center" vertical="center" wrapText="1"/>
    </xf>
    <xf numFmtId="170" fontId="14" fillId="3" borderId="1" xfId="0" applyNumberFormat="1" applyFont="1" applyFill="1" applyBorder="1" applyAlignment="1">
      <alignment horizontal="right" vertical="center"/>
    </xf>
    <xf numFmtId="3" fontId="14" fillId="0" borderId="1" xfId="19" applyNumberFormat="1" applyFont="1" applyFill="1" applyBorder="1" applyAlignment="1">
      <alignment vertical="center" wrapText="1"/>
    </xf>
    <xf numFmtId="175" fontId="37" fillId="6" borderId="7" xfId="19" applyNumberFormat="1" applyFont="1" applyFill="1" applyBorder="1" applyAlignment="1">
      <alignment horizontal="left" vertical="center" wrapText="1"/>
    </xf>
    <xf numFmtId="3" fontId="13" fillId="3" borderId="1" xfId="10" applyNumberFormat="1" applyFont="1" applyFill="1" applyBorder="1" applyAlignment="1">
      <alignment horizontal="center" vertical="center" wrapText="1"/>
    </xf>
    <xf numFmtId="175" fontId="14" fillId="3" borderId="1" xfId="19" applyNumberFormat="1" applyFont="1" applyFill="1" applyBorder="1" applyAlignment="1">
      <alignment vertical="center" wrapText="1"/>
    </xf>
    <xf numFmtId="175" fontId="37" fillId="3" borderId="1" xfId="19" applyNumberFormat="1" applyFont="1" applyFill="1" applyBorder="1" applyAlignment="1">
      <alignment horizontal="center" vertical="center" wrapText="1"/>
    </xf>
    <xf numFmtId="175" fontId="37" fillId="3" borderId="4" xfId="19" applyNumberFormat="1" applyFont="1" applyFill="1" applyBorder="1" applyAlignment="1">
      <alignment horizontal="center" vertical="center" wrapText="1"/>
    </xf>
    <xf numFmtId="4" fontId="13" fillId="3" borderId="5" xfId="0" applyNumberFormat="1" applyFont="1" applyFill="1" applyBorder="1" applyAlignment="1">
      <alignment horizontal="center" vertical="center" wrapText="1"/>
    </xf>
    <xf numFmtId="4" fontId="14" fillId="0" borderId="5" xfId="19" applyNumberFormat="1" applyFont="1" applyFill="1" applyBorder="1" applyAlignment="1">
      <alignment horizontal="center" vertical="center" wrapText="1"/>
    </xf>
    <xf numFmtId="3" fontId="13" fillId="3" borderId="5" xfId="0" applyNumberFormat="1" applyFont="1" applyFill="1" applyBorder="1" applyAlignment="1">
      <alignment horizontal="center" vertical="center" wrapText="1"/>
    </xf>
    <xf numFmtId="3" fontId="14" fillId="3" borderId="5" xfId="19" applyNumberFormat="1" applyFont="1" applyFill="1" applyBorder="1" applyAlignment="1">
      <alignment vertical="center" wrapText="1"/>
    </xf>
    <xf numFmtId="0" fontId="10" fillId="7" borderId="0" xfId="19" applyFont="1" applyFill="1" applyBorder="1" applyAlignment="1">
      <alignment vertical="center" wrapText="1"/>
    </xf>
    <xf numFmtId="0" fontId="10" fillId="7" borderId="0" xfId="80" applyFont="1" applyFill="1" applyBorder="1" applyAlignment="1">
      <alignment vertical="center" wrapText="1"/>
    </xf>
    <xf numFmtId="0" fontId="3" fillId="7" borderId="0" xfId="19" applyFill="1" applyBorder="1" applyAlignment="1">
      <alignment wrapText="1"/>
    </xf>
    <xf numFmtId="0" fontId="3" fillId="7" borderId="0" xfId="19" applyFill="1" applyBorder="1"/>
    <xf numFmtId="0" fontId="3" fillId="7" borderId="0" xfId="19" applyFill="1"/>
    <xf numFmtId="4" fontId="13" fillId="0" borderId="5" xfId="19" applyNumberFormat="1" applyFont="1" applyFill="1" applyBorder="1" applyAlignment="1">
      <alignment vertical="center" wrapText="1"/>
    </xf>
    <xf numFmtId="4" fontId="14" fillId="3" borderId="1" xfId="0" applyNumberFormat="1" applyFont="1" applyFill="1" applyBorder="1" applyAlignment="1">
      <alignment horizontal="center" vertical="center"/>
    </xf>
    <xf numFmtId="4" fontId="14" fillId="3" borderId="1" xfId="19" applyNumberFormat="1" applyFont="1" applyFill="1" applyBorder="1" applyAlignment="1">
      <alignment vertical="center" wrapText="1"/>
    </xf>
    <xf numFmtId="0" fontId="13" fillId="3" borderId="1" xfId="0" applyFont="1" applyFill="1" applyBorder="1" applyAlignment="1">
      <alignment horizontal="right" vertical="center"/>
    </xf>
    <xf numFmtId="4" fontId="13" fillId="0" borderId="2" xfId="19" applyNumberFormat="1" applyFont="1" applyFill="1" applyBorder="1" applyAlignment="1">
      <alignment vertical="center" wrapText="1"/>
    </xf>
    <xf numFmtId="4" fontId="13" fillId="0" borderId="43" xfId="19" applyNumberFormat="1" applyFont="1" applyFill="1" applyBorder="1" applyAlignment="1">
      <alignment vertical="center" wrapText="1"/>
    </xf>
    <xf numFmtId="0" fontId="37" fillId="6" borderId="59" xfId="19" applyFont="1" applyFill="1" applyBorder="1" applyAlignment="1">
      <alignment horizontal="left" vertical="center" wrapText="1"/>
    </xf>
    <xf numFmtId="3" fontId="13" fillId="3" borderId="47" xfId="0" applyNumberFormat="1" applyFont="1" applyFill="1" applyBorder="1" applyAlignment="1">
      <alignment horizontal="center" vertical="center" wrapText="1"/>
    </xf>
    <xf numFmtId="3" fontId="14" fillId="3" borderId="10" xfId="19" applyNumberFormat="1" applyFont="1" applyFill="1" applyBorder="1" applyAlignment="1">
      <alignment horizontal="center" vertical="center" wrapText="1"/>
    </xf>
    <xf numFmtId="3" fontId="37" fillId="3" borderId="47" xfId="19" applyNumberFormat="1" applyFont="1" applyFill="1" applyBorder="1" applyAlignment="1">
      <alignment horizontal="center" vertical="center" wrapText="1"/>
    </xf>
    <xf numFmtId="3" fontId="10" fillId="3" borderId="3" xfId="19" applyNumberFormat="1" applyFont="1" applyFill="1" applyBorder="1" applyAlignment="1">
      <alignment horizontal="center" vertical="center" wrapText="1"/>
    </xf>
    <xf numFmtId="175" fontId="37" fillId="6" borderId="58" xfId="19" applyNumberFormat="1" applyFont="1" applyFill="1" applyBorder="1" applyAlignment="1">
      <alignment horizontal="left" vertical="center" wrapText="1"/>
    </xf>
    <xf numFmtId="37" fontId="14" fillId="3" borderId="7" xfId="10" applyNumberFormat="1" applyFont="1" applyFill="1" applyBorder="1" applyAlignment="1">
      <alignment horizontal="center" vertical="center"/>
    </xf>
    <xf numFmtId="170" fontId="14" fillId="3" borderId="11" xfId="10" applyNumberFormat="1" applyFont="1" applyFill="1" applyBorder="1" applyAlignment="1">
      <alignment horizontal="center" vertical="center" wrapText="1"/>
    </xf>
    <xf numFmtId="3" fontId="37" fillId="3" borderId="7" xfId="19" applyNumberFormat="1" applyFont="1" applyFill="1" applyBorder="1" applyAlignment="1">
      <alignment horizontal="center" vertical="center" wrapText="1"/>
    </xf>
    <xf numFmtId="3" fontId="10" fillId="3" borderId="1" xfId="19" applyNumberFormat="1" applyFont="1" applyFill="1" applyBorder="1" applyAlignment="1">
      <alignment horizontal="center" vertical="center" wrapText="1"/>
    </xf>
    <xf numFmtId="4" fontId="14" fillId="3" borderId="7" xfId="0" applyNumberFormat="1" applyFont="1" applyFill="1" applyBorder="1" applyAlignment="1">
      <alignment horizontal="center" vertical="center"/>
    </xf>
    <xf numFmtId="3" fontId="14" fillId="0" borderId="0" xfId="19" applyNumberFormat="1" applyFont="1" applyFill="1" applyBorder="1" applyAlignment="1">
      <alignment horizontal="center" vertical="center" wrapText="1"/>
    </xf>
    <xf numFmtId="0" fontId="13" fillId="3" borderId="0" xfId="19" applyFont="1" applyFill="1" applyBorder="1"/>
    <xf numFmtId="3" fontId="14" fillId="3" borderId="11" xfId="19" applyNumberFormat="1" applyFont="1" applyFill="1" applyBorder="1" applyAlignment="1">
      <alignment horizontal="center" vertical="center" wrapText="1"/>
    </xf>
    <xf numFmtId="4" fontId="14" fillId="0" borderId="1" xfId="19" applyNumberFormat="1" applyFont="1" applyFill="1" applyBorder="1" applyAlignment="1">
      <alignment vertical="center" wrapText="1"/>
    </xf>
    <xf numFmtId="175" fontId="37" fillId="6" borderId="57" xfId="19" applyNumberFormat="1" applyFont="1" applyFill="1" applyBorder="1" applyAlignment="1">
      <alignment horizontal="left" vertical="center" wrapText="1"/>
    </xf>
    <xf numFmtId="170" fontId="13" fillId="3" borderId="9" xfId="10" applyNumberFormat="1" applyFont="1" applyFill="1" applyBorder="1" applyAlignment="1">
      <alignment horizontal="center" vertical="center"/>
    </xf>
    <xf numFmtId="170" fontId="13" fillId="0" borderId="24" xfId="10" applyNumberFormat="1" applyFont="1" applyFill="1" applyBorder="1" applyAlignment="1">
      <alignment horizontal="center" vertical="center"/>
    </xf>
    <xf numFmtId="3" fontId="14" fillId="3" borderId="20" xfId="19" applyNumberFormat="1" applyFont="1" applyFill="1" applyBorder="1" applyAlignment="1">
      <alignment horizontal="center" vertical="center" wrapText="1"/>
    </xf>
    <xf numFmtId="175" fontId="14" fillId="3" borderId="2" xfId="19" applyNumberFormat="1" applyFont="1" applyFill="1" applyBorder="1" applyAlignment="1">
      <alignment vertical="center" wrapText="1"/>
    </xf>
    <xf numFmtId="175" fontId="37" fillId="3" borderId="45" xfId="19" applyNumberFormat="1" applyFont="1" applyFill="1" applyBorder="1" applyAlignment="1">
      <alignment horizontal="center" vertical="center" wrapText="1"/>
    </xf>
    <xf numFmtId="175" fontId="10" fillId="3" borderId="2" xfId="19" applyNumberFormat="1" applyFont="1" applyFill="1" applyBorder="1" applyAlignment="1">
      <alignment horizontal="center" vertical="center" wrapText="1"/>
    </xf>
    <xf numFmtId="170" fontId="40" fillId="3" borderId="17" xfId="10" applyNumberFormat="1" applyFont="1" applyFill="1" applyBorder="1" applyAlignment="1">
      <alignment horizontal="center" vertical="center"/>
    </xf>
    <xf numFmtId="170" fontId="40" fillId="0" borderId="3" xfId="10" applyNumberFormat="1" applyFont="1" applyFill="1" applyBorder="1" applyAlignment="1">
      <alignment horizontal="center" vertical="center"/>
    </xf>
    <xf numFmtId="170" fontId="41" fillId="0" borderId="3" xfId="10" applyNumberFormat="1" applyFont="1" applyFill="1" applyBorder="1" applyAlignment="1">
      <alignment horizontal="center" vertical="center"/>
    </xf>
    <xf numFmtId="170" fontId="40" fillId="3" borderId="3" xfId="10" applyNumberFormat="1" applyFont="1" applyFill="1" applyBorder="1" applyAlignment="1">
      <alignment horizontal="center" vertical="center"/>
    </xf>
    <xf numFmtId="170" fontId="40" fillId="3" borderId="3" xfId="10" applyNumberFormat="1" applyFont="1" applyFill="1" applyBorder="1" applyAlignment="1">
      <alignment vertical="center"/>
    </xf>
    <xf numFmtId="2" fontId="13" fillId="0" borderId="10" xfId="10" applyNumberFormat="1" applyFont="1" applyFill="1" applyBorder="1" applyAlignment="1">
      <alignment vertical="center"/>
    </xf>
    <xf numFmtId="175" fontId="42" fillId="3" borderId="27" xfId="19" applyNumberFormat="1" applyFont="1" applyFill="1" applyBorder="1" applyAlignment="1">
      <alignment horizontal="center" vertical="center" wrapText="1"/>
    </xf>
    <xf numFmtId="175" fontId="10" fillId="3" borderId="42" xfId="19" applyNumberFormat="1" applyFont="1" applyFill="1" applyBorder="1" applyAlignment="1">
      <alignment horizontal="center" vertical="center" wrapText="1"/>
    </xf>
    <xf numFmtId="170" fontId="40" fillId="3" borderId="55" xfId="10" applyNumberFormat="1" applyFont="1" applyFill="1" applyBorder="1" applyAlignment="1">
      <alignment horizontal="center" vertical="center"/>
    </xf>
    <xf numFmtId="170" fontId="40" fillId="0" borderId="5" xfId="10" applyNumberFormat="1" applyFont="1" applyFill="1" applyBorder="1" applyAlignment="1">
      <alignment horizontal="center" vertical="center"/>
    </xf>
    <xf numFmtId="170" fontId="41" fillId="0" borderId="5" xfId="10" applyNumberFormat="1" applyFont="1" applyFill="1" applyBorder="1" applyAlignment="1">
      <alignment horizontal="center" vertical="center"/>
    </xf>
    <xf numFmtId="170" fontId="40" fillId="3" borderId="5" xfId="10" applyNumberFormat="1" applyFont="1" applyFill="1" applyBorder="1" applyAlignment="1">
      <alignment horizontal="center" vertical="center"/>
    </xf>
    <xf numFmtId="170" fontId="40" fillId="3" borderId="5" xfId="10" applyNumberFormat="1" applyFont="1" applyFill="1" applyBorder="1" applyAlignment="1">
      <alignment vertical="center"/>
    </xf>
    <xf numFmtId="170" fontId="13" fillId="0" borderId="21" xfId="10" applyNumberFormat="1" applyFont="1" applyFill="1" applyBorder="1" applyAlignment="1">
      <alignment vertical="center"/>
    </xf>
    <xf numFmtId="175" fontId="42" fillId="3" borderId="9" xfId="19" applyNumberFormat="1" applyFont="1" applyFill="1" applyBorder="1" applyAlignment="1">
      <alignment horizontal="center" vertical="center" wrapText="1"/>
    </xf>
    <xf numFmtId="175" fontId="10" fillId="3" borderId="24" xfId="19" applyNumberFormat="1" applyFont="1" applyFill="1" applyBorder="1" applyAlignment="1">
      <alignment horizontal="center" vertical="center" wrapText="1"/>
    </xf>
    <xf numFmtId="170" fontId="40" fillId="3" borderId="15" xfId="10" applyNumberFormat="1" applyFont="1" applyFill="1" applyBorder="1" applyAlignment="1">
      <alignment horizontal="center" vertical="center"/>
    </xf>
    <xf numFmtId="170" fontId="40" fillId="0" borderId="43" xfId="10" applyNumberFormat="1" applyFont="1" applyFill="1" applyBorder="1" applyAlignment="1">
      <alignment horizontal="center" vertical="center"/>
    </xf>
    <xf numFmtId="170" fontId="41" fillId="0" borderId="43" xfId="10" applyNumberFormat="1" applyFont="1" applyFill="1" applyBorder="1" applyAlignment="1">
      <alignment horizontal="center" vertical="center"/>
    </xf>
    <xf numFmtId="170" fontId="40" fillId="3" borderId="43" xfId="10" applyNumberFormat="1" applyFont="1" applyFill="1" applyBorder="1" applyAlignment="1">
      <alignment horizontal="center" vertical="center"/>
    </xf>
    <xf numFmtId="170" fontId="40" fillId="3" borderId="43" xfId="10" applyNumberFormat="1" applyFont="1" applyFill="1" applyBorder="1" applyAlignment="1">
      <alignment vertical="center"/>
    </xf>
    <xf numFmtId="170" fontId="13" fillId="0" borderId="44" xfId="10" applyNumberFormat="1" applyFont="1" applyFill="1" applyBorder="1" applyAlignment="1">
      <alignment vertical="center"/>
    </xf>
    <xf numFmtId="175" fontId="42" fillId="3" borderId="37" xfId="19" applyNumberFormat="1" applyFont="1" applyFill="1" applyBorder="1" applyAlignment="1">
      <alignment horizontal="center" vertical="center" wrapText="1"/>
    </xf>
    <xf numFmtId="175" fontId="10" fillId="3" borderId="43" xfId="19" applyNumberFormat="1" applyFont="1" applyFill="1" applyBorder="1" applyAlignment="1">
      <alignment horizontal="center" vertical="center" wrapText="1"/>
    </xf>
    <xf numFmtId="170" fontId="13" fillId="3" borderId="5" xfId="10" applyNumberFormat="1" applyFont="1" applyFill="1" applyBorder="1" applyAlignment="1">
      <alignment vertical="center"/>
    </xf>
    <xf numFmtId="2" fontId="13" fillId="0" borderId="21" xfId="10" applyNumberFormat="1" applyFont="1" applyFill="1" applyBorder="1" applyAlignment="1">
      <alignment vertical="center"/>
    </xf>
    <xf numFmtId="175" fontId="37" fillId="3" borderId="9" xfId="19" applyNumberFormat="1" applyFont="1" applyFill="1" applyBorder="1" applyAlignment="1">
      <alignment horizontal="center" vertical="center" wrapText="1"/>
    </xf>
    <xf numFmtId="170" fontId="41" fillId="3" borderId="5" xfId="10" applyNumberFormat="1" applyFont="1" applyFill="1" applyBorder="1" applyAlignment="1">
      <alignment horizontal="center" vertical="center"/>
    </xf>
    <xf numFmtId="170" fontId="41" fillId="3" borderId="43" xfId="10" applyNumberFormat="1" applyFont="1" applyFill="1" applyBorder="1" applyAlignment="1">
      <alignment horizontal="center" vertical="center"/>
    </xf>
    <xf numFmtId="170" fontId="13" fillId="3" borderId="43" xfId="10" applyNumberFormat="1" applyFont="1" applyFill="1" applyBorder="1" applyAlignment="1">
      <alignment vertical="center"/>
    </xf>
    <xf numFmtId="170" fontId="13" fillId="3" borderId="44" xfId="10" applyNumberFormat="1" applyFont="1" applyFill="1" applyBorder="1" applyAlignment="1">
      <alignment vertical="center"/>
    </xf>
    <xf numFmtId="0" fontId="10" fillId="3" borderId="0" xfId="19" applyFont="1" applyFill="1" applyBorder="1" applyAlignment="1">
      <alignment vertical="center" wrapText="1"/>
    </xf>
    <xf numFmtId="0" fontId="10" fillId="3" borderId="0" xfId="80" applyFont="1" applyFill="1" applyBorder="1" applyAlignment="1">
      <alignment vertical="center" wrapText="1"/>
    </xf>
    <xf numFmtId="0" fontId="3" fillId="3" borderId="0" xfId="19" applyFill="1" applyBorder="1" applyAlignment="1">
      <alignment wrapText="1"/>
    </xf>
    <xf numFmtId="0" fontId="3" fillId="3" borderId="0" xfId="19" applyFill="1" applyBorder="1"/>
    <xf numFmtId="0" fontId="3" fillId="10" borderId="0" xfId="19" applyFill="1" applyBorder="1"/>
    <xf numFmtId="0" fontId="3" fillId="10" borderId="0" xfId="19" applyFill="1"/>
    <xf numFmtId="0" fontId="3" fillId="3" borderId="0" xfId="19" applyFill="1" applyBorder="1" applyAlignment="1">
      <alignment vertical="center" wrapText="1"/>
    </xf>
    <xf numFmtId="0" fontId="3" fillId="11" borderId="0" xfId="19" applyFill="1" applyBorder="1"/>
    <xf numFmtId="0" fontId="3" fillId="11" borderId="0" xfId="19" applyFill="1"/>
    <xf numFmtId="0" fontId="37" fillId="6" borderId="72" xfId="19" applyFont="1" applyFill="1" applyBorder="1" applyAlignment="1">
      <alignment horizontal="left" vertical="center" wrapText="1"/>
    </xf>
    <xf numFmtId="3" fontId="3" fillId="3" borderId="65" xfId="19" applyNumberFormat="1" applyFont="1" applyFill="1" applyBorder="1" applyAlignment="1">
      <alignment horizontal="center" vertical="center"/>
    </xf>
    <xf numFmtId="0" fontId="14" fillId="3" borderId="74" xfId="0" applyFont="1" applyFill="1" applyBorder="1" applyAlignment="1">
      <alignment horizontal="right" vertical="center"/>
    </xf>
    <xf numFmtId="0" fontId="14" fillId="3" borderId="75" xfId="0" applyFont="1" applyFill="1" applyBorder="1" applyAlignment="1">
      <alignment horizontal="left" vertical="center"/>
    </xf>
    <xf numFmtId="0" fontId="3" fillId="3" borderId="0" xfId="19" applyFill="1"/>
    <xf numFmtId="37" fontId="3" fillId="3" borderId="0" xfId="19" applyNumberFormat="1" applyFill="1"/>
    <xf numFmtId="181" fontId="3" fillId="3" borderId="0" xfId="19" applyNumberFormat="1" applyFill="1"/>
    <xf numFmtId="181" fontId="3" fillId="3" borderId="0" xfId="19" applyNumberFormat="1" applyFill="1" applyAlignment="1"/>
    <xf numFmtId="181" fontId="3" fillId="3" borderId="0" xfId="19" applyNumberFormat="1" applyFont="1" applyFill="1" applyAlignment="1"/>
    <xf numFmtId="0" fontId="8" fillId="3" borderId="0" xfId="19" applyFont="1" applyFill="1" applyBorder="1" applyAlignment="1">
      <alignment horizontal="center" vertical="center"/>
    </xf>
    <xf numFmtId="0" fontId="8" fillId="3" borderId="0" xfId="19" applyFont="1" applyFill="1" applyBorder="1" applyAlignment="1">
      <alignment horizontal="left" vertical="center"/>
    </xf>
    <xf numFmtId="0" fontId="3" fillId="0" borderId="0" xfId="19" applyAlignment="1"/>
    <xf numFmtId="0" fontId="3" fillId="0" borderId="0" xfId="19" applyFont="1" applyAlignment="1"/>
    <xf numFmtId="170" fontId="15" fillId="6" borderId="3" xfId="5" applyNumberFormat="1" applyFont="1" applyFill="1" applyBorder="1" applyAlignment="1"/>
    <xf numFmtId="170" fontId="16" fillId="6" borderId="1" xfId="19" applyNumberFormat="1" applyFont="1" applyFill="1" applyBorder="1" applyAlignment="1">
      <alignment vertical="center" wrapText="1"/>
    </xf>
    <xf numFmtId="180" fontId="15" fillId="6" borderId="4" xfId="19" applyNumberFormat="1" applyFont="1" applyFill="1" applyBorder="1" applyAlignment="1">
      <alignment horizontal="center" vertical="center"/>
    </xf>
    <xf numFmtId="170" fontId="16" fillId="6" borderId="1" xfId="10" applyNumberFormat="1" applyFont="1" applyFill="1" applyBorder="1" applyAlignment="1">
      <alignment horizontal="center" vertical="center" wrapText="1"/>
    </xf>
    <xf numFmtId="177" fontId="15" fillId="6" borderId="73" xfId="19" applyNumberFormat="1" applyFont="1" applyFill="1" applyBorder="1" applyAlignment="1">
      <alignment horizontal="center" vertical="center"/>
    </xf>
    <xf numFmtId="170" fontId="16" fillId="6" borderId="1" xfId="10" applyNumberFormat="1" applyFont="1" applyFill="1" applyBorder="1" applyAlignment="1">
      <alignment vertical="center" wrapText="1"/>
    </xf>
    <xf numFmtId="0" fontId="4" fillId="6" borderId="7" xfId="0" applyFont="1" applyFill="1" applyBorder="1" applyAlignment="1">
      <alignment horizontal="center" vertical="center"/>
    </xf>
    <xf numFmtId="0" fontId="4" fillId="6" borderId="4" xfId="0" applyFont="1" applyFill="1" applyBorder="1" applyAlignment="1">
      <alignment horizontal="center" vertical="center" wrapText="1"/>
    </xf>
    <xf numFmtId="10" fontId="4" fillId="3" borderId="1" xfId="0" applyNumberFormat="1" applyFont="1" applyFill="1" applyBorder="1" applyAlignment="1">
      <alignment horizontal="center" vertical="center" wrapText="1"/>
    </xf>
    <xf numFmtId="0" fontId="44" fillId="6" borderId="2" xfId="0" applyFont="1" applyFill="1" applyBorder="1" applyAlignment="1">
      <alignment horizontal="center" vertical="center" wrapText="1"/>
    </xf>
    <xf numFmtId="10" fontId="6" fillId="3" borderId="1" xfId="21" applyNumberFormat="1" applyFont="1" applyFill="1" applyBorder="1" applyAlignment="1">
      <alignment horizontal="center" vertical="center" wrapText="1"/>
    </xf>
    <xf numFmtId="0" fontId="3" fillId="0" borderId="0" xfId="19" applyAlignment="1">
      <alignment horizontal="center" vertical="center"/>
    </xf>
    <xf numFmtId="0" fontId="3" fillId="0" borderId="0" xfId="19" applyFont="1" applyAlignment="1">
      <alignment horizontal="center" vertical="center"/>
    </xf>
    <xf numFmtId="0" fontId="8" fillId="0" borderId="0" xfId="19" applyFont="1" applyBorder="1" applyAlignment="1">
      <alignment horizontal="center" vertical="center"/>
    </xf>
    <xf numFmtId="181" fontId="3" fillId="0" borderId="0" xfId="19" applyNumberFormat="1" applyAlignment="1">
      <alignment horizontal="center" vertical="center"/>
    </xf>
    <xf numFmtId="181" fontId="3" fillId="0" borderId="0" xfId="19" applyNumberFormat="1" applyFont="1" applyAlignment="1">
      <alignment horizontal="center" vertical="center"/>
    </xf>
    <xf numFmtId="170" fontId="16" fillId="6" borderId="8" xfId="10" applyNumberFormat="1" applyFont="1" applyFill="1" applyBorder="1" applyAlignment="1">
      <alignment horizontal="center" vertical="center" wrapText="1"/>
    </xf>
    <xf numFmtId="0" fontId="46" fillId="6" borderId="72" xfId="19" applyFont="1" applyFill="1" applyBorder="1" applyAlignment="1">
      <alignment horizontal="left" vertical="center" wrapText="1"/>
    </xf>
    <xf numFmtId="177" fontId="13" fillId="6" borderId="43" xfId="10" applyNumberFormat="1" applyFont="1" applyFill="1" applyBorder="1" applyAlignment="1">
      <alignment horizontal="center" vertical="center"/>
    </xf>
    <xf numFmtId="177" fontId="13" fillId="6" borderId="70" xfId="10" applyNumberFormat="1" applyFont="1" applyFill="1" applyBorder="1" applyAlignment="1">
      <alignment horizontal="center" vertical="center"/>
    </xf>
    <xf numFmtId="177" fontId="27" fillId="6" borderId="43" xfId="10" applyNumberFormat="1" applyFont="1" applyFill="1" applyBorder="1" applyAlignment="1">
      <alignment horizontal="center" vertical="center"/>
    </xf>
    <xf numFmtId="175" fontId="37" fillId="6" borderId="52" xfId="19" applyNumberFormat="1" applyFont="1" applyFill="1" applyBorder="1" applyAlignment="1">
      <alignment horizontal="left" vertical="center" wrapText="1"/>
    </xf>
    <xf numFmtId="1" fontId="13" fillId="6" borderId="5" xfId="10" applyNumberFormat="1" applyFont="1" applyFill="1" applyBorder="1" applyAlignment="1">
      <alignment horizontal="center" vertical="center"/>
    </xf>
    <xf numFmtId="1" fontId="13" fillId="6" borderId="53" xfId="10" applyNumberFormat="1" applyFont="1" applyFill="1" applyBorder="1" applyAlignment="1">
      <alignment horizontal="center" vertical="center"/>
    </xf>
    <xf numFmtId="1" fontId="27" fillId="6" borderId="5" xfId="10" applyNumberFormat="1" applyFont="1" applyFill="1" applyBorder="1" applyAlignment="1">
      <alignment horizontal="center" vertical="center"/>
    </xf>
    <xf numFmtId="177" fontId="13" fillId="6" borderId="5" xfId="10" applyNumberFormat="1" applyFont="1" applyFill="1" applyBorder="1" applyAlignment="1">
      <alignment horizontal="center" vertical="center"/>
    </xf>
    <xf numFmtId="177" fontId="13" fillId="6" borderId="53" xfId="10" applyNumberFormat="1" applyFont="1" applyFill="1" applyBorder="1" applyAlignment="1">
      <alignment horizontal="center" vertical="center"/>
    </xf>
    <xf numFmtId="177" fontId="27" fillId="6" borderId="5" xfId="10" applyNumberFormat="1" applyFont="1" applyFill="1" applyBorder="1" applyAlignment="1">
      <alignment horizontal="center" vertical="center"/>
    </xf>
    <xf numFmtId="2" fontId="13" fillId="6" borderId="53" xfId="10" applyNumberFormat="1" applyFont="1" applyFill="1" applyBorder="1" applyAlignment="1">
      <alignment horizontal="center" vertical="center"/>
    </xf>
    <xf numFmtId="0" fontId="48" fillId="0" borderId="0" xfId="19" applyFont="1"/>
    <xf numFmtId="0" fontId="48" fillId="0" borderId="0" xfId="19" applyFont="1" applyBorder="1"/>
    <xf numFmtId="0" fontId="48" fillId="0" borderId="0" xfId="19" applyFont="1" applyBorder="1" applyAlignment="1">
      <alignment wrapText="1"/>
    </xf>
    <xf numFmtId="0" fontId="49" fillId="0" borderId="0" xfId="19" applyFont="1" applyBorder="1" applyAlignment="1">
      <alignment vertical="center" wrapText="1"/>
    </xf>
    <xf numFmtId="177" fontId="13" fillId="3" borderId="1" xfId="10" applyNumberFormat="1" applyFont="1" applyFill="1" applyBorder="1" applyAlignment="1">
      <alignment horizontal="center" vertical="center"/>
    </xf>
    <xf numFmtId="3" fontId="37" fillId="0" borderId="1" xfId="19" applyNumberFormat="1" applyFont="1" applyFill="1" applyBorder="1" applyAlignment="1">
      <alignment horizontal="center" vertical="center" wrapText="1"/>
    </xf>
    <xf numFmtId="4" fontId="14" fillId="0" borderId="1" xfId="0" applyNumberFormat="1" applyFont="1" applyFill="1" applyBorder="1" applyAlignment="1">
      <alignment horizontal="center" vertical="center"/>
    </xf>
    <xf numFmtId="177" fontId="37" fillId="3" borderId="1" xfId="19" applyNumberFormat="1" applyFont="1" applyFill="1" applyBorder="1" applyAlignment="1">
      <alignment horizontal="center" vertical="center" wrapText="1"/>
    </xf>
    <xf numFmtId="177" fontId="37" fillId="0" borderId="1" xfId="19" applyNumberFormat="1" applyFont="1" applyFill="1" applyBorder="1" applyAlignment="1">
      <alignment horizontal="center" vertical="center" wrapText="1"/>
    </xf>
    <xf numFmtId="177" fontId="14" fillId="0" borderId="1" xfId="10" applyNumberFormat="1" applyFont="1" applyFill="1" applyBorder="1" applyAlignment="1">
      <alignment horizontal="center" vertical="center"/>
    </xf>
    <xf numFmtId="3" fontId="37" fillId="0" borderId="3" xfId="19" applyNumberFormat="1" applyFont="1" applyFill="1" applyBorder="1" applyAlignment="1">
      <alignment horizontal="center" vertical="center" wrapText="1"/>
    </xf>
    <xf numFmtId="3" fontId="13" fillId="0" borderId="3" xfId="0" applyNumberFormat="1" applyFont="1" applyFill="1" applyBorder="1" applyAlignment="1">
      <alignment horizontal="center" vertical="center" wrapText="1"/>
    </xf>
    <xf numFmtId="4" fontId="14" fillId="3" borderId="1" xfId="19" applyNumberFormat="1" applyFont="1" applyFill="1" applyBorder="1" applyAlignment="1">
      <alignment horizontal="center" vertical="center" wrapText="1"/>
    </xf>
    <xf numFmtId="177" fontId="14" fillId="3" borderId="1" xfId="10" applyNumberFormat="1" applyFont="1" applyFill="1" applyBorder="1" applyAlignment="1">
      <alignment horizontal="center" vertical="center" wrapText="1"/>
    </xf>
    <xf numFmtId="177" fontId="14" fillId="0" borderId="1" xfId="10" applyNumberFormat="1" applyFont="1" applyFill="1" applyBorder="1" applyAlignment="1">
      <alignment horizontal="center" vertical="center" wrapText="1"/>
    </xf>
    <xf numFmtId="0" fontId="13" fillId="3" borderId="1" xfId="0" applyFont="1" applyFill="1" applyBorder="1" applyAlignment="1">
      <alignment horizontal="center" vertical="center"/>
    </xf>
    <xf numFmtId="4" fontId="13" fillId="0" borderId="1" xfId="0" applyNumberFormat="1" applyFont="1" applyFill="1" applyBorder="1" applyAlignment="1">
      <alignment horizontal="center" vertical="center"/>
    </xf>
    <xf numFmtId="4" fontId="13" fillId="3" borderId="5" xfId="19" applyNumberFormat="1" applyFont="1" applyFill="1" applyBorder="1" applyAlignment="1">
      <alignment horizontal="center" vertical="center" wrapText="1"/>
    </xf>
    <xf numFmtId="3" fontId="14" fillId="0" borderId="1" xfId="0" applyNumberFormat="1" applyFont="1" applyFill="1" applyBorder="1" applyAlignment="1">
      <alignment horizontal="center" vertical="center"/>
    </xf>
    <xf numFmtId="177" fontId="13" fillId="0" borderId="1" xfId="10" applyNumberFormat="1" applyFont="1" applyFill="1" applyBorder="1" applyAlignment="1">
      <alignment horizontal="center" vertical="center"/>
    </xf>
    <xf numFmtId="177" fontId="14" fillId="3" borderId="1" xfId="10" applyNumberFormat="1" applyFont="1" applyFill="1" applyBorder="1" applyAlignment="1">
      <alignment horizontal="center" vertical="center"/>
    </xf>
    <xf numFmtId="4" fontId="37" fillId="3" borderId="1" xfId="19" applyNumberFormat="1" applyFont="1" applyFill="1" applyBorder="1" applyAlignment="1">
      <alignment horizontal="center" vertical="center" wrapText="1"/>
    </xf>
    <xf numFmtId="4" fontId="37" fillId="0" borderId="1" xfId="19" applyNumberFormat="1" applyFont="1" applyFill="1" applyBorder="1" applyAlignment="1">
      <alignment horizontal="center" vertical="center" wrapText="1"/>
    </xf>
    <xf numFmtId="4" fontId="37" fillId="0" borderId="3" xfId="19" applyNumberFormat="1" applyFont="1" applyFill="1" applyBorder="1" applyAlignment="1">
      <alignment horizontal="center" vertical="center" wrapText="1"/>
    </xf>
    <xf numFmtId="3" fontId="13" fillId="6" borderId="1" xfId="10" applyNumberFormat="1" applyFont="1" applyFill="1" applyBorder="1" applyAlignment="1">
      <alignment horizontal="center" vertical="center" wrapText="1"/>
    </xf>
    <xf numFmtId="4" fontId="13" fillId="6" borderId="1" xfId="10" applyNumberFormat="1" applyFont="1" applyFill="1" applyBorder="1" applyAlignment="1">
      <alignment horizontal="center" vertical="center" wrapText="1"/>
    </xf>
    <xf numFmtId="178" fontId="13" fillId="6" borderId="1" xfId="10" applyNumberFormat="1" applyFont="1" applyFill="1" applyBorder="1" applyAlignment="1">
      <alignment horizontal="center" vertical="center" wrapText="1"/>
    </xf>
    <xf numFmtId="177" fontId="13" fillId="3" borderId="1" xfId="10" applyNumberFormat="1" applyFont="1" applyFill="1" applyBorder="1" applyAlignment="1">
      <alignment horizontal="center" vertical="center" wrapText="1"/>
    </xf>
    <xf numFmtId="177" fontId="14" fillId="6" borderId="1" xfId="10" applyNumberFormat="1" applyFont="1" applyFill="1" applyBorder="1" applyAlignment="1">
      <alignment horizontal="center" vertical="center" wrapText="1"/>
    </xf>
    <xf numFmtId="177" fontId="13" fillId="6" borderId="1" xfId="10" applyNumberFormat="1" applyFont="1" applyFill="1" applyBorder="1" applyAlignment="1">
      <alignment horizontal="center" vertical="center" wrapText="1"/>
    </xf>
    <xf numFmtId="4" fontId="13" fillId="6" borderId="3" xfId="0" applyNumberFormat="1" applyFont="1" applyFill="1" applyBorder="1" applyAlignment="1">
      <alignment horizontal="center" vertical="center" wrapText="1"/>
    </xf>
    <xf numFmtId="177" fontId="13" fillId="0" borderId="1" xfId="10" applyNumberFormat="1" applyFont="1" applyFill="1" applyBorder="1" applyAlignment="1">
      <alignment horizontal="center" vertical="center" wrapText="1"/>
    </xf>
    <xf numFmtId="3" fontId="13" fillId="3" borderId="3" xfId="19" applyNumberFormat="1" applyFont="1" applyFill="1" applyBorder="1" applyAlignment="1">
      <alignment horizontal="center" vertical="center" wrapText="1"/>
    </xf>
    <xf numFmtId="1" fontId="14" fillId="6" borderId="1" xfId="19" applyNumberFormat="1" applyFont="1" applyFill="1" applyBorder="1" applyAlignment="1">
      <alignment horizontal="center" vertical="center" wrapText="1"/>
    </xf>
    <xf numFmtId="3" fontId="14" fillId="6" borderId="1" xfId="19" applyNumberFormat="1" applyFont="1" applyFill="1" applyBorder="1" applyAlignment="1">
      <alignment horizontal="center" vertical="center" wrapText="1"/>
    </xf>
    <xf numFmtId="37" fontId="14" fillId="6" borderId="1" xfId="0" applyNumberFormat="1" applyFont="1" applyFill="1" applyBorder="1" applyAlignment="1">
      <alignment horizontal="center" vertical="center"/>
    </xf>
    <xf numFmtId="177" fontId="14" fillId="6" borderId="1" xfId="19" applyNumberFormat="1" applyFont="1" applyFill="1" applyBorder="1" applyAlignment="1">
      <alignment horizontal="center" vertical="center" wrapText="1"/>
    </xf>
    <xf numFmtId="1" fontId="14" fillId="6" borderId="3" xfId="19" applyNumberFormat="1" applyFont="1" applyFill="1" applyBorder="1" applyAlignment="1">
      <alignment horizontal="center" vertical="center" wrapText="1"/>
    </xf>
    <xf numFmtId="1" fontId="14" fillId="6" borderId="5" xfId="19" applyNumberFormat="1" applyFont="1" applyFill="1" applyBorder="1" applyAlignment="1">
      <alignment horizontal="center" vertical="center" wrapText="1"/>
    </xf>
    <xf numFmtId="3" fontId="14" fillId="6" borderId="5" xfId="19" applyNumberFormat="1" applyFont="1" applyFill="1" applyBorder="1" applyAlignment="1">
      <alignment horizontal="center" vertical="center" wrapText="1"/>
    </xf>
    <xf numFmtId="0" fontId="14" fillId="0" borderId="1" xfId="0" applyFont="1" applyFill="1" applyBorder="1" applyAlignment="1">
      <alignment horizontal="center" vertical="center"/>
    </xf>
    <xf numFmtId="0" fontId="14" fillId="3" borderId="1" xfId="0" applyFont="1" applyFill="1" applyBorder="1" applyAlignment="1">
      <alignment horizontal="center" vertical="center"/>
    </xf>
    <xf numFmtId="37" fontId="14" fillId="3" borderId="1" xfId="0" applyNumberFormat="1" applyFont="1" applyFill="1" applyBorder="1" applyAlignment="1">
      <alignment horizontal="center" vertical="center"/>
    </xf>
    <xf numFmtId="2" fontId="13" fillId="6" borderId="1" xfId="19" applyNumberFormat="1" applyFont="1" applyFill="1" applyBorder="1" applyAlignment="1">
      <alignment horizontal="center" vertical="center" wrapText="1"/>
    </xf>
    <xf numFmtId="2" fontId="14" fillId="6" borderId="1" xfId="19" applyNumberFormat="1" applyFont="1" applyFill="1" applyBorder="1" applyAlignment="1">
      <alignment horizontal="center" vertical="center" wrapText="1"/>
    </xf>
    <xf numFmtId="37" fontId="14" fillId="6" borderId="1" xfId="10" applyNumberFormat="1" applyFont="1" applyFill="1" applyBorder="1" applyAlignment="1">
      <alignment horizontal="center" vertical="center"/>
    </xf>
    <xf numFmtId="176" fontId="13" fillId="3" borderId="1" xfId="10" applyNumberFormat="1" applyFont="1" applyFill="1" applyBorder="1" applyAlignment="1">
      <alignment horizontal="center" vertical="center" wrapText="1"/>
    </xf>
    <xf numFmtId="176" fontId="13" fillId="6" borderId="1" xfId="10" applyNumberFormat="1" applyFont="1" applyFill="1" applyBorder="1" applyAlignment="1">
      <alignment horizontal="center" vertical="center" wrapText="1"/>
    </xf>
    <xf numFmtId="176" fontId="14" fillId="6" borderId="1" xfId="10" applyNumberFormat="1" applyFont="1" applyFill="1" applyBorder="1" applyAlignment="1">
      <alignment horizontal="center" vertical="center" wrapText="1"/>
    </xf>
    <xf numFmtId="1" fontId="13" fillId="6" borderId="5" xfId="19" applyNumberFormat="1" applyFont="1" applyFill="1" applyBorder="1" applyAlignment="1">
      <alignment horizontal="center" vertical="center" wrapText="1"/>
    </xf>
    <xf numFmtId="2" fontId="14" fillId="6" borderId="5" xfId="19" applyNumberFormat="1" applyFont="1" applyFill="1" applyBorder="1" applyAlignment="1">
      <alignment horizontal="center" vertical="center" wrapText="1"/>
    </xf>
    <xf numFmtId="182" fontId="14" fillId="6" borderId="5" xfId="10" applyNumberFormat="1" applyFont="1" applyFill="1" applyBorder="1" applyAlignment="1">
      <alignment horizontal="center" vertical="center"/>
    </xf>
    <xf numFmtId="3" fontId="13" fillId="3" borderId="1" xfId="19" applyNumberFormat="1" applyFont="1" applyFill="1" applyBorder="1" applyAlignment="1">
      <alignment horizontal="center" vertical="center" wrapText="1"/>
    </xf>
    <xf numFmtId="176" fontId="13" fillId="0" borderId="1" xfId="19" applyNumberFormat="1" applyFont="1" applyFill="1" applyBorder="1" applyAlignment="1">
      <alignment horizontal="center" vertical="center" wrapText="1"/>
    </xf>
    <xf numFmtId="1" fontId="13" fillId="0" borderId="5" xfId="19" applyNumberFormat="1" applyFont="1" applyFill="1" applyBorder="1" applyAlignment="1">
      <alignment horizontal="center" vertical="center" wrapText="1"/>
    </xf>
    <xf numFmtId="0" fontId="4" fillId="6" borderId="2" xfId="0" applyFont="1" applyFill="1" applyBorder="1" applyAlignment="1">
      <alignment horizontal="center" vertical="center" wrapText="1"/>
    </xf>
    <xf numFmtId="177" fontId="13" fillId="3" borderId="5" xfId="19" applyNumberFormat="1" applyFont="1" applyFill="1" applyBorder="1" applyAlignment="1">
      <alignment horizontal="center" vertical="center" wrapText="1"/>
    </xf>
    <xf numFmtId="2" fontId="29" fillId="3" borderId="5" xfId="0" applyNumberFormat="1" applyFont="1" applyFill="1" applyBorder="1" applyAlignment="1">
      <alignment horizontal="center" vertical="center" wrapText="1"/>
    </xf>
    <xf numFmtId="0" fontId="21" fillId="6" borderId="26" xfId="0" applyFont="1" applyFill="1" applyBorder="1" applyAlignment="1"/>
    <xf numFmtId="0" fontId="21" fillId="6" borderId="62" xfId="0" applyFont="1" applyFill="1" applyBorder="1" applyAlignment="1"/>
    <xf numFmtId="177" fontId="13" fillId="0" borderId="4" xfId="10" applyNumberFormat="1" applyFont="1" applyFill="1" applyBorder="1" applyAlignment="1">
      <alignment horizontal="center" vertical="center"/>
    </xf>
    <xf numFmtId="0" fontId="14" fillId="3" borderId="43" xfId="0" applyFont="1" applyFill="1" applyBorder="1" applyAlignment="1">
      <alignment horizontal="right" vertical="center"/>
    </xf>
    <xf numFmtId="0" fontId="4" fillId="6" borderId="38" xfId="0" applyFont="1" applyFill="1" applyBorder="1" applyAlignment="1">
      <alignment horizontal="center" vertical="center" wrapText="1"/>
    </xf>
    <xf numFmtId="2" fontId="13" fillId="2" borderId="0" xfId="16" applyNumberFormat="1" applyFont="1" applyFill="1" applyAlignment="1">
      <alignment vertical="center"/>
    </xf>
    <xf numFmtId="0" fontId="37" fillId="6" borderId="76" xfId="19" applyFont="1" applyFill="1" applyBorder="1" applyAlignment="1">
      <alignment horizontal="left" vertical="center" wrapText="1"/>
    </xf>
    <xf numFmtId="0" fontId="13" fillId="0" borderId="1" xfId="19" applyFont="1" applyFill="1" applyBorder="1" applyAlignment="1">
      <alignment horizontal="center" vertical="center"/>
    </xf>
    <xf numFmtId="170" fontId="13" fillId="3" borderId="1" xfId="10" applyNumberFormat="1" applyFont="1" applyFill="1" applyBorder="1" applyAlignment="1">
      <alignment horizontal="center" vertical="center"/>
    </xf>
    <xf numFmtId="170" fontId="13" fillId="0" borderId="1" xfId="10" applyNumberFormat="1" applyFont="1" applyFill="1" applyBorder="1" applyAlignment="1">
      <alignment horizontal="center" vertical="center"/>
    </xf>
    <xf numFmtId="177" fontId="45" fillId="0" borderId="1" xfId="10" applyNumberFormat="1" applyFont="1" applyFill="1" applyBorder="1" applyAlignment="1">
      <alignment horizontal="center" vertical="center"/>
    </xf>
    <xf numFmtId="170" fontId="45" fillId="3" borderId="1" xfId="10" applyNumberFormat="1" applyFont="1" applyFill="1" applyBorder="1" applyAlignment="1">
      <alignment horizontal="center" vertical="center"/>
    </xf>
    <xf numFmtId="170" fontId="13" fillId="0" borderId="4" xfId="10" applyNumberFormat="1" applyFont="1" applyFill="1" applyBorder="1" applyAlignment="1">
      <alignment horizontal="center" vertical="center"/>
    </xf>
    <xf numFmtId="170" fontId="13" fillId="3" borderId="4" xfId="10" applyNumberFormat="1" applyFont="1" applyFill="1" applyBorder="1" applyAlignment="1">
      <alignment horizontal="center" vertical="center"/>
    </xf>
    <xf numFmtId="170" fontId="45" fillId="3" borderId="4" xfId="10" applyNumberFormat="1" applyFont="1" applyFill="1" applyBorder="1" applyAlignment="1">
      <alignment horizontal="center" vertical="center"/>
    </xf>
    <xf numFmtId="171" fontId="6" fillId="0" borderId="1" xfId="21" applyNumberFormat="1" applyFont="1" applyFill="1" applyBorder="1" applyAlignment="1">
      <alignment horizontal="center" vertical="center" wrapText="1"/>
    </xf>
    <xf numFmtId="0" fontId="13" fillId="3" borderId="28" xfId="16" applyFont="1" applyFill="1" applyBorder="1" applyAlignment="1">
      <alignment horizontal="center" vertical="center" wrapText="1"/>
    </xf>
    <xf numFmtId="171" fontId="20" fillId="6" borderId="4" xfId="0" applyNumberFormat="1" applyFont="1" applyFill="1" applyBorder="1" applyAlignment="1">
      <alignment horizontal="left" vertical="center"/>
    </xf>
    <xf numFmtId="171" fontId="20" fillId="4" borderId="5" xfId="0" applyNumberFormat="1" applyFont="1" applyFill="1" applyBorder="1" applyAlignment="1">
      <alignment vertical="center"/>
    </xf>
    <xf numFmtId="171" fontId="20" fillId="6" borderId="3" xfId="0" applyNumberFormat="1" applyFont="1" applyFill="1" applyBorder="1" applyAlignment="1">
      <alignment horizontal="left" vertical="center"/>
    </xf>
    <xf numFmtId="171" fontId="20" fillId="6" borderId="43" xfId="0" applyNumberFormat="1" applyFont="1" applyFill="1" applyBorder="1" applyAlignment="1">
      <alignment horizontal="left" vertical="center"/>
    </xf>
    <xf numFmtId="10" fontId="27" fillId="3" borderId="43" xfId="16" applyNumberFormat="1" applyFont="1" applyFill="1" applyBorder="1" applyAlignment="1">
      <alignment horizontal="center" vertical="center" wrapText="1"/>
    </xf>
    <xf numFmtId="0" fontId="37" fillId="6" borderId="78" xfId="19" applyFont="1" applyFill="1" applyBorder="1" applyAlignment="1">
      <alignment horizontal="left" vertical="center" wrapText="1"/>
    </xf>
    <xf numFmtId="177" fontId="13" fillId="6" borderId="42" xfId="19" applyNumberFormat="1" applyFont="1" applyFill="1" applyBorder="1" applyAlignment="1">
      <alignment horizontal="center" vertical="center"/>
    </xf>
    <xf numFmtId="3" fontId="13" fillId="6" borderId="3" xfId="0" applyNumberFormat="1" applyFont="1" applyFill="1" applyBorder="1" applyAlignment="1">
      <alignment horizontal="center" vertical="center" wrapText="1"/>
    </xf>
    <xf numFmtId="3" fontId="14" fillId="6" borderId="42" xfId="19" applyNumberFormat="1" applyFont="1" applyFill="1" applyBorder="1" applyAlignment="1">
      <alignment horizontal="center" vertical="center" wrapText="1"/>
    </xf>
    <xf numFmtId="175" fontId="14" fillId="6" borderId="42" xfId="19" applyNumberFormat="1" applyFont="1" applyFill="1" applyBorder="1" applyAlignment="1">
      <alignment horizontal="center" vertical="center" wrapText="1"/>
    </xf>
    <xf numFmtId="175" fontId="37" fillId="6" borderId="42" xfId="19" applyNumberFormat="1" applyFont="1" applyFill="1" applyBorder="1" applyAlignment="1">
      <alignment horizontal="center" vertical="center" wrapText="1"/>
    </xf>
    <xf numFmtId="0" fontId="37" fillId="6" borderId="42" xfId="19" applyFont="1" applyFill="1" applyBorder="1" applyAlignment="1">
      <alignment horizontal="center" vertical="center" wrapText="1"/>
    </xf>
    <xf numFmtId="0" fontId="38" fillId="6" borderId="42" xfId="0" applyFont="1" applyFill="1" applyBorder="1" applyAlignment="1">
      <alignment horizontal="center" vertical="center" wrapText="1"/>
    </xf>
    <xf numFmtId="1" fontId="38" fillId="6" borderId="42" xfId="0" applyNumberFormat="1" applyFont="1" applyFill="1" applyBorder="1" applyAlignment="1">
      <alignment horizontal="center" vertical="center" wrapText="1"/>
    </xf>
    <xf numFmtId="174" fontId="38" fillId="6" borderId="42" xfId="5" applyNumberFormat="1" applyFont="1" applyFill="1" applyBorder="1" applyAlignment="1">
      <alignment vertical="center" wrapText="1"/>
    </xf>
    <xf numFmtId="174" fontId="38" fillId="6" borderId="42" xfId="5" applyNumberFormat="1" applyFont="1" applyFill="1" applyBorder="1" applyAlignment="1">
      <alignment horizontal="center" vertical="center" wrapText="1"/>
    </xf>
    <xf numFmtId="177" fontId="14" fillId="6" borderId="1" xfId="10" applyNumberFormat="1" applyFont="1" applyFill="1" applyBorder="1" applyAlignment="1">
      <alignment horizontal="center" vertical="center"/>
    </xf>
    <xf numFmtId="175" fontId="37" fillId="6" borderId="24" xfId="19" applyNumberFormat="1" applyFont="1" applyFill="1" applyBorder="1" applyAlignment="1">
      <alignment horizontal="center" vertical="center" wrapText="1"/>
    </xf>
    <xf numFmtId="0" fontId="37" fillId="6" borderId="24" xfId="19" applyFont="1" applyFill="1" applyBorder="1" applyAlignment="1">
      <alignment horizontal="center" vertical="center" wrapText="1"/>
    </xf>
    <xf numFmtId="0" fontId="38" fillId="6" borderId="24" xfId="0" applyFont="1" applyFill="1" applyBorder="1" applyAlignment="1">
      <alignment horizontal="center" vertical="center" wrapText="1"/>
    </xf>
    <xf numFmtId="1" fontId="38" fillId="6" borderId="24" xfId="0" applyNumberFormat="1" applyFont="1" applyFill="1" applyBorder="1" applyAlignment="1">
      <alignment horizontal="center" vertical="center" wrapText="1"/>
    </xf>
    <xf numFmtId="174" fontId="38" fillId="6" borderId="24" xfId="5" applyNumberFormat="1" applyFont="1" applyFill="1" applyBorder="1" applyAlignment="1">
      <alignment vertical="center" wrapText="1"/>
    </xf>
    <xf numFmtId="174" fontId="38" fillId="6" borderId="24" xfId="5" applyNumberFormat="1" applyFont="1" applyFill="1" applyBorder="1" applyAlignment="1">
      <alignment horizontal="center" vertical="center" wrapText="1"/>
    </xf>
    <xf numFmtId="178" fontId="14" fillId="6" borderId="1" xfId="19" applyNumberFormat="1" applyFont="1" applyFill="1" applyBorder="1" applyAlignment="1">
      <alignment horizontal="center" vertical="center" wrapText="1"/>
    </xf>
    <xf numFmtId="175" fontId="14" fillId="6" borderId="43" xfId="19" applyNumberFormat="1" applyFont="1" applyFill="1" applyBorder="1" applyAlignment="1">
      <alignment horizontal="center" vertical="center" wrapText="1"/>
    </xf>
    <xf numFmtId="175" fontId="37" fillId="6" borderId="43" xfId="19" applyNumberFormat="1" applyFont="1" applyFill="1" applyBorder="1" applyAlignment="1">
      <alignment horizontal="center" vertical="center" wrapText="1"/>
    </xf>
    <xf numFmtId="0" fontId="37" fillId="6" borderId="43" xfId="19" applyFont="1" applyFill="1" applyBorder="1" applyAlignment="1">
      <alignment horizontal="center" vertical="center" wrapText="1"/>
    </xf>
    <xf numFmtId="0" fontId="38" fillId="6" borderId="43" xfId="0" applyFont="1" applyFill="1" applyBorder="1" applyAlignment="1">
      <alignment horizontal="center" vertical="center" wrapText="1"/>
    </xf>
    <xf numFmtId="1" fontId="38" fillId="6" borderId="43" xfId="0" applyNumberFormat="1" applyFont="1" applyFill="1" applyBorder="1" applyAlignment="1">
      <alignment horizontal="center" vertical="center" wrapText="1"/>
    </xf>
    <xf numFmtId="174" fontId="38" fillId="6" borderId="43" xfId="5" applyNumberFormat="1" applyFont="1" applyFill="1" applyBorder="1" applyAlignment="1">
      <alignment vertical="center" wrapText="1"/>
    </xf>
    <xf numFmtId="174" fontId="38" fillId="6" borderId="43" xfId="5" applyNumberFormat="1" applyFont="1" applyFill="1" applyBorder="1" applyAlignment="1">
      <alignment horizontal="center" vertical="center" wrapText="1"/>
    </xf>
    <xf numFmtId="0" fontId="37" fillId="6" borderId="17" xfId="19" applyFont="1" applyFill="1" applyBorder="1" applyAlignment="1">
      <alignment horizontal="left" vertical="center" wrapText="1"/>
    </xf>
    <xf numFmtId="3" fontId="37" fillId="3" borderId="10" xfId="19" applyNumberFormat="1" applyFont="1" applyFill="1" applyBorder="1" applyAlignment="1">
      <alignment horizontal="center" vertical="center" wrapText="1"/>
    </xf>
    <xf numFmtId="175" fontId="37" fillId="6" borderId="18" xfId="19" applyNumberFormat="1" applyFont="1" applyFill="1" applyBorder="1" applyAlignment="1">
      <alignment horizontal="left" vertical="center" wrapText="1"/>
    </xf>
    <xf numFmtId="177" fontId="37" fillId="3" borderId="11" xfId="19" applyNumberFormat="1" applyFont="1" applyFill="1" applyBorder="1" applyAlignment="1">
      <alignment horizontal="center" vertical="center" wrapText="1"/>
    </xf>
    <xf numFmtId="3" fontId="37" fillId="3" borderId="11" xfId="19" applyNumberFormat="1" applyFont="1" applyFill="1" applyBorder="1" applyAlignment="1">
      <alignment horizontal="center" vertical="center" wrapText="1"/>
    </xf>
    <xf numFmtId="175" fontId="37" fillId="6" borderId="19" xfId="19" applyNumberFormat="1" applyFont="1" applyFill="1" applyBorder="1" applyAlignment="1">
      <alignment horizontal="left" vertical="center" wrapText="1"/>
    </xf>
    <xf numFmtId="177" fontId="14" fillId="0" borderId="4" xfId="10" applyNumberFormat="1" applyFont="1" applyFill="1" applyBorder="1" applyAlignment="1">
      <alignment horizontal="center" vertical="center"/>
    </xf>
    <xf numFmtId="177" fontId="14" fillId="3" borderId="4" xfId="19" applyNumberFormat="1" applyFont="1" applyFill="1" applyBorder="1" applyAlignment="1">
      <alignment horizontal="center" vertical="center" wrapText="1"/>
    </xf>
    <xf numFmtId="177" fontId="14" fillId="3" borderId="12" xfId="19" applyNumberFormat="1" applyFont="1" applyFill="1" applyBorder="1" applyAlignment="1">
      <alignment horizontal="center" vertical="center" wrapText="1"/>
    </xf>
    <xf numFmtId="2" fontId="13" fillId="3" borderId="3" xfId="10" applyNumberFormat="1" applyFont="1" applyFill="1" applyBorder="1" applyAlignment="1">
      <alignment horizontal="center" vertical="center"/>
    </xf>
    <xf numFmtId="0" fontId="10" fillId="6" borderId="17" xfId="19" applyFont="1" applyFill="1" applyBorder="1" applyAlignment="1">
      <alignment horizontal="left" vertical="center" wrapText="1"/>
    </xf>
    <xf numFmtId="170" fontId="13" fillId="0" borderId="3" xfId="10" applyNumberFormat="1" applyFont="1" applyFill="1" applyBorder="1" applyAlignment="1">
      <alignment horizontal="center" vertical="center"/>
    </xf>
    <xf numFmtId="177" fontId="45" fillId="3" borderId="3" xfId="10" applyNumberFormat="1" applyFont="1" applyFill="1" applyBorder="1" applyAlignment="1">
      <alignment horizontal="center" vertical="center"/>
    </xf>
    <xf numFmtId="175" fontId="10" fillId="3" borderId="10" xfId="19" applyNumberFormat="1" applyFont="1" applyFill="1" applyBorder="1" applyAlignment="1">
      <alignment horizontal="center" vertical="center" wrapText="1"/>
    </xf>
    <xf numFmtId="175" fontId="10" fillId="6" borderId="18" xfId="19" applyNumberFormat="1" applyFont="1" applyFill="1" applyBorder="1" applyAlignment="1">
      <alignment horizontal="left" vertical="center" wrapText="1"/>
    </xf>
    <xf numFmtId="175" fontId="49" fillId="3" borderId="11" xfId="19" applyNumberFormat="1" applyFont="1" applyFill="1" applyBorder="1" applyAlignment="1">
      <alignment horizontal="center" vertical="center" wrapText="1"/>
    </xf>
    <xf numFmtId="175" fontId="10" fillId="6" borderId="19" xfId="19" applyNumberFormat="1" applyFont="1" applyFill="1" applyBorder="1" applyAlignment="1">
      <alignment horizontal="left" vertical="center" wrapText="1"/>
    </xf>
    <xf numFmtId="175" fontId="49" fillId="3" borderId="12" xfId="19" applyNumberFormat="1" applyFont="1" applyFill="1" applyBorder="1" applyAlignment="1">
      <alignment horizontal="center" vertical="center" wrapText="1"/>
    </xf>
    <xf numFmtId="10" fontId="13" fillId="3" borderId="2" xfId="16" applyNumberFormat="1" applyFont="1" applyFill="1" applyBorder="1" applyAlignment="1">
      <alignment horizontal="center" vertical="center" wrapText="1"/>
    </xf>
    <xf numFmtId="10" fontId="13" fillId="3" borderId="4" xfId="16" applyNumberFormat="1" applyFont="1" applyFill="1" applyBorder="1" applyAlignment="1">
      <alignment horizontal="center" vertical="center" wrapText="1"/>
    </xf>
    <xf numFmtId="10" fontId="13" fillId="3" borderId="49" xfId="16" applyNumberFormat="1" applyFont="1" applyFill="1" applyBorder="1" applyAlignment="1">
      <alignment horizontal="center" vertical="center" wrapText="1"/>
    </xf>
    <xf numFmtId="10" fontId="27" fillId="3" borderId="49" xfId="16" applyNumberFormat="1" applyFont="1" applyFill="1" applyBorder="1" applyAlignment="1">
      <alignment horizontal="center" vertical="center" wrapText="1"/>
    </xf>
    <xf numFmtId="10" fontId="13" fillId="3" borderId="38" xfId="16" applyNumberFormat="1" applyFont="1" applyFill="1" applyBorder="1" applyAlignment="1">
      <alignment horizontal="center" vertical="center" wrapText="1"/>
    </xf>
    <xf numFmtId="10" fontId="27" fillId="3" borderId="8" xfId="16" applyNumberFormat="1" applyFont="1" applyFill="1" applyBorder="1" applyAlignment="1">
      <alignment horizontal="center" vertical="center" wrapText="1"/>
    </xf>
    <xf numFmtId="10" fontId="27" fillId="3" borderId="70" xfId="16" applyNumberFormat="1" applyFont="1" applyFill="1" applyBorder="1" applyAlignment="1">
      <alignment horizontal="center" vertical="center" wrapText="1"/>
    </xf>
    <xf numFmtId="171" fontId="20" fillId="4" borderId="59" xfId="0" applyNumberFormat="1" applyFont="1" applyFill="1" applyBorder="1" applyAlignment="1">
      <alignment horizontal="center" vertical="center"/>
    </xf>
    <xf numFmtId="171" fontId="20" fillId="6" borderId="57" xfId="0" applyNumberFormat="1" applyFont="1" applyFill="1" applyBorder="1" applyAlignment="1">
      <alignment horizontal="center" vertical="center"/>
    </xf>
    <xf numFmtId="171" fontId="20" fillId="4" borderId="61" xfId="0" applyNumberFormat="1" applyFont="1" applyFill="1" applyBorder="1" applyAlignment="1">
      <alignment horizontal="center" vertical="center"/>
    </xf>
    <xf numFmtId="171" fontId="20" fillId="6" borderId="63" xfId="0" applyNumberFormat="1" applyFont="1" applyFill="1" applyBorder="1" applyAlignment="1">
      <alignment horizontal="center" vertical="center"/>
    </xf>
    <xf numFmtId="171" fontId="20" fillId="6" borderId="41" xfId="0" applyNumberFormat="1" applyFont="1" applyFill="1" applyBorder="1" applyAlignment="1">
      <alignment horizontal="center" vertical="center"/>
    </xf>
    <xf numFmtId="0" fontId="26" fillId="3" borderId="68" xfId="0" applyFont="1" applyFill="1" applyBorder="1"/>
    <xf numFmtId="171" fontId="20" fillId="6" borderId="43" xfId="0" applyNumberFormat="1" applyFont="1" applyFill="1" applyBorder="1" applyAlignment="1">
      <alignment vertical="center"/>
    </xf>
    <xf numFmtId="0" fontId="26" fillId="3" borderId="5" xfId="0" applyFont="1" applyFill="1" applyBorder="1"/>
    <xf numFmtId="0" fontId="15" fillId="5" borderId="2" xfId="16" applyFont="1" applyFill="1" applyBorder="1" applyAlignment="1">
      <alignment horizontal="center" vertical="center" wrapText="1"/>
    </xf>
    <xf numFmtId="9" fontId="4" fillId="3" borderId="1" xfId="0" applyNumberFormat="1" applyFont="1" applyFill="1" applyBorder="1" applyAlignment="1">
      <alignment vertical="center" wrapText="1"/>
    </xf>
    <xf numFmtId="3" fontId="38" fillId="6" borderId="69" xfId="5" applyNumberFormat="1" applyFont="1" applyFill="1" applyBorder="1" applyAlignment="1">
      <alignment horizontal="center" vertical="center" wrapText="1"/>
    </xf>
    <xf numFmtId="3" fontId="38" fillId="6" borderId="68" xfId="5" applyNumberFormat="1" applyFont="1" applyFill="1" applyBorder="1" applyAlignment="1">
      <alignment horizontal="center" vertical="center" wrapText="1"/>
    </xf>
    <xf numFmtId="3" fontId="38" fillId="6" borderId="70" xfId="5" applyNumberFormat="1" applyFont="1" applyFill="1" applyBorder="1" applyAlignment="1">
      <alignment horizontal="center" vertical="center" wrapText="1"/>
    </xf>
    <xf numFmtId="0" fontId="36" fillId="6" borderId="29" xfId="19" applyFont="1" applyFill="1" applyBorder="1" applyAlignment="1">
      <alignment horizontal="center" vertical="center" wrapText="1"/>
    </xf>
    <xf numFmtId="0" fontId="36" fillId="6" borderId="4" xfId="19" applyFont="1" applyFill="1" applyBorder="1" applyAlignment="1">
      <alignment horizontal="center" vertical="center" wrapText="1"/>
    </xf>
    <xf numFmtId="0" fontId="4" fillId="6" borderId="4"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4" fillId="6" borderId="20" xfId="0" applyFont="1" applyFill="1" applyBorder="1" applyAlignment="1">
      <alignment horizontal="center" vertical="center" wrapText="1"/>
    </xf>
    <xf numFmtId="10" fontId="4" fillId="6" borderId="1" xfId="0" applyNumberFormat="1" applyFont="1" applyFill="1" applyBorder="1" applyAlignment="1">
      <alignment horizontal="center" vertical="center" wrapText="1"/>
    </xf>
    <xf numFmtId="176" fontId="27" fillId="3" borderId="1" xfId="0" applyNumberFormat="1" applyFont="1" applyFill="1" applyBorder="1" applyAlignment="1">
      <alignment horizontal="center" vertical="center"/>
    </xf>
    <xf numFmtId="2" fontId="29" fillId="3" borderId="3" xfId="21" applyNumberFormat="1" applyFont="1" applyFill="1" applyBorder="1" applyAlignment="1">
      <alignment horizontal="center" vertical="center"/>
    </xf>
    <xf numFmtId="2" fontId="27" fillId="3" borderId="1" xfId="9" applyNumberFormat="1" applyFont="1" applyFill="1" applyBorder="1" applyAlignment="1">
      <alignment horizontal="center" vertical="center"/>
    </xf>
    <xf numFmtId="2" fontId="27" fillId="3" borderId="8" xfId="0" applyNumberFormat="1" applyFont="1" applyFill="1" applyBorder="1" applyAlignment="1">
      <alignment horizontal="center" vertical="center"/>
    </xf>
    <xf numFmtId="2" fontId="27" fillId="3" borderId="18" xfId="0" applyNumberFormat="1" applyFont="1" applyFill="1" applyBorder="1" applyAlignment="1">
      <alignment horizontal="center" vertical="center"/>
    </xf>
    <xf numFmtId="2" fontId="27" fillId="3" borderId="11" xfId="0" applyNumberFormat="1" applyFont="1" applyFill="1" applyBorder="1" applyAlignment="1">
      <alignment horizontal="center" vertical="center"/>
    </xf>
    <xf numFmtId="2" fontId="29" fillId="3" borderId="1" xfId="21" applyNumberFormat="1" applyFont="1" applyFill="1" applyBorder="1" applyAlignment="1">
      <alignment horizontal="center" vertical="center"/>
    </xf>
    <xf numFmtId="2" fontId="29" fillId="3" borderId="1" xfId="10" applyNumberFormat="1" applyFont="1" applyFill="1" applyBorder="1" applyAlignment="1">
      <alignment horizontal="center" vertical="center" wrapText="1"/>
    </xf>
    <xf numFmtId="2" fontId="29" fillId="3" borderId="1" xfId="21" applyNumberFormat="1" applyFont="1" applyFill="1" applyBorder="1" applyAlignment="1">
      <alignment horizontal="center" vertical="center" wrapText="1"/>
    </xf>
    <xf numFmtId="2" fontId="29" fillId="3" borderId="8" xfId="21" applyNumberFormat="1" applyFont="1" applyFill="1" applyBorder="1" applyAlignment="1">
      <alignment horizontal="center" vertical="center"/>
    </xf>
    <xf numFmtId="2" fontId="29" fillId="3" borderId="18" xfId="21" applyNumberFormat="1" applyFont="1" applyFill="1" applyBorder="1" applyAlignment="1">
      <alignment horizontal="center" vertical="center"/>
    </xf>
    <xf numFmtId="2" fontId="29" fillId="3" borderId="11" xfId="21" applyNumberFormat="1" applyFont="1" applyFill="1" applyBorder="1" applyAlignment="1">
      <alignment horizontal="center" vertical="center"/>
    </xf>
    <xf numFmtId="2" fontId="29" fillId="3" borderId="16" xfId="21" applyNumberFormat="1" applyFont="1" applyFill="1" applyBorder="1" applyAlignment="1">
      <alignment horizontal="center" vertical="center"/>
    </xf>
    <xf numFmtId="2" fontId="29" fillId="3" borderId="1" xfId="0" applyNumberFormat="1" applyFont="1" applyFill="1" applyBorder="1" applyAlignment="1">
      <alignment horizontal="center" vertical="center" wrapText="1"/>
    </xf>
    <xf numFmtId="2" fontId="27" fillId="3" borderId="1" xfId="10" applyNumberFormat="1" applyFont="1" applyFill="1" applyBorder="1" applyAlignment="1">
      <alignment horizontal="center" vertical="center" wrapText="1"/>
    </xf>
    <xf numFmtId="2" fontId="27" fillId="3" borderId="8" xfId="10" applyNumberFormat="1" applyFont="1" applyFill="1" applyBorder="1" applyAlignment="1">
      <alignment horizontal="center" vertical="center" wrapText="1"/>
    </xf>
    <xf numFmtId="2" fontId="27" fillId="3" borderId="11" xfId="10" applyNumberFormat="1" applyFont="1" applyFill="1" applyBorder="1" applyAlignment="1">
      <alignment horizontal="center" vertical="center" wrapText="1"/>
    </xf>
    <xf numFmtId="2" fontId="30" fillId="3" borderId="1" xfId="0" applyNumberFormat="1" applyFont="1" applyFill="1" applyBorder="1" applyAlignment="1">
      <alignment horizontal="center" vertical="center"/>
    </xf>
    <xf numFmtId="2" fontId="27" fillId="3" borderId="8" xfId="0" applyNumberFormat="1" applyFont="1" applyFill="1" applyBorder="1" applyAlignment="1">
      <alignment horizontal="center" vertical="center" wrapText="1"/>
    </xf>
    <xf numFmtId="2" fontId="27" fillId="3" borderId="18" xfId="0" applyNumberFormat="1" applyFont="1" applyFill="1" applyBorder="1" applyAlignment="1">
      <alignment horizontal="center" vertical="center" wrapText="1"/>
    </xf>
    <xf numFmtId="2" fontId="27" fillId="3" borderId="11" xfId="0" applyNumberFormat="1" applyFont="1" applyFill="1" applyBorder="1" applyAlignment="1">
      <alignment horizontal="center" vertical="center" wrapText="1"/>
    </xf>
    <xf numFmtId="2" fontId="27" fillId="3" borderId="7" xfId="0" applyNumberFormat="1" applyFont="1" applyFill="1" applyBorder="1" applyAlignment="1">
      <alignment horizontal="center" vertical="center"/>
    </xf>
    <xf numFmtId="2" fontId="27" fillId="3" borderId="7" xfId="10" applyNumberFormat="1" applyFont="1" applyFill="1" applyBorder="1" applyAlignment="1">
      <alignment horizontal="center" vertical="center" wrapText="1"/>
    </xf>
    <xf numFmtId="2" fontId="29" fillId="3" borderId="53" xfId="0" applyNumberFormat="1" applyFont="1" applyFill="1" applyBorder="1" applyAlignment="1">
      <alignment horizontal="center" vertical="center" wrapText="1"/>
    </xf>
    <xf numFmtId="2" fontId="29" fillId="3" borderId="55" xfId="0" applyNumberFormat="1" applyFont="1" applyFill="1" applyBorder="1" applyAlignment="1">
      <alignment horizontal="center" vertical="center" wrapText="1"/>
    </xf>
    <xf numFmtId="2" fontId="29" fillId="3" borderId="21" xfId="0" applyNumberFormat="1" applyFont="1" applyFill="1" applyBorder="1" applyAlignment="1">
      <alignment horizontal="center" vertical="center" wrapText="1"/>
    </xf>
    <xf numFmtId="2" fontId="20" fillId="6" borderId="26" xfId="0" applyNumberFormat="1" applyFont="1" applyFill="1" applyBorder="1" applyAlignment="1">
      <alignment horizontal="center"/>
    </xf>
    <xf numFmtId="2" fontId="20" fillId="6" borderId="0" xfId="0" applyNumberFormat="1" applyFont="1" applyFill="1" applyBorder="1" applyAlignment="1">
      <alignment horizontal="center"/>
    </xf>
    <xf numFmtId="2" fontId="20" fillId="6" borderId="31" xfId="0" applyNumberFormat="1" applyFont="1" applyFill="1" applyBorder="1" applyAlignment="1">
      <alignment horizontal="center"/>
    </xf>
    <xf numFmtId="176" fontId="27" fillId="3" borderId="3" xfId="9" applyNumberFormat="1" applyFont="1" applyFill="1" applyBorder="1" applyAlignment="1">
      <alignment horizontal="center" vertical="center"/>
    </xf>
    <xf numFmtId="176" fontId="27" fillId="3" borderId="3" xfId="10" applyNumberFormat="1" applyFont="1" applyFill="1" applyBorder="1" applyAlignment="1">
      <alignment horizontal="center" vertical="center"/>
    </xf>
    <xf numFmtId="176" fontId="27" fillId="3" borderId="16" xfId="9" applyNumberFormat="1" applyFont="1" applyFill="1" applyBorder="1" applyAlignment="1">
      <alignment horizontal="center" vertical="center"/>
    </xf>
    <xf numFmtId="176" fontId="27" fillId="3" borderId="10" xfId="9" applyNumberFormat="1" applyFont="1" applyFill="1" applyBorder="1" applyAlignment="1">
      <alignment horizontal="center" vertical="center"/>
    </xf>
    <xf numFmtId="176" fontId="27" fillId="3" borderId="1" xfId="9" applyNumberFormat="1" applyFont="1" applyFill="1" applyBorder="1" applyAlignment="1">
      <alignment horizontal="center" vertical="center"/>
    </xf>
    <xf numFmtId="176" fontId="27" fillId="3" borderId="1" xfId="10" applyNumberFormat="1" applyFont="1" applyFill="1" applyBorder="1" applyAlignment="1">
      <alignment horizontal="center" vertical="center"/>
    </xf>
    <xf numFmtId="176" fontId="27" fillId="3" borderId="8" xfId="9" applyNumberFormat="1" applyFont="1" applyFill="1" applyBorder="1" applyAlignment="1">
      <alignment horizontal="center" vertical="center"/>
    </xf>
    <xf numFmtId="176" fontId="27" fillId="3" borderId="18" xfId="9" applyNumberFormat="1" applyFont="1" applyFill="1" applyBorder="1" applyAlignment="1">
      <alignment horizontal="center" vertical="center"/>
    </xf>
    <xf numFmtId="176" fontId="27" fillId="3" borderId="11" xfId="9" applyNumberFormat="1" applyFont="1" applyFill="1" applyBorder="1" applyAlignment="1">
      <alignment horizontal="center" vertical="center"/>
    </xf>
    <xf numFmtId="176" fontId="27" fillId="3" borderId="4" xfId="9" applyNumberFormat="1" applyFont="1" applyFill="1" applyBorder="1" applyAlignment="1">
      <alignment horizontal="center" vertical="center"/>
    </xf>
    <xf numFmtId="176" fontId="27" fillId="3" borderId="4" xfId="10" applyNumberFormat="1" applyFont="1" applyFill="1" applyBorder="1" applyAlignment="1">
      <alignment horizontal="center" vertical="center"/>
    </xf>
    <xf numFmtId="176" fontId="27" fillId="3" borderId="49" xfId="9" applyNumberFormat="1" applyFont="1" applyFill="1" applyBorder="1" applyAlignment="1">
      <alignment horizontal="center" vertical="center"/>
    </xf>
    <xf numFmtId="176" fontId="27" fillId="3" borderId="19" xfId="9" applyNumberFormat="1" applyFont="1" applyFill="1" applyBorder="1" applyAlignment="1">
      <alignment horizontal="center" vertical="center"/>
    </xf>
    <xf numFmtId="176" fontId="27" fillId="3" borderId="12" xfId="9" applyNumberFormat="1" applyFont="1" applyFill="1" applyBorder="1" applyAlignment="1">
      <alignment horizontal="center" vertical="center"/>
    </xf>
    <xf numFmtId="176" fontId="12" fillId="6" borderId="1" xfId="0" applyNumberFormat="1" applyFont="1" applyFill="1" applyBorder="1" applyAlignment="1" applyProtection="1">
      <alignment horizontal="left" vertical="center" wrapText="1"/>
      <protection locked="0"/>
    </xf>
    <xf numFmtId="176" fontId="0" fillId="0" borderId="0" xfId="0" applyNumberFormat="1" applyFill="1" applyAlignment="1">
      <alignment horizontal="center" vertical="center"/>
    </xf>
    <xf numFmtId="176" fontId="0" fillId="0" borderId="0" xfId="0" applyNumberFormat="1" applyAlignment="1"/>
    <xf numFmtId="176" fontId="0" fillId="0" borderId="0" xfId="0" applyNumberFormat="1"/>
    <xf numFmtId="176" fontId="12" fillId="6" borderId="4" xfId="0" applyNumberFormat="1" applyFont="1" applyFill="1" applyBorder="1" applyAlignment="1" applyProtection="1">
      <alignment horizontal="left" vertical="center" wrapText="1"/>
      <protection locked="0"/>
    </xf>
    <xf numFmtId="176" fontId="0" fillId="0" borderId="0" xfId="0" applyNumberFormat="1" applyFill="1" applyAlignment="1">
      <alignment horizontal="center" vertical="center" wrapText="1"/>
    </xf>
    <xf numFmtId="176" fontId="27" fillId="3" borderId="8" xfId="0" applyNumberFormat="1" applyFont="1" applyFill="1" applyBorder="1" applyAlignment="1">
      <alignment horizontal="center" vertical="center"/>
    </xf>
    <xf numFmtId="176" fontId="27" fillId="3" borderId="18" xfId="0" applyNumberFormat="1" applyFont="1" applyFill="1" applyBorder="1" applyAlignment="1">
      <alignment horizontal="center" vertical="center"/>
    </xf>
    <xf numFmtId="176" fontId="27" fillId="3" borderId="11" xfId="0" applyNumberFormat="1" applyFont="1" applyFill="1" applyBorder="1" applyAlignment="1">
      <alignment horizontal="center" vertical="center"/>
    </xf>
    <xf numFmtId="176" fontId="27" fillId="3" borderId="7" xfId="0" applyNumberFormat="1" applyFont="1" applyFill="1" applyBorder="1" applyAlignment="1">
      <alignment horizontal="center" vertical="center"/>
    </xf>
    <xf numFmtId="176" fontId="27" fillId="3" borderId="7" xfId="9" applyNumberFormat="1" applyFont="1" applyFill="1" applyBorder="1" applyAlignment="1">
      <alignment horizontal="center" vertical="center"/>
    </xf>
    <xf numFmtId="176" fontId="12" fillId="6" borderId="2" xfId="0" applyNumberFormat="1" applyFont="1" applyFill="1" applyBorder="1" applyAlignment="1" applyProtection="1">
      <alignment horizontal="left" vertical="center" wrapText="1"/>
      <protection locked="0"/>
    </xf>
    <xf numFmtId="176" fontId="27" fillId="3" borderId="2" xfId="9" applyNumberFormat="1" applyFont="1" applyFill="1" applyBorder="1" applyAlignment="1">
      <alignment horizontal="center" vertical="center"/>
    </xf>
    <xf numFmtId="176" fontId="27" fillId="3" borderId="38" xfId="9" applyNumberFormat="1" applyFont="1" applyFill="1" applyBorder="1" applyAlignment="1">
      <alignment horizontal="center" vertical="center"/>
    </xf>
    <xf numFmtId="176" fontId="27" fillId="3" borderId="54" xfId="9" applyNumberFormat="1" applyFont="1" applyFill="1" applyBorder="1" applyAlignment="1">
      <alignment horizontal="center" vertical="center"/>
    </xf>
    <xf numFmtId="176" fontId="27" fillId="3" borderId="20" xfId="9" applyNumberFormat="1" applyFont="1" applyFill="1" applyBorder="1" applyAlignment="1">
      <alignment horizontal="center" vertical="center"/>
    </xf>
    <xf numFmtId="171" fontId="15" fillId="3" borderId="43" xfId="16" applyNumberFormat="1" applyFont="1" applyFill="1" applyBorder="1" applyAlignment="1">
      <alignment horizontal="center" vertical="center" wrapText="1"/>
    </xf>
    <xf numFmtId="2" fontId="29" fillId="3" borderId="3" xfId="0" applyNumberFormat="1" applyFont="1" applyFill="1" applyBorder="1" applyAlignment="1">
      <alignment horizontal="center" vertical="center" wrapText="1"/>
    </xf>
    <xf numFmtId="2" fontId="0" fillId="3" borderId="3" xfId="0" applyNumberFormat="1" applyFont="1" applyFill="1" applyBorder="1" applyAlignment="1">
      <alignment horizontal="center" vertical="center"/>
    </xf>
    <xf numFmtId="2" fontId="27" fillId="3" borderId="3" xfId="0" applyNumberFormat="1" applyFont="1" applyFill="1" applyBorder="1" applyAlignment="1">
      <alignment horizontal="center" vertical="center" wrapText="1"/>
    </xf>
    <xf numFmtId="2" fontId="27" fillId="3" borderId="16" xfId="0" applyNumberFormat="1" applyFont="1" applyFill="1" applyBorder="1" applyAlignment="1">
      <alignment horizontal="center" vertical="center" wrapText="1"/>
    </xf>
    <xf numFmtId="2" fontId="27" fillId="3" borderId="10" xfId="0" applyNumberFormat="1" applyFont="1" applyFill="1" applyBorder="1" applyAlignment="1">
      <alignment horizontal="center" vertical="center" wrapText="1"/>
    </xf>
    <xf numFmtId="2" fontId="29" fillId="3" borderId="3" xfId="10" applyNumberFormat="1" applyFont="1" applyFill="1" applyBorder="1" applyAlignment="1">
      <alignment horizontal="center" vertical="center" wrapText="1"/>
    </xf>
    <xf numFmtId="2" fontId="30" fillId="3" borderId="3" xfId="0" applyNumberFormat="1" applyFont="1" applyFill="1" applyBorder="1" applyAlignment="1">
      <alignment horizontal="center" vertical="center"/>
    </xf>
    <xf numFmtId="2" fontId="27" fillId="3" borderId="47" xfId="0" applyNumberFormat="1" applyFont="1" applyFill="1" applyBorder="1" applyAlignment="1">
      <alignment horizontal="center" vertical="center" wrapText="1"/>
    </xf>
    <xf numFmtId="2" fontId="29" fillId="3" borderId="16" xfId="0" applyNumberFormat="1" applyFont="1" applyFill="1" applyBorder="1" applyAlignment="1">
      <alignment horizontal="center" vertical="center" wrapText="1"/>
    </xf>
    <xf numFmtId="2" fontId="29" fillId="3" borderId="10" xfId="0" applyNumberFormat="1" applyFont="1" applyFill="1" applyBorder="1" applyAlignment="1">
      <alignment horizontal="center" vertical="center" wrapText="1"/>
    </xf>
    <xf numFmtId="2" fontId="29" fillId="3" borderId="5" xfId="10" applyNumberFormat="1" applyFont="1" applyFill="1" applyBorder="1" applyAlignment="1">
      <alignment horizontal="center" vertical="center" wrapText="1"/>
    </xf>
    <xf numFmtId="2" fontId="15" fillId="3" borderId="5" xfId="0" applyNumberFormat="1" applyFont="1" applyFill="1" applyBorder="1" applyAlignment="1">
      <alignment horizontal="center" vertical="center" wrapText="1"/>
    </xf>
    <xf numFmtId="2" fontId="13" fillId="2" borderId="0" xfId="16" applyNumberFormat="1" applyFont="1" applyFill="1" applyAlignment="1">
      <alignment horizontal="center" vertical="center"/>
    </xf>
    <xf numFmtId="2" fontId="14" fillId="0" borderId="3" xfId="19" applyNumberFormat="1" applyFont="1" applyFill="1" applyBorder="1" applyAlignment="1">
      <alignment horizontal="center" vertical="center" wrapText="1"/>
    </xf>
    <xf numFmtId="177" fontId="27" fillId="3" borderId="18" xfId="0" applyNumberFormat="1" applyFont="1" applyFill="1" applyBorder="1" applyAlignment="1">
      <alignment horizontal="center" vertical="center"/>
    </xf>
    <xf numFmtId="9" fontId="14" fillId="3" borderId="3" xfId="26" applyFont="1" applyFill="1" applyBorder="1" applyAlignment="1">
      <alignment horizontal="center" vertical="center" wrapText="1"/>
    </xf>
    <xf numFmtId="9" fontId="14" fillId="3" borderId="1" xfId="26" applyFont="1" applyFill="1" applyBorder="1" applyAlignment="1">
      <alignment horizontal="center" vertical="center" wrapText="1"/>
    </xf>
    <xf numFmtId="0" fontId="56" fillId="0" borderId="0" xfId="0" applyFont="1" applyFill="1"/>
    <xf numFmtId="0" fontId="56" fillId="7" borderId="0" xfId="0" applyFont="1" applyFill="1"/>
    <xf numFmtId="0" fontId="4" fillId="6" borderId="54" xfId="0" applyFont="1" applyFill="1" applyBorder="1" applyAlignment="1">
      <alignment horizontal="center" vertical="center" wrapText="1"/>
    </xf>
    <xf numFmtId="0" fontId="3" fillId="13" borderId="0" xfId="19" applyFill="1" applyBorder="1"/>
    <xf numFmtId="0" fontId="3" fillId="13" borderId="0" xfId="19" applyFill="1"/>
    <xf numFmtId="0" fontId="58" fillId="3" borderId="1" xfId="0" applyFont="1" applyFill="1" applyBorder="1" applyAlignment="1">
      <alignment horizontal="center" vertical="center" wrapText="1"/>
    </xf>
    <xf numFmtId="9" fontId="29" fillId="3" borderId="47" xfId="21" applyFont="1" applyFill="1" applyBorder="1" applyAlignment="1">
      <alignment horizontal="center" vertical="center"/>
    </xf>
    <xf numFmtId="9" fontId="29" fillId="3" borderId="51" xfId="21" applyFont="1" applyFill="1" applyBorder="1" applyAlignment="1">
      <alignment horizontal="center" vertical="center"/>
    </xf>
    <xf numFmtId="9" fontId="29" fillId="3" borderId="3" xfId="21" applyFont="1" applyFill="1" applyBorder="1" applyAlignment="1">
      <alignment horizontal="center" vertical="center"/>
    </xf>
    <xf numFmtId="9" fontId="29" fillId="3" borderId="7" xfId="21" applyFont="1" applyFill="1" applyBorder="1" applyAlignment="1">
      <alignment horizontal="center" vertical="center"/>
    </xf>
    <xf numFmtId="9" fontId="29" fillId="3" borderId="56" xfId="21" applyFont="1" applyFill="1" applyBorder="1" applyAlignment="1">
      <alignment horizontal="center" vertical="center"/>
    </xf>
    <xf numFmtId="9" fontId="29" fillId="3" borderId="45" xfId="21" applyFont="1" applyFill="1" applyBorder="1" applyAlignment="1">
      <alignment horizontal="center" vertical="center"/>
    </xf>
    <xf numFmtId="9" fontId="20" fillId="6" borderId="26" xfId="21" applyFont="1" applyFill="1" applyBorder="1" applyAlignment="1">
      <alignment horizontal="center" vertical="center"/>
    </xf>
    <xf numFmtId="9" fontId="20" fillId="6" borderId="0" xfId="21" applyFont="1" applyFill="1" applyBorder="1" applyAlignment="1">
      <alignment horizontal="center"/>
    </xf>
    <xf numFmtId="9" fontId="29" fillId="3" borderId="42" xfId="21" applyFont="1" applyFill="1" applyBorder="1" applyAlignment="1">
      <alignment horizontal="center" vertical="center"/>
    </xf>
    <xf numFmtId="9" fontId="29" fillId="3" borderId="1" xfId="21" applyFont="1" applyFill="1" applyBorder="1" applyAlignment="1">
      <alignment horizontal="center" vertical="center"/>
    </xf>
    <xf numFmtId="9" fontId="29" fillId="3" borderId="4" xfId="21" applyFont="1" applyFill="1" applyBorder="1" applyAlignment="1">
      <alignment horizontal="center" vertical="center"/>
    </xf>
    <xf numFmtId="9" fontId="29" fillId="3" borderId="16" xfId="21" applyFont="1" applyFill="1" applyBorder="1" applyAlignment="1">
      <alignment horizontal="center" vertical="center"/>
    </xf>
    <xf numFmtId="9" fontId="29" fillId="3" borderId="8" xfId="21" applyFont="1" applyFill="1" applyBorder="1" applyAlignment="1">
      <alignment horizontal="center" vertical="center"/>
    </xf>
    <xf numFmtId="9" fontId="29" fillId="3" borderId="49" xfId="21" applyFont="1" applyFill="1" applyBorder="1" applyAlignment="1">
      <alignment horizontal="center" vertical="center"/>
    </xf>
    <xf numFmtId="9" fontId="29" fillId="3" borderId="5" xfId="21" applyFont="1" applyFill="1" applyBorder="1" applyAlignment="1">
      <alignment horizontal="center" vertical="center"/>
    </xf>
    <xf numFmtId="9" fontId="29" fillId="3" borderId="2" xfId="21" applyFont="1" applyFill="1" applyBorder="1" applyAlignment="1">
      <alignment horizontal="center" vertical="center"/>
    </xf>
    <xf numFmtId="10" fontId="59" fillId="0" borderId="0" xfId="16" applyNumberFormat="1" applyFont="1" applyFill="1" applyAlignment="1">
      <alignment horizontal="center" vertical="center"/>
    </xf>
    <xf numFmtId="2" fontId="59" fillId="0" borderId="0" xfId="16" applyNumberFormat="1" applyFont="1" applyFill="1" applyAlignment="1">
      <alignment vertical="center"/>
    </xf>
    <xf numFmtId="2" fontId="59" fillId="0" borderId="0" xfId="16" applyNumberFormat="1" applyFont="1" applyFill="1" applyAlignment="1">
      <alignment horizontal="center" vertical="center"/>
    </xf>
    <xf numFmtId="10" fontId="59" fillId="0" borderId="0" xfId="21" applyNumberFormat="1" applyFont="1" applyFill="1" applyAlignment="1">
      <alignment vertical="center"/>
    </xf>
    <xf numFmtId="9" fontId="59" fillId="0" borderId="0" xfId="21" applyFont="1" applyFill="1" applyAlignment="1">
      <alignment vertical="center"/>
    </xf>
    <xf numFmtId="171" fontId="59" fillId="0" borderId="0" xfId="21" applyNumberFormat="1" applyFont="1" applyFill="1" applyAlignment="1">
      <alignment vertical="center"/>
    </xf>
    <xf numFmtId="10" fontId="4" fillId="3"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38" fillId="3" borderId="24" xfId="0" applyFont="1" applyFill="1" applyBorder="1" applyAlignment="1">
      <alignment horizontal="center" vertical="center" wrapText="1"/>
    </xf>
    <xf numFmtId="0" fontId="38" fillId="3" borderId="43" xfId="0" applyFont="1" applyFill="1" applyBorder="1" applyAlignment="1">
      <alignment horizontal="center" vertical="center" wrapText="1"/>
    </xf>
    <xf numFmtId="3" fontId="14" fillId="6" borderId="24" xfId="19" applyNumberFormat="1" applyFont="1" applyFill="1" applyBorder="1" applyAlignment="1">
      <alignment horizontal="center" vertical="center" wrapText="1"/>
    </xf>
    <xf numFmtId="3" fontId="14" fillId="6" borderId="43" xfId="19" applyNumberFormat="1" applyFont="1" applyFill="1" applyBorder="1" applyAlignment="1">
      <alignment horizontal="center" vertical="center" wrapText="1"/>
    </xf>
    <xf numFmtId="177" fontId="14" fillId="6" borderId="2" xfId="19" applyNumberFormat="1" applyFont="1" applyFill="1" applyBorder="1" applyAlignment="1">
      <alignment horizontal="center" vertical="center" wrapText="1"/>
    </xf>
    <xf numFmtId="177" fontId="14" fillId="6" borderId="24" xfId="19" applyNumberFormat="1" applyFont="1" applyFill="1" applyBorder="1" applyAlignment="1">
      <alignment horizontal="center" vertical="center" wrapText="1"/>
    </xf>
    <xf numFmtId="175" fontId="14" fillId="6" borderId="24" xfId="19" applyNumberFormat="1" applyFont="1" applyFill="1" applyBorder="1" applyAlignment="1">
      <alignment horizontal="center" vertical="center" wrapText="1"/>
    </xf>
    <xf numFmtId="177" fontId="13" fillId="6" borderId="24" xfId="19" applyNumberFormat="1" applyFont="1" applyFill="1" applyBorder="1" applyAlignment="1">
      <alignment horizontal="center" vertical="center"/>
    </xf>
    <xf numFmtId="175" fontId="14" fillId="3" borderId="1" xfId="19" applyNumberFormat="1" applyFont="1" applyFill="1" applyBorder="1" applyAlignment="1">
      <alignment horizontal="center" vertical="center" wrapText="1"/>
    </xf>
    <xf numFmtId="176" fontId="14" fillId="3" borderId="2" xfId="10" applyNumberFormat="1" applyFont="1" applyFill="1" applyBorder="1" applyAlignment="1">
      <alignment horizontal="center" vertical="center" wrapText="1"/>
    </xf>
    <xf numFmtId="0" fontId="37" fillId="0" borderId="39" xfId="19" applyFont="1" applyFill="1" applyBorder="1" applyAlignment="1">
      <alignment horizontal="center" vertical="center" wrapText="1"/>
    </xf>
    <xf numFmtId="0" fontId="36" fillId="6" borderId="39" xfId="19" applyFont="1" applyFill="1" applyBorder="1" applyAlignment="1">
      <alignment horizontal="center" vertical="center" wrapText="1"/>
    </xf>
    <xf numFmtId="0" fontId="36" fillId="6" borderId="41" xfId="19" applyFont="1" applyFill="1" applyBorder="1" applyAlignment="1">
      <alignment horizontal="center" vertical="center" wrapText="1"/>
    </xf>
    <xf numFmtId="0" fontId="36" fillId="6" borderId="2" xfId="19" applyFont="1" applyFill="1" applyBorder="1" applyAlignment="1">
      <alignment horizontal="center" vertical="center" wrapText="1"/>
    </xf>
    <xf numFmtId="177" fontId="14" fillId="0" borderId="2" xfId="19" applyNumberFormat="1" applyFont="1" applyFill="1" applyBorder="1" applyAlignment="1">
      <alignment horizontal="center" vertical="center" wrapText="1"/>
    </xf>
    <xf numFmtId="175" fontId="37" fillId="6" borderId="6" xfId="19" applyNumberFormat="1" applyFont="1" applyFill="1" applyBorder="1" applyAlignment="1">
      <alignment horizontal="left" vertical="center" wrapText="1"/>
    </xf>
    <xf numFmtId="175" fontId="37" fillId="6" borderId="50" xfId="19" applyNumberFormat="1" applyFont="1" applyFill="1" applyBorder="1" applyAlignment="1">
      <alignment horizontal="left" vertical="center" wrapText="1"/>
    </xf>
    <xf numFmtId="177" fontId="13" fillId="6" borderId="43" xfId="19" applyNumberFormat="1" applyFont="1" applyFill="1" applyBorder="1" applyAlignment="1">
      <alignment horizontal="center" vertical="center"/>
    </xf>
    <xf numFmtId="0" fontId="37" fillId="0" borderId="25" xfId="19" applyFont="1" applyFill="1" applyBorder="1" applyAlignment="1">
      <alignment horizontal="center" vertical="center" wrapText="1"/>
    </xf>
    <xf numFmtId="0" fontId="37" fillId="0" borderId="28" xfId="19" applyFont="1" applyFill="1" applyBorder="1" applyAlignment="1">
      <alignment horizontal="center" vertical="center" wrapText="1"/>
    </xf>
    <xf numFmtId="3" fontId="13" fillId="3" borderId="1" xfId="10" applyNumberFormat="1" applyFont="1" applyFill="1" applyBorder="1" applyAlignment="1">
      <alignment horizontal="center" vertical="center" wrapText="1"/>
    </xf>
    <xf numFmtId="177" fontId="14" fillId="0" borderId="43" xfId="19" applyNumberFormat="1" applyFont="1" applyFill="1" applyBorder="1" applyAlignment="1">
      <alignment horizontal="center" vertical="center" wrapText="1"/>
    </xf>
    <xf numFmtId="10" fontId="32" fillId="8" borderId="1" xfId="0" applyNumberFormat="1" applyFont="1" applyFill="1" applyBorder="1" applyAlignment="1">
      <alignment horizontal="center" vertical="center" wrapText="1"/>
    </xf>
    <xf numFmtId="10" fontId="4" fillId="8" borderId="1" xfId="0" applyNumberFormat="1" applyFont="1" applyFill="1" applyBorder="1" applyAlignment="1">
      <alignment horizontal="center" vertical="center" wrapText="1"/>
    </xf>
    <xf numFmtId="0" fontId="4" fillId="8" borderId="1" xfId="0" applyFont="1" applyFill="1" applyBorder="1" applyAlignment="1">
      <alignment horizontal="center" vertical="center" wrapText="1"/>
    </xf>
    <xf numFmtId="0" fontId="4" fillId="8" borderId="42" xfId="0" applyFont="1" applyFill="1" applyBorder="1" applyAlignment="1">
      <alignment horizontal="center" vertical="center" wrapText="1"/>
    </xf>
    <xf numFmtId="0" fontId="4" fillId="8" borderId="5" xfId="0" applyFont="1" applyFill="1" applyBorder="1" applyAlignment="1">
      <alignment horizontal="center" vertical="center" wrapText="1"/>
    </xf>
    <xf numFmtId="0" fontId="8" fillId="6" borderId="50" xfId="0" applyFont="1" applyFill="1" applyBorder="1" applyAlignment="1">
      <alignment horizontal="center" vertical="center" wrapText="1"/>
    </xf>
    <xf numFmtId="0" fontId="8" fillId="6" borderId="6" xfId="0" applyFont="1" applyFill="1" applyBorder="1" applyAlignment="1">
      <alignment horizontal="center" vertical="center" wrapText="1"/>
    </xf>
    <xf numFmtId="0" fontId="8" fillId="6" borderId="36" xfId="0" applyFont="1" applyFill="1" applyBorder="1" applyAlignment="1">
      <alignment horizontal="center" vertical="center" wrapText="1"/>
    </xf>
    <xf numFmtId="0" fontId="8" fillId="6" borderId="52" xfId="0" applyFont="1" applyFill="1" applyBorder="1" applyAlignment="1">
      <alignment horizontal="center" vertical="center" wrapText="1"/>
    </xf>
    <xf numFmtId="0" fontId="8" fillId="6" borderId="32" xfId="0" applyFont="1" applyFill="1" applyBorder="1" applyAlignment="1">
      <alignment horizontal="center" vertical="center" wrapText="1"/>
    </xf>
    <xf numFmtId="0" fontId="8" fillId="6" borderId="33" xfId="0" applyFont="1" applyFill="1" applyBorder="1" applyAlignment="1">
      <alignment horizontal="center" vertical="center" wrapText="1"/>
    </xf>
    <xf numFmtId="10" fontId="4" fillId="3"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xf>
    <xf numFmtId="0" fontId="4" fillId="6" borderId="1"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4" fillId="6" borderId="18" xfId="0" applyFont="1" applyFill="1" applyBorder="1" applyAlignment="1">
      <alignment horizontal="center" vertical="center" wrapText="1"/>
    </xf>
    <xf numFmtId="0" fontId="4" fillId="6" borderId="19"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23" fillId="0" borderId="25" xfId="0" applyFont="1" applyFill="1" applyBorder="1" applyAlignment="1">
      <alignment horizontal="center"/>
    </xf>
    <xf numFmtId="0" fontId="23" fillId="0" borderId="26" xfId="0" applyFont="1" applyFill="1" applyBorder="1" applyAlignment="1">
      <alignment horizontal="center"/>
    </xf>
    <xf numFmtId="0" fontId="23" fillId="0" borderId="27" xfId="0" applyFont="1" applyFill="1" applyBorder="1" applyAlignment="1">
      <alignment horizontal="center"/>
    </xf>
    <xf numFmtId="0" fontId="23" fillId="0" borderId="28" xfId="0" applyFont="1" applyFill="1" applyBorder="1" applyAlignment="1">
      <alignment horizontal="center"/>
    </xf>
    <xf numFmtId="0" fontId="23" fillId="0" borderId="0" xfId="0" applyFont="1" applyFill="1" applyBorder="1" applyAlignment="1">
      <alignment horizontal="center"/>
    </xf>
    <xf numFmtId="0" fontId="23" fillId="0" borderId="9" xfId="0" applyFont="1" applyFill="1" applyBorder="1" applyAlignment="1">
      <alignment horizontal="center"/>
    </xf>
    <xf numFmtId="0" fontId="4" fillId="6" borderId="71" xfId="0" applyFont="1" applyFill="1" applyBorder="1" applyAlignment="1">
      <alignment horizontal="center" vertical="center" wrapText="1"/>
    </xf>
    <xf numFmtId="0" fontId="4" fillId="6" borderId="51"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8" fillId="6" borderId="10"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8" fillId="6" borderId="11" xfId="0" applyFont="1" applyFill="1" applyBorder="1" applyAlignment="1">
      <alignment horizontal="center" vertical="center" wrapText="1"/>
    </xf>
    <xf numFmtId="0" fontId="4" fillId="6" borderId="3" xfId="0" applyFont="1" applyFill="1" applyBorder="1" applyAlignment="1">
      <alignment horizontal="center" vertical="center" wrapText="1"/>
    </xf>
    <xf numFmtId="0" fontId="4" fillId="6" borderId="42" xfId="0" applyFont="1" applyFill="1" applyBorder="1" applyAlignment="1" applyProtection="1">
      <alignment horizontal="center" vertical="center" wrapText="1"/>
      <protection locked="0"/>
    </xf>
    <xf numFmtId="0" fontId="4" fillId="6" borderId="24" xfId="0" applyFont="1" applyFill="1" applyBorder="1" applyAlignment="1" applyProtection="1">
      <alignment horizontal="center" vertical="center" wrapText="1"/>
      <protection locked="0"/>
    </xf>
    <xf numFmtId="0" fontId="4" fillId="6" borderId="43" xfId="0" applyFont="1" applyFill="1" applyBorder="1" applyAlignment="1" applyProtection="1">
      <alignment horizontal="center" vertical="center" wrapText="1"/>
      <protection locked="0"/>
    </xf>
    <xf numFmtId="0" fontId="4" fillId="6" borderId="1" xfId="0" applyFont="1" applyFill="1" applyBorder="1" applyAlignment="1">
      <alignment horizontal="center" vertical="center"/>
    </xf>
    <xf numFmtId="0" fontId="4" fillId="6" borderId="8" xfId="0" applyFont="1" applyFill="1" applyBorder="1" applyAlignment="1">
      <alignment horizontal="center" vertical="center"/>
    </xf>
    <xf numFmtId="0" fontId="4" fillId="6" borderId="6" xfId="0" applyFont="1" applyFill="1" applyBorder="1" applyAlignment="1">
      <alignment horizontal="center" vertical="center"/>
    </xf>
    <xf numFmtId="0" fontId="4" fillId="6" borderId="7" xfId="0" applyFont="1" applyFill="1" applyBorder="1" applyAlignment="1">
      <alignment horizontal="center" vertical="center"/>
    </xf>
    <xf numFmtId="0" fontId="4" fillId="6" borderId="22" xfId="0" applyFont="1" applyFill="1" applyBorder="1" applyAlignment="1" applyProtection="1">
      <alignment horizontal="center" vertical="center" wrapText="1"/>
      <protection locked="0"/>
    </xf>
    <xf numFmtId="0" fontId="4" fillId="6" borderId="23" xfId="0" applyFont="1" applyFill="1" applyBorder="1" applyAlignment="1" applyProtection="1">
      <alignment horizontal="center" vertical="center" wrapText="1"/>
      <protection locked="0"/>
    </xf>
    <xf numFmtId="0" fontId="4" fillId="6" borderId="44" xfId="0" applyFont="1" applyFill="1" applyBorder="1" applyAlignment="1" applyProtection="1">
      <alignment horizontal="center" vertical="center" wrapText="1"/>
      <protection locked="0"/>
    </xf>
    <xf numFmtId="0" fontId="8" fillId="0" borderId="0" xfId="0" applyFont="1" applyFill="1" applyBorder="1" applyAlignment="1">
      <alignment horizontal="right" vertical="center"/>
    </xf>
    <xf numFmtId="0" fontId="8" fillId="0" borderId="29" xfId="0" applyFont="1" applyFill="1" applyBorder="1" applyAlignment="1">
      <alignment horizontal="right" vertical="center"/>
    </xf>
    <xf numFmtId="0" fontId="4" fillId="3" borderId="8" xfId="0" applyFont="1" applyFill="1" applyBorder="1" applyAlignment="1">
      <alignment horizontal="center" vertical="center" wrapText="1"/>
    </xf>
    <xf numFmtId="9" fontId="4" fillId="3" borderId="1" xfId="0" applyNumberFormat="1" applyFont="1" applyFill="1" applyBorder="1" applyAlignment="1">
      <alignment horizontal="center" vertical="center" wrapText="1"/>
    </xf>
    <xf numFmtId="0" fontId="4" fillId="6" borderId="42" xfId="0" applyFont="1" applyFill="1" applyBorder="1" applyAlignment="1">
      <alignment horizontal="center" vertical="center" wrapText="1"/>
    </xf>
    <xf numFmtId="0" fontId="4" fillId="6" borderId="24" xfId="0" applyFont="1" applyFill="1" applyBorder="1" applyAlignment="1">
      <alignment horizontal="center" vertical="center" wrapText="1"/>
    </xf>
    <xf numFmtId="0" fontId="4" fillId="6" borderId="43" xfId="0" applyFont="1" applyFill="1" applyBorder="1" applyAlignment="1">
      <alignment horizontal="center" vertical="center" wrapText="1"/>
    </xf>
    <xf numFmtId="10" fontId="32" fillId="8" borderId="42" xfId="0" applyNumberFormat="1" applyFont="1" applyFill="1" applyBorder="1" applyAlignment="1">
      <alignment horizontal="center" vertical="center" wrapText="1"/>
    </xf>
    <xf numFmtId="10" fontId="32" fillId="8" borderId="5" xfId="0" applyNumberFormat="1" applyFont="1" applyFill="1" applyBorder="1" applyAlignment="1">
      <alignment horizontal="center" vertical="center" wrapText="1"/>
    </xf>
    <xf numFmtId="9" fontId="4" fillId="3" borderId="2" xfId="0" applyNumberFormat="1" applyFont="1" applyFill="1" applyBorder="1" applyAlignment="1">
      <alignment horizontal="center" vertical="center" wrapText="1"/>
    </xf>
    <xf numFmtId="9" fontId="4" fillId="3" borderId="5" xfId="0" applyNumberFormat="1" applyFont="1" applyFill="1" applyBorder="1" applyAlignment="1">
      <alignment horizontal="center" vertical="center" wrapText="1"/>
    </xf>
    <xf numFmtId="10" fontId="4" fillId="8" borderId="42" xfId="0" applyNumberFormat="1" applyFont="1" applyFill="1" applyBorder="1" applyAlignment="1">
      <alignment horizontal="center" vertical="center" wrapText="1"/>
    </xf>
    <xf numFmtId="10" fontId="4" fillId="8" borderId="5" xfId="0" applyNumberFormat="1" applyFont="1" applyFill="1" applyBorder="1" applyAlignment="1">
      <alignment horizontal="center" vertical="center" wrapText="1"/>
    </xf>
    <xf numFmtId="0" fontId="3" fillId="3" borderId="17" xfId="0" applyFont="1" applyFill="1" applyBorder="1" applyAlignment="1">
      <alignment horizontal="justify" vertical="center" wrapText="1"/>
    </xf>
    <xf numFmtId="0" fontId="3" fillId="3" borderId="18" xfId="0" applyFont="1" applyFill="1" applyBorder="1" applyAlignment="1">
      <alignment horizontal="justify" vertical="center" wrapText="1"/>
    </xf>
    <xf numFmtId="0" fontId="3" fillId="3" borderId="19" xfId="0" applyFont="1" applyFill="1" applyBorder="1" applyAlignment="1">
      <alignment horizontal="justify" vertical="center" wrapText="1"/>
    </xf>
    <xf numFmtId="0" fontId="3" fillId="3" borderId="76"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77" xfId="0" applyFont="1" applyFill="1" applyBorder="1" applyAlignment="1">
      <alignment horizontal="center" vertical="center" wrapText="1"/>
    </xf>
    <xf numFmtId="0" fontId="17" fillId="0" borderId="0" xfId="0" applyFont="1" applyFill="1" applyAlignment="1">
      <alignment horizontal="right" vertical="center"/>
    </xf>
    <xf numFmtId="0" fontId="3" fillId="0" borderId="42"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43"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2" fillId="6" borderId="25" xfId="0" applyFont="1" applyFill="1" applyBorder="1" applyAlignment="1" applyProtection="1">
      <alignment horizontal="center" vertical="center" wrapText="1"/>
      <protection locked="0"/>
    </xf>
    <xf numFmtId="0" fontId="2" fillId="6" borderId="26" xfId="0" applyFont="1" applyFill="1" applyBorder="1" applyAlignment="1" applyProtection="1">
      <alignment horizontal="center" vertical="center" wrapText="1"/>
      <protection locked="0"/>
    </xf>
    <xf numFmtId="0" fontId="2" fillId="6" borderId="27" xfId="0" applyFont="1" applyFill="1" applyBorder="1" applyAlignment="1" applyProtection="1">
      <alignment horizontal="center" vertical="center" wrapText="1"/>
      <protection locked="0"/>
    </xf>
    <xf numFmtId="0" fontId="2" fillId="6" borderId="28" xfId="0" applyFont="1" applyFill="1" applyBorder="1" applyAlignment="1" applyProtection="1">
      <alignment horizontal="center" vertical="center" wrapText="1"/>
      <protection locked="0"/>
    </xf>
    <xf numFmtId="0" fontId="2" fillId="6" borderId="0" xfId="0" applyFont="1" applyFill="1" applyBorder="1" applyAlignment="1" applyProtection="1">
      <alignment horizontal="center" vertical="center" wrapText="1"/>
      <protection locked="0"/>
    </xf>
    <xf numFmtId="0" fontId="2" fillId="6" borderId="9" xfId="0" applyFont="1" applyFill="1" applyBorder="1" applyAlignment="1" applyProtection="1">
      <alignment horizontal="center" vertical="center" wrapText="1"/>
      <protection locked="0"/>
    </xf>
    <xf numFmtId="0" fontId="2" fillId="6" borderId="30" xfId="0" applyFont="1" applyFill="1" applyBorder="1" applyAlignment="1" applyProtection="1">
      <alignment horizontal="center" vertical="center" wrapText="1"/>
      <protection locked="0"/>
    </xf>
    <xf numFmtId="0" fontId="2" fillId="6" borderId="31" xfId="0" applyFont="1" applyFill="1" applyBorder="1" applyAlignment="1" applyProtection="1">
      <alignment horizontal="center" vertical="center" wrapText="1"/>
      <protection locked="0"/>
    </xf>
    <xf numFmtId="0" fontId="2" fillId="6" borderId="37" xfId="0" applyFont="1" applyFill="1" applyBorder="1" applyAlignment="1" applyProtection="1">
      <alignment horizontal="center" vertical="center" wrapText="1"/>
      <protection locked="0"/>
    </xf>
    <xf numFmtId="0" fontId="3" fillId="3" borderId="42"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43"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1" xfId="0" applyFont="1" applyFill="1" applyBorder="1" applyAlignment="1">
      <alignment horizontal="center" vertical="center"/>
    </xf>
    <xf numFmtId="0" fontId="3" fillId="3" borderId="4" xfId="0" applyFont="1" applyFill="1" applyBorder="1" applyAlignment="1">
      <alignment horizontal="center" vertical="center"/>
    </xf>
    <xf numFmtId="0" fontId="4" fillId="6" borderId="2" xfId="0" applyFont="1" applyFill="1" applyBorder="1" applyAlignment="1">
      <alignment horizontal="center" vertical="center" wrapText="1"/>
    </xf>
    <xf numFmtId="0" fontId="24" fillId="3" borderId="25" xfId="0" applyFont="1" applyFill="1" applyBorder="1" applyAlignment="1">
      <alignment horizontal="center" vertical="center" wrapText="1"/>
    </xf>
    <xf numFmtId="0" fontId="24" fillId="3" borderId="28" xfId="0" applyFont="1" applyFill="1" applyBorder="1" applyAlignment="1">
      <alignment horizontal="center" vertical="center" wrapText="1"/>
    </xf>
    <xf numFmtId="0" fontId="24" fillId="3" borderId="40" xfId="0" applyFont="1" applyFill="1" applyBorder="1" applyAlignment="1">
      <alignment horizontal="center" vertical="center" wrapText="1"/>
    </xf>
    <xf numFmtId="0" fontId="4" fillId="6" borderId="2" xfId="0" applyFont="1" applyFill="1" applyBorder="1" applyAlignment="1">
      <alignment horizontal="center"/>
    </xf>
    <xf numFmtId="0" fontId="4" fillId="6" borderId="34" xfId="0" applyFont="1" applyFill="1" applyBorder="1" applyAlignment="1">
      <alignment horizontal="center" vertical="center"/>
    </xf>
    <xf numFmtId="0" fontId="3" fillId="3" borderId="47" xfId="0" applyFont="1" applyFill="1" applyBorder="1" applyAlignment="1">
      <alignment horizontal="left" vertical="center" wrapText="1"/>
    </xf>
    <xf numFmtId="0" fontId="3" fillId="3" borderId="7" xfId="0" applyFont="1" applyFill="1" applyBorder="1" applyAlignment="1">
      <alignment horizontal="left" vertical="center"/>
    </xf>
    <xf numFmtId="0" fontId="3" fillId="3" borderId="56" xfId="0" applyFont="1" applyFill="1" applyBorder="1" applyAlignment="1">
      <alignment horizontal="left" vertical="center"/>
    </xf>
    <xf numFmtId="0" fontId="4" fillId="6" borderId="8"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4" fillId="6" borderId="7" xfId="0" applyFont="1" applyFill="1" applyBorder="1" applyAlignment="1">
      <alignment horizontal="center" vertical="center" wrapText="1"/>
    </xf>
    <xf numFmtId="0" fontId="0" fillId="0" borderId="17" xfId="0" applyFill="1" applyBorder="1" applyAlignment="1">
      <alignment horizontal="center"/>
    </xf>
    <xf numFmtId="0" fontId="0" fillId="0" borderId="3" xfId="0" applyFill="1" applyBorder="1" applyAlignment="1">
      <alignment horizontal="center"/>
    </xf>
    <xf numFmtId="0" fontId="0" fillId="0" borderId="18" xfId="0" applyFill="1" applyBorder="1" applyAlignment="1">
      <alignment horizontal="center"/>
    </xf>
    <xf numFmtId="0" fontId="0" fillId="0" borderId="1" xfId="0" applyFill="1" applyBorder="1" applyAlignment="1">
      <alignment horizontal="center"/>
    </xf>
    <xf numFmtId="0" fontId="0" fillId="0" borderId="19" xfId="0" applyFill="1" applyBorder="1" applyAlignment="1">
      <alignment horizontal="center"/>
    </xf>
    <xf numFmtId="0" fontId="0" fillId="0" borderId="4" xfId="0" applyFill="1" applyBorder="1" applyAlignment="1">
      <alignment horizontal="center"/>
    </xf>
    <xf numFmtId="0" fontId="4" fillId="6" borderId="18" xfId="0" applyFont="1" applyFill="1" applyBorder="1" applyAlignment="1">
      <alignment horizontal="center" vertical="center"/>
    </xf>
    <xf numFmtId="0" fontId="4" fillId="6" borderId="11" xfId="0" applyFont="1" applyFill="1" applyBorder="1" applyAlignment="1">
      <alignment horizontal="center" vertical="center"/>
    </xf>
    <xf numFmtId="0" fontId="8" fillId="6" borderId="4" xfId="0" applyFont="1" applyFill="1" applyBorder="1" applyAlignment="1">
      <alignment horizontal="center" vertical="center" wrapText="1"/>
    </xf>
    <xf numFmtId="0" fontId="8" fillId="6" borderId="8" xfId="0" applyFont="1" applyFill="1" applyBorder="1" applyAlignment="1">
      <alignment horizontal="center" vertical="center" wrapText="1"/>
    </xf>
    <xf numFmtId="0" fontId="8" fillId="6" borderId="49" xfId="0" applyFont="1" applyFill="1" applyBorder="1" applyAlignment="1">
      <alignment horizontal="center" vertical="center" wrapText="1"/>
    </xf>
    <xf numFmtId="0" fontId="8" fillId="6" borderId="16" xfId="0" applyFont="1" applyFill="1" applyBorder="1" applyAlignment="1">
      <alignment horizontal="center" vertical="center" wrapText="1"/>
    </xf>
    <xf numFmtId="0" fontId="8" fillId="6" borderId="34" xfId="0" applyFont="1" applyFill="1" applyBorder="1" applyAlignment="1">
      <alignment horizontal="center" vertical="center" wrapText="1"/>
    </xf>
    <xf numFmtId="0" fontId="8" fillId="6" borderId="35" xfId="0" applyFont="1" applyFill="1" applyBorder="1" applyAlignment="1">
      <alignment horizontal="center" vertical="center" wrapText="1"/>
    </xf>
    <xf numFmtId="0" fontId="4" fillId="6" borderId="17" xfId="0" applyFont="1" applyFill="1" applyBorder="1" applyAlignment="1">
      <alignment horizontal="center" vertical="center" wrapText="1"/>
    </xf>
    <xf numFmtId="0" fontId="4" fillId="6" borderId="10" xfId="0" applyFont="1" applyFill="1" applyBorder="1" applyAlignment="1">
      <alignment horizontal="center" vertical="center" wrapText="1"/>
    </xf>
    <xf numFmtId="0" fontId="4" fillId="6" borderId="47" xfId="0" applyFont="1" applyFill="1" applyBorder="1" applyAlignment="1">
      <alignment horizontal="center" vertical="center" wrapText="1"/>
    </xf>
    <xf numFmtId="0" fontId="4" fillId="6" borderId="45" xfId="0" applyFont="1" applyFill="1" applyBorder="1" applyAlignment="1">
      <alignment horizontal="center" vertical="center" wrapText="1"/>
    </xf>
    <xf numFmtId="0" fontId="4" fillId="6" borderId="54" xfId="0" applyFont="1" applyFill="1" applyBorder="1" applyAlignment="1">
      <alignment horizontal="center" vertical="center" wrapText="1"/>
    </xf>
    <xf numFmtId="0" fontId="4" fillId="6" borderId="11" xfId="0" applyFont="1" applyFill="1" applyBorder="1" applyAlignment="1">
      <alignment horizontal="center" vertical="center" wrapText="1"/>
    </xf>
    <xf numFmtId="0" fontId="4" fillId="6" borderId="20" xfId="0" applyFont="1" applyFill="1" applyBorder="1" applyAlignment="1">
      <alignment horizontal="center" vertical="center" wrapText="1"/>
    </xf>
    <xf numFmtId="0" fontId="4" fillId="6" borderId="16" xfId="0" applyFont="1" applyFill="1" applyBorder="1" applyAlignment="1">
      <alignment horizontal="center" vertical="center" wrapText="1"/>
    </xf>
    <xf numFmtId="0" fontId="4" fillId="6" borderId="34"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10" xfId="0" applyFont="1" applyFill="1" applyBorder="1" applyAlignment="1">
      <alignment horizontal="justify" vertical="center" wrapText="1"/>
    </xf>
    <xf numFmtId="0" fontId="3" fillId="3" borderId="11" xfId="0" applyFont="1" applyFill="1" applyBorder="1" applyAlignment="1">
      <alignment horizontal="justify" vertical="center" wrapText="1"/>
    </xf>
    <xf numFmtId="0" fontId="3" fillId="3" borderId="12" xfId="0" applyFont="1" applyFill="1" applyBorder="1" applyAlignment="1">
      <alignment horizontal="justify" vertical="center" wrapText="1"/>
    </xf>
    <xf numFmtId="0" fontId="3" fillId="3" borderId="42" xfId="0" applyFont="1" applyFill="1" applyBorder="1" applyAlignment="1">
      <alignment horizontal="justify" vertical="center" wrapText="1"/>
    </xf>
    <xf numFmtId="0" fontId="3" fillId="3" borderId="24" xfId="0" applyFont="1" applyFill="1" applyBorder="1" applyAlignment="1">
      <alignment horizontal="justify" vertical="center" wrapText="1"/>
    </xf>
    <xf numFmtId="0" fontId="3" fillId="3" borderId="43" xfId="0" applyFont="1" applyFill="1" applyBorder="1" applyAlignment="1">
      <alignment horizontal="justify" vertical="center" wrapText="1"/>
    </xf>
    <xf numFmtId="0" fontId="3" fillId="3" borderId="22" xfId="0" applyFont="1" applyFill="1" applyBorder="1" applyAlignment="1">
      <alignment horizontal="justify" vertical="center" wrapText="1"/>
    </xf>
    <xf numFmtId="0" fontId="3" fillId="3" borderId="23" xfId="0" applyFont="1" applyFill="1" applyBorder="1" applyAlignment="1">
      <alignment horizontal="justify" vertical="center" wrapText="1"/>
    </xf>
    <xf numFmtId="0" fontId="3" fillId="3" borderId="44" xfId="0" applyFont="1" applyFill="1" applyBorder="1" applyAlignment="1">
      <alignment horizontal="justify" vertical="center" wrapText="1"/>
    </xf>
    <xf numFmtId="0" fontId="3" fillId="0" borderId="3"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4" xfId="0" applyFont="1" applyFill="1" applyBorder="1" applyAlignment="1">
      <alignment horizontal="center" vertical="center"/>
    </xf>
    <xf numFmtId="0" fontId="3" fillId="3" borderId="21" xfId="0" applyFont="1" applyFill="1" applyBorder="1" applyAlignment="1">
      <alignment horizontal="justify" vertical="center" wrapText="1"/>
    </xf>
    <xf numFmtId="0" fontId="27" fillId="3" borderId="40" xfId="16" applyFont="1" applyFill="1" applyBorder="1" applyAlignment="1">
      <alignment horizontal="left" vertical="top" wrapText="1"/>
    </xf>
    <xf numFmtId="0" fontId="27" fillId="3" borderId="41" xfId="16" applyFont="1" applyFill="1" applyBorder="1" applyAlignment="1">
      <alignment horizontal="left" vertical="top" wrapText="1"/>
    </xf>
    <xf numFmtId="0" fontId="27" fillId="3" borderId="61" xfId="16" applyFont="1" applyFill="1" applyBorder="1" applyAlignment="1">
      <alignment horizontal="left" vertical="top" wrapText="1"/>
    </xf>
    <xf numFmtId="0" fontId="27" fillId="3" borderId="58" xfId="16" applyFont="1" applyFill="1" applyBorder="1" applyAlignment="1">
      <alignment horizontal="left" vertical="top" wrapText="1"/>
    </xf>
    <xf numFmtId="0" fontId="27" fillId="3" borderId="63" xfId="16" applyFont="1" applyFill="1" applyBorder="1" applyAlignment="1">
      <alignment horizontal="left" vertical="top" wrapText="1"/>
    </xf>
    <xf numFmtId="0" fontId="15" fillId="3" borderId="69" xfId="0" applyFont="1" applyFill="1" applyBorder="1" applyAlignment="1" applyProtection="1">
      <alignment horizontal="center" vertical="center" wrapText="1"/>
      <protection locked="0"/>
    </xf>
    <xf numFmtId="0" fontId="15" fillId="3" borderId="53" xfId="0" applyFont="1" applyFill="1" applyBorder="1" applyAlignment="1" applyProtection="1">
      <alignment horizontal="center" vertical="center" wrapText="1"/>
      <protection locked="0"/>
    </xf>
    <xf numFmtId="0" fontId="15" fillId="3" borderId="1" xfId="0" applyFont="1" applyFill="1" applyBorder="1" applyAlignment="1" applyProtection="1">
      <alignment horizontal="center" vertical="center" wrapText="1"/>
      <protection locked="0"/>
    </xf>
    <xf numFmtId="10" fontId="13" fillId="3" borderId="39" xfId="0" applyNumberFormat="1" applyFont="1" applyFill="1" applyBorder="1" applyAlignment="1" applyProtection="1">
      <alignment horizontal="center" vertical="center" wrapText="1"/>
    </xf>
    <xf numFmtId="10" fontId="13" fillId="3" borderId="40" xfId="0" applyNumberFormat="1" applyFont="1" applyFill="1" applyBorder="1" applyAlignment="1" applyProtection="1">
      <alignment horizontal="center" vertical="center" wrapText="1"/>
    </xf>
    <xf numFmtId="10" fontId="13" fillId="3" borderId="41" xfId="0" applyNumberFormat="1" applyFont="1" applyFill="1" applyBorder="1" applyAlignment="1" applyProtection="1">
      <alignment horizontal="center" vertical="center" wrapText="1"/>
    </xf>
    <xf numFmtId="0" fontId="15" fillId="3" borderId="8" xfId="0" applyFont="1" applyFill="1" applyBorder="1" applyAlignment="1" applyProtection="1">
      <alignment horizontal="center" vertical="center" wrapText="1"/>
      <protection locked="0"/>
    </xf>
    <xf numFmtId="10" fontId="13" fillId="3" borderId="39" xfId="10" applyNumberFormat="1" applyFont="1" applyFill="1" applyBorder="1" applyAlignment="1" applyProtection="1">
      <alignment horizontal="center" vertical="center" wrapText="1"/>
    </xf>
    <xf numFmtId="10" fontId="13" fillId="3" borderId="41" xfId="10" applyNumberFormat="1" applyFont="1" applyFill="1" applyBorder="1" applyAlignment="1" applyProtection="1">
      <alignment horizontal="center" vertical="center" wrapText="1"/>
    </xf>
    <xf numFmtId="0" fontId="27" fillId="3" borderId="39" xfId="16" applyFont="1" applyFill="1" applyBorder="1" applyAlignment="1">
      <alignment horizontal="left" vertical="top" wrapText="1"/>
    </xf>
    <xf numFmtId="10" fontId="13" fillId="3" borderId="29" xfId="0" applyNumberFormat="1" applyFont="1" applyFill="1" applyBorder="1" applyAlignment="1" applyProtection="1">
      <alignment horizontal="center" vertical="center" wrapText="1"/>
    </xf>
    <xf numFmtId="10" fontId="13" fillId="3" borderId="60" xfId="0" applyNumberFormat="1" applyFont="1" applyFill="1" applyBorder="1" applyAlignment="1" applyProtection="1">
      <alignment horizontal="center" vertical="center" wrapText="1"/>
    </xf>
    <xf numFmtId="10" fontId="13" fillId="3" borderId="7" xfId="0" applyNumberFormat="1" applyFont="1" applyFill="1" applyBorder="1" applyAlignment="1" applyProtection="1">
      <alignment horizontal="center" vertical="center" wrapText="1"/>
    </xf>
    <xf numFmtId="10" fontId="13" fillId="3" borderId="13" xfId="10" applyNumberFormat="1" applyFont="1" applyFill="1" applyBorder="1" applyAlignment="1" applyProtection="1">
      <alignment horizontal="center" vertical="center" wrapText="1"/>
    </xf>
    <xf numFmtId="10" fontId="13" fillId="3" borderId="15" xfId="10" applyNumberFormat="1" applyFont="1" applyFill="1" applyBorder="1" applyAlignment="1" applyProtection="1">
      <alignment horizontal="center" vertical="center" wrapText="1"/>
    </xf>
    <xf numFmtId="10" fontId="13" fillId="3" borderId="46" xfId="0" applyNumberFormat="1" applyFont="1" applyFill="1" applyBorder="1" applyAlignment="1" applyProtection="1">
      <alignment horizontal="center" vertical="center" wrapText="1"/>
    </xf>
    <xf numFmtId="10" fontId="13" fillId="3" borderId="48" xfId="0" applyNumberFormat="1" applyFont="1" applyFill="1" applyBorder="1" applyAlignment="1" applyProtection="1">
      <alignment horizontal="center" vertical="center" wrapText="1"/>
    </xf>
    <xf numFmtId="10" fontId="13" fillId="3" borderId="61" xfId="0" applyNumberFormat="1" applyFont="1" applyFill="1" applyBorder="1" applyAlignment="1" applyProtection="1">
      <alignment horizontal="center" vertical="center" wrapText="1"/>
    </xf>
    <xf numFmtId="0" fontId="15" fillId="3" borderId="24" xfId="0" applyFont="1" applyFill="1" applyBorder="1" applyAlignment="1" applyProtection="1">
      <alignment horizontal="center" vertical="center" wrapText="1"/>
      <protection locked="0"/>
    </xf>
    <xf numFmtId="0" fontId="15" fillId="3" borderId="5" xfId="0" applyFont="1" applyFill="1" applyBorder="1" applyAlignment="1" applyProtection="1">
      <alignment horizontal="center" vertical="center" wrapText="1"/>
      <protection locked="0"/>
    </xf>
    <xf numFmtId="10" fontId="27" fillId="3" borderId="39" xfId="0" applyNumberFormat="1" applyFont="1" applyFill="1" applyBorder="1" applyAlignment="1" applyProtection="1">
      <alignment horizontal="center" vertical="center" wrapText="1"/>
    </xf>
    <xf numFmtId="10" fontId="27" fillId="3" borderId="40" xfId="0" applyNumberFormat="1" applyFont="1" applyFill="1" applyBorder="1" applyAlignment="1" applyProtection="1">
      <alignment horizontal="center" vertical="center" wrapText="1"/>
    </xf>
    <xf numFmtId="10" fontId="27" fillId="3" borderId="41" xfId="0" applyNumberFormat="1" applyFont="1" applyFill="1" applyBorder="1" applyAlignment="1" applyProtection="1">
      <alignment horizontal="center" vertical="center" wrapText="1"/>
    </xf>
    <xf numFmtId="10" fontId="13" fillId="3" borderId="59" xfId="0" applyNumberFormat="1" applyFont="1" applyFill="1" applyBorder="1" applyAlignment="1" applyProtection="1">
      <alignment horizontal="center" vertical="center" wrapText="1"/>
    </xf>
    <xf numFmtId="10" fontId="13" fillId="3" borderId="58" xfId="0" applyNumberFormat="1" applyFont="1" applyFill="1" applyBorder="1" applyAlignment="1" applyProtection="1">
      <alignment horizontal="center" vertical="center" wrapText="1"/>
    </xf>
    <xf numFmtId="0" fontId="15" fillId="3" borderId="68" xfId="0" applyFont="1" applyFill="1" applyBorder="1" applyAlignment="1" applyProtection="1">
      <alignment horizontal="center" vertical="center" wrapText="1"/>
      <protection locked="0"/>
    </xf>
    <xf numFmtId="0" fontId="15" fillId="3" borderId="49" xfId="0" applyFont="1" applyFill="1" applyBorder="1" applyAlignment="1" applyProtection="1">
      <alignment horizontal="center" vertical="center" wrapText="1"/>
      <protection locked="0"/>
    </xf>
    <xf numFmtId="0" fontId="15" fillId="3" borderId="42" xfId="0" applyFont="1" applyFill="1" applyBorder="1" applyAlignment="1" applyProtection="1">
      <alignment horizontal="center" vertical="center" wrapText="1"/>
      <protection locked="0"/>
    </xf>
    <xf numFmtId="0" fontId="15" fillId="3" borderId="4" xfId="0" applyFont="1" applyFill="1" applyBorder="1" applyAlignment="1" applyProtection="1">
      <alignment horizontal="center" vertical="center" wrapText="1"/>
      <protection locked="0"/>
    </xf>
    <xf numFmtId="0" fontId="15" fillId="3" borderId="2" xfId="0" applyFont="1" applyFill="1" applyBorder="1" applyAlignment="1" applyProtection="1">
      <alignment horizontal="center" vertical="center" wrapText="1"/>
      <protection locked="0"/>
    </xf>
    <xf numFmtId="10" fontId="13" fillId="3" borderId="45" xfId="0" applyNumberFormat="1" applyFont="1" applyFill="1" applyBorder="1" applyAlignment="1" applyProtection="1">
      <alignment horizontal="center" vertical="center" wrapText="1"/>
    </xf>
    <xf numFmtId="10" fontId="13" fillId="3" borderId="37" xfId="0" applyNumberFormat="1" applyFont="1" applyFill="1" applyBorder="1" applyAlignment="1" applyProtection="1">
      <alignment horizontal="center" vertical="center" wrapText="1"/>
    </xf>
    <xf numFmtId="10" fontId="13" fillId="3" borderId="27" xfId="0" applyNumberFormat="1" applyFont="1" applyFill="1" applyBorder="1" applyAlignment="1" applyProtection="1">
      <alignment horizontal="center" vertical="center" wrapText="1"/>
    </xf>
    <xf numFmtId="10" fontId="13" fillId="3" borderId="51" xfId="0" applyNumberFormat="1" applyFont="1" applyFill="1" applyBorder="1" applyAlignment="1" applyProtection="1">
      <alignment horizontal="center" vertical="center" wrapText="1"/>
    </xf>
    <xf numFmtId="10" fontId="13" fillId="3" borderId="55" xfId="10" applyNumberFormat="1" applyFont="1" applyFill="1" applyBorder="1" applyAlignment="1" applyProtection="1">
      <alignment horizontal="center" vertical="center" wrapText="1"/>
    </xf>
    <xf numFmtId="0" fontId="15" fillId="3" borderId="38" xfId="0" applyFont="1" applyFill="1" applyBorder="1" applyAlignment="1" applyProtection="1">
      <alignment horizontal="center" vertical="center" wrapText="1"/>
      <protection locked="0"/>
    </xf>
    <xf numFmtId="10" fontId="13" fillId="3" borderId="54" xfId="0" applyNumberFormat="1" applyFont="1" applyFill="1" applyBorder="1" applyAlignment="1" applyProtection="1">
      <alignment horizontal="center" vertical="center" wrapText="1"/>
    </xf>
    <xf numFmtId="10" fontId="13" fillId="3" borderId="55" xfId="0" applyNumberFormat="1" applyFont="1" applyFill="1" applyBorder="1" applyAlignment="1" applyProtection="1">
      <alignment horizontal="center" vertical="center" wrapText="1"/>
    </xf>
    <xf numFmtId="10" fontId="13" fillId="3" borderId="14" xfId="0" applyNumberFormat="1" applyFont="1" applyFill="1" applyBorder="1" applyAlignment="1" applyProtection="1">
      <alignment horizontal="center" vertical="center" wrapText="1"/>
    </xf>
    <xf numFmtId="10" fontId="13" fillId="3" borderId="15" xfId="0" applyNumberFormat="1" applyFont="1" applyFill="1" applyBorder="1" applyAlignment="1" applyProtection="1">
      <alignment horizontal="center" vertical="center" wrapText="1"/>
    </xf>
    <xf numFmtId="10" fontId="13" fillId="3" borderId="13" xfId="0" applyNumberFormat="1" applyFont="1" applyFill="1" applyBorder="1" applyAlignment="1" applyProtection="1">
      <alignment horizontal="center" vertical="center" wrapText="1"/>
    </xf>
    <xf numFmtId="10" fontId="13" fillId="3" borderId="63" xfId="0" applyNumberFormat="1" applyFont="1" applyFill="1" applyBorder="1" applyAlignment="1" applyProtection="1">
      <alignment horizontal="center" vertical="center" wrapText="1"/>
    </xf>
    <xf numFmtId="0" fontId="15" fillId="5" borderId="19" xfId="16" applyFont="1" applyFill="1" applyBorder="1" applyAlignment="1">
      <alignment horizontal="center" vertical="center" wrapText="1"/>
    </xf>
    <xf numFmtId="0" fontId="15" fillId="5" borderId="43" xfId="16" applyFont="1" applyFill="1" applyBorder="1" applyAlignment="1">
      <alignment horizontal="center" vertical="center" wrapText="1"/>
    </xf>
    <xf numFmtId="0" fontId="13" fillId="3" borderId="28" xfId="16" applyFont="1" applyFill="1" applyBorder="1" applyAlignment="1">
      <alignment horizontal="center" vertical="center" wrapText="1"/>
    </xf>
    <xf numFmtId="0" fontId="26" fillId="3" borderId="38" xfId="0" applyFont="1" applyFill="1" applyBorder="1" applyAlignment="1">
      <alignment horizontal="center"/>
    </xf>
    <xf numFmtId="0" fontId="26" fillId="3" borderId="53" xfId="0" applyFont="1" applyFill="1" applyBorder="1" applyAlignment="1">
      <alignment horizontal="center"/>
    </xf>
    <xf numFmtId="0" fontId="15" fillId="3" borderId="53" xfId="0" applyFont="1" applyFill="1" applyBorder="1" applyAlignment="1">
      <alignment horizontal="center" vertical="center" wrapText="1"/>
    </xf>
    <xf numFmtId="0" fontId="26" fillId="3" borderId="8" xfId="0" applyFont="1" applyFill="1" applyBorder="1" applyAlignment="1"/>
    <xf numFmtId="0" fontId="15" fillId="3" borderId="2"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15" fillId="3" borderId="3" xfId="0" applyFont="1" applyFill="1" applyBorder="1" applyAlignment="1" applyProtection="1">
      <alignment horizontal="center" vertical="center" wrapText="1"/>
      <protection locked="0"/>
    </xf>
    <xf numFmtId="0" fontId="13" fillId="0" borderId="78" xfId="16" applyFont="1" applyFill="1" applyBorder="1" applyAlignment="1">
      <alignment horizontal="center" vertical="center" wrapText="1"/>
    </xf>
    <xf numFmtId="0" fontId="13" fillId="0" borderId="50" xfId="16" applyFont="1" applyFill="1" applyBorder="1" applyAlignment="1">
      <alignment horizontal="center" vertical="center" wrapText="1"/>
    </xf>
    <xf numFmtId="0" fontId="13" fillId="0" borderId="25" xfId="16" applyFont="1" applyFill="1" applyBorder="1" applyAlignment="1">
      <alignment horizontal="center" vertical="center" wrapText="1"/>
    </xf>
    <xf numFmtId="0" fontId="13" fillId="0" borderId="28" xfId="16" applyFont="1" applyFill="1" applyBorder="1" applyAlignment="1">
      <alignment horizontal="center" vertical="center" wrapText="1"/>
    </xf>
    <xf numFmtId="0" fontId="13" fillId="0" borderId="30" xfId="16" applyFont="1" applyFill="1" applyBorder="1" applyAlignment="1">
      <alignment horizontal="center" vertical="center" wrapText="1"/>
    </xf>
    <xf numFmtId="0" fontId="13" fillId="3" borderId="39" xfId="16" applyFont="1" applyFill="1" applyBorder="1" applyAlignment="1">
      <alignment horizontal="center" vertical="center" wrapText="1"/>
    </xf>
    <xf numFmtId="0" fontId="13" fillId="3" borderId="40" xfId="16" applyFont="1" applyFill="1" applyBorder="1" applyAlignment="1">
      <alignment horizontal="center" vertical="center" wrapText="1"/>
    </xf>
    <xf numFmtId="0" fontId="13" fillId="3" borderId="41" xfId="16" applyFont="1" applyFill="1" applyBorder="1" applyAlignment="1">
      <alignment horizontal="center" vertical="center" wrapText="1"/>
    </xf>
    <xf numFmtId="0" fontId="13" fillId="0" borderId="13" xfId="16" applyFont="1" applyFill="1" applyBorder="1" applyAlignment="1">
      <alignment horizontal="center" vertical="center" wrapText="1"/>
    </xf>
    <xf numFmtId="0" fontId="13" fillId="0" borderId="14" xfId="16" applyFont="1" applyFill="1" applyBorder="1" applyAlignment="1">
      <alignment horizontal="center" vertical="center" wrapText="1"/>
    </xf>
    <xf numFmtId="0" fontId="13" fillId="0" borderId="15" xfId="16" applyFont="1" applyFill="1" applyBorder="1" applyAlignment="1">
      <alignment horizontal="center" vertical="center" wrapText="1"/>
    </xf>
    <xf numFmtId="10" fontId="13" fillId="3" borderId="56" xfId="0" applyNumberFormat="1" applyFont="1" applyFill="1" applyBorder="1" applyAlignment="1" applyProtection="1">
      <alignment horizontal="center" vertical="center" wrapText="1"/>
    </xf>
    <xf numFmtId="0" fontId="15" fillId="5" borderId="3" xfId="16" applyFont="1" applyFill="1" applyBorder="1" applyAlignment="1">
      <alignment horizontal="center" vertical="center" wrapText="1"/>
    </xf>
    <xf numFmtId="0" fontId="13" fillId="3" borderId="30" xfId="16" applyFont="1" applyFill="1" applyBorder="1" applyAlignment="1">
      <alignment horizontal="center" vertical="center" wrapText="1"/>
    </xf>
    <xf numFmtId="0" fontId="13" fillId="0" borderId="17" xfId="16" applyFont="1" applyBorder="1" applyAlignment="1"/>
    <xf numFmtId="0" fontId="13" fillId="0" borderId="3" xfId="16" applyFont="1" applyBorder="1" applyAlignment="1"/>
    <xf numFmtId="0" fontId="13" fillId="0" borderId="18" xfId="16" applyFont="1" applyBorder="1" applyAlignment="1"/>
    <xf numFmtId="0" fontId="13" fillId="0" borderId="1" xfId="16" applyFont="1" applyBorder="1" applyAlignment="1"/>
    <xf numFmtId="0" fontId="13" fillId="0" borderId="19" xfId="16" applyFont="1" applyBorder="1" applyAlignment="1"/>
    <xf numFmtId="0" fontId="13" fillId="0" borderId="4" xfId="16" applyFont="1" applyBorder="1" applyAlignment="1"/>
    <xf numFmtId="0" fontId="15" fillId="5" borderId="3" xfId="0" applyFont="1" applyFill="1" applyBorder="1" applyAlignment="1">
      <alignment horizontal="center" vertical="center" wrapText="1"/>
    </xf>
    <xf numFmtId="0" fontId="15" fillId="5" borderId="10"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15" fillId="5" borderId="11" xfId="0" applyFont="1" applyFill="1" applyBorder="1" applyAlignment="1">
      <alignment horizontal="center" vertical="center" wrapText="1"/>
    </xf>
    <xf numFmtId="0" fontId="33" fillId="5" borderId="1" xfId="0" applyFont="1" applyFill="1" applyBorder="1" applyAlignment="1">
      <alignment horizontal="center" vertical="center" wrapText="1"/>
    </xf>
    <xf numFmtId="0" fontId="33" fillId="5" borderId="11" xfId="0" applyFont="1" applyFill="1" applyBorder="1" applyAlignment="1">
      <alignment horizontal="center" vertical="center" wrapText="1"/>
    </xf>
    <xf numFmtId="0" fontId="33" fillId="5" borderId="4" xfId="0" applyFont="1" applyFill="1" applyBorder="1" applyAlignment="1">
      <alignment horizontal="center" vertical="center" wrapText="1"/>
    </xf>
    <xf numFmtId="0" fontId="33" fillId="5" borderId="12" xfId="0" applyFont="1" applyFill="1" applyBorder="1" applyAlignment="1">
      <alignment horizontal="center" vertical="center" wrapText="1"/>
    </xf>
    <xf numFmtId="0" fontId="15" fillId="5" borderId="10" xfId="16" applyFont="1" applyFill="1" applyBorder="1" applyAlignment="1">
      <alignment horizontal="center" vertical="center" wrapText="1"/>
    </xf>
    <xf numFmtId="0" fontId="15" fillId="5" borderId="20" xfId="16" applyFont="1" applyFill="1" applyBorder="1" applyAlignment="1">
      <alignment horizontal="center" vertical="center" wrapText="1"/>
    </xf>
    <xf numFmtId="0" fontId="15" fillId="5" borderId="42" xfId="16" applyFont="1" applyFill="1" applyBorder="1" applyAlignment="1">
      <alignment horizontal="left" vertical="center" wrapText="1"/>
    </xf>
    <xf numFmtId="0" fontId="15" fillId="5" borderId="24" xfId="16" applyFont="1" applyFill="1" applyBorder="1" applyAlignment="1">
      <alignment horizontal="left" vertical="center" wrapText="1"/>
    </xf>
    <xf numFmtId="0" fontId="15" fillId="5" borderId="16" xfId="16" applyFont="1" applyFill="1" applyBorder="1" applyAlignment="1">
      <alignment horizontal="center" vertical="center" wrapText="1"/>
    </xf>
    <xf numFmtId="0" fontId="15" fillId="5" borderId="47" xfId="16" applyFont="1" applyFill="1" applyBorder="1" applyAlignment="1">
      <alignment horizontal="center" vertical="center" wrapText="1"/>
    </xf>
    <xf numFmtId="0" fontId="15" fillId="5" borderId="25" xfId="16" applyFont="1" applyFill="1" applyBorder="1" applyAlignment="1">
      <alignment horizontal="center" vertical="center" wrapText="1"/>
    </xf>
    <xf numFmtId="0" fontId="15" fillId="5" borderId="30" xfId="16" applyFont="1" applyFill="1" applyBorder="1" applyAlignment="1">
      <alignment horizontal="center" vertical="center" wrapText="1"/>
    </xf>
    <xf numFmtId="0" fontId="15" fillId="5" borderId="2" xfId="16" applyFont="1" applyFill="1" applyBorder="1" applyAlignment="1">
      <alignment horizontal="center" vertical="center" wrapText="1"/>
    </xf>
    <xf numFmtId="0" fontId="15" fillId="3" borderId="69" xfId="0" applyFont="1" applyFill="1" applyBorder="1" applyAlignment="1">
      <alignment horizontal="center" vertical="center" wrapText="1"/>
    </xf>
    <xf numFmtId="0" fontId="15" fillId="3" borderId="68" xfId="0" applyFont="1" applyFill="1" applyBorder="1" applyAlignment="1">
      <alignment horizontal="center" vertical="center" wrapText="1"/>
    </xf>
    <xf numFmtId="0" fontId="15" fillId="3" borderId="43" xfId="0" applyFont="1" applyFill="1" applyBorder="1" applyAlignment="1" applyProtection="1">
      <alignment horizontal="center" vertical="center" wrapText="1"/>
      <protection locked="0"/>
    </xf>
    <xf numFmtId="0" fontId="13" fillId="0" borderId="39" xfId="16" applyFont="1" applyFill="1" applyBorder="1" applyAlignment="1">
      <alignment horizontal="center" vertical="center" wrapText="1"/>
    </xf>
    <xf numFmtId="0" fontId="13" fillId="0" borderId="40" xfId="16" applyFont="1" applyFill="1" applyBorder="1" applyAlignment="1">
      <alignment horizontal="center" vertical="center" wrapText="1"/>
    </xf>
    <xf numFmtId="0" fontId="13" fillId="0" borderId="41" xfId="16" applyFont="1" applyFill="1" applyBorder="1" applyAlignment="1">
      <alignment horizontal="center" vertical="center" wrapText="1"/>
    </xf>
    <xf numFmtId="0" fontId="15" fillId="3" borderId="16" xfId="0" applyFont="1" applyFill="1" applyBorder="1" applyAlignment="1" applyProtection="1">
      <alignment horizontal="center" vertical="center" wrapText="1"/>
      <protection locked="0"/>
    </xf>
    <xf numFmtId="1" fontId="14" fillId="3" borderId="2" xfId="19" applyNumberFormat="1" applyFont="1" applyFill="1" applyBorder="1" applyAlignment="1">
      <alignment horizontal="center" vertical="center" wrapText="1"/>
    </xf>
    <xf numFmtId="1" fontId="14" fillId="3" borderId="43" xfId="19" applyNumberFormat="1" applyFont="1" applyFill="1" applyBorder="1" applyAlignment="1">
      <alignment horizontal="center" vertical="center" wrapText="1"/>
    </xf>
    <xf numFmtId="37" fontId="16" fillId="0" borderId="2" xfId="10" applyNumberFormat="1" applyFont="1" applyFill="1" applyBorder="1" applyAlignment="1">
      <alignment horizontal="center" vertical="center"/>
    </xf>
    <xf numFmtId="37" fontId="16" fillId="0" borderId="43" xfId="10" applyNumberFormat="1" applyFont="1" applyFill="1" applyBorder="1" applyAlignment="1">
      <alignment horizontal="center" vertical="center"/>
    </xf>
    <xf numFmtId="177" fontId="14" fillId="3" borderId="2" xfId="19" applyNumberFormat="1" applyFont="1" applyFill="1" applyBorder="1" applyAlignment="1">
      <alignment horizontal="center" vertical="center" wrapText="1"/>
    </xf>
    <xf numFmtId="177" fontId="14" fillId="3" borderId="43" xfId="19" applyNumberFormat="1" applyFont="1" applyFill="1" applyBorder="1" applyAlignment="1">
      <alignment horizontal="center" vertical="center" wrapText="1"/>
    </xf>
    <xf numFmtId="3" fontId="38" fillId="3" borderId="69" xfId="0" applyNumberFormat="1" applyFont="1" applyFill="1" applyBorder="1" applyAlignment="1">
      <alignment horizontal="center" vertical="center" wrapText="1"/>
    </xf>
    <xf numFmtId="3" fontId="38" fillId="3" borderId="68" xfId="0" applyNumberFormat="1" applyFont="1" applyFill="1" applyBorder="1" applyAlignment="1">
      <alignment horizontal="center" vertical="center" wrapText="1"/>
    </xf>
    <xf numFmtId="3" fontId="38" fillId="3" borderId="70" xfId="0" applyNumberFormat="1" applyFont="1" applyFill="1" applyBorder="1" applyAlignment="1">
      <alignment horizontal="center" vertical="center" wrapText="1"/>
    </xf>
    <xf numFmtId="174" fontId="38" fillId="3" borderId="42" xfId="5" applyNumberFormat="1" applyFont="1" applyFill="1" applyBorder="1" applyAlignment="1">
      <alignment horizontal="center" vertical="center" wrapText="1"/>
    </xf>
    <xf numFmtId="174" fontId="38" fillId="3" borderId="24" xfId="5" applyNumberFormat="1" applyFont="1" applyFill="1" applyBorder="1" applyAlignment="1">
      <alignment horizontal="center" vertical="center" wrapText="1"/>
    </xf>
    <xf numFmtId="174" fontId="38" fillId="3" borderId="43" xfId="5" applyNumberFormat="1" applyFont="1" applyFill="1" applyBorder="1" applyAlignment="1">
      <alignment horizontal="center" vertical="center" wrapText="1"/>
    </xf>
    <xf numFmtId="174" fontId="38" fillId="3" borderId="42" xfId="5" applyNumberFormat="1" applyFont="1" applyFill="1" applyBorder="1" applyAlignment="1">
      <alignment vertical="center" wrapText="1"/>
    </xf>
    <xf numFmtId="174" fontId="38" fillId="3" borderId="24" xfId="5" applyNumberFormat="1" applyFont="1" applyFill="1" applyBorder="1" applyAlignment="1">
      <alignment vertical="center" wrapText="1"/>
    </xf>
    <xf numFmtId="174" fontId="38" fillId="3" borderId="43" xfId="5" applyNumberFormat="1" applyFont="1" applyFill="1" applyBorder="1" applyAlignment="1">
      <alignment vertical="center" wrapText="1"/>
    </xf>
    <xf numFmtId="0" fontId="38" fillId="3" borderId="42" xfId="0" applyFont="1" applyFill="1" applyBorder="1" applyAlignment="1">
      <alignment horizontal="center" vertical="center" wrapText="1"/>
    </xf>
    <xf numFmtId="0" fontId="38" fillId="3" borderId="24" xfId="0" applyFont="1" applyFill="1" applyBorder="1" applyAlignment="1">
      <alignment horizontal="center" vertical="center" wrapText="1"/>
    </xf>
    <xf numFmtId="0" fontId="38" fillId="3" borderId="43" xfId="0" applyFont="1" applyFill="1" applyBorder="1" applyAlignment="1">
      <alignment horizontal="center" vertical="center" wrapText="1"/>
    </xf>
    <xf numFmtId="177" fontId="13" fillId="6" borderId="2" xfId="19" applyNumberFormat="1" applyFont="1" applyFill="1" applyBorder="1" applyAlignment="1">
      <alignment horizontal="center" vertical="center"/>
    </xf>
    <xf numFmtId="177" fontId="13" fillId="6" borderId="43" xfId="19" applyNumberFormat="1" applyFont="1" applyFill="1" applyBorder="1" applyAlignment="1">
      <alignment horizontal="center" vertical="center"/>
    </xf>
    <xf numFmtId="174" fontId="38" fillId="3" borderId="42" xfId="5" applyNumberFormat="1" applyFont="1" applyFill="1" applyBorder="1" applyAlignment="1">
      <alignment horizontal="right" vertical="center" wrapText="1"/>
    </xf>
    <xf numFmtId="174" fontId="38" fillId="3" borderId="24" xfId="5" applyNumberFormat="1" applyFont="1" applyFill="1" applyBorder="1" applyAlignment="1">
      <alignment horizontal="right" vertical="center" wrapText="1"/>
    </xf>
    <xf numFmtId="174" fontId="38" fillId="3" borderId="43" xfId="5" applyNumberFormat="1" applyFont="1" applyFill="1" applyBorder="1" applyAlignment="1">
      <alignment horizontal="right" vertical="center" wrapText="1"/>
    </xf>
    <xf numFmtId="0" fontId="38" fillId="3" borderId="42" xfId="5" applyNumberFormat="1" applyFont="1" applyFill="1" applyBorder="1" applyAlignment="1">
      <alignment horizontal="right" vertical="center" wrapText="1"/>
    </xf>
    <xf numFmtId="0" fontId="38" fillId="3" borderId="24" xfId="5" applyNumberFormat="1" applyFont="1" applyFill="1" applyBorder="1" applyAlignment="1">
      <alignment horizontal="right" vertical="center" wrapText="1"/>
    </xf>
    <xf numFmtId="0" fontId="38" fillId="3" borderId="43" xfId="5" applyNumberFormat="1" applyFont="1" applyFill="1" applyBorder="1" applyAlignment="1">
      <alignment horizontal="right" vertical="center" wrapText="1"/>
    </xf>
    <xf numFmtId="1" fontId="38" fillId="3" borderId="24" xfId="0" applyNumberFormat="1" applyFont="1" applyFill="1" applyBorder="1" applyAlignment="1">
      <alignment horizontal="center" vertical="center" wrapText="1"/>
    </xf>
    <xf numFmtId="1" fontId="38" fillId="3" borderId="43" xfId="0" applyNumberFormat="1" applyFont="1" applyFill="1" applyBorder="1" applyAlignment="1">
      <alignment horizontal="center" vertical="center" wrapText="1"/>
    </xf>
    <xf numFmtId="1" fontId="14" fillId="6" borderId="2" xfId="19" applyNumberFormat="1" applyFont="1" applyFill="1" applyBorder="1" applyAlignment="1">
      <alignment horizontal="center" vertical="center" wrapText="1"/>
    </xf>
    <xf numFmtId="1" fontId="14" fillId="6" borderId="43" xfId="19" applyNumberFormat="1" applyFont="1" applyFill="1" applyBorder="1" applyAlignment="1">
      <alignment horizontal="center" vertical="center" wrapText="1"/>
    </xf>
    <xf numFmtId="175" fontId="14" fillId="3" borderId="2" xfId="19" applyNumberFormat="1" applyFont="1" applyFill="1" applyBorder="1" applyAlignment="1">
      <alignment horizontal="center" vertical="center" wrapText="1"/>
    </xf>
    <xf numFmtId="175" fontId="14" fillId="3" borderId="43" xfId="19" applyNumberFormat="1" applyFont="1" applyFill="1" applyBorder="1" applyAlignment="1">
      <alignment horizontal="center" vertical="center" wrapText="1"/>
    </xf>
    <xf numFmtId="0" fontId="38" fillId="3" borderId="7" xfId="0" applyFont="1" applyFill="1" applyBorder="1" applyAlignment="1">
      <alignment horizontal="center" vertical="center" wrapText="1"/>
    </xf>
    <xf numFmtId="0" fontId="38" fillId="3" borderId="56" xfId="0" applyFont="1" applyFill="1" applyBorder="1" applyAlignment="1">
      <alignment horizontal="center" vertical="center" wrapText="1"/>
    </xf>
    <xf numFmtId="176" fontId="14" fillId="3" borderId="2" xfId="19" applyNumberFormat="1" applyFont="1" applyFill="1" applyBorder="1" applyAlignment="1">
      <alignment horizontal="center" vertical="center" wrapText="1"/>
    </xf>
    <xf numFmtId="176" fontId="14" fillId="3" borderId="43" xfId="19" applyNumberFormat="1" applyFont="1" applyFill="1" applyBorder="1" applyAlignment="1">
      <alignment horizontal="center" vertical="center" wrapText="1"/>
    </xf>
    <xf numFmtId="3" fontId="38" fillId="3" borderId="69" xfId="5" applyNumberFormat="1" applyFont="1" applyFill="1" applyBorder="1" applyAlignment="1">
      <alignment horizontal="center" vertical="center" wrapText="1"/>
    </xf>
    <xf numFmtId="3" fontId="38" fillId="3" borderId="68" xfId="5" applyNumberFormat="1" applyFont="1" applyFill="1" applyBorder="1" applyAlignment="1">
      <alignment horizontal="center" vertical="center" wrapText="1"/>
    </xf>
    <xf numFmtId="3" fontId="38" fillId="3" borderId="70" xfId="5" applyNumberFormat="1" applyFont="1" applyFill="1" applyBorder="1" applyAlignment="1">
      <alignment horizontal="center" vertical="center" wrapText="1"/>
    </xf>
    <xf numFmtId="175" fontId="37" fillId="0" borderId="2" xfId="19" applyNumberFormat="1" applyFont="1" applyFill="1" applyBorder="1" applyAlignment="1">
      <alignment horizontal="center" vertical="center" wrapText="1"/>
    </xf>
    <xf numFmtId="175" fontId="37" fillId="0" borderId="43" xfId="19" applyNumberFormat="1" applyFont="1" applyFill="1" applyBorder="1" applyAlignment="1">
      <alignment horizontal="center" vertical="center" wrapText="1"/>
    </xf>
    <xf numFmtId="1" fontId="38" fillId="3" borderId="42" xfId="0" applyNumberFormat="1" applyFont="1" applyFill="1" applyBorder="1" applyAlignment="1">
      <alignment horizontal="center" vertical="center" wrapText="1"/>
    </xf>
    <xf numFmtId="177" fontId="14" fillId="0" borderId="2" xfId="0" applyNumberFormat="1" applyFont="1" applyFill="1" applyBorder="1" applyAlignment="1">
      <alignment horizontal="center" vertical="center"/>
    </xf>
    <xf numFmtId="177" fontId="14" fillId="0" borderId="24" xfId="0" applyNumberFormat="1" applyFont="1" applyFill="1" applyBorder="1" applyAlignment="1">
      <alignment horizontal="center" vertical="center"/>
    </xf>
    <xf numFmtId="170" fontId="15" fillId="6" borderId="3" xfId="10" applyNumberFormat="1" applyFont="1" applyFill="1" applyBorder="1" applyAlignment="1">
      <alignment horizontal="center" vertical="center"/>
    </xf>
    <xf numFmtId="170" fontId="15" fillId="6" borderId="1" xfId="10" applyNumberFormat="1" applyFont="1" applyFill="1" applyBorder="1" applyAlignment="1">
      <alignment horizontal="center" vertical="center"/>
    </xf>
    <xf numFmtId="170" fontId="15" fillId="6" borderId="4" xfId="10" applyNumberFormat="1" applyFont="1" applyFill="1" applyBorder="1" applyAlignment="1">
      <alignment horizontal="center" vertical="center"/>
    </xf>
    <xf numFmtId="0" fontId="37" fillId="0" borderId="25" xfId="19" applyFont="1" applyFill="1" applyBorder="1" applyAlignment="1">
      <alignment horizontal="center" vertical="center" wrapText="1"/>
    </xf>
    <xf numFmtId="0" fontId="37" fillId="0" borderId="28" xfId="19" applyFont="1" applyFill="1" applyBorder="1" applyAlignment="1">
      <alignment horizontal="center" vertical="center" wrapText="1"/>
    </xf>
    <xf numFmtId="0" fontId="37" fillId="0" borderId="30" xfId="19" applyFont="1" applyFill="1" applyBorder="1" applyAlignment="1">
      <alignment horizontal="center" vertical="center" wrapText="1"/>
    </xf>
    <xf numFmtId="0" fontId="37" fillId="0" borderId="39" xfId="19" applyFont="1" applyFill="1" applyBorder="1" applyAlignment="1">
      <alignment horizontal="center" vertical="center" wrapText="1"/>
    </xf>
    <xf numFmtId="0" fontId="37" fillId="0" borderId="40" xfId="19" applyFont="1" applyFill="1" applyBorder="1" applyAlignment="1">
      <alignment horizontal="center" vertical="center" wrapText="1"/>
    </xf>
    <xf numFmtId="0" fontId="37" fillId="0" borderId="41" xfId="19" applyFont="1" applyFill="1" applyBorder="1" applyAlignment="1">
      <alignment horizontal="center" vertical="center" wrapText="1"/>
    </xf>
    <xf numFmtId="0" fontId="37" fillId="6" borderId="40" xfId="19" applyFont="1" applyFill="1" applyBorder="1" applyAlignment="1">
      <alignment horizontal="center" vertical="center" wrapText="1"/>
    </xf>
    <xf numFmtId="0" fontId="37" fillId="6" borderId="41" xfId="19" applyFont="1" applyFill="1" applyBorder="1" applyAlignment="1">
      <alignment horizontal="center" vertical="center" wrapText="1"/>
    </xf>
    <xf numFmtId="0" fontId="38" fillId="3" borderId="47" xfId="0" applyFont="1" applyFill="1" applyBorder="1" applyAlignment="1">
      <alignment horizontal="center" vertical="center" wrapText="1"/>
    </xf>
    <xf numFmtId="0" fontId="38" fillId="3" borderId="3" xfId="0" applyFont="1" applyFill="1" applyBorder="1" applyAlignment="1">
      <alignment horizontal="center" vertical="center" wrapText="1"/>
    </xf>
    <xf numFmtId="0" fontId="38" fillId="3" borderId="1" xfId="0" applyFont="1" applyFill="1" applyBorder="1" applyAlignment="1">
      <alignment horizontal="center" vertical="center" wrapText="1"/>
    </xf>
    <xf numFmtId="0" fontId="47" fillId="6" borderId="25" xfId="0" applyFont="1" applyFill="1" applyBorder="1" applyAlignment="1">
      <alignment horizontal="left" vertical="center" wrapText="1"/>
    </xf>
    <xf numFmtId="0" fontId="47" fillId="6" borderId="28" xfId="0" applyFont="1" applyFill="1" applyBorder="1" applyAlignment="1">
      <alignment horizontal="left" vertical="center" wrapText="1"/>
    </xf>
    <xf numFmtId="0" fontId="47" fillId="6" borderId="30" xfId="0" applyFont="1" applyFill="1" applyBorder="1" applyAlignment="1">
      <alignment horizontal="left" vertical="center" wrapText="1"/>
    </xf>
    <xf numFmtId="43" fontId="10" fillId="3" borderId="3" xfId="19" applyNumberFormat="1" applyFont="1" applyFill="1" applyBorder="1" applyAlignment="1">
      <alignment horizontal="center"/>
    </xf>
    <xf numFmtId="43" fontId="10" fillId="3" borderId="1" xfId="19" applyNumberFormat="1" applyFont="1" applyFill="1" applyBorder="1" applyAlignment="1">
      <alignment horizontal="center"/>
    </xf>
    <xf numFmtId="43" fontId="10" fillId="3" borderId="4" xfId="19" applyNumberFormat="1" applyFont="1" applyFill="1" applyBorder="1" applyAlignment="1">
      <alignment horizontal="center"/>
    </xf>
    <xf numFmtId="0" fontId="36" fillId="6" borderId="25" xfId="19" applyFont="1" applyFill="1" applyBorder="1" applyAlignment="1">
      <alignment horizontal="center" vertical="center" wrapText="1"/>
    </xf>
    <xf numFmtId="0" fontId="36" fillId="6" borderId="26" xfId="19" applyFont="1" applyFill="1" applyBorder="1" applyAlignment="1">
      <alignment horizontal="center" vertical="center" wrapText="1"/>
    </xf>
    <xf numFmtId="0" fontId="36" fillId="6" borderId="30" xfId="19" applyFont="1" applyFill="1" applyBorder="1" applyAlignment="1">
      <alignment horizontal="center" vertical="center" wrapText="1"/>
    </xf>
    <xf numFmtId="0" fontId="36" fillId="6" borderId="31" xfId="19" applyFont="1" applyFill="1" applyBorder="1" applyAlignment="1">
      <alignment horizontal="center" vertical="center" wrapText="1"/>
    </xf>
    <xf numFmtId="0" fontId="36" fillId="6" borderId="48" xfId="19" applyFont="1" applyFill="1" applyBorder="1" applyAlignment="1">
      <alignment horizontal="center" vertical="center" wrapText="1"/>
    </xf>
    <xf numFmtId="0" fontId="37" fillId="3" borderId="25" xfId="19" applyFont="1" applyFill="1" applyBorder="1" applyAlignment="1">
      <alignment horizontal="center" vertical="center" wrapText="1"/>
    </xf>
    <xf numFmtId="0" fontId="37" fillId="3" borderId="62" xfId="19" applyFont="1" applyFill="1" applyBorder="1" applyAlignment="1">
      <alignment horizontal="center" vertical="center" wrapText="1"/>
    </xf>
    <xf numFmtId="0" fontId="37" fillId="3" borderId="30" xfId="19" applyFont="1" applyFill="1" applyBorder="1" applyAlignment="1">
      <alignment horizontal="center" vertical="center" wrapText="1"/>
    </xf>
    <xf numFmtId="0" fontId="37" fillId="3" borderId="48" xfId="19" applyFont="1" applyFill="1" applyBorder="1" applyAlignment="1">
      <alignment horizontal="center" vertical="center" wrapText="1"/>
    </xf>
    <xf numFmtId="0" fontId="37" fillId="3" borderId="13" xfId="19" applyFont="1" applyFill="1" applyBorder="1" applyAlignment="1">
      <alignment horizontal="center" vertical="center" wrapText="1"/>
    </xf>
    <xf numFmtId="0" fontId="37" fillId="3" borderId="14" xfId="19" applyFont="1" applyFill="1" applyBorder="1" applyAlignment="1">
      <alignment horizontal="center" vertical="center" wrapText="1"/>
    </xf>
    <xf numFmtId="0" fontId="37" fillId="3" borderId="15" xfId="19" applyFont="1" applyFill="1" applyBorder="1" applyAlignment="1">
      <alignment horizontal="center" vertical="center" wrapText="1"/>
    </xf>
    <xf numFmtId="0" fontId="37" fillId="0" borderId="13" xfId="19" applyFont="1" applyFill="1" applyBorder="1" applyAlignment="1">
      <alignment horizontal="center" vertical="center" wrapText="1"/>
    </xf>
    <xf numFmtId="0" fontId="37" fillId="0" borderId="14" xfId="19" applyFont="1" applyFill="1" applyBorder="1" applyAlignment="1">
      <alignment horizontal="center" vertical="center" wrapText="1"/>
    </xf>
    <xf numFmtId="0" fontId="37" fillId="0" borderId="15" xfId="19" applyFont="1" applyFill="1" applyBorder="1" applyAlignment="1">
      <alignment horizontal="center" vertical="center" wrapText="1"/>
    </xf>
    <xf numFmtId="177" fontId="14" fillId="0" borderId="2" xfId="19" applyNumberFormat="1" applyFont="1" applyFill="1" applyBorder="1" applyAlignment="1">
      <alignment horizontal="center" vertical="center" wrapText="1"/>
    </xf>
    <xf numFmtId="177" fontId="14" fillId="0" borderId="24" xfId="19" applyNumberFormat="1" applyFont="1" applyFill="1" applyBorder="1" applyAlignment="1">
      <alignment horizontal="center" vertical="center" wrapText="1"/>
    </xf>
    <xf numFmtId="0" fontId="37" fillId="3" borderId="40" xfId="19" applyFont="1" applyFill="1" applyBorder="1" applyAlignment="1">
      <alignment horizontal="center" vertical="center" wrapText="1"/>
    </xf>
    <xf numFmtId="175" fontId="37" fillId="6" borderId="64" xfId="19" applyNumberFormat="1" applyFont="1" applyFill="1" applyBorder="1" applyAlignment="1">
      <alignment horizontal="left" vertical="center" wrapText="1"/>
    </xf>
    <xf numFmtId="0" fontId="0" fillId="6" borderId="31" xfId="0" applyFill="1" applyBorder="1" applyAlignment="1"/>
    <xf numFmtId="0" fontId="0" fillId="6" borderId="0" xfId="0" applyFill="1" applyBorder="1" applyAlignment="1"/>
    <xf numFmtId="175" fontId="37" fillId="6" borderId="6" xfId="19" applyNumberFormat="1" applyFont="1" applyFill="1" applyBorder="1" applyAlignment="1">
      <alignment horizontal="left" vertical="center" wrapText="1"/>
    </xf>
    <xf numFmtId="0" fontId="0" fillId="6" borderId="32" xfId="0" applyFill="1" applyBorder="1" applyAlignment="1"/>
    <xf numFmtId="37" fontId="13" fillId="0" borderId="2" xfId="19" applyNumberFormat="1" applyFont="1" applyFill="1" applyBorder="1" applyAlignment="1">
      <alignment horizontal="center" vertical="center"/>
    </xf>
    <xf numFmtId="0" fontId="13" fillId="0" borderId="43" xfId="19" applyFont="1" applyFill="1" applyBorder="1" applyAlignment="1">
      <alignment horizontal="center" vertical="center"/>
    </xf>
    <xf numFmtId="175" fontId="37" fillId="6" borderId="50" xfId="19" applyNumberFormat="1" applyFont="1" applyFill="1" applyBorder="1" applyAlignment="1">
      <alignment horizontal="left" vertical="center" wrapText="1"/>
    </xf>
    <xf numFmtId="0" fontId="0" fillId="6" borderId="52" xfId="0" applyFill="1" applyBorder="1" applyAlignment="1"/>
    <xf numFmtId="0" fontId="37" fillId="6" borderId="39" xfId="19" applyFont="1" applyFill="1" applyBorder="1" applyAlignment="1">
      <alignment horizontal="center" vertical="center" wrapText="1"/>
    </xf>
    <xf numFmtId="0" fontId="36" fillId="6" borderId="3" xfId="19" applyFont="1" applyFill="1" applyBorder="1" applyAlignment="1">
      <alignment horizontal="center" vertical="center" wrapText="1"/>
    </xf>
    <xf numFmtId="0" fontId="36" fillId="6" borderId="2" xfId="19" applyFont="1" applyFill="1" applyBorder="1" applyAlignment="1">
      <alignment horizontal="center" vertical="center" wrapText="1"/>
    </xf>
    <xf numFmtId="0" fontId="34" fillId="6" borderId="16" xfId="19" applyFont="1" applyFill="1" applyBorder="1" applyAlignment="1">
      <alignment horizontal="center" vertical="center" wrapText="1"/>
    </xf>
    <xf numFmtId="0" fontId="34" fillId="6" borderId="34" xfId="19" applyFont="1" applyFill="1" applyBorder="1" applyAlignment="1">
      <alignment horizontal="center" vertical="center" wrapText="1"/>
    </xf>
    <xf numFmtId="0" fontId="34" fillId="6" borderId="35" xfId="19" applyFont="1" applyFill="1" applyBorder="1" applyAlignment="1">
      <alignment horizontal="center" vertical="center" wrapText="1"/>
    </xf>
    <xf numFmtId="0" fontId="34" fillId="6" borderId="8" xfId="19" applyFont="1" applyFill="1" applyBorder="1" applyAlignment="1">
      <alignment horizontal="center" vertical="center" wrapText="1"/>
    </xf>
    <xf numFmtId="0" fontId="34" fillId="6" borderId="6" xfId="19" applyFont="1" applyFill="1" applyBorder="1" applyAlignment="1">
      <alignment horizontal="center" vertical="center" wrapText="1"/>
    </xf>
    <xf numFmtId="0" fontId="34" fillId="6" borderId="36" xfId="19" applyFont="1" applyFill="1" applyBorder="1" applyAlignment="1">
      <alignment horizontal="center" vertical="center" wrapText="1"/>
    </xf>
    <xf numFmtId="0" fontId="35" fillId="6" borderId="8" xfId="19" applyFont="1" applyFill="1" applyBorder="1" applyAlignment="1">
      <alignment horizontal="center" vertical="center" wrapText="1"/>
    </xf>
    <xf numFmtId="0" fontId="35" fillId="6" borderId="7" xfId="19" applyFont="1" applyFill="1" applyBorder="1" applyAlignment="1">
      <alignment horizontal="center" vertical="center" wrapText="1"/>
    </xf>
    <xf numFmtId="0" fontId="35" fillId="6" borderId="6" xfId="19" applyFont="1" applyFill="1" applyBorder="1" applyAlignment="1">
      <alignment horizontal="center" vertical="center" wrapText="1"/>
    </xf>
    <xf numFmtId="0" fontId="35" fillId="6" borderId="36" xfId="19" applyFont="1" applyFill="1" applyBorder="1" applyAlignment="1">
      <alignment horizontal="center" vertical="center" wrapText="1"/>
    </xf>
    <xf numFmtId="0" fontId="35" fillId="6" borderId="38" xfId="19" applyFont="1" applyFill="1" applyBorder="1" applyAlignment="1">
      <alignment horizontal="center" vertical="center" wrapText="1"/>
    </xf>
    <xf numFmtId="0" fontId="35" fillId="6" borderId="45" xfId="19" applyFont="1" applyFill="1" applyBorder="1" applyAlignment="1">
      <alignment horizontal="center" vertical="center" wrapText="1"/>
    </xf>
    <xf numFmtId="17" fontId="35" fillId="6" borderId="38" xfId="19" applyNumberFormat="1" applyFont="1" applyFill="1" applyBorder="1" applyAlignment="1">
      <alignment horizontal="center" vertical="center" wrapText="1"/>
    </xf>
    <xf numFmtId="0" fontId="35" fillId="6" borderId="64" xfId="19" applyFont="1" applyFill="1" applyBorder="1" applyAlignment="1">
      <alignment horizontal="center" vertical="center" wrapText="1"/>
    </xf>
    <xf numFmtId="0" fontId="35" fillId="6" borderId="46" xfId="19" applyFont="1" applyFill="1" applyBorder="1" applyAlignment="1">
      <alignment horizontal="center" vertical="center" wrapText="1"/>
    </xf>
    <xf numFmtId="0" fontId="36" fillId="6" borderId="16" xfId="19" applyFont="1" applyFill="1" applyBorder="1" applyAlignment="1">
      <alignment horizontal="center" vertical="center" wrapText="1"/>
    </xf>
    <xf numFmtId="0" fontId="36" fillId="6" borderId="34" xfId="19" applyFont="1" applyFill="1" applyBorder="1" applyAlignment="1">
      <alignment horizontal="center" vertical="center" wrapText="1"/>
    </xf>
    <xf numFmtId="0" fontId="36" fillId="6" borderId="35" xfId="19" applyFont="1" applyFill="1" applyBorder="1" applyAlignment="1">
      <alignment horizontal="center" vertical="center" wrapText="1"/>
    </xf>
    <xf numFmtId="0" fontId="37" fillId="3" borderId="39" xfId="19" applyFont="1" applyFill="1" applyBorder="1" applyAlignment="1">
      <alignment horizontal="center" vertical="center" wrapText="1"/>
    </xf>
    <xf numFmtId="0" fontId="37" fillId="3" borderId="41" xfId="19" applyFont="1" applyFill="1" applyBorder="1" applyAlignment="1">
      <alignment horizontal="center" vertical="center" wrapText="1"/>
    </xf>
    <xf numFmtId="0" fontId="3" fillId="0" borderId="25" xfId="19" applyBorder="1" applyAlignment="1">
      <alignment horizontal="center"/>
    </xf>
    <xf numFmtId="0" fontId="3" fillId="0" borderId="26" xfId="19" applyBorder="1" applyAlignment="1">
      <alignment horizontal="center"/>
    </xf>
    <xf numFmtId="0" fontId="3" fillId="0" borderId="27" xfId="19" applyBorder="1" applyAlignment="1">
      <alignment horizontal="center"/>
    </xf>
    <xf numFmtId="0" fontId="3" fillId="0" borderId="28" xfId="19" applyBorder="1" applyAlignment="1">
      <alignment horizontal="center"/>
    </xf>
    <xf numFmtId="0" fontId="3" fillId="0" borderId="0" xfId="19" applyBorder="1" applyAlignment="1">
      <alignment horizontal="center"/>
    </xf>
    <xf numFmtId="0" fontId="3" fillId="0" borderId="9" xfId="19" applyBorder="1" applyAlignment="1">
      <alignment horizontal="center"/>
    </xf>
    <xf numFmtId="0" fontId="36" fillId="6" borderId="39" xfId="19" applyFont="1" applyFill="1" applyBorder="1" applyAlignment="1">
      <alignment horizontal="center" vertical="center" wrapText="1"/>
    </xf>
    <xf numFmtId="0" fontId="36" fillId="6" borderId="41" xfId="19" applyFont="1" applyFill="1" applyBorder="1" applyAlignment="1">
      <alignment horizontal="center" vertical="center" wrapText="1"/>
    </xf>
    <xf numFmtId="0" fontId="36" fillId="6" borderId="40" xfId="19" applyFont="1" applyFill="1" applyBorder="1" applyAlignment="1">
      <alignment horizontal="center" vertical="center" wrapText="1"/>
    </xf>
    <xf numFmtId="0" fontId="36" fillId="6" borderId="28" xfId="19" applyFont="1" applyFill="1" applyBorder="1" applyAlignment="1">
      <alignment horizontal="center" vertical="center" wrapText="1"/>
    </xf>
    <xf numFmtId="37" fontId="13" fillId="6" borderId="2" xfId="19" applyNumberFormat="1" applyFont="1" applyFill="1" applyBorder="1" applyAlignment="1">
      <alignment horizontal="center" vertical="center"/>
    </xf>
    <xf numFmtId="0" fontId="13" fillId="6" borderId="24" xfId="19" applyFont="1" applyFill="1" applyBorder="1" applyAlignment="1">
      <alignment horizontal="center" vertical="center"/>
    </xf>
    <xf numFmtId="175" fontId="37" fillId="6" borderId="31" xfId="19" applyNumberFormat="1" applyFont="1" applyFill="1" applyBorder="1" applyAlignment="1">
      <alignment horizontal="left" vertical="center" wrapText="1"/>
    </xf>
    <xf numFmtId="175" fontId="14" fillId="0" borderId="2" xfId="19" applyNumberFormat="1" applyFont="1" applyFill="1" applyBorder="1" applyAlignment="1">
      <alignment horizontal="center" vertical="center" wrapText="1"/>
    </xf>
    <xf numFmtId="175" fontId="14" fillId="0" borderId="43" xfId="19" applyNumberFormat="1" applyFont="1" applyFill="1" applyBorder="1" applyAlignment="1">
      <alignment horizontal="center" vertical="center" wrapText="1"/>
    </xf>
    <xf numFmtId="3" fontId="14" fillId="3" borderId="2" xfId="19" applyNumberFormat="1" applyFont="1" applyFill="1" applyBorder="1" applyAlignment="1">
      <alignment horizontal="center" vertical="center" wrapText="1"/>
    </xf>
    <xf numFmtId="3" fontId="14" fillId="3" borderId="43" xfId="19" applyNumberFormat="1" applyFont="1" applyFill="1" applyBorder="1" applyAlignment="1">
      <alignment horizontal="center" vertical="center" wrapText="1"/>
    </xf>
    <xf numFmtId="177" fontId="14" fillId="6" borderId="2" xfId="19" applyNumberFormat="1" applyFont="1" applyFill="1" applyBorder="1" applyAlignment="1">
      <alignment horizontal="center" vertical="center" wrapText="1"/>
    </xf>
    <xf numFmtId="177" fontId="14" fillId="6" borderId="24" xfId="19" applyNumberFormat="1" applyFont="1" applyFill="1" applyBorder="1" applyAlignment="1">
      <alignment horizontal="center" vertical="center" wrapText="1"/>
    </xf>
    <xf numFmtId="176" fontId="14" fillId="3" borderId="2" xfId="10" applyNumberFormat="1" applyFont="1" applyFill="1" applyBorder="1" applyAlignment="1">
      <alignment horizontal="center" vertical="center" wrapText="1"/>
    </xf>
    <xf numFmtId="176" fontId="14" fillId="3" borderId="43" xfId="10" applyNumberFormat="1" applyFont="1" applyFill="1" applyBorder="1" applyAlignment="1">
      <alignment horizontal="center" vertical="center" wrapText="1"/>
    </xf>
    <xf numFmtId="175" fontId="13" fillId="6" borderId="2" xfId="19" applyNumberFormat="1" applyFont="1" applyFill="1" applyBorder="1" applyAlignment="1">
      <alignment horizontal="center" vertical="center" wrapText="1"/>
    </xf>
    <xf numFmtId="175" fontId="13" fillId="6" borderId="43" xfId="19" applyNumberFormat="1" applyFont="1" applyFill="1" applyBorder="1" applyAlignment="1">
      <alignment horizontal="center" vertical="center" wrapText="1"/>
    </xf>
    <xf numFmtId="175" fontId="13" fillId="3" borderId="2" xfId="19" applyNumberFormat="1" applyFont="1" applyFill="1" applyBorder="1" applyAlignment="1">
      <alignment horizontal="center" vertical="center" wrapText="1"/>
    </xf>
    <xf numFmtId="175" fontId="13" fillId="3" borderId="43" xfId="19" applyNumberFormat="1" applyFont="1" applyFill="1" applyBorder="1" applyAlignment="1">
      <alignment horizontal="center" vertical="center" wrapText="1"/>
    </xf>
    <xf numFmtId="175" fontId="37" fillId="3" borderId="2" xfId="19" applyNumberFormat="1" applyFont="1" applyFill="1" applyBorder="1" applyAlignment="1">
      <alignment horizontal="center" vertical="center" wrapText="1"/>
    </xf>
    <xf numFmtId="175" fontId="37" fillId="3" borderId="43" xfId="19" applyNumberFormat="1" applyFont="1" applyFill="1" applyBorder="1" applyAlignment="1">
      <alignment horizontal="center" vertical="center" wrapText="1"/>
    </xf>
    <xf numFmtId="3" fontId="38" fillId="3" borderId="16" xfId="5" applyNumberFormat="1" applyFont="1" applyFill="1" applyBorder="1" applyAlignment="1">
      <alignment horizontal="center" vertical="center" wrapText="1"/>
    </xf>
    <xf numFmtId="3" fontId="38" fillId="3" borderId="8" xfId="5" applyNumberFormat="1" applyFont="1" applyFill="1" applyBorder="1" applyAlignment="1">
      <alignment horizontal="center" vertical="center" wrapText="1"/>
    </xf>
    <xf numFmtId="3" fontId="38" fillId="3" borderId="49" xfId="5" applyNumberFormat="1" applyFont="1" applyFill="1" applyBorder="1" applyAlignment="1">
      <alignment horizontal="center" vertical="center" wrapText="1"/>
    </xf>
    <xf numFmtId="177" fontId="13" fillId="0" borderId="2" xfId="19" applyNumberFormat="1" applyFont="1" applyFill="1" applyBorder="1" applyAlignment="1">
      <alignment horizontal="center" vertical="center"/>
    </xf>
    <xf numFmtId="177" fontId="13" fillId="0" borderId="43" xfId="19" applyNumberFormat="1" applyFont="1" applyFill="1" applyBorder="1" applyAlignment="1">
      <alignment horizontal="center" vertical="center"/>
    </xf>
    <xf numFmtId="174" fontId="38" fillId="3" borderId="3" xfId="5" applyNumberFormat="1" applyFont="1" applyFill="1" applyBorder="1" applyAlignment="1">
      <alignment horizontal="center" vertical="center" wrapText="1"/>
    </xf>
    <xf numFmtId="174" fontId="38" fillId="3" borderId="1" xfId="5" applyNumberFormat="1" applyFont="1" applyFill="1" applyBorder="1" applyAlignment="1">
      <alignment horizontal="center" vertical="center" wrapText="1"/>
    </xf>
    <xf numFmtId="0" fontId="10" fillId="3" borderId="24" xfId="0" applyFont="1" applyFill="1" applyBorder="1" applyAlignment="1">
      <alignment horizontal="justify" vertical="center" wrapText="1"/>
    </xf>
    <xf numFmtId="1" fontId="38" fillId="3" borderId="3" xfId="0" applyNumberFormat="1" applyFont="1" applyFill="1" applyBorder="1" applyAlignment="1">
      <alignment horizontal="center" vertical="center" wrapText="1"/>
    </xf>
    <xf numFmtId="1" fontId="38" fillId="3" borderId="1" xfId="0" applyNumberFormat="1" applyFont="1" applyFill="1" applyBorder="1" applyAlignment="1">
      <alignment horizontal="center" vertical="center" wrapText="1"/>
    </xf>
    <xf numFmtId="174" fontId="38" fillId="3" borderId="3" xfId="5" applyNumberFormat="1" applyFont="1" applyFill="1" applyBorder="1" applyAlignment="1">
      <alignment vertical="center" wrapText="1"/>
    </xf>
    <xf numFmtId="174" fontId="38" fillId="3" borderId="1" xfId="5" applyNumberFormat="1" applyFont="1" applyFill="1" applyBorder="1" applyAlignment="1">
      <alignment vertical="center" wrapText="1"/>
    </xf>
    <xf numFmtId="174" fontId="38" fillId="3" borderId="8" xfId="5" applyNumberFormat="1" applyFont="1" applyFill="1" applyBorder="1" applyAlignment="1">
      <alignment horizontal="center" vertical="center" wrapText="1"/>
    </xf>
    <xf numFmtId="174" fontId="38" fillId="3" borderId="49" xfId="5" applyNumberFormat="1" applyFont="1" applyFill="1" applyBorder="1" applyAlignment="1">
      <alignment horizontal="center" vertical="center" wrapText="1"/>
    </xf>
    <xf numFmtId="0" fontId="38" fillId="3" borderId="4" xfId="0" applyFont="1" applyFill="1" applyBorder="1" applyAlignment="1">
      <alignment horizontal="center" vertical="center" wrapText="1"/>
    </xf>
    <xf numFmtId="0" fontId="10" fillId="3" borderId="24" xfId="0" applyFont="1" applyFill="1" applyBorder="1" applyAlignment="1">
      <alignment horizontal="center" vertical="center" wrapText="1"/>
    </xf>
    <xf numFmtId="177" fontId="13" fillId="3" borderId="2" xfId="0" applyNumberFormat="1" applyFont="1" applyFill="1" applyBorder="1" applyAlignment="1">
      <alignment horizontal="center" vertical="center"/>
    </xf>
    <xf numFmtId="177" fontId="13" fillId="3" borderId="24" xfId="0" applyNumberFormat="1" applyFont="1" applyFill="1" applyBorder="1" applyAlignment="1">
      <alignment horizontal="center" vertical="center"/>
    </xf>
    <xf numFmtId="177" fontId="13" fillId="0" borderId="2" xfId="0" applyNumberFormat="1" applyFont="1" applyFill="1" applyBorder="1" applyAlignment="1">
      <alignment horizontal="center" vertical="center"/>
    </xf>
    <xf numFmtId="177" fontId="13" fillId="0" borderId="24" xfId="0" applyNumberFormat="1" applyFont="1" applyFill="1" applyBorder="1" applyAlignment="1">
      <alignment horizontal="center" vertical="center"/>
    </xf>
    <xf numFmtId="177" fontId="13" fillId="3" borderId="2" xfId="19" applyNumberFormat="1" applyFont="1" applyFill="1" applyBorder="1" applyAlignment="1">
      <alignment horizontal="center" vertical="center" wrapText="1"/>
    </xf>
    <xf numFmtId="177" fontId="13" fillId="3" borderId="24" xfId="19" applyNumberFormat="1" applyFont="1" applyFill="1" applyBorder="1" applyAlignment="1">
      <alignment horizontal="center" vertical="center" wrapText="1"/>
    </xf>
    <xf numFmtId="174" fontId="10" fillId="3" borderId="24" xfId="5" applyNumberFormat="1" applyFont="1" applyFill="1" applyBorder="1" applyAlignment="1">
      <alignment vertical="center" wrapText="1"/>
    </xf>
    <xf numFmtId="1" fontId="10" fillId="3" borderId="24" xfId="0" applyNumberFormat="1" applyFont="1" applyFill="1" applyBorder="1" applyAlignment="1">
      <alignment horizontal="justify" vertical="center" wrapText="1"/>
    </xf>
    <xf numFmtId="177" fontId="13" fillId="6" borderId="24" xfId="19" applyNumberFormat="1" applyFont="1" applyFill="1" applyBorder="1" applyAlignment="1">
      <alignment horizontal="center" vertical="center"/>
    </xf>
    <xf numFmtId="3" fontId="14" fillId="0" borderId="2" xfId="19" applyNumberFormat="1" applyFont="1" applyFill="1" applyBorder="1" applyAlignment="1">
      <alignment horizontal="center" vertical="center" wrapText="1"/>
    </xf>
    <xf numFmtId="3" fontId="14" fillId="0" borderId="43" xfId="19" applyNumberFormat="1" applyFont="1" applyFill="1" applyBorder="1" applyAlignment="1">
      <alignment horizontal="center" vertical="center" wrapText="1"/>
    </xf>
    <xf numFmtId="174" fontId="38" fillId="3" borderId="4" xfId="5" applyNumberFormat="1" applyFont="1" applyFill="1" applyBorder="1" applyAlignment="1">
      <alignment vertical="center" wrapText="1"/>
    </xf>
    <xf numFmtId="0" fontId="10" fillId="0" borderId="24" xfId="0" applyFont="1" applyFill="1" applyBorder="1" applyAlignment="1">
      <alignment horizontal="center" vertical="center" wrapText="1"/>
    </xf>
    <xf numFmtId="1" fontId="10" fillId="0" borderId="24" xfId="0" applyNumberFormat="1" applyFont="1" applyFill="1" applyBorder="1" applyAlignment="1">
      <alignment horizontal="center" vertical="center" wrapText="1"/>
    </xf>
    <xf numFmtId="37" fontId="13" fillId="3" borderId="2" xfId="19" applyNumberFormat="1" applyFont="1" applyFill="1" applyBorder="1" applyAlignment="1">
      <alignment horizontal="center" vertical="center"/>
    </xf>
    <xf numFmtId="0" fontId="13" fillId="3" borderId="43" xfId="19" applyFont="1" applyFill="1" applyBorder="1" applyAlignment="1">
      <alignment horizontal="center" vertical="center"/>
    </xf>
    <xf numFmtId="3" fontId="14" fillId="6" borderId="2" xfId="19" applyNumberFormat="1" applyFont="1" applyFill="1" applyBorder="1" applyAlignment="1">
      <alignment horizontal="center" vertical="center" wrapText="1"/>
    </xf>
    <xf numFmtId="3" fontId="14" fillId="6" borderId="43" xfId="19" applyNumberFormat="1" applyFont="1" applyFill="1" applyBorder="1" applyAlignment="1">
      <alignment horizontal="center" vertical="center" wrapText="1"/>
    </xf>
    <xf numFmtId="37" fontId="14" fillId="6" borderId="2" xfId="10" applyNumberFormat="1" applyFont="1" applyFill="1" applyBorder="1" applyAlignment="1">
      <alignment horizontal="center" vertical="center"/>
    </xf>
    <xf numFmtId="37" fontId="14" fillId="6" borderId="43" xfId="10" applyNumberFormat="1" applyFont="1" applyFill="1" applyBorder="1" applyAlignment="1">
      <alignment horizontal="center" vertical="center"/>
    </xf>
    <xf numFmtId="175" fontId="14" fillId="6" borderId="2" xfId="19" applyNumberFormat="1" applyFont="1" applyFill="1" applyBorder="1" applyAlignment="1">
      <alignment horizontal="center" vertical="center" wrapText="1"/>
    </xf>
    <xf numFmtId="175" fontId="14" fillId="6" borderId="24" xfId="19" applyNumberFormat="1" applyFont="1" applyFill="1" applyBorder="1" applyAlignment="1">
      <alignment horizontal="center" vertical="center" wrapText="1"/>
    </xf>
    <xf numFmtId="0" fontId="38" fillId="3" borderId="27" xfId="0" applyFont="1" applyFill="1" applyBorder="1" applyAlignment="1">
      <alignment horizontal="center" vertical="center" wrapText="1"/>
    </xf>
    <xf numFmtId="0" fontId="38" fillId="3" borderId="9" xfId="0" applyFont="1" applyFill="1" applyBorder="1" applyAlignment="1">
      <alignment horizontal="center" vertical="center" wrapText="1"/>
    </xf>
    <xf numFmtId="0" fontId="38" fillId="3" borderId="37" xfId="0" applyFont="1" applyFill="1" applyBorder="1" applyAlignment="1">
      <alignment horizontal="center" vertical="center" wrapText="1"/>
    </xf>
    <xf numFmtId="1" fontId="38" fillId="3" borderId="4" xfId="0" applyNumberFormat="1" applyFont="1" applyFill="1" applyBorder="1" applyAlignment="1">
      <alignment horizontal="center" vertical="center" wrapText="1"/>
    </xf>
    <xf numFmtId="175" fontId="37" fillId="0" borderId="1" xfId="19" applyNumberFormat="1" applyFont="1" applyFill="1" applyBorder="1" applyAlignment="1">
      <alignment horizontal="center" vertical="center" wrapText="1"/>
    </xf>
    <xf numFmtId="175" fontId="37" fillId="0" borderId="4" xfId="19" applyNumberFormat="1" applyFont="1" applyFill="1" applyBorder="1" applyAlignment="1">
      <alignment horizontal="center" vertical="center" wrapText="1"/>
    </xf>
    <xf numFmtId="0" fontId="37" fillId="3" borderId="3" xfId="19" applyFont="1" applyFill="1" applyBorder="1" applyAlignment="1">
      <alignment horizontal="center" vertical="center" wrapText="1"/>
    </xf>
    <xf numFmtId="0" fontId="37" fillId="3" borderId="1" xfId="19" applyFont="1" applyFill="1" applyBorder="1" applyAlignment="1">
      <alignment horizontal="center" vertical="center" wrapText="1"/>
    </xf>
    <xf numFmtId="0" fontId="37" fillId="3" borderId="4" xfId="19" applyFont="1" applyFill="1" applyBorder="1" applyAlignment="1">
      <alignment horizontal="center" vertical="center" wrapText="1"/>
    </xf>
    <xf numFmtId="0" fontId="38" fillId="3" borderId="2" xfId="0" applyFont="1" applyFill="1" applyBorder="1" applyAlignment="1">
      <alignment horizontal="center" vertical="center" wrapText="1"/>
    </xf>
    <xf numFmtId="175" fontId="37" fillId="3" borderId="1" xfId="19" applyNumberFormat="1" applyFont="1" applyFill="1" applyBorder="1" applyAlignment="1">
      <alignment horizontal="center" vertical="center" wrapText="1"/>
    </xf>
    <xf numFmtId="175" fontId="37" fillId="3" borderId="4" xfId="19" applyNumberFormat="1" applyFont="1" applyFill="1" applyBorder="1" applyAlignment="1">
      <alignment horizontal="center" vertical="center" wrapText="1"/>
    </xf>
    <xf numFmtId="0" fontId="8" fillId="0" borderId="30" xfId="19" applyFont="1" applyBorder="1" applyAlignment="1">
      <alignment horizontal="right" vertical="center"/>
    </xf>
    <xf numFmtId="0" fontId="8" fillId="0" borderId="31" xfId="19" applyFont="1" applyBorder="1" applyAlignment="1">
      <alignment horizontal="right" vertical="center"/>
    </xf>
    <xf numFmtId="0" fontId="8" fillId="0" borderId="48" xfId="19" applyFont="1" applyBorder="1" applyAlignment="1">
      <alignment horizontal="right" vertical="center"/>
    </xf>
    <xf numFmtId="3" fontId="14" fillId="6" borderId="24" xfId="19" applyNumberFormat="1" applyFont="1" applyFill="1" applyBorder="1" applyAlignment="1">
      <alignment horizontal="center" vertical="center" wrapText="1"/>
    </xf>
    <xf numFmtId="3" fontId="38" fillId="3" borderId="22" xfId="5" applyNumberFormat="1" applyFont="1" applyFill="1" applyBorder="1" applyAlignment="1">
      <alignment horizontal="center" vertical="center" wrapText="1"/>
    </xf>
    <xf numFmtId="3" fontId="38" fillId="3" borderId="23" xfId="5" applyNumberFormat="1" applyFont="1" applyFill="1" applyBorder="1" applyAlignment="1">
      <alignment horizontal="center" vertical="center" wrapText="1"/>
    </xf>
    <xf numFmtId="3" fontId="38" fillId="3" borderId="44" xfId="5" applyNumberFormat="1" applyFont="1" applyFill="1" applyBorder="1" applyAlignment="1">
      <alignment horizontal="center" vertical="center" wrapText="1"/>
    </xf>
    <xf numFmtId="0" fontId="36" fillId="6" borderId="65" xfId="19" applyFont="1" applyFill="1" applyBorder="1" applyAlignment="1">
      <alignment horizontal="center" vertical="center" wrapText="1"/>
    </xf>
    <xf numFmtId="0" fontId="36" fillId="6" borderId="66" xfId="19" applyFont="1" applyFill="1" applyBorder="1" applyAlignment="1">
      <alignment horizontal="center" vertical="center" wrapText="1"/>
    </xf>
    <xf numFmtId="0" fontId="36" fillId="6" borderId="67" xfId="19" applyFont="1" applyFill="1" applyBorder="1" applyAlignment="1">
      <alignment horizontal="center" vertical="center" wrapText="1"/>
    </xf>
    <xf numFmtId="0" fontId="38" fillId="0" borderId="42" xfId="0" applyFont="1" applyFill="1" applyBorder="1" applyAlignment="1">
      <alignment horizontal="center" vertical="center" wrapText="1"/>
    </xf>
    <xf numFmtId="0" fontId="38" fillId="0" borderId="24" xfId="0" applyFont="1" applyFill="1" applyBorder="1" applyAlignment="1">
      <alignment horizontal="center" vertical="center" wrapText="1"/>
    </xf>
    <xf numFmtId="0" fontId="38" fillId="0" borderId="43" xfId="0" applyFont="1" applyFill="1" applyBorder="1" applyAlignment="1">
      <alignment horizontal="center" vertical="center" wrapText="1"/>
    </xf>
    <xf numFmtId="175" fontId="13" fillId="0" borderId="2" xfId="19" applyNumberFormat="1" applyFont="1" applyFill="1" applyBorder="1" applyAlignment="1">
      <alignment vertical="center" wrapText="1"/>
    </xf>
    <xf numFmtId="175" fontId="13" fillId="0" borderId="43" xfId="19" applyNumberFormat="1" applyFont="1" applyFill="1" applyBorder="1" applyAlignment="1">
      <alignment vertical="center" wrapText="1"/>
    </xf>
    <xf numFmtId="174" fontId="38" fillId="3" borderId="69" xfId="5" applyNumberFormat="1" applyFont="1" applyFill="1" applyBorder="1" applyAlignment="1">
      <alignment horizontal="left" vertical="center" wrapText="1"/>
    </xf>
    <xf numFmtId="174" fontId="38" fillId="3" borderId="68" xfId="5" applyNumberFormat="1" applyFont="1" applyFill="1" applyBorder="1" applyAlignment="1">
      <alignment horizontal="left" vertical="center" wrapText="1"/>
    </xf>
    <xf numFmtId="174" fontId="38" fillId="3" borderId="70" xfId="5" applyNumberFormat="1" applyFont="1" applyFill="1" applyBorder="1" applyAlignment="1">
      <alignment horizontal="left" vertical="center" wrapText="1"/>
    </xf>
    <xf numFmtId="175" fontId="37" fillId="6" borderId="45" xfId="19" applyNumberFormat="1" applyFont="1" applyFill="1" applyBorder="1" applyAlignment="1">
      <alignment horizontal="left" vertical="center" wrapText="1"/>
    </xf>
    <xf numFmtId="0" fontId="0" fillId="6" borderId="37" xfId="0" applyFill="1" applyBorder="1" applyAlignment="1"/>
    <xf numFmtId="37" fontId="16" fillId="3" borderId="2" xfId="10" applyNumberFormat="1" applyFont="1" applyFill="1" applyBorder="1" applyAlignment="1">
      <alignment horizontal="center" vertical="center"/>
    </xf>
    <xf numFmtId="37" fontId="16" fillId="3" borderId="43" xfId="10" applyNumberFormat="1" applyFont="1" applyFill="1" applyBorder="1" applyAlignment="1">
      <alignment horizontal="center" vertical="center"/>
    </xf>
    <xf numFmtId="175" fontId="14" fillId="3" borderId="2" xfId="19" applyNumberFormat="1" applyFont="1" applyFill="1" applyBorder="1" applyAlignment="1">
      <alignment vertical="center" wrapText="1"/>
    </xf>
    <xf numFmtId="175" fontId="14" fillId="3" borderId="43" xfId="19" applyNumberFormat="1" applyFont="1" applyFill="1" applyBorder="1" applyAlignment="1">
      <alignment vertical="center" wrapText="1"/>
    </xf>
    <xf numFmtId="0" fontId="0" fillId="6" borderId="9" xfId="0" applyFill="1" applyBorder="1" applyAlignment="1"/>
    <xf numFmtId="37" fontId="16" fillId="3" borderId="24" xfId="10" applyNumberFormat="1" applyFont="1" applyFill="1" applyBorder="1" applyAlignment="1">
      <alignment horizontal="center" vertical="center"/>
    </xf>
    <xf numFmtId="175" fontId="14" fillId="3" borderId="24" xfId="19" applyNumberFormat="1" applyFont="1" applyFill="1" applyBorder="1" applyAlignment="1">
      <alignment vertical="center" wrapText="1"/>
    </xf>
    <xf numFmtId="175" fontId="37" fillId="3" borderId="24" xfId="19" applyNumberFormat="1" applyFont="1" applyFill="1" applyBorder="1" applyAlignment="1">
      <alignment horizontal="center" vertical="center" wrapText="1"/>
    </xf>
    <xf numFmtId="174" fontId="38" fillId="3" borderId="69" xfId="0" applyNumberFormat="1" applyFont="1" applyFill="1" applyBorder="1" applyAlignment="1">
      <alignment horizontal="center" vertical="center" wrapText="1"/>
    </xf>
    <xf numFmtId="0" fontId="38" fillId="3" borderId="68" xfId="0" applyFont="1" applyFill="1" applyBorder="1" applyAlignment="1">
      <alignment horizontal="center" vertical="center" wrapText="1"/>
    </xf>
    <xf numFmtId="177" fontId="14" fillId="0" borderId="43" xfId="19" applyNumberFormat="1" applyFont="1" applyFill="1" applyBorder="1" applyAlignment="1">
      <alignment horizontal="center" vertical="center" wrapText="1"/>
    </xf>
    <xf numFmtId="0" fontId="38" fillId="3" borderId="70" xfId="0" applyFont="1" applyFill="1" applyBorder="1" applyAlignment="1">
      <alignment horizontal="center" vertical="center" wrapText="1"/>
    </xf>
    <xf numFmtId="0" fontId="38" fillId="3" borderId="69" xfId="0" applyFont="1" applyFill="1" applyBorder="1" applyAlignment="1">
      <alignment horizontal="center" vertical="center" wrapText="1"/>
    </xf>
    <xf numFmtId="170" fontId="14" fillId="3" borderId="2" xfId="10" applyNumberFormat="1" applyFont="1" applyFill="1" applyBorder="1" applyAlignment="1">
      <alignment horizontal="center" vertical="center" wrapText="1"/>
    </xf>
    <xf numFmtId="170" fontId="14" fillId="3" borderId="43" xfId="10" applyNumberFormat="1" applyFont="1" applyFill="1" applyBorder="1" applyAlignment="1">
      <alignment horizontal="center" vertical="center" wrapText="1"/>
    </xf>
    <xf numFmtId="1" fontId="14" fillId="3" borderId="2" xfId="19" applyNumberFormat="1" applyFont="1" applyFill="1" applyBorder="1" applyAlignment="1">
      <alignment vertical="center" wrapText="1"/>
    </xf>
    <xf numFmtId="1" fontId="14" fillId="3" borderId="43" xfId="19" applyNumberFormat="1" applyFont="1" applyFill="1" applyBorder="1" applyAlignment="1">
      <alignment vertical="center" wrapText="1"/>
    </xf>
    <xf numFmtId="1" fontId="14" fillId="0" borderId="2" xfId="19" applyNumberFormat="1" applyFont="1" applyFill="1" applyBorder="1" applyAlignment="1">
      <alignment vertical="center" wrapText="1"/>
    </xf>
    <xf numFmtId="1" fontId="14" fillId="0" borderId="43" xfId="19" applyNumberFormat="1" applyFont="1" applyFill="1" applyBorder="1" applyAlignment="1">
      <alignment vertical="center" wrapText="1"/>
    </xf>
    <xf numFmtId="1" fontId="14" fillId="3" borderId="24" xfId="19" applyNumberFormat="1" applyFont="1" applyFill="1" applyBorder="1" applyAlignment="1">
      <alignment vertical="center" wrapText="1"/>
    </xf>
    <xf numFmtId="3" fontId="14" fillId="3" borderId="24" xfId="19" applyNumberFormat="1" applyFont="1" applyFill="1" applyBorder="1" applyAlignment="1">
      <alignment horizontal="center" vertical="center" wrapText="1"/>
    </xf>
    <xf numFmtId="3" fontId="14" fillId="0" borderId="24" xfId="19" applyNumberFormat="1" applyFont="1" applyFill="1" applyBorder="1" applyAlignment="1">
      <alignment horizontal="center" vertical="center" wrapText="1"/>
    </xf>
    <xf numFmtId="175" fontId="37" fillId="6" borderId="37" xfId="19" applyNumberFormat="1" applyFont="1" applyFill="1" applyBorder="1" applyAlignment="1">
      <alignment horizontal="left" vertical="center" wrapText="1"/>
    </xf>
    <xf numFmtId="175" fontId="14" fillId="0" borderId="2" xfId="19" applyNumberFormat="1" applyFont="1" applyFill="1" applyBorder="1" applyAlignment="1">
      <alignment vertical="center" wrapText="1"/>
    </xf>
    <xf numFmtId="175" fontId="14" fillId="0" borderId="43" xfId="19" applyNumberFormat="1" applyFont="1" applyFill="1" applyBorder="1" applyAlignment="1">
      <alignment vertical="center" wrapText="1"/>
    </xf>
    <xf numFmtId="0" fontId="10" fillId="0" borderId="59" xfId="19" applyFont="1" applyFill="1" applyBorder="1" applyAlignment="1">
      <alignment horizontal="center" vertical="center" wrapText="1"/>
    </xf>
    <xf numFmtId="0" fontId="10" fillId="0" borderId="58" xfId="19" applyFont="1" applyFill="1" applyBorder="1" applyAlignment="1">
      <alignment horizontal="center" vertical="center" wrapText="1"/>
    </xf>
    <xf numFmtId="0" fontId="10" fillId="0" borderId="57" xfId="19" applyFont="1" applyFill="1" applyBorder="1" applyAlignment="1">
      <alignment horizontal="center" vertical="center" wrapText="1"/>
    </xf>
    <xf numFmtId="174" fontId="38" fillId="3" borderId="69" xfId="5" applyNumberFormat="1" applyFont="1" applyFill="1" applyBorder="1" applyAlignment="1">
      <alignment horizontal="center" vertical="center" wrapText="1"/>
    </xf>
    <xf numFmtId="174" fontId="38" fillId="3" borderId="68" xfId="5" applyNumberFormat="1" applyFont="1" applyFill="1" applyBorder="1" applyAlignment="1">
      <alignment horizontal="center" vertical="center" wrapText="1"/>
    </xf>
    <xf numFmtId="174" fontId="38" fillId="3" borderId="70" xfId="5" applyNumberFormat="1" applyFont="1" applyFill="1" applyBorder="1" applyAlignment="1">
      <alignment horizontal="center" vertical="center" wrapText="1"/>
    </xf>
    <xf numFmtId="174" fontId="38" fillId="3" borderId="22" xfId="5" applyNumberFormat="1" applyFont="1" applyFill="1" applyBorder="1" applyAlignment="1">
      <alignment horizontal="center" vertical="center" wrapText="1"/>
    </xf>
    <xf numFmtId="174" fontId="38" fillId="3" borderId="23" xfId="5" applyNumberFormat="1" applyFont="1" applyFill="1" applyBorder="1" applyAlignment="1">
      <alignment horizontal="center" vertical="center" wrapText="1"/>
    </xf>
    <xf numFmtId="174" fontId="38" fillId="3" borderId="44" xfId="5" applyNumberFormat="1" applyFont="1" applyFill="1" applyBorder="1" applyAlignment="1">
      <alignment horizontal="center" vertical="center" wrapText="1"/>
    </xf>
    <xf numFmtId="0" fontId="13" fillId="3" borderId="2" xfId="19" applyFont="1" applyFill="1" applyBorder="1" applyAlignment="1">
      <alignment horizontal="center"/>
    </xf>
    <xf numFmtId="0" fontId="13" fillId="3" borderId="43" xfId="19" applyFont="1" applyFill="1" applyBorder="1" applyAlignment="1">
      <alignment horizontal="center"/>
    </xf>
    <xf numFmtId="37" fontId="13" fillId="0" borderId="2" xfId="19" applyNumberFormat="1" applyFont="1" applyFill="1" applyBorder="1" applyAlignment="1">
      <alignment vertical="center"/>
    </xf>
    <xf numFmtId="0" fontId="13" fillId="0" borderId="43" xfId="19" applyFont="1" applyFill="1" applyBorder="1" applyAlignment="1">
      <alignment vertical="center"/>
    </xf>
    <xf numFmtId="174" fontId="38" fillId="3" borderId="2" xfId="5" applyNumberFormat="1" applyFont="1" applyFill="1" applyBorder="1" applyAlignment="1">
      <alignment horizontal="center" vertical="center" wrapText="1"/>
    </xf>
    <xf numFmtId="174" fontId="38" fillId="3" borderId="38" xfId="5" applyNumberFormat="1" applyFont="1" applyFill="1" applyBorder="1" applyAlignment="1">
      <alignment horizontal="center" vertical="center" wrapText="1"/>
    </xf>
    <xf numFmtId="37" fontId="13" fillId="3" borderId="2" xfId="19" applyNumberFormat="1" applyFont="1" applyFill="1" applyBorder="1" applyAlignment="1">
      <alignment vertical="center"/>
    </xf>
    <xf numFmtId="0" fontId="13" fillId="3" borderId="43" xfId="19" applyFont="1" applyFill="1" applyBorder="1" applyAlignment="1">
      <alignment vertical="center"/>
    </xf>
    <xf numFmtId="1" fontId="38" fillId="3" borderId="2" xfId="0" applyNumberFormat="1" applyFont="1" applyFill="1" applyBorder="1" applyAlignment="1">
      <alignment horizontal="center" vertical="center" wrapText="1"/>
    </xf>
    <xf numFmtId="0" fontId="38" fillId="0" borderId="2" xfId="0" applyFont="1" applyFill="1" applyBorder="1" applyAlignment="1">
      <alignment horizontal="center" vertical="center" wrapText="1"/>
    </xf>
    <xf numFmtId="0" fontId="37" fillId="0" borderId="59" xfId="19" applyFont="1" applyFill="1" applyBorder="1" applyAlignment="1">
      <alignment horizontal="center" vertical="center" wrapText="1"/>
    </xf>
    <xf numFmtId="0" fontId="37" fillId="0" borderId="58" xfId="19" applyFont="1" applyFill="1" applyBorder="1" applyAlignment="1">
      <alignment horizontal="center" vertical="center" wrapText="1"/>
    </xf>
    <xf numFmtId="0" fontId="37" fillId="0" borderId="57" xfId="19" applyFont="1" applyFill="1" applyBorder="1" applyAlignment="1">
      <alignment horizontal="center" vertical="center" wrapText="1"/>
    </xf>
    <xf numFmtId="0" fontId="10" fillId="3" borderId="43" xfId="0" applyFont="1" applyFill="1" applyBorder="1" applyAlignment="1">
      <alignment horizontal="center" vertical="center" wrapText="1"/>
    </xf>
    <xf numFmtId="0" fontId="10" fillId="0" borderId="43" xfId="0" applyFont="1" applyFill="1" applyBorder="1" applyAlignment="1">
      <alignment horizontal="center" vertical="center" wrapText="1"/>
    </xf>
    <xf numFmtId="1" fontId="10" fillId="0" borderId="43" xfId="0" applyNumberFormat="1" applyFont="1" applyFill="1" applyBorder="1" applyAlignment="1">
      <alignment horizontal="center" vertical="center" wrapText="1"/>
    </xf>
    <xf numFmtId="174" fontId="38" fillId="3" borderId="16" xfId="5" applyNumberFormat="1" applyFont="1" applyFill="1" applyBorder="1" applyAlignment="1">
      <alignment horizontal="left" vertical="center" wrapText="1"/>
    </xf>
    <xf numFmtId="174" fontId="38" fillId="3" borderId="8" xfId="5" applyNumberFormat="1" applyFont="1" applyFill="1" applyBorder="1" applyAlignment="1">
      <alignment horizontal="left" vertical="center" wrapText="1"/>
    </xf>
    <xf numFmtId="174" fontId="38" fillId="3" borderId="49" xfId="5" applyNumberFormat="1" applyFont="1" applyFill="1" applyBorder="1" applyAlignment="1">
      <alignment horizontal="left" vertical="center" wrapText="1"/>
    </xf>
    <xf numFmtId="175" fontId="37" fillId="6" borderId="7" xfId="19" applyNumberFormat="1" applyFont="1" applyFill="1" applyBorder="1" applyAlignment="1">
      <alignment horizontal="left" vertical="center" wrapText="1"/>
    </xf>
    <xf numFmtId="0" fontId="0" fillId="6" borderId="56" xfId="0" applyFill="1" applyBorder="1" applyAlignment="1"/>
    <xf numFmtId="3" fontId="13" fillId="3" borderId="1" xfId="10" applyNumberFormat="1" applyFont="1" applyFill="1" applyBorder="1" applyAlignment="1">
      <alignment horizontal="center" vertical="center" wrapText="1"/>
    </xf>
    <xf numFmtId="3" fontId="13" fillId="3" borderId="4" xfId="10" applyNumberFormat="1" applyFont="1" applyFill="1" applyBorder="1" applyAlignment="1">
      <alignment horizontal="center" vertical="center" wrapText="1"/>
    </xf>
    <xf numFmtId="175" fontId="14" fillId="3" borderId="1" xfId="19" applyNumberFormat="1" applyFont="1" applyFill="1" applyBorder="1" applyAlignment="1">
      <alignment vertical="center" wrapText="1"/>
    </xf>
    <xf numFmtId="175" fontId="14" fillId="3" borderId="4" xfId="19" applyNumberFormat="1" applyFont="1" applyFill="1" applyBorder="1" applyAlignment="1">
      <alignment vertical="center" wrapText="1"/>
    </xf>
    <xf numFmtId="0" fontId="10" fillId="3" borderId="42" xfId="0" applyFont="1" applyFill="1" applyBorder="1" applyAlignment="1">
      <alignment horizontal="center" vertical="center" wrapText="1"/>
    </xf>
    <xf numFmtId="1" fontId="10" fillId="3" borderId="42" xfId="0" applyNumberFormat="1" applyFont="1" applyFill="1" applyBorder="1" applyAlignment="1">
      <alignment horizontal="center" vertical="center" wrapText="1"/>
    </xf>
    <xf numFmtId="1" fontId="10" fillId="3" borderId="24" xfId="0" applyNumberFormat="1" applyFont="1" applyFill="1" applyBorder="1" applyAlignment="1">
      <alignment horizontal="center" vertical="center" wrapText="1"/>
    </xf>
    <xf numFmtId="174" fontId="10" fillId="3" borderId="43" xfId="5" applyNumberFormat="1" applyFont="1" applyFill="1" applyBorder="1" applyAlignment="1">
      <alignment vertical="center" wrapText="1"/>
    </xf>
    <xf numFmtId="174" fontId="10" fillId="3" borderId="68" xfId="5" applyNumberFormat="1" applyFont="1" applyFill="1" applyBorder="1" applyAlignment="1">
      <alignment horizontal="left" vertical="center" wrapText="1"/>
    </xf>
    <xf numFmtId="174" fontId="10" fillId="3" borderId="70" xfId="5" applyNumberFormat="1" applyFont="1" applyFill="1" applyBorder="1" applyAlignment="1">
      <alignment horizontal="left" vertical="center" wrapText="1"/>
    </xf>
    <xf numFmtId="170" fontId="14" fillId="3" borderId="2" xfId="0" applyNumberFormat="1" applyFont="1" applyFill="1" applyBorder="1" applyAlignment="1">
      <alignment horizontal="center" vertical="center"/>
    </xf>
    <xf numFmtId="170" fontId="14" fillId="3" borderId="43" xfId="0" applyNumberFormat="1" applyFont="1" applyFill="1" applyBorder="1" applyAlignment="1">
      <alignment horizontal="center" vertical="center"/>
    </xf>
    <xf numFmtId="170" fontId="13" fillId="3" borderId="2" xfId="0" applyNumberFormat="1" applyFont="1" applyFill="1" applyBorder="1" applyAlignment="1">
      <alignment horizontal="center" vertical="center"/>
    </xf>
    <xf numFmtId="170" fontId="13" fillId="3" borderId="43" xfId="0" applyNumberFormat="1" applyFont="1" applyFill="1" applyBorder="1" applyAlignment="1">
      <alignment horizontal="center" vertical="center"/>
    </xf>
    <xf numFmtId="0" fontId="10" fillId="3" borderId="43" xfId="0" applyFont="1" applyFill="1" applyBorder="1" applyAlignment="1">
      <alignment horizontal="justify" vertical="center" wrapText="1"/>
    </xf>
    <xf numFmtId="1" fontId="10" fillId="3" borderId="43" xfId="0" applyNumberFormat="1" applyFont="1" applyFill="1" applyBorder="1" applyAlignment="1">
      <alignment horizontal="justify" vertical="center" wrapText="1"/>
    </xf>
    <xf numFmtId="174" fontId="10" fillId="3" borderId="42" xfId="5" applyNumberFormat="1" applyFont="1" applyFill="1" applyBorder="1" applyAlignment="1">
      <alignment vertical="center" wrapText="1"/>
    </xf>
    <xf numFmtId="174" fontId="10" fillId="3" borderId="69" xfId="5" applyNumberFormat="1" applyFont="1" applyFill="1" applyBorder="1" applyAlignment="1">
      <alignment horizontal="left" vertical="center" wrapText="1"/>
    </xf>
    <xf numFmtId="0" fontId="10" fillId="3" borderId="3"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4" xfId="0" applyFont="1" applyFill="1" applyBorder="1" applyAlignment="1">
      <alignment horizontal="center" vertical="center" wrapText="1"/>
    </xf>
    <xf numFmtId="174" fontId="10" fillId="3" borderId="22" xfId="5" applyNumberFormat="1" applyFont="1" applyFill="1" applyBorder="1" applyAlignment="1">
      <alignment horizontal="center" vertical="center" wrapText="1"/>
    </xf>
    <xf numFmtId="174" fontId="10" fillId="3" borderId="23" xfId="5" applyNumberFormat="1" applyFont="1" applyFill="1" applyBorder="1" applyAlignment="1">
      <alignment horizontal="center" vertical="center" wrapText="1"/>
    </xf>
    <xf numFmtId="174" fontId="10" fillId="3" borderId="44" xfId="5" applyNumberFormat="1" applyFont="1" applyFill="1" applyBorder="1" applyAlignment="1">
      <alignment horizontal="center" vertical="center" wrapText="1"/>
    </xf>
    <xf numFmtId="43" fontId="10" fillId="3" borderId="16" xfId="19" applyNumberFormat="1" applyFont="1" applyFill="1" applyBorder="1" applyAlignment="1">
      <alignment horizontal="left"/>
    </xf>
    <xf numFmtId="43" fontId="10" fillId="3" borderId="8" xfId="19" applyNumberFormat="1" applyFont="1" applyFill="1" applyBorder="1" applyAlignment="1">
      <alignment horizontal="left"/>
    </xf>
    <xf numFmtId="43" fontId="10" fillId="3" borderId="49" xfId="19" applyNumberFormat="1" applyFont="1" applyFill="1" applyBorder="1" applyAlignment="1">
      <alignment horizontal="left"/>
    </xf>
    <xf numFmtId="0" fontId="3" fillId="3" borderId="0" xfId="19" applyFill="1" applyAlignment="1">
      <alignment horizontal="left"/>
    </xf>
    <xf numFmtId="170" fontId="15" fillId="6" borderId="42" xfId="10" applyNumberFormat="1" applyFont="1" applyFill="1" applyBorder="1" applyAlignment="1">
      <alignment vertical="center"/>
    </xf>
    <xf numFmtId="170" fontId="15" fillId="6" borderId="24" xfId="10" applyNumberFormat="1" applyFont="1" applyFill="1" applyBorder="1" applyAlignment="1">
      <alignment vertical="center"/>
    </xf>
    <xf numFmtId="170" fontId="15" fillId="6" borderId="43" xfId="10" applyNumberFormat="1" applyFont="1" applyFill="1" applyBorder="1" applyAlignment="1">
      <alignment vertical="center"/>
    </xf>
    <xf numFmtId="37" fontId="3" fillId="3" borderId="3" xfId="19" applyNumberFormat="1" applyFill="1" applyBorder="1" applyAlignment="1">
      <alignment horizontal="center" vertical="center"/>
    </xf>
    <xf numFmtId="0" fontId="3" fillId="3" borderId="1" xfId="19" applyFill="1" applyBorder="1" applyAlignment="1">
      <alignment horizontal="center" vertical="center"/>
    </xf>
    <xf numFmtId="0" fontId="3" fillId="3" borderId="4" xfId="19" applyFill="1" applyBorder="1" applyAlignment="1">
      <alignment horizontal="center" vertical="center"/>
    </xf>
    <xf numFmtId="0" fontId="43" fillId="6" borderId="25" xfId="0" applyFont="1" applyFill="1" applyBorder="1" applyAlignment="1">
      <alignment horizontal="left" vertical="center" wrapText="1"/>
    </xf>
    <xf numFmtId="0" fontId="43" fillId="6" borderId="28" xfId="0" applyFont="1" applyFill="1" applyBorder="1" applyAlignment="1">
      <alignment horizontal="left" vertical="center" wrapText="1"/>
    </xf>
    <xf numFmtId="0" fontId="43" fillId="6" borderId="30" xfId="0" applyFont="1" applyFill="1" applyBorder="1" applyAlignment="1">
      <alignment horizontal="left" vertical="center" wrapText="1"/>
    </xf>
    <xf numFmtId="37" fontId="15" fillId="6" borderId="3" xfId="19" applyNumberFormat="1" applyFont="1" applyFill="1" applyBorder="1" applyAlignment="1">
      <alignment horizontal="center" vertical="center"/>
    </xf>
    <xf numFmtId="0" fontId="15" fillId="6" borderId="1" xfId="19" applyFont="1" applyFill="1" applyBorder="1" applyAlignment="1">
      <alignment horizontal="center" vertical="center"/>
    </xf>
    <xf numFmtId="0" fontId="15" fillId="6" borderId="4" xfId="19" applyFont="1" applyFill="1" applyBorder="1" applyAlignment="1">
      <alignment horizontal="center" vertical="center"/>
    </xf>
    <xf numFmtId="49" fontId="57" fillId="3" borderId="1" xfId="0" applyNumberFormat="1" applyFont="1" applyFill="1" applyBorder="1" applyAlignment="1">
      <alignment horizontal="left" vertical="center" wrapText="1"/>
    </xf>
    <xf numFmtId="0" fontId="2" fillId="3" borderId="1"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3" xfId="0" applyFont="1" applyFill="1" applyBorder="1" applyAlignment="1">
      <alignment horizontal="justify" vertical="center" wrapText="1"/>
    </xf>
    <xf numFmtId="0" fontId="3" fillId="3" borderId="14" xfId="0" applyFont="1" applyFill="1" applyBorder="1" applyAlignment="1">
      <alignment horizontal="center" vertical="center" wrapText="1"/>
    </xf>
    <xf numFmtId="0" fontId="3" fillId="3" borderId="1" xfId="0" applyFont="1" applyFill="1" applyBorder="1" applyAlignment="1">
      <alignment horizontal="justify" vertical="center" wrapText="1"/>
    </xf>
    <xf numFmtId="0" fontId="3" fillId="3" borderId="15" xfId="0" applyFont="1" applyFill="1" applyBorder="1" applyAlignment="1">
      <alignment horizontal="center" vertical="center" wrapText="1"/>
    </xf>
    <xf numFmtId="0" fontId="3" fillId="3" borderId="4" xfId="0" applyFont="1" applyFill="1" applyBorder="1" applyAlignment="1">
      <alignment horizontal="justify" vertical="center" wrapText="1"/>
    </xf>
    <xf numFmtId="0" fontId="3" fillId="3" borderId="5" xfId="0" applyFont="1" applyFill="1" applyBorder="1" applyAlignment="1">
      <alignment horizontal="justify" vertical="center" wrapText="1"/>
    </xf>
    <xf numFmtId="0" fontId="3" fillId="3" borderId="2" xfId="0" applyFont="1" applyFill="1" applyBorder="1" applyAlignment="1">
      <alignment horizontal="justify" vertical="center" wrapText="1"/>
    </xf>
    <xf numFmtId="2" fontId="29" fillId="3" borderId="3" xfId="21" applyNumberFormat="1" applyFont="1" applyFill="1" applyBorder="1" applyAlignment="1">
      <alignment horizontal="center" vertical="center" wrapText="1"/>
    </xf>
    <xf numFmtId="2" fontId="29" fillId="3" borderId="17" xfId="21" applyNumberFormat="1" applyFont="1" applyFill="1" applyBorder="1" applyAlignment="1">
      <alignment horizontal="center" vertical="center"/>
    </xf>
    <xf numFmtId="2" fontId="27" fillId="3" borderId="17" xfId="0" applyNumberFormat="1" applyFont="1" applyFill="1" applyBorder="1" applyAlignment="1">
      <alignment horizontal="center" vertical="center" wrapText="1"/>
    </xf>
    <xf numFmtId="2" fontId="29" fillId="3" borderId="17" xfId="0" applyNumberFormat="1" applyFont="1" applyFill="1" applyBorder="1" applyAlignment="1">
      <alignment horizontal="center" vertical="center" wrapText="1"/>
    </xf>
    <xf numFmtId="176" fontId="27" fillId="3" borderId="2" xfId="10" applyNumberFormat="1" applyFont="1" applyFill="1" applyBorder="1" applyAlignment="1">
      <alignment horizontal="center" vertical="center"/>
    </xf>
    <xf numFmtId="176" fontId="27" fillId="3" borderId="17" xfId="9" applyNumberFormat="1" applyFont="1" applyFill="1" applyBorder="1" applyAlignment="1">
      <alignment horizontal="center" vertical="center"/>
    </xf>
    <xf numFmtId="0" fontId="3" fillId="3" borderId="47" xfId="0" applyFont="1" applyFill="1" applyBorder="1" applyAlignment="1">
      <alignment horizontal="justify" vertical="top" wrapText="1"/>
    </xf>
    <xf numFmtId="0" fontId="3" fillId="3" borderId="7" xfId="0" applyFont="1" applyFill="1" applyBorder="1" applyAlignment="1">
      <alignment horizontal="justify" vertical="top"/>
    </xf>
    <xf numFmtId="0" fontId="3" fillId="3" borderId="56" xfId="0" applyFont="1" applyFill="1" applyBorder="1" applyAlignment="1">
      <alignment horizontal="justify" vertical="top"/>
    </xf>
    <xf numFmtId="0" fontId="3" fillId="3" borderId="51" xfId="0" applyFont="1" applyFill="1" applyBorder="1" applyAlignment="1">
      <alignment horizontal="justify" vertical="center" wrapText="1"/>
    </xf>
    <xf numFmtId="0" fontId="3" fillId="3" borderId="7" xfId="0" applyFont="1" applyFill="1" applyBorder="1" applyAlignment="1">
      <alignment horizontal="justify" vertical="center"/>
    </xf>
    <xf numFmtId="0" fontId="3" fillId="3" borderId="56" xfId="0" applyFont="1" applyFill="1" applyBorder="1" applyAlignment="1">
      <alignment horizontal="justify" vertical="center"/>
    </xf>
    <xf numFmtId="0" fontId="3" fillId="3" borderId="27" xfId="0" applyFont="1" applyFill="1" applyBorder="1" applyAlignment="1">
      <alignment horizontal="left" vertical="center" wrapText="1"/>
    </xf>
    <xf numFmtId="0" fontId="3" fillId="3" borderId="9" xfId="0" applyFont="1" applyFill="1" applyBorder="1" applyAlignment="1">
      <alignment horizontal="left" vertical="center" wrapText="1"/>
    </xf>
    <xf numFmtId="0" fontId="3" fillId="3" borderId="37" xfId="0" applyFont="1" applyFill="1" applyBorder="1" applyAlignment="1">
      <alignment horizontal="left" vertical="center" wrapText="1"/>
    </xf>
    <xf numFmtId="0" fontId="3" fillId="3" borderId="47" xfId="0" applyFont="1" applyFill="1" applyBorder="1" applyAlignment="1">
      <alignment horizontal="justify" vertical="center" wrapText="1"/>
    </xf>
    <xf numFmtId="0" fontId="3" fillId="3" borderId="27" xfId="0" applyFont="1" applyFill="1" applyBorder="1" applyAlignment="1">
      <alignment horizontal="justify" vertical="center" wrapText="1"/>
    </xf>
    <xf numFmtId="0" fontId="3" fillId="3" borderId="9" xfId="0" applyFont="1" applyFill="1" applyBorder="1" applyAlignment="1">
      <alignment horizontal="justify" vertical="center" wrapText="1"/>
    </xf>
    <xf numFmtId="0" fontId="3" fillId="3" borderId="37" xfId="0" applyFont="1" applyFill="1" applyBorder="1" applyAlignment="1">
      <alignment horizontal="justify" vertical="center" wrapText="1"/>
    </xf>
    <xf numFmtId="37" fontId="3" fillId="3" borderId="51" xfId="0" applyNumberFormat="1" applyFont="1" applyFill="1" applyBorder="1" applyAlignment="1">
      <alignment horizontal="justify" vertical="center" wrapText="1"/>
    </xf>
    <xf numFmtId="0" fontId="3" fillId="3" borderId="7" xfId="0" applyFont="1" applyFill="1" applyBorder="1" applyAlignment="1">
      <alignment horizontal="justify" vertical="center" wrapText="1"/>
    </xf>
    <xf numFmtId="0" fontId="3" fillId="3" borderId="45" xfId="0" applyFont="1" applyFill="1" applyBorder="1" applyAlignment="1">
      <alignment horizontal="justify" vertical="center" wrapText="1"/>
    </xf>
    <xf numFmtId="0" fontId="13" fillId="3" borderId="13" xfId="16" applyFont="1" applyFill="1" applyBorder="1" applyAlignment="1">
      <alignment horizontal="left" vertical="center" wrapText="1"/>
    </xf>
    <xf numFmtId="0" fontId="13" fillId="3" borderId="55" xfId="16" applyFont="1" applyFill="1" applyBorder="1" applyAlignment="1">
      <alignment horizontal="left" vertical="center" wrapText="1"/>
    </xf>
    <xf numFmtId="0" fontId="13" fillId="3" borderId="18" xfId="16" applyFont="1" applyFill="1" applyBorder="1" applyAlignment="1">
      <alignment horizontal="left" vertical="center" wrapText="1"/>
    </xf>
    <xf numFmtId="0" fontId="13" fillId="3" borderId="19" xfId="16" applyFont="1" applyFill="1" applyBorder="1" applyAlignment="1">
      <alignment horizontal="left" vertical="center" wrapText="1"/>
    </xf>
    <xf numFmtId="0" fontId="13" fillId="3" borderId="17" xfId="16" applyFont="1" applyFill="1" applyBorder="1" applyAlignment="1">
      <alignment horizontal="left" vertical="center" wrapText="1"/>
    </xf>
    <xf numFmtId="0" fontId="13" fillId="3" borderId="54" xfId="16" applyFont="1" applyFill="1" applyBorder="1" applyAlignment="1">
      <alignment horizontal="left" vertical="center" wrapText="1"/>
    </xf>
    <xf numFmtId="0" fontId="13" fillId="3" borderId="14" xfId="16" applyFont="1" applyFill="1" applyBorder="1" applyAlignment="1">
      <alignment horizontal="left" vertical="center" wrapText="1"/>
    </xf>
    <xf numFmtId="0" fontId="13" fillId="3" borderId="5" xfId="16" applyFont="1" applyFill="1" applyBorder="1" applyAlignment="1">
      <alignment horizontal="left" vertical="center" wrapText="1"/>
    </xf>
    <xf numFmtId="0" fontId="13" fillId="3" borderId="1" xfId="16" applyFont="1" applyFill="1" applyBorder="1" applyAlignment="1">
      <alignment horizontal="left" vertical="center" wrapText="1"/>
    </xf>
    <xf numFmtId="0" fontId="13" fillId="3" borderId="2" xfId="16" applyFont="1" applyFill="1" applyBorder="1" applyAlignment="1">
      <alignment horizontal="left" vertical="center" wrapText="1"/>
    </xf>
    <xf numFmtId="0" fontId="13" fillId="3" borderId="4" xfId="16" applyFont="1" applyFill="1" applyBorder="1" applyAlignment="1">
      <alignment horizontal="left" vertical="center" wrapText="1"/>
    </xf>
    <xf numFmtId="0" fontId="13" fillId="3" borderId="55" xfId="0" applyFont="1" applyFill="1" applyBorder="1" applyAlignment="1">
      <alignment horizontal="left" vertical="center" wrapText="1"/>
    </xf>
    <xf numFmtId="0" fontId="26" fillId="3" borderId="18" xfId="0" applyFont="1" applyFill="1" applyBorder="1" applyAlignment="1">
      <alignment horizontal="left"/>
    </xf>
    <xf numFmtId="0" fontId="13" fillId="3" borderId="54" xfId="0" applyFont="1" applyFill="1" applyBorder="1" applyAlignment="1">
      <alignment horizontal="left" vertical="center" wrapText="1"/>
    </xf>
    <xf numFmtId="0" fontId="13" fillId="3" borderId="18" xfId="0" applyFont="1" applyFill="1" applyBorder="1" applyAlignment="1">
      <alignment horizontal="left" vertical="center" wrapText="1"/>
    </xf>
    <xf numFmtId="0" fontId="13" fillId="3" borderId="17" xfId="0" applyFont="1" applyFill="1" applyBorder="1" applyAlignment="1">
      <alignment horizontal="left" vertical="center" wrapText="1"/>
    </xf>
    <xf numFmtId="0" fontId="13" fillId="3" borderId="14" xfId="0" applyFont="1" applyFill="1" applyBorder="1" applyAlignment="1">
      <alignment horizontal="left" vertical="center" wrapText="1"/>
    </xf>
    <xf numFmtId="0" fontId="13" fillId="3" borderId="15" xfId="0" applyFont="1" applyFill="1" applyBorder="1" applyAlignment="1">
      <alignment horizontal="left" vertical="center" wrapText="1"/>
    </xf>
    <xf numFmtId="171" fontId="20" fillId="3" borderId="3" xfId="0" applyNumberFormat="1" applyFont="1" applyFill="1" applyBorder="1" applyAlignment="1">
      <alignment horizontal="center" vertical="center"/>
    </xf>
    <xf numFmtId="171" fontId="20" fillId="3" borderId="16" xfId="0" applyNumberFormat="1" applyFont="1" applyFill="1" applyBorder="1" applyAlignment="1">
      <alignment horizontal="center" vertical="center"/>
    </xf>
    <xf numFmtId="171" fontId="20" fillId="3" borderId="5" xfId="0" applyNumberFormat="1" applyFont="1" applyFill="1" applyBorder="1" applyAlignment="1">
      <alignment horizontal="center" vertical="center"/>
    </xf>
    <xf numFmtId="171" fontId="20" fillId="3" borderId="53" xfId="0" applyNumberFormat="1" applyFont="1" applyFill="1" applyBorder="1" applyAlignment="1">
      <alignment horizontal="center" vertical="center"/>
    </xf>
    <xf numFmtId="10" fontId="27" fillId="3" borderId="2" xfId="16" applyNumberFormat="1" applyFont="1" applyFill="1" applyBorder="1" applyAlignment="1">
      <alignment horizontal="center" vertical="center" wrapText="1"/>
    </xf>
    <xf numFmtId="0" fontId="27" fillId="3" borderId="57" xfId="16" applyFont="1" applyFill="1" applyBorder="1" applyAlignment="1">
      <alignment horizontal="left" vertical="top" wrapText="1"/>
    </xf>
    <xf numFmtId="0" fontId="27" fillId="3" borderId="63" xfId="16" applyFont="1" applyFill="1" applyBorder="1" applyAlignment="1">
      <alignment horizontal="left" vertical="center" wrapText="1"/>
    </xf>
    <xf numFmtId="0" fontId="27" fillId="3" borderId="61" xfId="16" applyFont="1" applyFill="1" applyBorder="1" applyAlignment="1">
      <alignment horizontal="left" vertical="center" wrapText="1"/>
    </xf>
    <xf numFmtId="0" fontId="13" fillId="3" borderId="63" xfId="16" applyFont="1" applyFill="1" applyBorder="1" applyAlignment="1">
      <alignment horizontal="left" vertical="top" wrapText="1"/>
    </xf>
    <xf numFmtId="0" fontId="13" fillId="3" borderId="61" xfId="16" applyFont="1" applyFill="1" applyBorder="1" applyAlignment="1">
      <alignment horizontal="left" vertical="top" wrapText="1"/>
    </xf>
    <xf numFmtId="0" fontId="13" fillId="3" borderId="58" xfId="16" applyFont="1" applyFill="1" applyBorder="1" applyAlignment="1">
      <alignment horizontal="left" vertical="top" wrapText="1"/>
    </xf>
    <xf numFmtId="0" fontId="13" fillId="3" borderId="59" xfId="16" applyFont="1" applyFill="1" applyBorder="1" applyAlignment="1">
      <alignment vertical="top" wrapText="1"/>
    </xf>
    <xf numFmtId="0" fontId="13" fillId="3" borderId="58" xfId="16" applyFont="1" applyFill="1" applyBorder="1" applyAlignment="1">
      <alignment vertical="top" wrapText="1"/>
    </xf>
    <xf numFmtId="0" fontId="13" fillId="3" borderId="63" xfId="16" applyFont="1" applyFill="1" applyBorder="1" applyAlignment="1">
      <alignment vertical="top" wrapText="1"/>
    </xf>
    <xf numFmtId="0" fontId="13" fillId="3" borderId="61" xfId="16" applyFont="1" applyFill="1" applyBorder="1" applyAlignment="1">
      <alignment vertical="top" wrapText="1"/>
    </xf>
    <xf numFmtId="0" fontId="27" fillId="3" borderId="58" xfId="16" applyFont="1" applyFill="1" applyBorder="1" applyAlignment="1">
      <alignment vertical="top" wrapText="1"/>
    </xf>
    <xf numFmtId="0" fontId="27" fillId="3" borderId="57" xfId="16" applyFont="1" applyFill="1" applyBorder="1" applyAlignment="1">
      <alignment vertical="top" wrapText="1"/>
    </xf>
    <xf numFmtId="0" fontId="27" fillId="3" borderId="41" xfId="16" applyFont="1" applyFill="1" applyBorder="1" applyAlignment="1">
      <alignment horizontal="left" vertical="center" wrapText="1"/>
    </xf>
    <xf numFmtId="9" fontId="14" fillId="0" borderId="3" xfId="26" applyFont="1" applyFill="1" applyBorder="1" applyAlignment="1">
      <alignment horizontal="center" vertical="center" wrapText="1"/>
    </xf>
    <xf numFmtId="3" fontId="38" fillId="0" borderId="69" xfId="5" applyNumberFormat="1" applyFont="1" applyFill="1" applyBorder="1" applyAlignment="1">
      <alignment horizontal="center" vertical="center" wrapText="1"/>
    </xf>
    <xf numFmtId="176" fontId="14" fillId="0" borderId="2" xfId="10" applyNumberFormat="1" applyFont="1" applyFill="1" applyBorder="1" applyAlignment="1">
      <alignment horizontal="center" vertical="center" wrapText="1"/>
    </xf>
    <xf numFmtId="3" fontId="38" fillId="0" borderId="68" xfId="5" applyNumberFormat="1" applyFont="1" applyFill="1" applyBorder="1" applyAlignment="1">
      <alignment horizontal="center" vertical="center" wrapText="1"/>
    </xf>
    <xf numFmtId="9" fontId="14" fillId="0" borderId="1" xfId="26" applyFont="1" applyFill="1" applyBorder="1" applyAlignment="1">
      <alignment horizontal="center" vertical="center" wrapText="1"/>
    </xf>
    <xf numFmtId="176" fontId="14" fillId="0" borderId="2" xfId="19" applyNumberFormat="1" applyFont="1" applyFill="1" applyBorder="1" applyAlignment="1">
      <alignment horizontal="center" vertical="center" wrapText="1"/>
    </xf>
    <xf numFmtId="176" fontId="14" fillId="0" borderId="43" xfId="19" applyNumberFormat="1" applyFont="1" applyFill="1" applyBorder="1" applyAlignment="1">
      <alignment horizontal="center" vertical="center" wrapText="1"/>
    </xf>
    <xf numFmtId="3" fontId="38" fillId="0" borderId="70" xfId="5" applyNumberFormat="1" applyFont="1" applyFill="1" applyBorder="1" applyAlignment="1">
      <alignment horizontal="center" vertical="center" wrapText="1"/>
    </xf>
    <xf numFmtId="3" fontId="38" fillId="0" borderId="69" xfId="0" applyNumberFormat="1" applyFont="1" applyFill="1" applyBorder="1" applyAlignment="1">
      <alignment horizontal="center" vertical="center" wrapText="1"/>
    </xf>
    <xf numFmtId="3" fontId="38" fillId="0" borderId="68" xfId="0" applyNumberFormat="1" applyFont="1" applyFill="1" applyBorder="1" applyAlignment="1">
      <alignment horizontal="center" vertical="center" wrapText="1"/>
    </xf>
    <xf numFmtId="3" fontId="38" fillId="0" borderId="70" xfId="0" applyNumberFormat="1" applyFont="1" applyFill="1" applyBorder="1" applyAlignment="1">
      <alignment horizontal="center" vertical="center" wrapText="1"/>
    </xf>
    <xf numFmtId="0" fontId="38" fillId="6" borderId="69" xfId="0" applyFont="1" applyFill="1" applyBorder="1" applyAlignment="1">
      <alignment horizontal="center" vertical="center" wrapText="1"/>
    </xf>
    <xf numFmtId="0" fontId="38" fillId="6" borderId="26" xfId="0" applyFont="1" applyFill="1" applyBorder="1" applyAlignment="1">
      <alignment horizontal="center" vertical="center" wrapText="1"/>
    </xf>
    <xf numFmtId="0" fontId="38" fillId="6" borderId="68" xfId="0" applyFont="1" applyFill="1" applyBorder="1" applyAlignment="1">
      <alignment horizontal="center" vertical="center" wrapText="1"/>
    </xf>
    <xf numFmtId="0" fontId="38" fillId="6" borderId="0" xfId="0" applyFont="1" applyFill="1" applyBorder="1" applyAlignment="1">
      <alignment horizontal="center" vertical="center" wrapText="1"/>
    </xf>
    <xf numFmtId="0" fontId="38" fillId="6" borderId="70" xfId="0" applyFont="1" applyFill="1" applyBorder="1" applyAlignment="1">
      <alignment horizontal="center" vertical="center" wrapText="1"/>
    </xf>
    <xf numFmtId="0" fontId="38" fillId="6" borderId="31" xfId="0" applyFont="1" applyFill="1" applyBorder="1" applyAlignment="1">
      <alignment horizontal="center" vertical="center" wrapText="1"/>
    </xf>
    <xf numFmtId="37" fontId="14" fillId="0" borderId="1" xfId="0" applyNumberFormat="1" applyFont="1" applyFill="1" applyBorder="1" applyAlignment="1">
      <alignment horizontal="center" vertical="center"/>
    </xf>
    <xf numFmtId="178" fontId="13" fillId="0" borderId="3" xfId="0" applyNumberFormat="1" applyFont="1" applyFill="1" applyBorder="1" applyAlignment="1">
      <alignment horizontal="center" vertical="center" wrapText="1"/>
    </xf>
    <xf numFmtId="37" fontId="38" fillId="6" borderId="69" xfId="0" applyNumberFormat="1" applyFont="1" applyFill="1" applyBorder="1" applyAlignment="1">
      <alignment horizontal="center" vertical="center" wrapText="1"/>
    </xf>
    <xf numFmtId="37" fontId="38" fillId="6" borderId="26" xfId="0" applyNumberFormat="1" applyFont="1" applyFill="1" applyBorder="1" applyAlignment="1">
      <alignment horizontal="center" vertical="center" wrapText="1"/>
    </xf>
    <xf numFmtId="37" fontId="38" fillId="6" borderId="68" xfId="0" applyNumberFormat="1" applyFont="1" applyFill="1" applyBorder="1" applyAlignment="1">
      <alignment horizontal="center" vertical="center" wrapText="1"/>
    </xf>
    <xf numFmtId="37" fontId="38" fillId="6" borderId="0" xfId="0" applyNumberFormat="1" applyFont="1" applyFill="1" applyBorder="1" applyAlignment="1">
      <alignment horizontal="center" vertical="center" wrapText="1"/>
    </xf>
    <xf numFmtId="37" fontId="38" fillId="6" borderId="70" xfId="0" applyNumberFormat="1" applyFont="1" applyFill="1" applyBorder="1" applyAlignment="1">
      <alignment horizontal="center" vertical="center" wrapText="1"/>
    </xf>
    <xf numFmtId="37" fontId="38" fillId="6" borderId="31" xfId="0" applyNumberFormat="1" applyFont="1" applyFill="1" applyBorder="1" applyAlignment="1">
      <alignment horizontal="center" vertical="center" wrapText="1"/>
    </xf>
    <xf numFmtId="0" fontId="10" fillId="0" borderId="39" xfId="19" applyFont="1" applyFill="1" applyBorder="1" applyAlignment="1">
      <alignment horizontal="center" vertical="center" wrapText="1"/>
    </xf>
    <xf numFmtId="0" fontId="10" fillId="0" borderId="40" xfId="19" applyFont="1" applyFill="1" applyBorder="1" applyAlignment="1">
      <alignment horizontal="center" vertical="center" wrapText="1"/>
    </xf>
    <xf numFmtId="0" fontId="10" fillId="0" borderId="41" xfId="19" applyFont="1" applyFill="1" applyBorder="1" applyAlignment="1">
      <alignment horizontal="center" vertical="center" wrapText="1"/>
    </xf>
    <xf numFmtId="3" fontId="38" fillId="0" borderId="16" xfId="5" applyNumberFormat="1" applyFont="1" applyFill="1" applyBorder="1" applyAlignment="1">
      <alignment horizontal="center" vertical="center" wrapText="1"/>
    </xf>
    <xf numFmtId="3" fontId="38" fillId="0" borderId="8" xfId="5" applyNumberFormat="1" applyFont="1" applyFill="1" applyBorder="1" applyAlignment="1">
      <alignment horizontal="center" vertical="center" wrapText="1"/>
    </xf>
    <xf numFmtId="175" fontId="14" fillId="0" borderId="1" xfId="19" applyNumberFormat="1" applyFont="1" applyFill="1" applyBorder="1" applyAlignment="1">
      <alignment horizontal="center" vertical="center" wrapText="1"/>
    </xf>
    <xf numFmtId="175" fontId="14" fillId="0" borderId="4" xfId="19" applyNumberFormat="1" applyFont="1" applyFill="1" applyBorder="1" applyAlignment="1">
      <alignment horizontal="center" vertical="center" wrapText="1"/>
    </xf>
    <xf numFmtId="3" fontId="38" fillId="0" borderId="49" xfId="5" applyNumberFormat="1" applyFont="1" applyFill="1" applyBorder="1" applyAlignment="1">
      <alignment horizontal="center" vertical="center" wrapText="1"/>
    </xf>
    <xf numFmtId="3" fontId="10" fillId="0" borderId="68" xfId="5" applyNumberFormat="1" applyFont="1" applyFill="1" applyBorder="1" applyAlignment="1">
      <alignment horizontal="center" vertical="center" wrapText="1"/>
    </xf>
    <xf numFmtId="177" fontId="14" fillId="0" borderId="4" xfId="19" applyNumberFormat="1" applyFont="1" applyFill="1" applyBorder="1" applyAlignment="1">
      <alignment horizontal="center" vertical="center" wrapText="1"/>
    </xf>
    <xf numFmtId="43" fontId="10" fillId="3" borderId="69" xfId="19" applyNumberFormat="1" applyFont="1" applyFill="1" applyBorder="1" applyAlignment="1">
      <alignment horizontal="center"/>
    </xf>
    <xf numFmtId="43" fontId="10" fillId="3" borderId="26" xfId="19" applyNumberFormat="1" applyFont="1" applyFill="1" applyBorder="1" applyAlignment="1">
      <alignment horizontal="center"/>
    </xf>
    <xf numFmtId="43" fontId="10" fillId="3" borderId="68" xfId="19" applyNumberFormat="1" applyFont="1" applyFill="1" applyBorder="1" applyAlignment="1">
      <alignment horizontal="center"/>
    </xf>
    <xf numFmtId="43" fontId="10" fillId="3" borderId="0" xfId="19" applyNumberFormat="1" applyFont="1" applyFill="1" applyBorder="1" applyAlignment="1">
      <alignment horizontal="center"/>
    </xf>
    <xf numFmtId="43" fontId="10" fillId="3" borderId="70" xfId="19" applyNumberFormat="1" applyFont="1" applyFill="1" applyBorder="1" applyAlignment="1">
      <alignment horizontal="center"/>
    </xf>
    <xf numFmtId="43" fontId="10" fillId="3" borderId="31" xfId="19" applyNumberFormat="1" applyFont="1" applyFill="1" applyBorder="1" applyAlignment="1">
      <alignment horizontal="center"/>
    </xf>
  </cellXfs>
  <cellStyles count="170">
    <cellStyle name="Coma 2" xfId="1"/>
    <cellStyle name="Coma 2 2" xfId="2"/>
    <cellStyle name="Énfasis1 2" xfId="157"/>
    <cellStyle name="Énfasis1 2 2" xfId="164"/>
    <cellStyle name="Millares" xfId="3" builtinId="3"/>
    <cellStyle name="Millares 2" xfId="4"/>
    <cellStyle name="Millares 2 2" xfId="5"/>
    <cellStyle name="Millares 2 3" xfId="156"/>
    <cellStyle name="Millares 3" xfId="6"/>
    <cellStyle name="Millares 3 2" xfId="7"/>
    <cellStyle name="Millares 4" xfId="8"/>
    <cellStyle name="Millares 5" xfId="142"/>
    <cellStyle name="Millares 6" xfId="160"/>
    <cellStyle name="Moneda" xfId="9" builtinId="4"/>
    <cellStyle name="Moneda [0] 2" xfId="162"/>
    <cellStyle name="Moneda 10" xfId="137"/>
    <cellStyle name="Moneda 11" xfId="150"/>
    <cellStyle name="Moneda 12" xfId="168"/>
    <cellStyle name="Moneda 13" xfId="152"/>
    <cellStyle name="Moneda 14" xfId="141"/>
    <cellStyle name="Moneda 15" xfId="148"/>
    <cellStyle name="Moneda 16" xfId="167"/>
    <cellStyle name="Moneda 17" xfId="153"/>
    <cellStyle name="Moneda 18" xfId="149"/>
    <cellStyle name="Moneda 19" xfId="169"/>
    <cellStyle name="Moneda 2" xfId="10"/>
    <cellStyle name="Moneda 2 2" xfId="11"/>
    <cellStyle name="Moneda 2 2 2" xfId="12"/>
    <cellStyle name="Moneda 2 2 3" xfId="159"/>
    <cellStyle name="Moneda 2 3" xfId="13"/>
    <cellStyle name="Moneda 2 3 10" xfId="144"/>
    <cellStyle name="Moneda 2 3 2" xfId="24"/>
    <cellStyle name="Moneda 2 3 2 2" xfId="29"/>
    <cellStyle name="Moneda 2 3 2 2 2" xfId="31"/>
    <cellStyle name="Moneda 2 3 2 2 2 2" xfId="32"/>
    <cellStyle name="Moneda 2 3 2 2 2 2 2" xfId="81"/>
    <cellStyle name="Moneda 2 3 2 2 2 3" xfId="82"/>
    <cellStyle name="Moneda 2 3 2 2 3" xfId="33"/>
    <cellStyle name="Moneda 2 3 2 2 3 2" xfId="34"/>
    <cellStyle name="Moneda 2 3 2 2 3 2 2" xfId="83"/>
    <cellStyle name="Moneda 2 3 2 2 3 3" xfId="84"/>
    <cellStyle name="Moneda 2 3 2 2 4" xfId="35"/>
    <cellStyle name="Moneda 2 3 2 2 4 2" xfId="36"/>
    <cellStyle name="Moneda 2 3 2 2 4 2 2" xfId="85"/>
    <cellStyle name="Moneda 2 3 2 2 4 3" xfId="86"/>
    <cellStyle name="Moneda 2 3 2 2 5" xfId="37"/>
    <cellStyle name="Moneda 2 3 2 2 5 2" xfId="87"/>
    <cellStyle name="Moneda 2 3 2 2 6" xfId="88"/>
    <cellStyle name="Moneda 2 3 2 3" xfId="38"/>
    <cellStyle name="Moneda 2 3 2 3 2" xfId="39"/>
    <cellStyle name="Moneda 2 3 2 3 2 2" xfId="89"/>
    <cellStyle name="Moneda 2 3 2 3 3" xfId="90"/>
    <cellStyle name="Moneda 2 3 2 4" xfId="40"/>
    <cellStyle name="Moneda 2 3 2 4 2" xfId="41"/>
    <cellStyle name="Moneda 2 3 2 4 2 2" xfId="91"/>
    <cellStyle name="Moneda 2 3 2 4 3" xfId="92"/>
    <cellStyle name="Moneda 2 3 2 5" xfId="42"/>
    <cellStyle name="Moneda 2 3 2 5 2" xfId="43"/>
    <cellStyle name="Moneda 2 3 2 5 2 2" xfId="93"/>
    <cellStyle name="Moneda 2 3 2 5 3" xfId="94"/>
    <cellStyle name="Moneda 2 3 2 6" xfId="44"/>
    <cellStyle name="Moneda 2 3 2 6 2" xfId="95"/>
    <cellStyle name="Moneda 2 3 2 7" xfId="96"/>
    <cellStyle name="Moneda 2 3 3" xfId="27"/>
    <cellStyle name="Moneda 2 3 3 2" xfId="45"/>
    <cellStyle name="Moneda 2 3 3 2 2" xfId="46"/>
    <cellStyle name="Moneda 2 3 3 2 2 2" xfId="97"/>
    <cellStyle name="Moneda 2 3 3 2 3" xfId="98"/>
    <cellStyle name="Moneda 2 3 3 3" xfId="47"/>
    <cellStyle name="Moneda 2 3 3 3 2" xfId="48"/>
    <cellStyle name="Moneda 2 3 3 3 2 2" xfId="99"/>
    <cellStyle name="Moneda 2 3 3 3 3" xfId="100"/>
    <cellStyle name="Moneda 2 3 3 4" xfId="49"/>
    <cellStyle name="Moneda 2 3 3 4 2" xfId="50"/>
    <cellStyle name="Moneda 2 3 3 4 2 2" xfId="101"/>
    <cellStyle name="Moneda 2 3 3 4 3" xfId="102"/>
    <cellStyle name="Moneda 2 3 3 5" xfId="51"/>
    <cellStyle name="Moneda 2 3 3 5 2" xfId="103"/>
    <cellStyle name="Moneda 2 3 3 6" xfId="104"/>
    <cellStyle name="Moneda 2 3 4" xfId="28"/>
    <cellStyle name="Moneda 2 3 4 2" xfId="52"/>
    <cellStyle name="Moneda 2 3 4 2 2" xfId="53"/>
    <cellStyle name="Moneda 2 3 4 2 2 2" xfId="105"/>
    <cellStyle name="Moneda 2 3 4 2 3" xfId="106"/>
    <cellStyle name="Moneda 2 3 4 3" xfId="54"/>
    <cellStyle name="Moneda 2 3 4 3 2" xfId="55"/>
    <cellStyle name="Moneda 2 3 4 3 2 2" xfId="107"/>
    <cellStyle name="Moneda 2 3 4 3 3" xfId="108"/>
    <cellStyle name="Moneda 2 3 4 4" xfId="56"/>
    <cellStyle name="Moneda 2 3 4 4 2" xfId="57"/>
    <cellStyle name="Moneda 2 3 4 4 2 2" xfId="109"/>
    <cellStyle name="Moneda 2 3 4 4 3" xfId="110"/>
    <cellStyle name="Moneda 2 3 4 5" xfId="58"/>
    <cellStyle name="Moneda 2 3 4 5 2" xfId="111"/>
    <cellStyle name="Moneda 2 3 4 6" xfId="112"/>
    <cellStyle name="Moneda 2 3 5" xfId="59"/>
    <cellStyle name="Moneda 2 3 5 2" xfId="60"/>
    <cellStyle name="Moneda 2 3 5 2 2" xfId="113"/>
    <cellStyle name="Moneda 2 3 5 3" xfId="114"/>
    <cellStyle name="Moneda 2 3 6" xfId="61"/>
    <cellStyle name="Moneda 2 3 6 2" xfId="62"/>
    <cellStyle name="Moneda 2 3 6 2 2" xfId="115"/>
    <cellStyle name="Moneda 2 3 6 3" xfId="116"/>
    <cellStyle name="Moneda 2 3 7" xfId="63"/>
    <cellStyle name="Moneda 2 3 7 2" xfId="64"/>
    <cellStyle name="Moneda 2 3 7 2 2" xfId="117"/>
    <cellStyle name="Moneda 2 3 7 3" xfId="118"/>
    <cellStyle name="Moneda 2 3 8" xfId="65"/>
    <cellStyle name="Moneda 2 3 8 2" xfId="119"/>
    <cellStyle name="Moneda 2 3 9" xfId="120"/>
    <cellStyle name="Moneda 2 4" xfId="155"/>
    <cellStyle name="Moneda 20" xfId="140"/>
    <cellStyle name="Moneda 21" xfId="147"/>
    <cellStyle name="Moneda 3" xfId="14"/>
    <cellStyle name="Moneda 3 2" xfId="25"/>
    <cellStyle name="Moneda 3 2 2" xfId="30"/>
    <cellStyle name="Moneda 3 2 2 2" xfId="66"/>
    <cellStyle name="Moneda 3 2 2 2 2" xfId="67"/>
    <cellStyle name="Moneda 3 2 2 2 2 2" xfId="121"/>
    <cellStyle name="Moneda 3 2 2 2 3" xfId="122"/>
    <cellStyle name="Moneda 3 2 2 3" xfId="68"/>
    <cellStyle name="Moneda 3 2 2 3 2" xfId="69"/>
    <cellStyle name="Moneda 3 2 2 3 2 2" xfId="123"/>
    <cellStyle name="Moneda 3 2 2 3 3" xfId="124"/>
    <cellStyle name="Moneda 3 2 2 4" xfId="70"/>
    <cellStyle name="Moneda 3 2 2 4 2" xfId="71"/>
    <cellStyle name="Moneda 3 2 2 4 2 2" xfId="125"/>
    <cellStyle name="Moneda 3 2 2 4 3" xfId="126"/>
    <cellStyle name="Moneda 3 2 2 5" xfId="72"/>
    <cellStyle name="Moneda 3 2 2 5 2" xfId="127"/>
    <cellStyle name="Moneda 3 2 2 6" xfId="128"/>
    <cellStyle name="Moneda 3 2 3" xfId="73"/>
    <cellStyle name="Moneda 3 2 3 2" xfId="74"/>
    <cellStyle name="Moneda 3 2 3 2 2" xfId="129"/>
    <cellStyle name="Moneda 3 2 3 3" xfId="130"/>
    <cellStyle name="Moneda 3 2 4" xfId="75"/>
    <cellStyle name="Moneda 3 2 4 2" xfId="76"/>
    <cellStyle name="Moneda 3 2 4 2 2" xfId="131"/>
    <cellStyle name="Moneda 3 2 4 3" xfId="132"/>
    <cellStyle name="Moneda 3 2 5" xfId="77"/>
    <cellStyle name="Moneda 3 2 5 2" xfId="78"/>
    <cellStyle name="Moneda 3 2 5 2 2" xfId="133"/>
    <cellStyle name="Moneda 3 2 5 3" xfId="134"/>
    <cellStyle name="Moneda 3 2 6" xfId="79"/>
    <cellStyle name="Moneda 3 2 6 2" xfId="135"/>
    <cellStyle name="Moneda 3 2 7" xfId="136"/>
    <cellStyle name="Moneda 3 2 8" xfId="166"/>
    <cellStyle name="Moneda 3 3" xfId="161"/>
    <cellStyle name="Moneda 3 4" xfId="145"/>
    <cellStyle name="Moneda 4" xfId="15"/>
    <cellStyle name="Moneda 5" xfId="146"/>
    <cellStyle name="Moneda 6" xfId="151"/>
    <cellStyle name="Moneda 7" xfId="143"/>
    <cellStyle name="Moneda 8" xfId="139"/>
    <cellStyle name="Moneda 9" xfId="163"/>
    <cellStyle name="Normal" xfId="0" builtinId="0"/>
    <cellStyle name="Normal 2" xfId="16"/>
    <cellStyle name="Normal 2 10" xfId="17"/>
    <cellStyle name="Normal 2 2" xfId="158"/>
    <cellStyle name="Normal 2 3" xfId="154"/>
    <cellStyle name="Normal 3" xfId="18"/>
    <cellStyle name="Normal 3 2" xfId="19"/>
    <cellStyle name="Normal 3 2 2" xfId="165"/>
    <cellStyle name="Normal 4 2" xfId="20"/>
    <cellStyle name="Normal_573_2009_ Actualizado 22_12_2009" xfId="80"/>
    <cellStyle name="Porcentaje" xfId="21" builtinId="5"/>
    <cellStyle name="Porcentaje 2" xfId="26"/>
    <cellStyle name="Porcentaje 3" xfId="138"/>
    <cellStyle name="Porcentual 2" xfId="22"/>
    <cellStyle name="Porcentual 2 2" xfId="23"/>
  </cellStyles>
  <dxfs count="0"/>
  <tableStyles count="0" defaultTableStyle="TableStyleMedium9" defaultPivotStyle="PivotStyleLight16"/>
  <colors>
    <mruColors>
      <color rgb="FFFF00FF"/>
      <color rgb="FF669900"/>
      <color rgb="FF7BB8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520700</xdr:colOff>
      <xdr:row>1</xdr:row>
      <xdr:rowOff>301625</xdr:rowOff>
    </xdr:from>
    <xdr:to>
      <xdr:col>4</xdr:col>
      <xdr:colOff>1450975</xdr:colOff>
      <xdr:row>4</xdr:row>
      <xdr:rowOff>38100</xdr:rowOff>
    </xdr:to>
    <xdr:pic>
      <xdr:nvPicPr>
        <xdr:cNvPr id="2" name="Picture 110">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108075" y="571500"/>
          <a:ext cx="2914650" cy="942975"/>
        </a:xfrm>
        <a:prstGeom prst="rect">
          <a:avLst/>
        </a:prstGeom>
        <a:solidFill>
          <a:srgbClr val="FFFFFF"/>
        </a:solid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180975</xdr:rowOff>
    </xdr:from>
    <xdr:to>
      <xdr:col>2</xdr:col>
      <xdr:colOff>523875</xdr:colOff>
      <xdr:row>2</xdr:row>
      <xdr:rowOff>285750</xdr:rowOff>
    </xdr:to>
    <xdr:pic>
      <xdr:nvPicPr>
        <xdr:cNvPr id="9967" name="Imagen 2">
          <a:extLst>
            <a:ext uri="{FF2B5EF4-FFF2-40B4-BE49-F238E27FC236}">
              <a16:creationId xmlns:a16="http://schemas.microsoft.com/office/drawing/2014/main" id="{00000000-0008-0000-0100-0000EF26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762125" y="180975"/>
          <a:ext cx="1866900" cy="981075"/>
        </a:xfrm>
        <a:prstGeom prst="rect">
          <a:avLst/>
        </a:prstGeom>
        <a:solidFill>
          <a:srgbClr val="FFFFFF"/>
        </a:solid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323850</xdr:colOff>
      <xdr:row>0</xdr:row>
      <xdr:rowOff>200024</xdr:rowOff>
    </xdr:from>
    <xdr:to>
      <xdr:col>1</xdr:col>
      <xdr:colOff>738930</xdr:colOff>
      <xdr:row>2</xdr:row>
      <xdr:rowOff>201705</xdr:rowOff>
    </xdr:to>
    <xdr:pic>
      <xdr:nvPicPr>
        <xdr:cNvPr id="2" name="Imagen 2">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3850" y="200024"/>
          <a:ext cx="1233109" cy="797299"/>
        </a:xfrm>
        <a:prstGeom prst="rect">
          <a:avLst/>
        </a:prstGeom>
        <a:solidFill>
          <a:srgbClr val="FFFFFF"/>
        </a:solid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1538242</xdr:colOff>
      <xdr:row>3</xdr:row>
      <xdr:rowOff>207064</xdr:rowOff>
    </xdr:to>
    <xdr:pic>
      <xdr:nvPicPr>
        <xdr:cNvPr id="2" name="Imagen 1">
          <a:extLst>
            <a:ext uri="{FF2B5EF4-FFF2-40B4-BE49-F238E27FC236}">
              <a16:creationId xmlns:a16="http://schemas.microsoft.com/office/drawing/2014/main" id="{9383FDBF-18A9-49DC-BF24-2F0D8A428836}"/>
            </a:ext>
          </a:extLst>
        </xdr:cNvPr>
        <xdr:cNvPicPr>
          <a:picLocks noChangeAspect="1"/>
        </xdr:cNvPicPr>
      </xdr:nvPicPr>
      <xdr:blipFill>
        <a:blip xmlns:r="http://schemas.openxmlformats.org/officeDocument/2006/relationships" r:embed="rId1"/>
        <a:stretch>
          <a:fillRect/>
        </a:stretch>
      </xdr:blipFill>
      <xdr:spPr>
        <a:xfrm>
          <a:off x="0" y="0"/>
          <a:ext cx="3774546" cy="219489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367393</xdr:colOff>
      <xdr:row>1</xdr:row>
      <xdr:rowOff>68036</xdr:rowOff>
    </xdr:from>
    <xdr:to>
      <xdr:col>2</xdr:col>
      <xdr:colOff>1112113</xdr:colOff>
      <xdr:row>2</xdr:row>
      <xdr:rowOff>385173</xdr:rowOff>
    </xdr:to>
    <xdr:pic>
      <xdr:nvPicPr>
        <xdr:cNvPr id="2" name="1 Imagen" descr="http://190.27.245.106/IsolucionSDA/GrafVinetas/logo%202016-20.png">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8418" y="420461"/>
          <a:ext cx="1830570" cy="7743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367393</xdr:colOff>
      <xdr:row>1</xdr:row>
      <xdr:rowOff>68036</xdr:rowOff>
    </xdr:from>
    <xdr:to>
      <xdr:col>2</xdr:col>
      <xdr:colOff>1112113</xdr:colOff>
      <xdr:row>2</xdr:row>
      <xdr:rowOff>385173</xdr:rowOff>
    </xdr:to>
    <xdr:pic>
      <xdr:nvPicPr>
        <xdr:cNvPr id="3" name="2 Imagen" descr="http://190.27.245.106/IsolucionSDA/GrafVinetas/logo%202016-20.png">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8418" y="420461"/>
          <a:ext cx="1830570" cy="7743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367393</xdr:colOff>
      <xdr:row>1</xdr:row>
      <xdr:rowOff>68036</xdr:rowOff>
    </xdr:from>
    <xdr:to>
      <xdr:col>2</xdr:col>
      <xdr:colOff>1112113</xdr:colOff>
      <xdr:row>2</xdr:row>
      <xdr:rowOff>385173</xdr:rowOff>
    </xdr:to>
    <xdr:pic>
      <xdr:nvPicPr>
        <xdr:cNvPr id="4" name="2 Imagen" descr="http://190.27.245.106/IsolucionSDA/GrafVinetas/logo%202016-20.png">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8418" y="420461"/>
          <a:ext cx="1830570" cy="7743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367393</xdr:colOff>
      <xdr:row>1</xdr:row>
      <xdr:rowOff>68036</xdr:rowOff>
    </xdr:from>
    <xdr:to>
      <xdr:col>2</xdr:col>
      <xdr:colOff>1112113</xdr:colOff>
      <xdr:row>2</xdr:row>
      <xdr:rowOff>385173</xdr:rowOff>
    </xdr:to>
    <xdr:pic>
      <xdr:nvPicPr>
        <xdr:cNvPr id="5" name="2 Imagen" descr="http://190.27.245.106/IsolucionSDA/GrafVinetas/logo%202016-20.png">
          <a:extLst>
            <a:ext uri="{FF2B5EF4-FFF2-40B4-BE49-F238E27FC236}">
              <a16:creationId xmlns:a16="http://schemas.microsoft.com/office/drawing/2014/main" id="{00000000-0008-0000-0400-000005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8418" y="420461"/>
          <a:ext cx="1830570" cy="7743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172.22.1.31/Documents%20and%20Settings/DIANA.OVIEDO/Escritorio/AJUSTES%20PROCEDIMIENTOS%20JUNIO%203/Procedimiento%2002/Documents%20and%20Settings/Andre/My%20Documents/Downloads/Territorializacion/Formatos%20de%20Territorializacion%20a%20"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172.22.1.31/Documents%20and%20Settings/DIANA.OVIEDO/Escritorio/AJUSTES%20PROCEDIMIENTOS%20JUNIO%203/Procedimiento%2002/Documents%20and%20Settings/Andre/My%20Documents/Downloads/Territorializacion/Formatos%20de%20Territorializacion%20a%2031_12_2009/285_V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 val="GESTIÓN"/>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5"/>
      <sheetName val="Meta 11"/>
      <sheetName val="Meta12"/>
      <sheetName val="Variables"/>
      <sheetName val="GESTIÓN"/>
    </sheetNames>
    <sheetDataSet>
      <sheetData sheetId="0"/>
      <sheetData sheetId="1"/>
      <sheetData sheetId="2"/>
      <sheetData sheetId="3">
        <row r="1">
          <cell r="A1" t="str">
            <v>GRUPO ETAREO</v>
          </cell>
          <cell r="C1" t="str">
            <v>CONDICION POBLACIONAL</v>
          </cell>
          <cell r="H1" t="str">
            <v>GRUPOS ETNICOS</v>
          </cell>
        </row>
        <row r="2">
          <cell r="A2" t="str">
            <v xml:space="preserve">0-5 años Primera infancia </v>
          </cell>
          <cell r="C2" t="str">
            <v>Todos los Grupos</v>
          </cell>
          <cell r="H2" t="str">
            <v>Todos los grupos</v>
          </cell>
        </row>
        <row r="3">
          <cell r="A3" t="str">
            <v xml:space="preserve">6 - 13 años Infancia </v>
          </cell>
          <cell r="C3" t="str">
            <v>Adultos-as trabajador-a formal</v>
          </cell>
          <cell r="H3" t="str">
            <v>Afrocolombianos</v>
          </cell>
        </row>
        <row r="4">
          <cell r="A4" t="str">
            <v>14 - 17 años Adolescencia</v>
          </cell>
          <cell r="C4" t="str">
            <v>Adultos-as trabajador-a informal</v>
          </cell>
          <cell r="H4" t="str">
            <v>Indígenas</v>
          </cell>
        </row>
        <row r="5">
          <cell r="A5" t="str">
            <v>18 - 26 años Juventud</v>
          </cell>
          <cell r="C5" t="str">
            <v>Ciudadanos-as habitantes de calle</v>
          </cell>
          <cell r="H5" t="str">
            <v>No identifica grupos étnicos</v>
          </cell>
        </row>
        <row r="6">
          <cell r="A6" t="str">
            <v>27 - 59 años Adultez</v>
          </cell>
          <cell r="C6" t="str">
            <v>Comunidad en general</v>
          </cell>
          <cell r="H6" t="str">
            <v>Otros Grupos étnicos</v>
          </cell>
        </row>
        <row r="7">
          <cell r="A7" t="str">
            <v>60 años o más. Personas Mayores</v>
          </cell>
          <cell r="C7" t="str">
            <v>Familias en emergencia social y catastrófica</v>
          </cell>
          <cell r="H7" t="str">
            <v>Rom</v>
          </cell>
        </row>
        <row r="8">
          <cell r="A8" t="str">
            <v>Grupo Etario Sin Definir</v>
          </cell>
          <cell r="C8" t="str">
            <v>Familias en situacion de vulnerabilidad</v>
          </cell>
          <cell r="H8" t="str">
            <v>Raizales</v>
          </cell>
        </row>
        <row r="9">
          <cell r="C9" t="str">
            <v>Familias ubicadas en zonas de alto deterioro urbano</v>
          </cell>
        </row>
        <row r="10">
          <cell r="C10" t="str">
            <v>Jovenes desescolarizados</v>
          </cell>
        </row>
        <row r="11">
          <cell r="C11" t="str">
            <v>Jovenes escolarizados</v>
          </cell>
        </row>
        <row r="12">
          <cell r="C12" t="str">
            <v>Mujeres gestantes y lactantes</v>
          </cell>
        </row>
        <row r="13">
          <cell r="C13" t="str">
            <v>Niños y niñas de primera infancia</v>
          </cell>
        </row>
        <row r="14">
          <cell r="C14" t="str">
            <v>Niños, niñas y adolescentes desescolarizados</v>
          </cell>
        </row>
        <row r="15">
          <cell r="C15" t="str">
            <v>Niños, niñas y adolescentes en riesgo social vinculacion temprana al trabajo o acompañamiento</v>
          </cell>
        </row>
        <row r="16">
          <cell r="C16" t="str">
            <v>Niños, niñas y adolescentes escolarizados</v>
          </cell>
        </row>
        <row r="17">
          <cell r="C17" t="str">
            <v>Personas cabezas de familia</v>
          </cell>
        </row>
        <row r="18">
          <cell r="C18" t="str">
            <v>Personas con discapacidad</v>
          </cell>
        </row>
        <row r="19">
          <cell r="C19" t="str">
            <v>Personas consumidoras de sustancias psicoactivas</v>
          </cell>
        </row>
        <row r="20">
          <cell r="C20" t="str">
            <v>Personas en situacion de desplazamiento</v>
          </cell>
        </row>
        <row r="21">
          <cell r="C21" t="str">
            <v>Personas vinculadas a la prostitución</v>
          </cell>
        </row>
        <row r="22">
          <cell r="C22" t="str">
            <v>Reincorporados - as</v>
          </cell>
        </row>
        <row r="23">
          <cell r="C23" t="str">
            <v>Sector LGBT</v>
          </cell>
        </row>
        <row r="24">
          <cell r="C24" t="str">
            <v>Servidores y servidoras públicos</v>
          </cell>
        </row>
      </sheetData>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5"/>
  <sheetViews>
    <sheetView tabSelected="1" view="pageBreakPreview" topLeftCell="J13" zoomScale="55" zoomScaleNormal="60" zoomScaleSheetLayoutView="55" workbookViewId="0">
      <selection activeCell="AO14" sqref="AO14:AO15"/>
    </sheetView>
  </sheetViews>
  <sheetFormatPr baseColWidth="10" defaultColWidth="11.42578125" defaultRowHeight="15"/>
  <cols>
    <col min="1" max="2" width="8.85546875" style="1" customWidth="1"/>
    <col min="3" max="3" width="20.85546875" style="1" customWidth="1"/>
    <col min="4" max="4" width="8.85546875" style="1" customWidth="1"/>
    <col min="5" max="5" width="27.140625" style="1" customWidth="1"/>
    <col min="6" max="6" width="7.5703125" style="1" customWidth="1"/>
    <col min="7" max="7" width="21.85546875" style="1" customWidth="1"/>
    <col min="8" max="8" width="17.85546875" style="1" customWidth="1"/>
    <col min="9" max="9" width="20.140625" style="1" customWidth="1"/>
    <col min="10" max="10" width="13.5703125" style="12" bestFit="1" customWidth="1"/>
    <col min="11" max="11" width="13.5703125" style="12" customWidth="1"/>
    <col min="12" max="12" width="12.7109375" style="12" hidden="1" customWidth="1"/>
    <col min="13" max="13" width="11.28515625" style="12" hidden="1" customWidth="1"/>
    <col min="14" max="14" width="11.140625" style="12" customWidth="1"/>
    <col min="15" max="15" width="12" style="12" customWidth="1"/>
    <col min="16" max="17" width="12" style="12" hidden="1" customWidth="1"/>
    <col min="18" max="18" width="13.28515625" style="12" hidden="1" customWidth="1"/>
    <col min="19" max="19" width="12.28515625" style="12" hidden="1" customWidth="1"/>
    <col min="20" max="21" width="15.7109375" style="12" customWidth="1"/>
    <col min="22" max="22" width="20.42578125" style="12" customWidth="1"/>
    <col min="23" max="23" width="15.7109375" style="12" hidden="1" customWidth="1"/>
    <col min="24" max="24" width="13.42578125" style="12" hidden="1" customWidth="1"/>
    <col min="25" max="25" width="15.7109375" style="12" hidden="1" customWidth="1"/>
    <col min="26" max="26" width="13.7109375" style="12" customWidth="1"/>
    <col min="27" max="29" width="13.7109375" style="12" hidden="1" customWidth="1"/>
    <col min="30" max="30" width="8.28515625" style="12" hidden="1" customWidth="1"/>
    <col min="31" max="31" width="13.140625" style="12" hidden="1" customWidth="1"/>
    <col min="32" max="32" width="11.7109375" style="12" hidden="1" customWidth="1"/>
    <col min="33" max="33" width="11.42578125" style="12" hidden="1" customWidth="1"/>
    <col min="34" max="34" width="14.140625" style="12" hidden="1" customWidth="1"/>
    <col min="35" max="35" width="13.5703125" style="12" hidden="1" customWidth="1"/>
    <col min="36" max="36" width="11.7109375" style="12" hidden="1" customWidth="1"/>
    <col min="37" max="37" width="15" style="12" hidden="1" customWidth="1"/>
    <col min="38" max="38" width="10" style="12" hidden="1" customWidth="1"/>
    <col min="39" max="39" width="11.7109375" style="12" customWidth="1"/>
    <col min="40" max="40" width="8.7109375" style="12" customWidth="1"/>
    <col min="41" max="41" width="15" style="1" customWidth="1"/>
    <col min="42" max="42" width="12.85546875" style="1" customWidth="1"/>
    <col min="43" max="43" width="12.28515625" style="1" customWidth="1"/>
    <col min="44" max="44" width="12" style="1" customWidth="1"/>
    <col min="45" max="45" width="105.28515625" style="1" customWidth="1"/>
    <col min="46" max="46" width="55.5703125" style="1" customWidth="1"/>
    <col min="47" max="47" width="49.28515625" style="1" customWidth="1"/>
    <col min="48" max="48" width="50.5703125" style="1" customWidth="1"/>
    <col min="49" max="49" width="65.5703125" style="1" customWidth="1"/>
    <col min="50" max="50" width="11.42578125" style="1" customWidth="1"/>
    <col min="51" max="51" width="56.5703125" style="1" customWidth="1"/>
    <col min="52" max="16384" width="11.42578125" style="1"/>
  </cols>
  <sheetData>
    <row r="1" spans="1:51" ht="21" customHeight="1" thickBot="1">
      <c r="A1" s="4"/>
      <c r="B1" s="4"/>
      <c r="C1" s="4"/>
      <c r="D1" s="4"/>
      <c r="E1" s="4"/>
      <c r="F1" s="4"/>
      <c r="G1" s="4"/>
      <c r="H1" s="4"/>
      <c r="I1" s="4"/>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4"/>
      <c r="AP1" s="4"/>
      <c r="AQ1" s="4"/>
      <c r="AR1" s="4"/>
      <c r="AS1" s="4"/>
      <c r="AT1" s="4"/>
      <c r="AU1" s="4"/>
      <c r="AV1" s="4"/>
      <c r="AW1" s="4"/>
    </row>
    <row r="2" spans="1:51" ht="38.25" customHeight="1">
      <c r="A2" s="675"/>
      <c r="B2" s="676"/>
      <c r="C2" s="676"/>
      <c r="D2" s="676"/>
      <c r="E2" s="676"/>
      <c r="F2" s="676"/>
      <c r="G2" s="677"/>
      <c r="H2" s="683" t="s">
        <v>0</v>
      </c>
      <c r="I2" s="683"/>
      <c r="J2" s="683"/>
      <c r="K2" s="683"/>
      <c r="L2" s="683"/>
      <c r="M2" s="683"/>
      <c r="N2" s="683"/>
      <c r="O2" s="683"/>
      <c r="P2" s="683"/>
      <c r="Q2" s="683"/>
      <c r="R2" s="683"/>
      <c r="S2" s="683"/>
      <c r="T2" s="683"/>
      <c r="U2" s="683"/>
      <c r="V2" s="683"/>
      <c r="W2" s="683"/>
      <c r="X2" s="683"/>
      <c r="Y2" s="683"/>
      <c r="Z2" s="683"/>
      <c r="AA2" s="683"/>
      <c r="AB2" s="683"/>
      <c r="AC2" s="683"/>
      <c r="AD2" s="683"/>
      <c r="AE2" s="683"/>
      <c r="AF2" s="683"/>
      <c r="AG2" s="683"/>
      <c r="AH2" s="683"/>
      <c r="AI2" s="683"/>
      <c r="AJ2" s="683"/>
      <c r="AK2" s="683"/>
      <c r="AL2" s="683"/>
      <c r="AM2" s="683"/>
      <c r="AN2" s="683"/>
      <c r="AO2" s="683"/>
      <c r="AP2" s="683"/>
      <c r="AQ2" s="683"/>
      <c r="AR2" s="683"/>
      <c r="AS2" s="683"/>
      <c r="AT2" s="683"/>
      <c r="AU2" s="683"/>
      <c r="AV2" s="683"/>
      <c r="AW2" s="684"/>
    </row>
    <row r="3" spans="1:51" ht="28.5" customHeight="1">
      <c r="A3" s="678"/>
      <c r="B3" s="679"/>
      <c r="C3" s="679"/>
      <c r="D3" s="679"/>
      <c r="E3" s="679"/>
      <c r="F3" s="679"/>
      <c r="G3" s="680"/>
      <c r="H3" s="685" t="s">
        <v>73</v>
      </c>
      <c r="I3" s="685"/>
      <c r="J3" s="685"/>
      <c r="K3" s="685"/>
      <c r="L3" s="685"/>
      <c r="M3" s="685"/>
      <c r="N3" s="685"/>
      <c r="O3" s="685"/>
      <c r="P3" s="685"/>
      <c r="Q3" s="685"/>
      <c r="R3" s="685"/>
      <c r="S3" s="685"/>
      <c r="T3" s="685"/>
      <c r="U3" s="685"/>
      <c r="V3" s="685"/>
      <c r="W3" s="685"/>
      <c r="X3" s="685"/>
      <c r="Y3" s="685"/>
      <c r="Z3" s="685"/>
      <c r="AA3" s="685"/>
      <c r="AB3" s="685"/>
      <c r="AC3" s="685"/>
      <c r="AD3" s="685"/>
      <c r="AE3" s="685"/>
      <c r="AF3" s="685"/>
      <c r="AG3" s="685"/>
      <c r="AH3" s="685"/>
      <c r="AI3" s="685"/>
      <c r="AJ3" s="685"/>
      <c r="AK3" s="685"/>
      <c r="AL3" s="685"/>
      <c r="AM3" s="685"/>
      <c r="AN3" s="685"/>
      <c r="AO3" s="685"/>
      <c r="AP3" s="685"/>
      <c r="AQ3" s="685"/>
      <c r="AR3" s="685"/>
      <c r="AS3" s="685"/>
      <c r="AT3" s="685"/>
      <c r="AU3" s="685"/>
      <c r="AV3" s="685"/>
      <c r="AW3" s="686"/>
    </row>
    <row r="4" spans="1:51" ht="27.75" customHeight="1">
      <c r="A4" s="678"/>
      <c r="B4" s="679"/>
      <c r="C4" s="679"/>
      <c r="D4" s="679"/>
      <c r="E4" s="679"/>
      <c r="F4" s="679"/>
      <c r="G4" s="680"/>
      <c r="H4" s="685" t="s">
        <v>1</v>
      </c>
      <c r="I4" s="685"/>
      <c r="J4" s="685"/>
      <c r="K4" s="685"/>
      <c r="L4" s="685"/>
      <c r="M4" s="685"/>
      <c r="N4" s="685"/>
      <c r="O4" s="685"/>
      <c r="P4" s="685"/>
      <c r="Q4" s="685"/>
      <c r="R4" s="685"/>
      <c r="S4" s="685"/>
      <c r="T4" s="685" t="s">
        <v>90</v>
      </c>
      <c r="U4" s="685"/>
      <c r="V4" s="685"/>
      <c r="W4" s="685"/>
      <c r="X4" s="685"/>
      <c r="Y4" s="685"/>
      <c r="Z4" s="685"/>
      <c r="AA4" s="685"/>
      <c r="AB4" s="685"/>
      <c r="AC4" s="685"/>
      <c r="AD4" s="685"/>
      <c r="AE4" s="685"/>
      <c r="AF4" s="685"/>
      <c r="AG4" s="685"/>
      <c r="AH4" s="685"/>
      <c r="AI4" s="685"/>
      <c r="AJ4" s="685"/>
      <c r="AK4" s="685"/>
      <c r="AL4" s="685"/>
      <c r="AM4" s="685"/>
      <c r="AN4" s="685"/>
      <c r="AO4" s="685"/>
      <c r="AP4" s="685"/>
      <c r="AQ4" s="685"/>
      <c r="AR4" s="685"/>
      <c r="AS4" s="685"/>
      <c r="AT4" s="685"/>
      <c r="AU4" s="685"/>
      <c r="AV4" s="685"/>
      <c r="AW4" s="686"/>
    </row>
    <row r="5" spans="1:51" ht="26.25" customHeight="1">
      <c r="A5" s="678"/>
      <c r="B5" s="679"/>
      <c r="C5" s="679"/>
      <c r="D5" s="679"/>
      <c r="E5" s="679"/>
      <c r="F5" s="679"/>
      <c r="G5" s="680"/>
      <c r="H5" s="685" t="s">
        <v>3</v>
      </c>
      <c r="I5" s="685"/>
      <c r="J5" s="685"/>
      <c r="K5" s="685"/>
      <c r="L5" s="685"/>
      <c r="M5" s="685"/>
      <c r="N5" s="685"/>
      <c r="O5" s="685"/>
      <c r="P5" s="685"/>
      <c r="Q5" s="685"/>
      <c r="R5" s="685"/>
      <c r="S5" s="685"/>
      <c r="T5" s="685" t="s">
        <v>89</v>
      </c>
      <c r="U5" s="685"/>
      <c r="V5" s="685"/>
      <c r="W5" s="685"/>
      <c r="X5" s="685"/>
      <c r="Y5" s="685"/>
      <c r="Z5" s="685"/>
      <c r="AA5" s="685"/>
      <c r="AB5" s="685"/>
      <c r="AC5" s="685"/>
      <c r="AD5" s="685"/>
      <c r="AE5" s="685"/>
      <c r="AF5" s="685"/>
      <c r="AG5" s="685"/>
      <c r="AH5" s="685"/>
      <c r="AI5" s="685"/>
      <c r="AJ5" s="685"/>
      <c r="AK5" s="685"/>
      <c r="AL5" s="685"/>
      <c r="AM5" s="685"/>
      <c r="AN5" s="685"/>
      <c r="AO5" s="685"/>
      <c r="AP5" s="685"/>
      <c r="AQ5" s="685"/>
      <c r="AR5" s="685"/>
      <c r="AS5" s="685"/>
      <c r="AT5" s="685"/>
      <c r="AU5" s="685"/>
      <c r="AV5" s="685"/>
      <c r="AW5" s="686"/>
    </row>
    <row r="6" spans="1:51" ht="15.75">
      <c r="A6" s="20"/>
      <c r="B6" s="21"/>
      <c r="C6" s="21"/>
      <c r="D6" s="21"/>
      <c r="E6" s="21"/>
      <c r="F6" s="21"/>
      <c r="G6" s="21"/>
      <c r="H6" s="21"/>
      <c r="I6" s="21"/>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1"/>
      <c r="AP6" s="21"/>
      <c r="AQ6" s="21"/>
      <c r="AR6" s="21"/>
      <c r="AS6" s="21"/>
      <c r="AT6" s="21"/>
      <c r="AU6" s="21"/>
      <c r="AV6" s="21"/>
      <c r="AW6" s="23"/>
    </row>
    <row r="7" spans="1:51" ht="30" customHeight="1">
      <c r="A7" s="662" t="s">
        <v>4</v>
      </c>
      <c r="B7" s="663"/>
      <c r="C7" s="663"/>
      <c r="D7" s="663"/>
      <c r="E7" s="663"/>
      <c r="F7" s="663"/>
      <c r="G7" s="663"/>
      <c r="H7" s="663"/>
      <c r="I7" s="663"/>
      <c r="J7" s="663"/>
      <c r="K7" s="663"/>
      <c r="L7" s="663"/>
      <c r="M7" s="663"/>
      <c r="N7" s="663"/>
      <c r="O7" s="663"/>
      <c r="P7" s="663"/>
      <c r="Q7" s="663"/>
      <c r="R7" s="663"/>
      <c r="S7" s="663"/>
      <c r="T7" s="663"/>
      <c r="U7" s="663"/>
      <c r="V7" s="663"/>
      <c r="W7" s="663"/>
      <c r="X7" s="663"/>
      <c r="Y7" s="663"/>
      <c r="Z7" s="663"/>
      <c r="AA7" s="663"/>
      <c r="AB7" s="663"/>
      <c r="AC7" s="663"/>
      <c r="AD7" s="663"/>
      <c r="AE7" s="663"/>
      <c r="AF7" s="663"/>
      <c r="AG7" s="663"/>
      <c r="AH7" s="663"/>
      <c r="AI7" s="663"/>
      <c r="AJ7" s="663"/>
      <c r="AK7" s="663"/>
      <c r="AL7" s="663"/>
      <c r="AM7" s="663"/>
      <c r="AN7" s="663"/>
      <c r="AO7" s="663"/>
      <c r="AP7" s="663"/>
      <c r="AQ7" s="663"/>
      <c r="AR7" s="663"/>
      <c r="AS7" s="663"/>
      <c r="AT7" s="663"/>
      <c r="AU7" s="663"/>
      <c r="AV7" s="663"/>
      <c r="AW7" s="664"/>
    </row>
    <row r="8" spans="1:51" ht="30" customHeight="1" thickBot="1">
      <c r="A8" s="665" t="s">
        <v>2</v>
      </c>
      <c r="B8" s="666"/>
      <c r="C8" s="666"/>
      <c r="D8" s="666"/>
      <c r="E8" s="666"/>
      <c r="F8" s="666"/>
      <c r="G8" s="666"/>
      <c r="H8" s="666"/>
      <c r="I8" s="666"/>
      <c r="J8" s="666"/>
      <c r="K8" s="666"/>
      <c r="L8" s="666"/>
      <c r="M8" s="666"/>
      <c r="N8" s="666"/>
      <c r="O8" s="666"/>
      <c r="P8" s="666"/>
      <c r="Q8" s="666"/>
      <c r="R8" s="666"/>
      <c r="S8" s="666"/>
      <c r="T8" s="666"/>
      <c r="U8" s="666"/>
      <c r="V8" s="666"/>
      <c r="W8" s="666"/>
      <c r="X8" s="666"/>
      <c r="Y8" s="666"/>
      <c r="Z8" s="666"/>
      <c r="AA8" s="666"/>
      <c r="AB8" s="666"/>
      <c r="AC8" s="666"/>
      <c r="AD8" s="666"/>
      <c r="AE8" s="666"/>
      <c r="AF8" s="666"/>
      <c r="AG8" s="666"/>
      <c r="AH8" s="666"/>
      <c r="AI8" s="666"/>
      <c r="AJ8" s="666"/>
      <c r="AK8" s="666"/>
      <c r="AL8" s="666"/>
      <c r="AM8" s="666"/>
      <c r="AN8" s="666"/>
      <c r="AO8" s="666"/>
      <c r="AP8" s="666"/>
      <c r="AQ8" s="666"/>
      <c r="AR8" s="666"/>
      <c r="AS8" s="666"/>
      <c r="AT8" s="666"/>
      <c r="AU8" s="666"/>
      <c r="AV8" s="666"/>
      <c r="AW8" s="667"/>
    </row>
    <row r="9" spans="1:51" ht="9.75" customHeight="1" thickBot="1">
      <c r="A9" s="17"/>
      <c r="B9" s="18"/>
      <c r="C9" s="18"/>
      <c r="D9" s="18"/>
      <c r="E9" s="18"/>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21"/>
      <c r="AP9" s="21"/>
      <c r="AQ9" s="21"/>
      <c r="AR9" s="21"/>
      <c r="AS9" s="21"/>
      <c r="AT9" s="21"/>
      <c r="AU9" s="21"/>
      <c r="AV9" s="21"/>
      <c r="AW9" s="23"/>
    </row>
    <row r="10" spans="1:51" s="2" customFormat="1" ht="44.25" customHeight="1">
      <c r="A10" s="681" t="s">
        <v>204</v>
      </c>
      <c r="B10" s="681"/>
      <c r="C10" s="682"/>
      <c r="D10" s="687" t="s">
        <v>54</v>
      </c>
      <c r="E10" s="687"/>
      <c r="F10" s="687" t="s">
        <v>56</v>
      </c>
      <c r="G10" s="687"/>
      <c r="H10" s="687"/>
      <c r="I10" s="687"/>
      <c r="J10" s="687"/>
      <c r="K10" s="687"/>
      <c r="L10" s="687"/>
      <c r="M10" s="687"/>
      <c r="N10" s="687"/>
      <c r="O10" s="687"/>
      <c r="P10" s="687"/>
      <c r="Q10" s="687"/>
      <c r="R10" s="687"/>
      <c r="S10" s="687"/>
      <c r="T10" s="687"/>
      <c r="U10" s="687"/>
      <c r="V10" s="687"/>
      <c r="W10" s="687"/>
      <c r="X10" s="687"/>
      <c r="Y10" s="687"/>
      <c r="Z10" s="687"/>
      <c r="AA10" s="687"/>
      <c r="AB10" s="687"/>
      <c r="AC10" s="687"/>
      <c r="AD10" s="687"/>
      <c r="AE10" s="687"/>
      <c r="AF10" s="687"/>
      <c r="AG10" s="687"/>
      <c r="AH10" s="687"/>
      <c r="AI10" s="687"/>
      <c r="AJ10" s="687"/>
      <c r="AK10" s="687"/>
      <c r="AL10" s="687"/>
      <c r="AM10" s="687"/>
      <c r="AN10" s="687"/>
      <c r="AO10" s="687"/>
      <c r="AP10" s="687"/>
      <c r="AQ10" s="702" t="s">
        <v>64</v>
      </c>
      <c r="AR10" s="702" t="s">
        <v>65</v>
      </c>
      <c r="AS10" s="688" t="s">
        <v>66</v>
      </c>
      <c r="AT10" s="688" t="s">
        <v>67</v>
      </c>
      <c r="AU10" s="688" t="s">
        <v>68</v>
      </c>
      <c r="AV10" s="688" t="s">
        <v>69</v>
      </c>
      <c r="AW10" s="695" t="s">
        <v>70</v>
      </c>
    </row>
    <row r="11" spans="1:51" s="3" customFormat="1" ht="45.75" customHeight="1">
      <c r="A11" s="672" t="s">
        <v>205</v>
      </c>
      <c r="B11" s="672" t="s">
        <v>53</v>
      </c>
      <c r="C11" s="670" t="s">
        <v>206</v>
      </c>
      <c r="D11" s="670" t="s">
        <v>37</v>
      </c>
      <c r="E11" s="670" t="s">
        <v>55</v>
      </c>
      <c r="F11" s="670" t="s">
        <v>57</v>
      </c>
      <c r="G11" s="670" t="s">
        <v>58</v>
      </c>
      <c r="H11" s="670" t="s">
        <v>59</v>
      </c>
      <c r="I11" s="670" t="s">
        <v>60</v>
      </c>
      <c r="J11" s="670" t="s">
        <v>61</v>
      </c>
      <c r="K11" s="692" t="s">
        <v>62</v>
      </c>
      <c r="L11" s="693"/>
      <c r="M11" s="693"/>
      <c r="N11" s="693"/>
      <c r="O11" s="693"/>
      <c r="P11" s="693"/>
      <c r="Q11" s="693"/>
      <c r="R11" s="693"/>
      <c r="S11" s="693"/>
      <c r="T11" s="693"/>
      <c r="U11" s="693"/>
      <c r="V11" s="693"/>
      <c r="W11" s="693"/>
      <c r="X11" s="693"/>
      <c r="Y11" s="693"/>
      <c r="Z11" s="693"/>
      <c r="AA11" s="693"/>
      <c r="AB11" s="693"/>
      <c r="AC11" s="693"/>
      <c r="AD11" s="693"/>
      <c r="AE11" s="693"/>
      <c r="AF11" s="693"/>
      <c r="AG11" s="693"/>
      <c r="AH11" s="693"/>
      <c r="AI11" s="693"/>
      <c r="AJ11" s="693"/>
      <c r="AK11" s="693"/>
      <c r="AL11" s="694"/>
      <c r="AM11" s="691" t="s">
        <v>63</v>
      </c>
      <c r="AN11" s="691"/>
      <c r="AO11" s="691"/>
      <c r="AP11" s="691"/>
      <c r="AQ11" s="703"/>
      <c r="AR11" s="703"/>
      <c r="AS11" s="689"/>
      <c r="AT11" s="689"/>
      <c r="AU11" s="689"/>
      <c r="AV11" s="689"/>
      <c r="AW11" s="696"/>
    </row>
    <row r="12" spans="1:51" s="3" customFormat="1" ht="12.75" customHeight="1">
      <c r="A12" s="672"/>
      <c r="B12" s="672"/>
      <c r="C12" s="670"/>
      <c r="D12" s="670"/>
      <c r="E12" s="670"/>
      <c r="F12" s="670"/>
      <c r="G12" s="670"/>
      <c r="H12" s="670"/>
      <c r="I12" s="670"/>
      <c r="J12" s="670"/>
      <c r="K12" s="692">
        <v>2016</v>
      </c>
      <c r="L12" s="693"/>
      <c r="M12" s="693"/>
      <c r="N12" s="694"/>
      <c r="O12" s="354"/>
      <c r="P12" s="691">
        <v>2017</v>
      </c>
      <c r="Q12" s="691"/>
      <c r="R12" s="691"/>
      <c r="S12" s="691"/>
      <c r="T12" s="691"/>
      <c r="U12" s="692">
        <v>2018</v>
      </c>
      <c r="V12" s="693"/>
      <c r="W12" s="693"/>
      <c r="X12" s="693"/>
      <c r="Y12" s="693"/>
      <c r="Z12" s="694"/>
      <c r="AA12" s="692">
        <v>2019</v>
      </c>
      <c r="AB12" s="693"/>
      <c r="AC12" s="693"/>
      <c r="AD12" s="693"/>
      <c r="AE12" s="693"/>
      <c r="AF12" s="694"/>
      <c r="AG12" s="692">
        <v>2020</v>
      </c>
      <c r="AH12" s="693"/>
      <c r="AI12" s="693"/>
      <c r="AJ12" s="693"/>
      <c r="AK12" s="693"/>
      <c r="AL12" s="694"/>
      <c r="AM12" s="670" t="s">
        <v>5</v>
      </c>
      <c r="AN12" s="670" t="s">
        <v>6</v>
      </c>
      <c r="AO12" s="670" t="s">
        <v>7</v>
      </c>
      <c r="AP12" s="670" t="s">
        <v>8</v>
      </c>
      <c r="AQ12" s="703"/>
      <c r="AR12" s="703"/>
      <c r="AS12" s="689"/>
      <c r="AT12" s="689"/>
      <c r="AU12" s="689"/>
      <c r="AV12" s="689"/>
      <c r="AW12" s="696"/>
      <c r="AY12" s="1"/>
    </row>
    <row r="13" spans="1:51" s="3" customFormat="1" ht="52.5" customHeight="1" thickBot="1">
      <c r="A13" s="673"/>
      <c r="B13" s="673"/>
      <c r="C13" s="671"/>
      <c r="D13" s="671"/>
      <c r="E13" s="671"/>
      <c r="F13" s="671"/>
      <c r="G13" s="671"/>
      <c r="H13" s="671"/>
      <c r="I13" s="671"/>
      <c r="J13" s="671"/>
      <c r="K13" s="523" t="s">
        <v>207</v>
      </c>
      <c r="L13" s="355" t="s">
        <v>208</v>
      </c>
      <c r="M13" s="355" t="s">
        <v>209</v>
      </c>
      <c r="N13" s="355" t="s">
        <v>25</v>
      </c>
      <c r="O13" s="355" t="s">
        <v>210</v>
      </c>
      <c r="P13" s="355" t="s">
        <v>211</v>
      </c>
      <c r="Q13" s="355" t="s">
        <v>212</v>
      </c>
      <c r="R13" s="355" t="s">
        <v>208</v>
      </c>
      <c r="S13" s="355" t="s">
        <v>209</v>
      </c>
      <c r="T13" s="355" t="s">
        <v>25</v>
      </c>
      <c r="U13" s="355" t="s">
        <v>210</v>
      </c>
      <c r="V13" s="355" t="s">
        <v>211</v>
      </c>
      <c r="W13" s="355" t="s">
        <v>212</v>
      </c>
      <c r="X13" s="355" t="s">
        <v>208</v>
      </c>
      <c r="Y13" s="355" t="s">
        <v>209</v>
      </c>
      <c r="Z13" s="355" t="s">
        <v>25</v>
      </c>
      <c r="AA13" s="355" t="s">
        <v>210</v>
      </c>
      <c r="AB13" s="355" t="s">
        <v>211</v>
      </c>
      <c r="AC13" s="355" t="s">
        <v>212</v>
      </c>
      <c r="AD13" s="355" t="s">
        <v>208</v>
      </c>
      <c r="AE13" s="355" t="s">
        <v>209</v>
      </c>
      <c r="AF13" s="355" t="s">
        <v>25</v>
      </c>
      <c r="AG13" s="355" t="s">
        <v>210</v>
      </c>
      <c r="AH13" s="355" t="s">
        <v>211</v>
      </c>
      <c r="AI13" s="355" t="s">
        <v>212</v>
      </c>
      <c r="AJ13" s="355" t="s">
        <v>208</v>
      </c>
      <c r="AK13" s="355" t="s">
        <v>209</v>
      </c>
      <c r="AL13" s="355" t="s">
        <v>25</v>
      </c>
      <c r="AM13" s="671"/>
      <c r="AN13" s="671"/>
      <c r="AO13" s="671"/>
      <c r="AP13" s="671"/>
      <c r="AQ13" s="704"/>
      <c r="AR13" s="704"/>
      <c r="AS13" s="690"/>
      <c r="AT13" s="690"/>
      <c r="AU13" s="690"/>
      <c r="AV13" s="690"/>
      <c r="AW13" s="697"/>
    </row>
    <row r="14" spans="1:51" s="84" customFormat="1" ht="105.75" customHeight="1">
      <c r="A14" s="669">
        <v>39</v>
      </c>
      <c r="B14" s="669">
        <v>179</v>
      </c>
      <c r="C14" s="674" t="s">
        <v>95</v>
      </c>
      <c r="D14" s="674">
        <v>466</v>
      </c>
      <c r="E14" s="674" t="s">
        <v>98</v>
      </c>
      <c r="F14" s="674">
        <v>365</v>
      </c>
      <c r="G14" s="674" t="s">
        <v>76</v>
      </c>
      <c r="H14" s="674" t="s">
        <v>77</v>
      </c>
      <c r="I14" s="700" t="s">
        <v>96</v>
      </c>
      <c r="J14" s="701">
        <v>0.4</v>
      </c>
      <c r="K14" s="707"/>
      <c r="L14" s="701">
        <v>0.05</v>
      </c>
      <c r="M14" s="668">
        <v>3.5000000000000003E-2</v>
      </c>
      <c r="N14" s="668">
        <v>3.8899999999999997E-2</v>
      </c>
      <c r="O14" s="668">
        <v>3.8899999999999997E-2</v>
      </c>
      <c r="P14" s="705"/>
      <c r="Q14" s="705"/>
      <c r="R14" s="657"/>
      <c r="S14" s="658"/>
      <c r="T14" s="658"/>
      <c r="U14" s="658">
        <v>0</v>
      </c>
      <c r="V14" s="658"/>
      <c r="W14" s="709"/>
      <c r="X14" s="659"/>
      <c r="Y14" s="659"/>
      <c r="Z14" s="659"/>
      <c r="AA14" s="659">
        <v>0</v>
      </c>
      <c r="AB14" s="659"/>
      <c r="AC14" s="660"/>
      <c r="AD14" s="659"/>
      <c r="AE14" s="659"/>
      <c r="AF14" s="659"/>
      <c r="AG14" s="659"/>
      <c r="AH14" s="659"/>
      <c r="AI14" s="660"/>
      <c r="AJ14" s="659"/>
      <c r="AK14" s="659"/>
      <c r="AL14" s="659"/>
      <c r="AM14" s="659"/>
      <c r="AN14" s="659"/>
      <c r="AO14" s="657"/>
      <c r="AP14" s="709"/>
      <c r="AQ14" s="709"/>
      <c r="AR14" s="658"/>
      <c r="AS14" s="657" t="s">
        <v>271</v>
      </c>
      <c r="AT14" s="657"/>
      <c r="AU14" s="657"/>
      <c r="AV14" s="657"/>
      <c r="AW14" s="657"/>
    </row>
    <row r="15" spans="1:51" s="3" customFormat="1" ht="105.75" customHeight="1">
      <c r="A15" s="669"/>
      <c r="B15" s="669"/>
      <c r="C15" s="674"/>
      <c r="D15" s="674"/>
      <c r="E15" s="674"/>
      <c r="F15" s="674"/>
      <c r="G15" s="674"/>
      <c r="H15" s="674"/>
      <c r="I15" s="700"/>
      <c r="J15" s="674"/>
      <c r="K15" s="708"/>
      <c r="L15" s="674"/>
      <c r="M15" s="668"/>
      <c r="N15" s="668"/>
      <c r="O15" s="668"/>
      <c r="P15" s="706"/>
      <c r="Q15" s="706"/>
      <c r="R15" s="657"/>
      <c r="S15" s="658"/>
      <c r="T15" s="658"/>
      <c r="U15" s="658"/>
      <c r="V15" s="658"/>
      <c r="W15" s="710"/>
      <c r="X15" s="659"/>
      <c r="Y15" s="659"/>
      <c r="Z15" s="659"/>
      <c r="AA15" s="659"/>
      <c r="AB15" s="659"/>
      <c r="AC15" s="661"/>
      <c r="AD15" s="659"/>
      <c r="AE15" s="659"/>
      <c r="AF15" s="659"/>
      <c r="AG15" s="659"/>
      <c r="AH15" s="659"/>
      <c r="AI15" s="661"/>
      <c r="AJ15" s="659"/>
      <c r="AK15" s="659"/>
      <c r="AL15" s="659"/>
      <c r="AM15" s="659"/>
      <c r="AN15" s="659"/>
      <c r="AO15" s="657"/>
      <c r="AP15" s="710"/>
      <c r="AQ15" s="710"/>
      <c r="AR15" s="659"/>
      <c r="AS15" s="657"/>
      <c r="AT15" s="657"/>
      <c r="AU15" s="657"/>
      <c r="AV15" s="657"/>
      <c r="AW15" s="657"/>
      <c r="AX15" s="3" t="s">
        <v>94</v>
      </c>
    </row>
    <row r="16" spans="1:51" s="3" customFormat="1" ht="409.5">
      <c r="A16" s="77">
        <v>39</v>
      </c>
      <c r="B16" s="77">
        <v>180</v>
      </c>
      <c r="C16" s="76" t="s">
        <v>99</v>
      </c>
      <c r="D16" s="76">
        <v>535</v>
      </c>
      <c r="E16" s="76" t="s">
        <v>98</v>
      </c>
      <c r="F16" s="76">
        <v>543</v>
      </c>
      <c r="G16" s="76" t="s">
        <v>97</v>
      </c>
      <c r="H16" s="76" t="s">
        <v>77</v>
      </c>
      <c r="I16" s="76" t="s">
        <v>96</v>
      </c>
      <c r="J16" s="78">
        <v>0.4</v>
      </c>
      <c r="K16" s="517"/>
      <c r="L16" s="83"/>
      <c r="M16" s="82"/>
      <c r="N16" s="82"/>
      <c r="O16" s="82"/>
      <c r="P16" s="93">
        <v>0.15</v>
      </c>
      <c r="Q16" s="356">
        <v>0.15</v>
      </c>
      <c r="R16" s="356">
        <v>0.1</v>
      </c>
      <c r="S16" s="526">
        <v>0.1</v>
      </c>
      <c r="T16" s="81">
        <v>9.11E-2</v>
      </c>
      <c r="U16" s="632">
        <v>0.25</v>
      </c>
      <c r="V16" s="632">
        <v>0.25</v>
      </c>
      <c r="W16" s="632"/>
      <c r="X16" s="633"/>
      <c r="Y16" s="633"/>
      <c r="Z16" s="632">
        <f>+AM16</f>
        <v>0.12529999999999999</v>
      </c>
      <c r="AA16" s="632">
        <v>0.35</v>
      </c>
      <c r="AB16" s="633"/>
      <c r="AC16" s="633"/>
      <c r="AD16" s="633"/>
      <c r="AE16" s="633"/>
      <c r="AF16" s="633"/>
      <c r="AG16" s="632">
        <v>0.4</v>
      </c>
      <c r="AH16" s="75"/>
      <c r="AI16" s="75"/>
      <c r="AJ16" s="75"/>
      <c r="AK16" s="75"/>
      <c r="AL16" s="75"/>
      <c r="AM16" s="358">
        <f>9.11%+3.42%</f>
        <v>0.12529999999999999</v>
      </c>
      <c r="AN16" s="358"/>
      <c r="AO16" s="358"/>
      <c r="AP16" s="358"/>
      <c r="AQ16" s="450">
        <f>+Z16/U16</f>
        <v>0.50119999999999998</v>
      </c>
      <c r="AR16" s="358">
        <f>+T16/J16</f>
        <v>0.22774999999999998</v>
      </c>
      <c r="AS16" s="1198" t="s">
        <v>352</v>
      </c>
      <c r="AT16" s="609" t="s">
        <v>353</v>
      </c>
      <c r="AU16" s="1199" t="s">
        <v>355</v>
      </c>
      <c r="AV16" s="609" t="s">
        <v>272</v>
      </c>
      <c r="AW16" s="609" t="s">
        <v>351</v>
      </c>
    </row>
    <row r="17" spans="1:49" ht="30.75" customHeight="1" thickBot="1">
      <c r="A17" s="14"/>
      <c r="B17" s="15"/>
      <c r="C17" s="698" t="s">
        <v>213</v>
      </c>
      <c r="D17" s="698"/>
      <c r="E17" s="698"/>
      <c r="F17" s="698"/>
      <c r="G17" s="698"/>
      <c r="H17" s="698"/>
      <c r="I17" s="698"/>
      <c r="J17" s="698"/>
      <c r="K17" s="698"/>
      <c r="L17" s="698"/>
      <c r="M17" s="698"/>
      <c r="N17" s="698"/>
      <c r="O17" s="698"/>
      <c r="P17" s="698"/>
      <c r="Q17" s="698"/>
      <c r="R17" s="698"/>
      <c r="S17" s="698"/>
      <c r="T17" s="698"/>
      <c r="U17" s="698"/>
      <c r="V17" s="698"/>
      <c r="W17" s="698"/>
      <c r="X17" s="698"/>
      <c r="Y17" s="698"/>
      <c r="Z17" s="698"/>
      <c r="AA17" s="698"/>
      <c r="AB17" s="698"/>
      <c r="AC17" s="698"/>
      <c r="AD17" s="698"/>
      <c r="AE17" s="698"/>
      <c r="AF17" s="698"/>
      <c r="AG17" s="698"/>
      <c r="AH17" s="698"/>
      <c r="AI17" s="698"/>
      <c r="AJ17" s="698"/>
      <c r="AK17" s="698"/>
      <c r="AL17" s="698"/>
      <c r="AM17" s="698"/>
      <c r="AN17" s="698"/>
      <c r="AO17" s="698"/>
      <c r="AP17" s="698"/>
      <c r="AQ17" s="698"/>
      <c r="AR17" s="698"/>
      <c r="AS17" s="698"/>
      <c r="AT17" s="698"/>
      <c r="AU17" s="698"/>
      <c r="AV17" s="698"/>
      <c r="AW17" s="699"/>
    </row>
    <row r="19" spans="1:49">
      <c r="AO19" s="604"/>
      <c r="AP19" s="604"/>
      <c r="AQ19" s="604"/>
      <c r="AR19" s="604"/>
    </row>
    <row r="20" spans="1:49">
      <c r="AO20" s="604"/>
      <c r="AP20" s="604"/>
      <c r="AQ20" s="604"/>
      <c r="AR20" s="604"/>
    </row>
    <row r="21" spans="1:49">
      <c r="AO21" s="605"/>
      <c r="AP21" s="605"/>
      <c r="AQ21" s="605"/>
      <c r="AR21" s="604"/>
    </row>
    <row r="22" spans="1:49">
      <c r="R22" s="80"/>
      <c r="AO22" s="604"/>
      <c r="AP22" s="604"/>
      <c r="AQ22" s="604"/>
      <c r="AR22" s="604"/>
    </row>
    <row r="23" spans="1:49">
      <c r="AO23" s="604"/>
      <c r="AP23" s="604"/>
      <c r="AQ23" s="604"/>
      <c r="AR23" s="604"/>
    </row>
    <row r="24" spans="1:49">
      <c r="AO24" s="604"/>
      <c r="AP24" s="604"/>
      <c r="AQ24" s="604"/>
      <c r="AR24" s="604"/>
    </row>
    <row r="25" spans="1:49">
      <c r="AO25" s="604"/>
      <c r="AP25" s="604"/>
      <c r="AQ25" s="604"/>
      <c r="AR25" s="604"/>
    </row>
  </sheetData>
  <mergeCells count="90">
    <mergeCell ref="P14:P15"/>
    <mergeCell ref="Q14:Q15"/>
    <mergeCell ref="K14:K15"/>
    <mergeCell ref="AP14:AP15"/>
    <mergeCell ref="AQ14:AQ15"/>
    <mergeCell ref="O14:O15"/>
    <mergeCell ref="R14:R15"/>
    <mergeCell ref="AM14:AM15"/>
    <mergeCell ref="AN14:AN15"/>
    <mergeCell ref="T14:T15"/>
    <mergeCell ref="V14:V15"/>
    <mergeCell ref="X14:X15"/>
    <mergeCell ref="Y14:Y15"/>
    <mergeCell ref="U14:U15"/>
    <mergeCell ref="W14:W15"/>
    <mergeCell ref="AC14:AC15"/>
    <mergeCell ref="AV10:AV13"/>
    <mergeCell ref="AW10:AW13"/>
    <mergeCell ref="AT10:AT13"/>
    <mergeCell ref="AS10:AS13"/>
    <mergeCell ref="C17:AW17"/>
    <mergeCell ref="M14:M15"/>
    <mergeCell ref="G14:G15"/>
    <mergeCell ref="H14:H15"/>
    <mergeCell ref="I14:I15"/>
    <mergeCell ref="J14:J15"/>
    <mergeCell ref="L14:L15"/>
    <mergeCell ref="AW14:AW15"/>
    <mergeCell ref="F10:AP10"/>
    <mergeCell ref="AQ10:AQ13"/>
    <mergeCell ref="AR10:AR13"/>
    <mergeCell ref="K11:AL11"/>
    <mergeCell ref="AM11:AP11"/>
    <mergeCell ref="K12:N12"/>
    <mergeCell ref="P12:T12"/>
    <mergeCell ref="U12:Z12"/>
    <mergeCell ref="AO12:AO13"/>
    <mergeCell ref="AA12:AF12"/>
    <mergeCell ref="AG12:AL12"/>
    <mergeCell ref="AM12:AM13"/>
    <mergeCell ref="AN12:AN13"/>
    <mergeCell ref="AP12:AP13"/>
    <mergeCell ref="A2:G5"/>
    <mergeCell ref="A10:C10"/>
    <mergeCell ref="H2:AW2"/>
    <mergeCell ref="H3:AW3"/>
    <mergeCell ref="H4:S4"/>
    <mergeCell ref="D10:E10"/>
    <mergeCell ref="AU10:AU13"/>
    <mergeCell ref="T4:AW4"/>
    <mergeCell ref="T5:AW5"/>
    <mergeCell ref="H5:S5"/>
    <mergeCell ref="G11:G13"/>
    <mergeCell ref="H11:H13"/>
    <mergeCell ref="J11:J13"/>
    <mergeCell ref="I11:I13"/>
    <mergeCell ref="A11:A13"/>
    <mergeCell ref="C11:C13"/>
    <mergeCell ref="D11:D13"/>
    <mergeCell ref="E11:E13"/>
    <mergeCell ref="F11:F13"/>
    <mergeCell ref="B11:B13"/>
    <mergeCell ref="C14:C15"/>
    <mergeCell ref="D14:D15"/>
    <mergeCell ref="E14:E15"/>
    <mergeCell ref="F14:F15"/>
    <mergeCell ref="B14:B15"/>
    <mergeCell ref="A7:AW7"/>
    <mergeCell ref="A8:AW8"/>
    <mergeCell ref="AS14:AS15"/>
    <mergeCell ref="AT14:AT15"/>
    <mergeCell ref="AG14:AG15"/>
    <mergeCell ref="AH14:AH15"/>
    <mergeCell ref="AJ14:AJ15"/>
    <mergeCell ref="AK14:AK15"/>
    <mergeCell ref="Z14:Z15"/>
    <mergeCell ref="AA14:AA15"/>
    <mergeCell ref="AB14:AB15"/>
    <mergeCell ref="N14:N15"/>
    <mergeCell ref="S14:S15"/>
    <mergeCell ref="A14:A15"/>
    <mergeCell ref="AV14:AV15"/>
    <mergeCell ref="AL14:AL15"/>
    <mergeCell ref="AU14:AU15"/>
    <mergeCell ref="AR14:AR15"/>
    <mergeCell ref="AD14:AD15"/>
    <mergeCell ref="AE14:AE15"/>
    <mergeCell ref="AF14:AF15"/>
    <mergeCell ref="AO14:AO15"/>
    <mergeCell ref="AI14:AI15"/>
  </mergeCells>
  <printOptions horizontalCentered="1" verticalCentered="1"/>
  <pageMargins left="0" right="0" top="0.55118110236220474" bottom="0" header="0.31496062992125984" footer="0.31496062992125984"/>
  <pageSetup scale="22" fitToWidth="0" orientation="landscape" r:id="rId1"/>
  <headerFooter>
    <oddFooter>&amp;C&amp;G</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73"/>
  <sheetViews>
    <sheetView view="pageBreakPreview" topLeftCell="AO46" zoomScale="71" zoomScaleNormal="50" zoomScaleSheetLayoutView="71" workbookViewId="0">
      <selection activeCell="AQ45" sqref="AQ45:AQ50"/>
    </sheetView>
  </sheetViews>
  <sheetFormatPr baseColWidth="10" defaultRowHeight="15.75"/>
  <cols>
    <col min="1" max="1" width="6.28515625" style="1" customWidth="1"/>
    <col min="2" max="2" width="7.5703125" style="4" customWidth="1"/>
    <col min="3" max="3" width="18" style="4" customWidth="1"/>
    <col min="4" max="6" width="7.140625" style="7" customWidth="1"/>
    <col min="7" max="7" width="13.85546875" style="10" customWidth="1"/>
    <col min="8" max="18" width="19.7109375" style="8" customWidth="1"/>
    <col min="19" max="19" width="26.7109375" style="8" customWidth="1"/>
    <col min="20" max="23" width="19.7109375" style="8" customWidth="1"/>
    <col min="24" max="24" width="15.85546875" style="8" customWidth="1"/>
    <col min="25" max="36" width="19.7109375" style="8" customWidth="1"/>
    <col min="37" max="40" width="19.7109375" style="12" customWidth="1"/>
    <col min="41" max="41" width="7.85546875" style="12" customWidth="1"/>
    <col min="42" max="42" width="10.140625" style="12" customWidth="1"/>
    <col min="43" max="43" width="49" style="1" customWidth="1"/>
    <col min="44" max="44" width="27.28515625" style="1" customWidth="1"/>
    <col min="45" max="45" width="31.85546875" style="1" customWidth="1"/>
    <col min="46" max="46" width="47" style="1" customWidth="1"/>
    <col min="47" max="47" width="27.28515625" style="1" customWidth="1"/>
    <col min="48" max="48" width="16.42578125" style="1" customWidth="1"/>
    <col min="49" max="49" width="16.28515625" style="41" customWidth="1"/>
    <col min="50" max="16384" width="11.42578125" style="1"/>
  </cols>
  <sheetData>
    <row r="1" spans="1:50" ht="18.75" customHeight="1">
      <c r="A1" s="754"/>
      <c r="B1" s="755"/>
      <c r="C1" s="755"/>
      <c r="D1" s="755"/>
      <c r="E1" s="755"/>
      <c r="F1" s="765" t="s">
        <v>0</v>
      </c>
      <c r="G1" s="766"/>
      <c r="H1" s="766"/>
      <c r="I1" s="766"/>
      <c r="J1" s="766"/>
      <c r="K1" s="766"/>
      <c r="L1" s="766"/>
      <c r="M1" s="766"/>
      <c r="N1" s="766"/>
      <c r="O1" s="766"/>
      <c r="P1" s="766"/>
      <c r="Q1" s="766"/>
      <c r="R1" s="766"/>
      <c r="S1" s="766"/>
      <c r="T1" s="766"/>
      <c r="U1" s="766"/>
      <c r="V1" s="766"/>
      <c r="W1" s="766"/>
      <c r="X1" s="766"/>
      <c r="Y1" s="766"/>
      <c r="Z1" s="766"/>
      <c r="AA1" s="766"/>
      <c r="AB1" s="766"/>
      <c r="AC1" s="766"/>
      <c r="AD1" s="766"/>
      <c r="AE1" s="766"/>
      <c r="AF1" s="766"/>
      <c r="AG1" s="766"/>
      <c r="AH1" s="766"/>
      <c r="AI1" s="766"/>
      <c r="AJ1" s="766"/>
      <c r="AK1" s="766"/>
      <c r="AL1" s="766"/>
      <c r="AM1" s="766"/>
      <c r="AN1" s="766"/>
      <c r="AO1" s="766"/>
      <c r="AP1" s="766"/>
      <c r="AQ1" s="766"/>
      <c r="AR1" s="766"/>
      <c r="AS1" s="766"/>
      <c r="AT1" s="766"/>
      <c r="AU1" s="767"/>
    </row>
    <row r="2" spans="1:50" ht="18.75" customHeight="1">
      <c r="A2" s="756"/>
      <c r="B2" s="757"/>
      <c r="C2" s="757"/>
      <c r="D2" s="757"/>
      <c r="E2" s="757"/>
      <c r="F2" s="763" t="s">
        <v>72</v>
      </c>
      <c r="G2" s="663"/>
      <c r="H2" s="663"/>
      <c r="I2" s="663"/>
      <c r="J2" s="663"/>
      <c r="K2" s="663"/>
      <c r="L2" s="663"/>
      <c r="M2" s="663"/>
      <c r="N2" s="663"/>
      <c r="O2" s="663"/>
      <c r="P2" s="663"/>
      <c r="Q2" s="663"/>
      <c r="R2" s="663"/>
      <c r="S2" s="663"/>
      <c r="T2" s="663"/>
      <c r="U2" s="663"/>
      <c r="V2" s="663"/>
      <c r="W2" s="663"/>
      <c r="X2" s="663"/>
      <c r="Y2" s="663"/>
      <c r="Z2" s="663"/>
      <c r="AA2" s="663"/>
      <c r="AB2" s="663"/>
      <c r="AC2" s="663"/>
      <c r="AD2" s="663"/>
      <c r="AE2" s="663"/>
      <c r="AF2" s="663"/>
      <c r="AG2" s="663"/>
      <c r="AH2" s="663"/>
      <c r="AI2" s="663"/>
      <c r="AJ2" s="663"/>
      <c r="AK2" s="663"/>
      <c r="AL2" s="663"/>
      <c r="AM2" s="663"/>
      <c r="AN2" s="663"/>
      <c r="AO2" s="663"/>
      <c r="AP2" s="663"/>
      <c r="AQ2" s="663"/>
      <c r="AR2" s="663"/>
      <c r="AS2" s="663"/>
      <c r="AT2" s="663"/>
      <c r="AU2" s="664"/>
    </row>
    <row r="3" spans="1:50" ht="18.75" customHeight="1">
      <c r="A3" s="756"/>
      <c r="B3" s="757"/>
      <c r="C3" s="757"/>
      <c r="D3" s="757"/>
      <c r="E3" s="757"/>
      <c r="F3" s="685" t="s">
        <v>1</v>
      </c>
      <c r="G3" s="685"/>
      <c r="H3" s="685"/>
      <c r="I3" s="685"/>
      <c r="J3" s="685"/>
      <c r="K3" s="685"/>
      <c r="L3" s="685"/>
      <c r="M3" s="685"/>
      <c r="N3" s="685"/>
      <c r="O3" s="685"/>
      <c r="P3" s="685"/>
      <c r="Q3" s="763" t="s">
        <v>90</v>
      </c>
      <c r="R3" s="663"/>
      <c r="S3" s="663"/>
      <c r="T3" s="663"/>
      <c r="U3" s="663"/>
      <c r="V3" s="663"/>
      <c r="W3" s="663"/>
      <c r="X3" s="663"/>
      <c r="Y3" s="663"/>
      <c r="Z3" s="663"/>
      <c r="AA3" s="663"/>
      <c r="AB3" s="663"/>
      <c r="AC3" s="663"/>
      <c r="AD3" s="663"/>
      <c r="AE3" s="663"/>
      <c r="AF3" s="663"/>
      <c r="AG3" s="663"/>
      <c r="AH3" s="663"/>
      <c r="AI3" s="663"/>
      <c r="AJ3" s="663"/>
      <c r="AK3" s="663"/>
      <c r="AL3" s="663"/>
      <c r="AM3" s="663"/>
      <c r="AN3" s="663"/>
      <c r="AO3" s="663"/>
      <c r="AP3" s="663"/>
      <c r="AQ3" s="663"/>
      <c r="AR3" s="663"/>
      <c r="AS3" s="663"/>
      <c r="AT3" s="663"/>
      <c r="AU3" s="664"/>
    </row>
    <row r="4" spans="1:50" ht="18.75" customHeight="1" thickBot="1">
      <c r="A4" s="758"/>
      <c r="B4" s="759"/>
      <c r="C4" s="759"/>
      <c r="D4" s="759"/>
      <c r="E4" s="759"/>
      <c r="F4" s="762" t="s">
        <v>3</v>
      </c>
      <c r="G4" s="762"/>
      <c r="H4" s="762"/>
      <c r="I4" s="762"/>
      <c r="J4" s="762"/>
      <c r="K4" s="762"/>
      <c r="L4" s="762"/>
      <c r="M4" s="762"/>
      <c r="N4" s="762"/>
      <c r="O4" s="762"/>
      <c r="P4" s="762"/>
      <c r="Q4" s="764" t="s">
        <v>89</v>
      </c>
      <c r="R4" s="666"/>
      <c r="S4" s="666"/>
      <c r="T4" s="666"/>
      <c r="U4" s="666"/>
      <c r="V4" s="666"/>
      <c r="W4" s="666"/>
      <c r="X4" s="666"/>
      <c r="Y4" s="666"/>
      <c r="Z4" s="666"/>
      <c r="AA4" s="666"/>
      <c r="AB4" s="666"/>
      <c r="AC4" s="666"/>
      <c r="AD4" s="666"/>
      <c r="AE4" s="666"/>
      <c r="AF4" s="666"/>
      <c r="AG4" s="666"/>
      <c r="AH4" s="666"/>
      <c r="AI4" s="666"/>
      <c r="AJ4" s="666"/>
      <c r="AK4" s="666"/>
      <c r="AL4" s="666"/>
      <c r="AM4" s="666"/>
      <c r="AN4" s="666"/>
      <c r="AO4" s="666"/>
      <c r="AP4" s="666"/>
      <c r="AQ4" s="666"/>
      <c r="AR4" s="666"/>
      <c r="AS4" s="666"/>
      <c r="AT4" s="666"/>
      <c r="AU4" s="667"/>
    </row>
    <row r="5" spans="1:50" ht="14.25" customHeight="1" thickBot="1">
      <c r="AN5" s="11"/>
    </row>
    <row r="6" spans="1:50" s="16" customFormat="1" ht="24" customHeight="1">
      <c r="A6" s="768" t="s">
        <v>26</v>
      </c>
      <c r="B6" s="687" t="s">
        <v>36</v>
      </c>
      <c r="C6" s="687"/>
      <c r="D6" s="687"/>
      <c r="E6" s="687" t="s">
        <v>40</v>
      </c>
      <c r="F6" s="687" t="s">
        <v>41</v>
      </c>
      <c r="G6" s="687" t="s">
        <v>42</v>
      </c>
      <c r="H6" s="687" t="s">
        <v>43</v>
      </c>
      <c r="I6" s="775"/>
      <c r="J6" s="776"/>
      <c r="K6" s="747"/>
      <c r="L6" s="747"/>
      <c r="M6" s="747"/>
      <c r="N6" s="747"/>
      <c r="O6" s="747"/>
      <c r="P6" s="747"/>
      <c r="Q6" s="747"/>
      <c r="R6" s="747"/>
      <c r="S6" s="747"/>
      <c r="T6" s="747"/>
      <c r="U6" s="747"/>
      <c r="V6" s="747"/>
      <c r="W6" s="747"/>
      <c r="X6" s="747"/>
      <c r="Y6" s="747"/>
      <c r="Z6" s="747"/>
      <c r="AA6" s="747"/>
      <c r="AB6" s="747"/>
      <c r="AC6" s="747"/>
      <c r="AD6" s="747"/>
      <c r="AE6" s="747"/>
      <c r="AF6" s="747"/>
      <c r="AG6" s="747"/>
      <c r="AH6" s="747"/>
      <c r="AI6" s="747"/>
      <c r="AJ6" s="747"/>
      <c r="AK6" s="768" t="s">
        <v>44</v>
      </c>
      <c r="AL6" s="687"/>
      <c r="AM6" s="687"/>
      <c r="AN6" s="769"/>
      <c r="AO6" s="770" t="s">
        <v>46</v>
      </c>
      <c r="AP6" s="687" t="s">
        <v>47</v>
      </c>
      <c r="AQ6" s="687" t="s">
        <v>48</v>
      </c>
      <c r="AR6" s="687" t="s">
        <v>49</v>
      </c>
      <c r="AS6" s="687" t="s">
        <v>50</v>
      </c>
      <c r="AT6" s="687" t="s">
        <v>51</v>
      </c>
      <c r="AU6" s="769" t="s">
        <v>52</v>
      </c>
      <c r="AW6" s="42"/>
    </row>
    <row r="7" spans="1:50" s="16" customFormat="1" ht="24" customHeight="1">
      <c r="A7" s="672"/>
      <c r="B7" s="670"/>
      <c r="C7" s="670"/>
      <c r="D7" s="670"/>
      <c r="E7" s="670"/>
      <c r="F7" s="670"/>
      <c r="G7" s="670"/>
      <c r="H7" s="670"/>
      <c r="I7" s="751">
        <v>2016</v>
      </c>
      <c r="J7" s="752"/>
      <c r="K7" s="752"/>
      <c r="L7" s="753"/>
      <c r="M7" s="692">
        <v>2017</v>
      </c>
      <c r="N7" s="693"/>
      <c r="O7" s="693"/>
      <c r="P7" s="693"/>
      <c r="Q7" s="693"/>
      <c r="R7" s="694"/>
      <c r="S7" s="692">
        <v>2018</v>
      </c>
      <c r="T7" s="693"/>
      <c r="U7" s="693"/>
      <c r="V7" s="693"/>
      <c r="W7" s="693"/>
      <c r="X7" s="694"/>
      <c r="Y7" s="692">
        <v>2019</v>
      </c>
      <c r="Z7" s="693"/>
      <c r="AA7" s="693"/>
      <c r="AB7" s="693"/>
      <c r="AC7" s="693"/>
      <c r="AD7" s="694"/>
      <c r="AE7" s="692">
        <v>2020</v>
      </c>
      <c r="AF7" s="693"/>
      <c r="AG7" s="693"/>
      <c r="AH7" s="693"/>
      <c r="AI7" s="693"/>
      <c r="AJ7" s="693"/>
      <c r="AK7" s="760" t="s">
        <v>45</v>
      </c>
      <c r="AL7" s="691"/>
      <c r="AM7" s="691"/>
      <c r="AN7" s="761"/>
      <c r="AO7" s="753"/>
      <c r="AP7" s="670"/>
      <c r="AQ7" s="670"/>
      <c r="AR7" s="670"/>
      <c r="AS7" s="670"/>
      <c r="AT7" s="670"/>
      <c r="AU7" s="773"/>
      <c r="AW7" s="42"/>
    </row>
    <row r="8" spans="1:50" s="16" customFormat="1" ht="29.25" customHeight="1" thickBot="1">
      <c r="A8" s="772"/>
      <c r="B8" s="634" t="s">
        <v>37</v>
      </c>
      <c r="C8" s="634" t="s">
        <v>38</v>
      </c>
      <c r="D8" s="32" t="s">
        <v>39</v>
      </c>
      <c r="E8" s="742"/>
      <c r="F8" s="742"/>
      <c r="G8" s="742"/>
      <c r="H8" s="746"/>
      <c r="I8" s="432" t="s">
        <v>214</v>
      </c>
      <c r="J8" s="432" t="s">
        <v>208</v>
      </c>
      <c r="K8" s="432" t="s">
        <v>215</v>
      </c>
      <c r="L8" s="357" t="s">
        <v>25</v>
      </c>
      <c r="M8" s="432" t="s">
        <v>210</v>
      </c>
      <c r="N8" s="432" t="s">
        <v>211</v>
      </c>
      <c r="O8" s="432" t="s">
        <v>212</v>
      </c>
      <c r="P8" s="432" t="s">
        <v>208</v>
      </c>
      <c r="Q8" s="432" t="s">
        <v>209</v>
      </c>
      <c r="R8" s="357" t="s">
        <v>25</v>
      </c>
      <c r="S8" s="432" t="s">
        <v>210</v>
      </c>
      <c r="T8" s="432" t="s">
        <v>211</v>
      </c>
      <c r="U8" s="432" t="s">
        <v>212</v>
      </c>
      <c r="V8" s="432" t="s">
        <v>208</v>
      </c>
      <c r="W8" s="432" t="s">
        <v>209</v>
      </c>
      <c r="X8" s="357" t="s">
        <v>25</v>
      </c>
      <c r="Y8" s="432" t="s">
        <v>210</v>
      </c>
      <c r="Z8" s="432" t="s">
        <v>211</v>
      </c>
      <c r="AA8" s="432" t="s">
        <v>212</v>
      </c>
      <c r="AB8" s="432" t="s">
        <v>208</v>
      </c>
      <c r="AC8" s="432" t="s">
        <v>209</v>
      </c>
      <c r="AD8" s="357" t="s">
        <v>25</v>
      </c>
      <c r="AE8" s="432" t="s">
        <v>210</v>
      </c>
      <c r="AF8" s="432" t="s">
        <v>211</v>
      </c>
      <c r="AG8" s="432" t="s">
        <v>212</v>
      </c>
      <c r="AH8" s="432" t="s">
        <v>208</v>
      </c>
      <c r="AI8" s="432" t="s">
        <v>209</v>
      </c>
      <c r="AJ8" s="439" t="s">
        <v>25</v>
      </c>
      <c r="AK8" s="606" t="s">
        <v>5</v>
      </c>
      <c r="AL8" s="524" t="s">
        <v>6</v>
      </c>
      <c r="AM8" s="524" t="s">
        <v>7</v>
      </c>
      <c r="AN8" s="525" t="s">
        <v>8</v>
      </c>
      <c r="AO8" s="771"/>
      <c r="AP8" s="742"/>
      <c r="AQ8" s="742"/>
      <c r="AR8" s="742"/>
      <c r="AS8" s="742"/>
      <c r="AT8" s="742"/>
      <c r="AU8" s="774"/>
      <c r="AW8" s="43"/>
      <c r="AX8"/>
    </row>
    <row r="9" spans="1:50" s="5" customFormat="1" ht="21" customHeight="1">
      <c r="A9" s="743" t="s">
        <v>78</v>
      </c>
      <c r="B9" s="1200">
        <v>1</v>
      </c>
      <c r="C9" s="1201" t="s">
        <v>79</v>
      </c>
      <c r="D9" s="736" t="s">
        <v>96</v>
      </c>
      <c r="E9" s="736">
        <v>535</v>
      </c>
      <c r="F9" s="736">
        <v>180</v>
      </c>
      <c r="G9" s="24" t="s">
        <v>9</v>
      </c>
      <c r="H9" s="587">
        <v>100</v>
      </c>
      <c r="I9" s="587">
        <v>20</v>
      </c>
      <c r="J9" s="587">
        <v>20</v>
      </c>
      <c r="K9" s="587">
        <v>20</v>
      </c>
      <c r="L9" s="1208">
        <v>20</v>
      </c>
      <c r="M9" s="528">
        <v>0.5</v>
      </c>
      <c r="N9" s="528">
        <v>0.5</v>
      </c>
      <c r="O9" s="528">
        <v>0.5</v>
      </c>
      <c r="P9" s="528">
        <v>0.5</v>
      </c>
      <c r="Q9" s="528">
        <v>50</v>
      </c>
      <c r="R9" s="528">
        <v>42</v>
      </c>
      <c r="S9" s="528">
        <v>70</v>
      </c>
      <c r="T9" s="528">
        <v>70</v>
      </c>
      <c r="U9" s="528"/>
      <c r="V9" s="528"/>
      <c r="W9" s="528"/>
      <c r="X9" s="528">
        <f>+AK9</f>
        <v>45</v>
      </c>
      <c r="Y9" s="528">
        <v>95</v>
      </c>
      <c r="Z9" s="528"/>
      <c r="AA9" s="528"/>
      <c r="AB9" s="528"/>
      <c r="AC9" s="528"/>
      <c r="AD9" s="528"/>
      <c r="AE9" s="528">
        <v>100</v>
      </c>
      <c r="AF9" s="528"/>
      <c r="AG9" s="528"/>
      <c r="AH9" s="528"/>
      <c r="AI9" s="528"/>
      <c r="AJ9" s="539"/>
      <c r="AK9" s="1209">
        <v>45</v>
      </c>
      <c r="AL9" s="528"/>
      <c r="AM9" s="528"/>
      <c r="AN9" s="539"/>
      <c r="AO9" s="612">
        <f>+X9/T9</f>
        <v>0.6428571428571429</v>
      </c>
      <c r="AP9" s="618">
        <f>+X9/H9</f>
        <v>0.45</v>
      </c>
      <c r="AQ9" s="1214" t="s">
        <v>348</v>
      </c>
      <c r="AR9" s="733" t="s">
        <v>277</v>
      </c>
      <c r="AS9" s="733" t="s">
        <v>277</v>
      </c>
      <c r="AT9" s="787" t="s">
        <v>278</v>
      </c>
      <c r="AU9" s="736" t="s">
        <v>292</v>
      </c>
      <c r="AW9" s="47"/>
      <c r="AX9"/>
    </row>
    <row r="10" spans="1:50" s="571" customFormat="1" ht="21" customHeight="1">
      <c r="A10" s="744"/>
      <c r="B10" s="1202"/>
      <c r="C10" s="1203"/>
      <c r="D10" s="737"/>
      <c r="E10" s="737"/>
      <c r="F10" s="737"/>
      <c r="G10" s="570" t="s">
        <v>10</v>
      </c>
      <c r="H10" s="560">
        <f>+L10+R10+S10+Y10+AE10</f>
        <v>516558185</v>
      </c>
      <c r="I10" s="561">
        <v>181587528</v>
      </c>
      <c r="J10" s="561">
        <v>181587528</v>
      </c>
      <c r="K10" s="561">
        <v>181587528</v>
      </c>
      <c r="L10" s="561">
        <v>163460185</v>
      </c>
      <c r="M10" s="560">
        <v>110296389</v>
      </c>
      <c r="N10" s="560">
        <v>110296389</v>
      </c>
      <c r="O10" s="560">
        <v>110296389</v>
      </c>
      <c r="P10" s="560">
        <v>87196389</v>
      </c>
      <c r="Q10" s="560">
        <v>120283000</v>
      </c>
      <c r="R10" s="560">
        <v>120283000</v>
      </c>
      <c r="S10" s="560">
        <v>91225000</v>
      </c>
      <c r="T10" s="560">
        <v>91225000</v>
      </c>
      <c r="U10" s="560"/>
      <c r="V10" s="560"/>
      <c r="W10" s="560"/>
      <c r="X10" s="560">
        <f>+AK10</f>
        <v>0</v>
      </c>
      <c r="Y10" s="560">
        <v>92846000</v>
      </c>
      <c r="Z10" s="560"/>
      <c r="AA10" s="560"/>
      <c r="AB10" s="560"/>
      <c r="AC10" s="560"/>
      <c r="AD10" s="560"/>
      <c r="AE10" s="560">
        <v>48744000</v>
      </c>
      <c r="AF10" s="560"/>
      <c r="AG10" s="560"/>
      <c r="AH10" s="560"/>
      <c r="AI10" s="560"/>
      <c r="AJ10" s="562"/>
      <c r="AK10" s="563">
        <v>0</v>
      </c>
      <c r="AL10" s="560"/>
      <c r="AM10" s="560"/>
      <c r="AN10" s="564"/>
      <c r="AO10" s="611">
        <f>X10/T10</f>
        <v>0</v>
      </c>
      <c r="AP10" s="619">
        <f>(L10+R10+X10+AD10+AJ10)/H10</f>
        <v>0.5492956906684191</v>
      </c>
      <c r="AQ10" s="1215"/>
      <c r="AR10" s="734"/>
      <c r="AS10" s="734"/>
      <c r="AT10" s="788"/>
      <c r="AU10" s="740"/>
      <c r="AW10" s="572"/>
      <c r="AX10" s="573"/>
    </row>
    <row r="11" spans="1:50" s="5" customFormat="1" ht="21" customHeight="1">
      <c r="A11" s="744"/>
      <c r="B11" s="1202"/>
      <c r="C11" s="1203"/>
      <c r="D11" s="737"/>
      <c r="E11" s="737"/>
      <c r="F11" s="737"/>
      <c r="G11" s="25" t="s">
        <v>11</v>
      </c>
      <c r="H11" s="95"/>
      <c r="I11" s="95"/>
      <c r="J11" s="95"/>
      <c r="K11" s="95"/>
      <c r="L11" s="95"/>
      <c r="M11" s="95"/>
      <c r="N11" s="95"/>
      <c r="O11" s="95"/>
      <c r="P11" s="95"/>
      <c r="Q11" s="95"/>
      <c r="R11" s="95">
        <v>0</v>
      </c>
      <c r="S11" s="529">
        <v>0</v>
      </c>
      <c r="T11" s="95">
        <v>0</v>
      </c>
      <c r="U11" s="95"/>
      <c r="V11" s="95"/>
      <c r="W11" s="95"/>
      <c r="X11" s="95">
        <f>+AK11</f>
        <v>0</v>
      </c>
      <c r="Y11" s="95"/>
      <c r="Z11" s="95"/>
      <c r="AA11" s="95"/>
      <c r="AB11" s="95"/>
      <c r="AC11" s="95"/>
      <c r="AD11" s="95"/>
      <c r="AE11" s="95"/>
      <c r="AF11" s="95"/>
      <c r="AG11" s="95"/>
      <c r="AH11" s="95"/>
      <c r="AI11" s="95"/>
      <c r="AJ11" s="530"/>
      <c r="AK11" s="531">
        <v>0</v>
      </c>
      <c r="AL11" s="95"/>
      <c r="AM11" s="95"/>
      <c r="AN11" s="532"/>
      <c r="AO11" s="613"/>
      <c r="AP11" s="619"/>
      <c r="AQ11" s="1215"/>
      <c r="AR11" s="734"/>
      <c r="AS11" s="734"/>
      <c r="AT11" s="788"/>
      <c r="AU11" s="740"/>
      <c r="AW11" s="47"/>
      <c r="AX11"/>
    </row>
    <row r="12" spans="1:50" s="571" customFormat="1" ht="21" customHeight="1">
      <c r="A12" s="744"/>
      <c r="B12" s="1202"/>
      <c r="C12" s="1203"/>
      <c r="D12" s="737"/>
      <c r="E12" s="737"/>
      <c r="F12" s="737"/>
      <c r="G12" s="570" t="s">
        <v>12</v>
      </c>
      <c r="H12" s="560"/>
      <c r="I12" s="561"/>
      <c r="J12" s="561"/>
      <c r="K12" s="561"/>
      <c r="L12" s="561"/>
      <c r="M12" s="560">
        <v>130710202</v>
      </c>
      <c r="N12" s="560">
        <v>130710202</v>
      </c>
      <c r="O12" s="560">
        <v>130710202</v>
      </c>
      <c r="P12" s="560">
        <v>130710202</v>
      </c>
      <c r="Q12" s="560">
        <v>130710202</v>
      </c>
      <c r="R12" s="560">
        <v>130710202</v>
      </c>
      <c r="S12" s="560">
        <v>48599000</v>
      </c>
      <c r="T12" s="560">
        <v>48599000</v>
      </c>
      <c r="U12" s="560"/>
      <c r="V12" s="560"/>
      <c r="W12" s="560"/>
      <c r="X12" s="560">
        <f>+AK12</f>
        <v>14036000</v>
      </c>
      <c r="Y12" s="560"/>
      <c r="Z12" s="560"/>
      <c r="AA12" s="560"/>
      <c r="AB12" s="560"/>
      <c r="AC12" s="560"/>
      <c r="AD12" s="560"/>
      <c r="AE12" s="560"/>
      <c r="AF12" s="560"/>
      <c r="AG12" s="560"/>
      <c r="AH12" s="560"/>
      <c r="AI12" s="560"/>
      <c r="AJ12" s="562"/>
      <c r="AK12" s="601">
        <v>14036000</v>
      </c>
      <c r="AL12" s="560"/>
      <c r="AM12" s="560"/>
      <c r="AN12" s="564"/>
      <c r="AO12" s="613"/>
      <c r="AP12" s="619"/>
      <c r="AQ12" s="1215"/>
      <c r="AR12" s="734"/>
      <c r="AS12" s="734"/>
      <c r="AT12" s="788"/>
      <c r="AU12" s="740"/>
      <c r="AW12" s="572"/>
      <c r="AX12" s="573"/>
    </row>
    <row r="13" spans="1:50" s="5" customFormat="1" ht="21" customHeight="1">
      <c r="A13" s="744"/>
      <c r="B13" s="1202"/>
      <c r="C13" s="1203"/>
      <c r="D13" s="737"/>
      <c r="E13" s="737"/>
      <c r="F13" s="737"/>
      <c r="G13" s="25" t="s">
        <v>13</v>
      </c>
      <c r="H13" s="534">
        <f>+H9+H11</f>
        <v>100</v>
      </c>
      <c r="I13" s="534">
        <f t="shared" ref="I13:J13" si="0">+I9+I11</f>
        <v>20</v>
      </c>
      <c r="J13" s="534">
        <f t="shared" si="0"/>
        <v>20</v>
      </c>
      <c r="K13" s="534">
        <v>20</v>
      </c>
      <c r="L13" s="535">
        <v>0.2</v>
      </c>
      <c r="M13" s="533">
        <v>0.5</v>
      </c>
      <c r="N13" s="533">
        <v>0.5</v>
      </c>
      <c r="O13" s="533">
        <v>0.5</v>
      </c>
      <c r="P13" s="533">
        <v>0.5</v>
      </c>
      <c r="Q13" s="533">
        <v>0.5</v>
      </c>
      <c r="R13" s="533">
        <v>0.42</v>
      </c>
      <c r="S13" s="533">
        <f>+S9</f>
        <v>70</v>
      </c>
      <c r="T13" s="533">
        <f>+T11+T9</f>
        <v>70</v>
      </c>
      <c r="U13" s="533">
        <f>+U11+U9</f>
        <v>0</v>
      </c>
      <c r="V13" s="533">
        <f t="shared" ref="V13:W13" si="1">+V11+V9</f>
        <v>0</v>
      </c>
      <c r="W13" s="533">
        <f t="shared" si="1"/>
        <v>0</v>
      </c>
      <c r="X13" s="533">
        <f t="shared" ref="X13" si="2">+X11+X9</f>
        <v>45</v>
      </c>
      <c r="Y13" s="533">
        <v>0.95</v>
      </c>
      <c r="Z13" s="533">
        <f t="shared" ref="Z13:AA13" si="3">+Z12+Z9</f>
        <v>0</v>
      </c>
      <c r="AA13" s="533">
        <f t="shared" si="3"/>
        <v>0</v>
      </c>
      <c r="AB13" s="533">
        <f>+AB12+AB9</f>
        <v>0</v>
      </c>
      <c r="AC13" s="533">
        <f t="shared" ref="AC13:AD13" si="4">+AC12+AC9</f>
        <v>0</v>
      </c>
      <c r="AD13" s="533">
        <f t="shared" si="4"/>
        <v>0</v>
      </c>
      <c r="AE13" s="533">
        <v>1</v>
      </c>
      <c r="AF13" s="533">
        <f t="shared" ref="AF13" si="5">+AF12+AF9</f>
        <v>0</v>
      </c>
      <c r="AG13" s="533">
        <f t="shared" ref="AG13" si="6">+AG12+AG9</f>
        <v>0</v>
      </c>
      <c r="AH13" s="533">
        <f>+AH12+AH9</f>
        <v>0</v>
      </c>
      <c r="AI13" s="533">
        <f t="shared" ref="AI13" si="7">+AI12+AI9</f>
        <v>0</v>
      </c>
      <c r="AJ13" s="536">
        <f t="shared" ref="AJ13" si="8">+AJ12+AJ9</f>
        <v>0</v>
      </c>
      <c r="AK13" s="537">
        <f>+AK11+AK9</f>
        <v>45</v>
      </c>
      <c r="AL13" s="533">
        <f t="shared" ref="AL13" si="9">+AL12+AL9</f>
        <v>0</v>
      </c>
      <c r="AM13" s="533">
        <f>+AM12+AM9</f>
        <v>0</v>
      </c>
      <c r="AN13" s="538">
        <f t="shared" ref="AN13" si="10">+AN12+AN9</f>
        <v>0</v>
      </c>
      <c r="AO13" s="613"/>
      <c r="AP13" s="619"/>
      <c r="AQ13" s="1215"/>
      <c r="AR13" s="734"/>
      <c r="AS13" s="734"/>
      <c r="AT13" s="788"/>
      <c r="AU13" s="740"/>
      <c r="AW13" s="47"/>
      <c r="AX13"/>
    </row>
    <row r="14" spans="1:50" s="571" customFormat="1" ht="21" customHeight="1" thickBot="1">
      <c r="A14" s="744"/>
      <c r="B14" s="1204"/>
      <c r="C14" s="1205"/>
      <c r="D14" s="738"/>
      <c r="E14" s="738"/>
      <c r="F14" s="738"/>
      <c r="G14" s="574" t="s">
        <v>14</v>
      </c>
      <c r="H14" s="560">
        <f>H10+H12</f>
        <v>516558185</v>
      </c>
      <c r="I14" s="561">
        <f>I10+I12</f>
        <v>181587528</v>
      </c>
      <c r="J14" s="561">
        <f>J10+J12</f>
        <v>181587528</v>
      </c>
      <c r="K14" s="561">
        <v>181587528</v>
      </c>
      <c r="L14" s="561">
        <f t="shared" ref="L14:U14" si="11">L10+L12</f>
        <v>163460185</v>
      </c>
      <c r="M14" s="560">
        <v>241006591</v>
      </c>
      <c r="N14" s="560">
        <v>241006591</v>
      </c>
      <c r="O14" s="560">
        <v>241006591</v>
      </c>
      <c r="P14" s="560">
        <v>217906591</v>
      </c>
      <c r="Q14" s="560">
        <v>250993202</v>
      </c>
      <c r="R14" s="560">
        <v>250993202</v>
      </c>
      <c r="S14" s="560">
        <f>+S10+S12</f>
        <v>139824000</v>
      </c>
      <c r="T14" s="560">
        <v>139824000</v>
      </c>
      <c r="U14" s="560">
        <f t="shared" si="11"/>
        <v>0</v>
      </c>
      <c r="V14" s="560">
        <f t="shared" ref="V14:W14" si="12">V10+V12</f>
        <v>0</v>
      </c>
      <c r="W14" s="560">
        <f t="shared" si="12"/>
        <v>0</v>
      </c>
      <c r="X14" s="560">
        <f t="shared" ref="X14" si="13">X10+X12</f>
        <v>14036000</v>
      </c>
      <c r="Y14" s="560">
        <v>92846201.805000007</v>
      </c>
      <c r="Z14" s="560">
        <f t="shared" ref="Z14:AA14" si="14">Z10+Z12</f>
        <v>0</v>
      </c>
      <c r="AA14" s="560">
        <f t="shared" si="14"/>
        <v>0</v>
      </c>
      <c r="AB14" s="560">
        <f>AB10+AB12</f>
        <v>0</v>
      </c>
      <c r="AC14" s="560">
        <f t="shared" ref="AC14:AD14" si="15">AC10+AC12</f>
        <v>0</v>
      </c>
      <c r="AD14" s="560">
        <f t="shared" si="15"/>
        <v>0</v>
      </c>
      <c r="AE14" s="560">
        <f t="shared" ref="AE14:AG14" si="16">AE10+AE12</f>
        <v>48744000</v>
      </c>
      <c r="AF14" s="560">
        <f t="shared" si="16"/>
        <v>0</v>
      </c>
      <c r="AG14" s="560">
        <f t="shared" si="16"/>
        <v>0</v>
      </c>
      <c r="AH14" s="560">
        <f>AH10+AH12</f>
        <v>0</v>
      </c>
      <c r="AI14" s="560">
        <f t="shared" ref="AI14:AL14" si="17">AI10+AI12</f>
        <v>0</v>
      </c>
      <c r="AJ14" s="562">
        <f t="shared" si="17"/>
        <v>0</v>
      </c>
      <c r="AK14" s="563">
        <f t="shared" si="17"/>
        <v>14036000</v>
      </c>
      <c r="AL14" s="560">
        <f t="shared" si="17"/>
        <v>0</v>
      </c>
      <c r="AM14" s="560">
        <f>AM10+AM12</f>
        <v>0</v>
      </c>
      <c r="AN14" s="564">
        <f t="shared" ref="AN14" si="18">AN10+AN12</f>
        <v>0</v>
      </c>
      <c r="AO14" s="614"/>
      <c r="AP14" s="620"/>
      <c r="AQ14" s="1216"/>
      <c r="AR14" s="735"/>
      <c r="AS14" s="735"/>
      <c r="AT14" s="789"/>
      <c r="AU14" s="741"/>
      <c r="AW14" s="572"/>
      <c r="AX14" s="573"/>
    </row>
    <row r="15" spans="1:50" s="5" customFormat="1" ht="21" customHeight="1">
      <c r="A15" s="744"/>
      <c r="B15" s="1200">
        <v>2</v>
      </c>
      <c r="C15" s="1201" t="s">
        <v>80</v>
      </c>
      <c r="D15" s="736" t="s">
        <v>75</v>
      </c>
      <c r="E15" s="736">
        <v>535</v>
      </c>
      <c r="F15" s="736">
        <v>180</v>
      </c>
      <c r="G15" s="24" t="s">
        <v>9</v>
      </c>
      <c r="H15" s="587">
        <v>25</v>
      </c>
      <c r="I15" s="587">
        <v>0</v>
      </c>
      <c r="J15" s="587">
        <v>0</v>
      </c>
      <c r="K15" s="587">
        <v>0</v>
      </c>
      <c r="L15" s="587">
        <v>0</v>
      </c>
      <c r="M15" s="587">
        <v>10</v>
      </c>
      <c r="N15" s="587">
        <v>10</v>
      </c>
      <c r="O15" s="587">
        <v>10</v>
      </c>
      <c r="P15" s="587">
        <v>0</v>
      </c>
      <c r="Q15" s="587">
        <v>0</v>
      </c>
      <c r="R15" s="587">
        <v>0</v>
      </c>
      <c r="S15" s="587">
        <v>10</v>
      </c>
      <c r="T15" s="587">
        <v>10</v>
      </c>
      <c r="U15" s="588"/>
      <c r="V15" s="588"/>
      <c r="W15" s="588"/>
      <c r="X15" s="587">
        <f>+AK15</f>
        <v>0</v>
      </c>
      <c r="Y15" s="528">
        <v>7.5</v>
      </c>
      <c r="Z15" s="588"/>
      <c r="AA15" s="589"/>
      <c r="AB15" s="589"/>
      <c r="AC15" s="589"/>
      <c r="AD15" s="589"/>
      <c r="AE15" s="528">
        <v>7.5</v>
      </c>
      <c r="AF15" s="589"/>
      <c r="AG15" s="589"/>
      <c r="AH15" s="589"/>
      <c r="AI15" s="589"/>
      <c r="AJ15" s="590"/>
      <c r="AK15" s="1210">
        <v>0</v>
      </c>
      <c r="AL15" s="589"/>
      <c r="AM15" s="589"/>
      <c r="AN15" s="591"/>
      <c r="AO15" s="610">
        <f>+X15/T15</f>
        <v>0</v>
      </c>
      <c r="AP15" s="621">
        <f>(AJ15+AD15+X15+R15+L15)/H15</f>
        <v>0</v>
      </c>
      <c r="AQ15" s="1201" t="s">
        <v>346</v>
      </c>
      <c r="AR15" s="733" t="s">
        <v>277</v>
      </c>
      <c r="AS15" s="733" t="s">
        <v>277</v>
      </c>
      <c r="AT15" s="718" t="s">
        <v>347</v>
      </c>
      <c r="AU15" s="721" t="s">
        <v>293</v>
      </c>
      <c r="AW15" s="43"/>
      <c r="AX15"/>
    </row>
    <row r="16" spans="1:50" s="571" customFormat="1" ht="21" customHeight="1">
      <c r="A16" s="744"/>
      <c r="B16" s="1202"/>
      <c r="C16" s="1203"/>
      <c r="D16" s="737"/>
      <c r="E16" s="737"/>
      <c r="F16" s="737"/>
      <c r="G16" s="570" t="s">
        <v>10</v>
      </c>
      <c r="H16" s="560">
        <f>+L16+R16+S16+Y16+AE16</f>
        <v>1279301543</v>
      </c>
      <c r="I16" s="561">
        <v>0</v>
      </c>
      <c r="J16" s="561">
        <v>0</v>
      </c>
      <c r="K16" s="561">
        <v>0</v>
      </c>
      <c r="L16" s="561">
        <v>0</v>
      </c>
      <c r="M16" s="560">
        <v>1080000000</v>
      </c>
      <c r="N16" s="560">
        <v>1080000000</v>
      </c>
      <c r="O16" s="560">
        <v>1080000000</v>
      </c>
      <c r="P16" s="560">
        <v>80000000</v>
      </c>
      <c r="Q16" s="560">
        <v>80000000</v>
      </c>
      <c r="R16" s="560">
        <v>79301543</v>
      </c>
      <c r="S16" s="560">
        <v>1000000000</v>
      </c>
      <c r="T16" s="560">
        <v>1000000000</v>
      </c>
      <c r="U16" s="560"/>
      <c r="V16" s="560"/>
      <c r="W16" s="560"/>
      <c r="X16" s="560">
        <f>+AK16</f>
        <v>0</v>
      </c>
      <c r="Y16" s="560">
        <v>100000000</v>
      </c>
      <c r="Z16" s="560"/>
      <c r="AA16" s="560"/>
      <c r="AB16" s="560"/>
      <c r="AC16" s="560"/>
      <c r="AD16" s="560"/>
      <c r="AE16" s="560">
        <v>100000000</v>
      </c>
      <c r="AF16" s="560"/>
      <c r="AG16" s="560"/>
      <c r="AH16" s="560"/>
      <c r="AI16" s="560"/>
      <c r="AJ16" s="562"/>
      <c r="AK16" s="563">
        <v>0</v>
      </c>
      <c r="AL16" s="560"/>
      <c r="AM16" s="560"/>
      <c r="AN16" s="564"/>
      <c r="AO16" s="613">
        <f>X16/T16</f>
        <v>0</v>
      </c>
      <c r="AP16" s="622">
        <f>(L16+R16+X16+AD16+AJ16)/H16</f>
        <v>6.1988155516513752E-2</v>
      </c>
      <c r="AQ16" s="1203"/>
      <c r="AR16" s="734"/>
      <c r="AS16" s="734"/>
      <c r="AT16" s="719"/>
      <c r="AU16" s="722"/>
      <c r="AW16" s="575"/>
    </row>
    <row r="17" spans="1:49" s="5" customFormat="1" ht="21" customHeight="1">
      <c r="A17" s="744"/>
      <c r="B17" s="1202"/>
      <c r="C17" s="1203"/>
      <c r="D17" s="737"/>
      <c r="E17" s="737"/>
      <c r="F17" s="737"/>
      <c r="G17" s="25" t="s">
        <v>11</v>
      </c>
      <c r="H17" s="95"/>
      <c r="I17" s="95"/>
      <c r="J17" s="95"/>
      <c r="K17" s="95"/>
      <c r="L17" s="95"/>
      <c r="M17" s="95"/>
      <c r="N17" s="95"/>
      <c r="O17" s="95"/>
      <c r="P17" s="95"/>
      <c r="Q17" s="95"/>
      <c r="R17" s="95">
        <v>0</v>
      </c>
      <c r="S17" s="95">
        <v>0</v>
      </c>
      <c r="T17" s="95">
        <v>0</v>
      </c>
      <c r="U17" s="95"/>
      <c r="V17" s="95"/>
      <c r="W17" s="95"/>
      <c r="X17" s="95">
        <f>+AK17</f>
        <v>0</v>
      </c>
      <c r="Y17" s="95">
        <v>0</v>
      </c>
      <c r="Z17" s="95"/>
      <c r="AA17" s="95"/>
      <c r="AB17" s="95"/>
      <c r="AC17" s="95"/>
      <c r="AD17" s="95"/>
      <c r="AE17" s="95">
        <v>0</v>
      </c>
      <c r="AF17" s="95"/>
      <c r="AG17" s="95"/>
      <c r="AH17" s="95"/>
      <c r="AI17" s="95"/>
      <c r="AJ17" s="530"/>
      <c r="AK17" s="531">
        <v>0</v>
      </c>
      <c r="AL17" s="95"/>
      <c r="AM17" s="95"/>
      <c r="AN17" s="532"/>
      <c r="AO17" s="613"/>
      <c r="AP17" s="622"/>
      <c r="AQ17" s="1203"/>
      <c r="AR17" s="734"/>
      <c r="AS17" s="734"/>
      <c r="AT17" s="719"/>
      <c r="AU17" s="722"/>
      <c r="AW17" s="44"/>
    </row>
    <row r="18" spans="1:49" s="571" customFormat="1" ht="21" customHeight="1">
      <c r="A18" s="744"/>
      <c r="B18" s="1202"/>
      <c r="C18" s="1203"/>
      <c r="D18" s="737"/>
      <c r="E18" s="737"/>
      <c r="F18" s="737"/>
      <c r="G18" s="570" t="s">
        <v>12</v>
      </c>
      <c r="H18" s="527"/>
      <c r="I18" s="527"/>
      <c r="J18" s="527"/>
      <c r="K18" s="527"/>
      <c r="L18" s="527"/>
      <c r="M18" s="527"/>
      <c r="N18" s="527"/>
      <c r="O18" s="527"/>
      <c r="P18" s="527"/>
      <c r="Q18" s="527"/>
      <c r="R18" s="527">
        <v>0</v>
      </c>
      <c r="S18" s="560">
        <v>79301543</v>
      </c>
      <c r="T18" s="527">
        <v>79301543</v>
      </c>
      <c r="U18" s="527"/>
      <c r="V18" s="527"/>
      <c r="W18" s="527"/>
      <c r="X18" s="527">
        <f>+AK18</f>
        <v>70899362</v>
      </c>
      <c r="Y18" s="527">
        <v>0</v>
      </c>
      <c r="Z18" s="527"/>
      <c r="AA18" s="527"/>
      <c r="AB18" s="527"/>
      <c r="AC18" s="527"/>
      <c r="AD18" s="527"/>
      <c r="AE18" s="527">
        <v>0</v>
      </c>
      <c r="AF18" s="527"/>
      <c r="AG18" s="527"/>
      <c r="AH18" s="527"/>
      <c r="AI18" s="527"/>
      <c r="AJ18" s="576"/>
      <c r="AK18" s="601">
        <v>70899362</v>
      </c>
      <c r="AL18" s="527"/>
      <c r="AM18" s="527"/>
      <c r="AN18" s="578"/>
      <c r="AO18" s="613"/>
      <c r="AP18" s="622"/>
      <c r="AQ18" s="1203"/>
      <c r="AR18" s="734"/>
      <c r="AS18" s="734"/>
      <c r="AT18" s="719"/>
      <c r="AU18" s="722"/>
      <c r="AW18" s="575"/>
    </row>
    <row r="19" spans="1:49" s="5" customFormat="1" ht="21" customHeight="1">
      <c r="A19" s="744"/>
      <c r="B19" s="1202"/>
      <c r="C19" s="1203"/>
      <c r="D19" s="737"/>
      <c r="E19" s="737"/>
      <c r="F19" s="737"/>
      <c r="G19" s="25" t="s">
        <v>13</v>
      </c>
      <c r="H19" s="540">
        <f>+H15+H17</f>
        <v>25</v>
      </c>
      <c r="I19" s="541">
        <f t="shared" ref="I19:J19" si="19">+I15</f>
        <v>0</v>
      </c>
      <c r="J19" s="541">
        <f t="shared" si="19"/>
        <v>0</v>
      </c>
      <c r="K19" s="541">
        <v>10</v>
      </c>
      <c r="L19" s="541">
        <v>10</v>
      </c>
      <c r="M19" s="541">
        <v>10</v>
      </c>
      <c r="N19" s="541">
        <v>10</v>
      </c>
      <c r="O19" s="541">
        <v>10</v>
      </c>
      <c r="P19" s="541">
        <v>0</v>
      </c>
      <c r="Q19" s="541">
        <v>0</v>
      </c>
      <c r="R19" s="541">
        <v>0</v>
      </c>
      <c r="S19" s="534">
        <f>+S15</f>
        <v>10</v>
      </c>
      <c r="T19" s="534">
        <v>10</v>
      </c>
      <c r="U19" s="541">
        <f>+U17+U15</f>
        <v>0</v>
      </c>
      <c r="V19" s="541">
        <f t="shared" ref="V19:W19" si="20">+V17+V15</f>
        <v>0</v>
      </c>
      <c r="W19" s="541">
        <f t="shared" si="20"/>
        <v>0</v>
      </c>
      <c r="X19" s="541">
        <f>+X17+X15</f>
        <v>0</v>
      </c>
      <c r="Y19" s="541">
        <f>+Y17+Y15</f>
        <v>7.5</v>
      </c>
      <c r="Z19" s="541">
        <f t="shared" ref="Z19:AD19" si="21">+Z18+Z15</f>
        <v>0</v>
      </c>
      <c r="AA19" s="541">
        <f t="shared" si="21"/>
        <v>0</v>
      </c>
      <c r="AB19" s="541">
        <f t="shared" si="21"/>
        <v>0</v>
      </c>
      <c r="AC19" s="541">
        <f t="shared" si="21"/>
        <v>0</v>
      </c>
      <c r="AD19" s="541">
        <f t="shared" si="21"/>
        <v>0</v>
      </c>
      <c r="AE19" s="541">
        <f>+AE17+AE15</f>
        <v>7.5</v>
      </c>
      <c r="AF19" s="541">
        <f t="shared" ref="AF19" si="22">+AF18+AF15</f>
        <v>0</v>
      </c>
      <c r="AG19" s="541">
        <f t="shared" ref="AG19" si="23">+AG18+AG15</f>
        <v>0</v>
      </c>
      <c r="AH19" s="541">
        <f t="shared" ref="AH19" si="24">+AH18+AH15</f>
        <v>0</v>
      </c>
      <c r="AI19" s="541">
        <f t="shared" ref="AI19" si="25">+AI18+AI15</f>
        <v>0</v>
      </c>
      <c r="AJ19" s="542">
        <f t="shared" ref="AJ19" si="26">+AJ18+AJ15</f>
        <v>0</v>
      </c>
      <c r="AK19" s="601">
        <f>+AK17+AK15</f>
        <v>0</v>
      </c>
      <c r="AL19" s="541">
        <f t="shared" ref="AL19" si="27">+AL18+AL15</f>
        <v>0</v>
      </c>
      <c r="AM19" s="541">
        <f t="shared" ref="AM19" si="28">+AM18+AM15</f>
        <v>0</v>
      </c>
      <c r="AN19" s="543">
        <f t="shared" ref="AN19" si="29">+AN18+AN15</f>
        <v>0</v>
      </c>
      <c r="AO19" s="613"/>
      <c r="AP19" s="622"/>
      <c r="AQ19" s="1203"/>
      <c r="AR19" s="734"/>
      <c r="AS19" s="734"/>
      <c r="AT19" s="719"/>
      <c r="AU19" s="722"/>
      <c r="AW19" s="44"/>
    </row>
    <row r="20" spans="1:49" s="571" customFormat="1" ht="21" customHeight="1" thickBot="1">
      <c r="A20" s="744"/>
      <c r="B20" s="1204"/>
      <c r="C20" s="1205"/>
      <c r="D20" s="738"/>
      <c r="E20" s="738"/>
      <c r="F20" s="738"/>
      <c r="G20" s="574" t="s">
        <v>14</v>
      </c>
      <c r="H20" s="560">
        <f>H16</f>
        <v>1279301543</v>
      </c>
      <c r="I20" s="561">
        <f t="shared" ref="I20:J20" si="30">+I18+I16</f>
        <v>0</v>
      </c>
      <c r="J20" s="561">
        <f t="shared" si="30"/>
        <v>0</v>
      </c>
      <c r="K20" s="561">
        <v>1080000000</v>
      </c>
      <c r="L20" s="561">
        <v>1080000000</v>
      </c>
      <c r="M20" s="560">
        <v>1080000000</v>
      </c>
      <c r="N20" s="560">
        <v>1080000000</v>
      </c>
      <c r="O20" s="560">
        <v>1080000000</v>
      </c>
      <c r="P20" s="560">
        <v>80000000</v>
      </c>
      <c r="Q20" s="560">
        <v>80000000</v>
      </c>
      <c r="R20" s="560">
        <v>79301543</v>
      </c>
      <c r="S20" s="560">
        <f>+S18+S16</f>
        <v>1079301543</v>
      </c>
      <c r="T20" s="560">
        <v>1079301543</v>
      </c>
      <c r="U20" s="560">
        <f t="shared" ref="U20:W20" si="31">U16+U18</f>
        <v>0</v>
      </c>
      <c r="V20" s="560">
        <f t="shared" si="31"/>
        <v>0</v>
      </c>
      <c r="W20" s="560">
        <f t="shared" si="31"/>
        <v>0</v>
      </c>
      <c r="X20" s="560">
        <f t="shared" ref="X20" si="32">X16+X18</f>
        <v>70899362</v>
      </c>
      <c r="Y20" s="560">
        <f>Y16+Y18</f>
        <v>100000000</v>
      </c>
      <c r="Z20" s="560">
        <f t="shared" ref="Z20:AD20" si="33">Z16+Z18</f>
        <v>0</v>
      </c>
      <c r="AA20" s="560">
        <f t="shared" si="33"/>
        <v>0</v>
      </c>
      <c r="AB20" s="560">
        <f t="shared" si="33"/>
        <v>0</v>
      </c>
      <c r="AC20" s="560">
        <f t="shared" si="33"/>
        <v>0</v>
      </c>
      <c r="AD20" s="560">
        <f t="shared" si="33"/>
        <v>0</v>
      </c>
      <c r="AE20" s="560">
        <f>+AE18+AE16</f>
        <v>100000000</v>
      </c>
      <c r="AF20" s="560">
        <f t="shared" ref="AF20:AJ20" si="34">AF16+AF18</f>
        <v>0</v>
      </c>
      <c r="AG20" s="560">
        <f t="shared" si="34"/>
        <v>0</v>
      </c>
      <c r="AH20" s="560">
        <f t="shared" si="34"/>
        <v>0</v>
      </c>
      <c r="AI20" s="560">
        <f t="shared" si="34"/>
        <v>0</v>
      </c>
      <c r="AJ20" s="562">
        <f t="shared" si="34"/>
        <v>0</v>
      </c>
      <c r="AK20" s="563">
        <f t="shared" ref="AK20:AN20" si="35">AK16+AK18</f>
        <v>70899362</v>
      </c>
      <c r="AL20" s="560">
        <f t="shared" si="35"/>
        <v>0</v>
      </c>
      <c r="AM20" s="560">
        <f t="shared" si="35"/>
        <v>0</v>
      </c>
      <c r="AN20" s="564">
        <f t="shared" si="35"/>
        <v>0</v>
      </c>
      <c r="AO20" s="614"/>
      <c r="AP20" s="623"/>
      <c r="AQ20" s="1205"/>
      <c r="AR20" s="735"/>
      <c r="AS20" s="735"/>
      <c r="AT20" s="720"/>
      <c r="AU20" s="723"/>
      <c r="AW20" s="575"/>
    </row>
    <row r="21" spans="1:49" s="5" customFormat="1" ht="21" customHeight="1">
      <c r="A21" s="744"/>
      <c r="B21" s="1200">
        <v>3</v>
      </c>
      <c r="C21" s="1201" t="s">
        <v>81</v>
      </c>
      <c r="D21" s="736" t="s">
        <v>75</v>
      </c>
      <c r="E21" s="736">
        <v>535</v>
      </c>
      <c r="F21" s="736">
        <v>180</v>
      </c>
      <c r="G21" s="24" t="s">
        <v>9</v>
      </c>
      <c r="H21" s="587">
        <f>0.16+1.2+1.64+1</f>
        <v>4</v>
      </c>
      <c r="I21" s="592">
        <v>0.16</v>
      </c>
      <c r="J21" s="592">
        <v>0.16</v>
      </c>
      <c r="K21" s="592">
        <v>0.16</v>
      </c>
      <c r="L21" s="592">
        <v>0.16</v>
      </c>
      <c r="M21" s="587">
        <v>1.2</v>
      </c>
      <c r="N21" s="587">
        <v>1.2</v>
      </c>
      <c r="O21" s="587">
        <v>1.2</v>
      </c>
      <c r="P21" s="587">
        <v>1.2</v>
      </c>
      <c r="Q21" s="587">
        <v>1.2</v>
      </c>
      <c r="R21" s="587">
        <v>0</v>
      </c>
      <c r="S21" s="587">
        <v>1.64</v>
      </c>
      <c r="T21" s="587">
        <v>1.64</v>
      </c>
      <c r="U21" s="587"/>
      <c r="V21" s="587"/>
      <c r="W21" s="587"/>
      <c r="X21" s="587">
        <f t="shared" ref="X21:X35" si="36">+AK21</f>
        <v>0</v>
      </c>
      <c r="Y21" s="587">
        <v>0.86</v>
      </c>
      <c r="Z21" s="593"/>
      <c r="AA21" s="593"/>
      <c r="AB21" s="587"/>
      <c r="AC21" s="587"/>
      <c r="AD21" s="587"/>
      <c r="AE21" s="587">
        <v>0.14000000000000001</v>
      </c>
      <c r="AF21" s="589"/>
      <c r="AG21" s="589"/>
      <c r="AH21" s="589"/>
      <c r="AI21" s="589"/>
      <c r="AJ21" s="590"/>
      <c r="AK21" s="1210">
        <v>0</v>
      </c>
      <c r="AL21" s="589"/>
      <c r="AM21" s="589"/>
      <c r="AN21" s="591"/>
      <c r="AO21" s="610">
        <f>+X21/T21</f>
        <v>0</v>
      </c>
      <c r="AP21" s="624">
        <f>(AJ21+AD21+X21+R21+L21)/H21</f>
        <v>0.04</v>
      </c>
      <c r="AQ21" s="1217" t="s">
        <v>313</v>
      </c>
      <c r="AR21" s="739" t="s">
        <v>330</v>
      </c>
      <c r="AS21" s="739" t="s">
        <v>308</v>
      </c>
      <c r="AT21" s="739" t="s">
        <v>282</v>
      </c>
      <c r="AU21" s="790" t="s">
        <v>309</v>
      </c>
      <c r="AV21" s="49"/>
      <c r="AW21" s="45"/>
    </row>
    <row r="22" spans="1:49" s="571" customFormat="1" ht="21" customHeight="1">
      <c r="A22" s="744"/>
      <c r="B22" s="1202"/>
      <c r="C22" s="1203"/>
      <c r="D22" s="737"/>
      <c r="E22" s="737"/>
      <c r="F22" s="737"/>
      <c r="G22" s="570" t="s">
        <v>10</v>
      </c>
      <c r="H22" s="560">
        <f>+L22+R22+S22+Y22+AE22</f>
        <v>9139705697</v>
      </c>
      <c r="I22" s="561">
        <v>211877645</v>
      </c>
      <c r="J22" s="561">
        <v>211877645</v>
      </c>
      <c r="K22" s="561">
        <v>107547645</v>
      </c>
      <c r="L22" s="561">
        <v>65502409</v>
      </c>
      <c r="M22" s="560">
        <v>3979227588</v>
      </c>
      <c r="N22" s="560">
        <v>3979227588</v>
      </c>
      <c r="O22" s="560">
        <v>3979227588</v>
      </c>
      <c r="P22" s="560">
        <v>3845387588</v>
      </c>
      <c r="Q22" s="560">
        <v>3845387588</v>
      </c>
      <c r="R22" s="560">
        <v>3812245288</v>
      </c>
      <c r="S22" s="560">
        <v>3027021000</v>
      </c>
      <c r="T22" s="560">
        <v>3027021000</v>
      </c>
      <c r="U22" s="560"/>
      <c r="V22" s="560"/>
      <c r="W22" s="560"/>
      <c r="X22" s="560">
        <f t="shared" si="36"/>
        <v>138776000</v>
      </c>
      <c r="Y22" s="560">
        <v>1561358000</v>
      </c>
      <c r="Z22" s="560"/>
      <c r="AA22" s="560"/>
      <c r="AB22" s="560"/>
      <c r="AC22" s="560"/>
      <c r="AD22" s="560"/>
      <c r="AE22" s="560">
        <v>673579000</v>
      </c>
      <c r="AF22" s="560"/>
      <c r="AG22" s="560"/>
      <c r="AH22" s="560"/>
      <c r="AI22" s="560"/>
      <c r="AJ22" s="562"/>
      <c r="AK22" s="601">
        <v>138776000</v>
      </c>
      <c r="AL22" s="560"/>
      <c r="AM22" s="560"/>
      <c r="AN22" s="564"/>
      <c r="AO22" s="613">
        <f>X22/T22</f>
        <v>4.5845734139274223E-2</v>
      </c>
      <c r="AP22" s="619">
        <f>(L22+R22+X22+AD22+AJ22)/H22</f>
        <v>0.43945875613023033</v>
      </c>
      <c r="AQ22" s="1218"/>
      <c r="AR22" s="740"/>
      <c r="AS22" s="740"/>
      <c r="AT22" s="740"/>
      <c r="AU22" s="779"/>
      <c r="AW22" s="575"/>
    </row>
    <row r="23" spans="1:49" s="5" customFormat="1" ht="21" customHeight="1">
      <c r="A23" s="744"/>
      <c r="B23" s="1202"/>
      <c r="C23" s="1203"/>
      <c r="D23" s="737"/>
      <c r="E23" s="737"/>
      <c r="F23" s="737"/>
      <c r="G23" s="25" t="s">
        <v>11</v>
      </c>
      <c r="H23" s="95"/>
      <c r="I23" s="95"/>
      <c r="J23" s="95"/>
      <c r="K23" s="95"/>
      <c r="L23" s="95"/>
      <c r="M23" s="95"/>
      <c r="N23" s="95"/>
      <c r="O23" s="95"/>
      <c r="P23" s="95"/>
      <c r="Q23" s="95"/>
      <c r="R23" s="95">
        <v>0</v>
      </c>
      <c r="S23" s="95">
        <v>1.2</v>
      </c>
      <c r="T23" s="95">
        <v>1.2</v>
      </c>
      <c r="U23" s="95"/>
      <c r="V23" s="95"/>
      <c r="W23" s="95"/>
      <c r="X23" s="95">
        <f t="shared" si="36"/>
        <v>0</v>
      </c>
      <c r="Y23" s="95"/>
      <c r="Z23" s="95"/>
      <c r="AA23" s="95"/>
      <c r="AB23" s="95"/>
      <c r="AC23" s="95"/>
      <c r="AD23" s="95"/>
      <c r="AE23" s="95"/>
      <c r="AF23" s="95"/>
      <c r="AG23" s="95"/>
      <c r="AH23" s="95"/>
      <c r="AI23" s="95"/>
      <c r="AJ23" s="530"/>
      <c r="AK23" s="531">
        <v>0</v>
      </c>
      <c r="AL23" s="95"/>
      <c r="AM23" s="95"/>
      <c r="AN23" s="532"/>
      <c r="AO23" s="613"/>
      <c r="AP23" s="619"/>
      <c r="AQ23" s="1218"/>
      <c r="AR23" s="740"/>
      <c r="AS23" s="740"/>
      <c r="AT23" s="740"/>
      <c r="AU23" s="779"/>
      <c r="AW23" s="44"/>
    </row>
    <row r="24" spans="1:49" s="571" customFormat="1" ht="21" customHeight="1">
      <c r="A24" s="744"/>
      <c r="B24" s="1202"/>
      <c r="C24" s="1203"/>
      <c r="D24" s="737"/>
      <c r="E24" s="737"/>
      <c r="F24" s="737"/>
      <c r="G24" s="570" t="s">
        <v>12</v>
      </c>
      <c r="H24" s="527"/>
      <c r="I24" s="527"/>
      <c r="J24" s="527"/>
      <c r="K24" s="527"/>
      <c r="L24" s="527"/>
      <c r="M24" s="527">
        <v>65502409</v>
      </c>
      <c r="N24" s="527">
        <v>65502409</v>
      </c>
      <c r="O24" s="527">
        <v>65502409</v>
      </c>
      <c r="P24" s="527">
        <v>65502409</v>
      </c>
      <c r="Q24" s="527">
        <v>65502409</v>
      </c>
      <c r="R24" s="527">
        <v>65502409</v>
      </c>
      <c r="S24" s="527">
        <v>3655716488</v>
      </c>
      <c r="T24" s="527">
        <v>3655716488</v>
      </c>
      <c r="U24" s="527"/>
      <c r="V24" s="527"/>
      <c r="W24" s="527"/>
      <c r="X24" s="527">
        <f t="shared" si="36"/>
        <v>8644000</v>
      </c>
      <c r="Y24" s="527"/>
      <c r="Z24" s="527"/>
      <c r="AA24" s="527"/>
      <c r="AB24" s="527"/>
      <c r="AC24" s="527"/>
      <c r="AD24" s="527"/>
      <c r="AE24" s="527"/>
      <c r="AF24" s="527"/>
      <c r="AG24" s="527"/>
      <c r="AH24" s="527"/>
      <c r="AI24" s="527"/>
      <c r="AJ24" s="576"/>
      <c r="AK24" s="601">
        <v>8644000</v>
      </c>
      <c r="AL24" s="527"/>
      <c r="AM24" s="527"/>
      <c r="AN24" s="578"/>
      <c r="AO24" s="613"/>
      <c r="AP24" s="619"/>
      <c r="AQ24" s="1218"/>
      <c r="AR24" s="740"/>
      <c r="AS24" s="740"/>
      <c r="AT24" s="740"/>
      <c r="AU24" s="779"/>
      <c r="AW24" s="575"/>
    </row>
    <row r="25" spans="1:49" s="5" customFormat="1" ht="21" customHeight="1">
      <c r="A25" s="744"/>
      <c r="B25" s="1202"/>
      <c r="C25" s="1203"/>
      <c r="D25" s="737"/>
      <c r="E25" s="737"/>
      <c r="F25" s="737"/>
      <c r="G25" s="25" t="s">
        <v>13</v>
      </c>
      <c r="H25" s="540">
        <f>+H21+H23</f>
        <v>4</v>
      </c>
      <c r="I25" s="534">
        <f t="shared" ref="I25:J25" si="37">+I21+I23</f>
        <v>0.16</v>
      </c>
      <c r="J25" s="534">
        <f t="shared" si="37"/>
        <v>0.16</v>
      </c>
      <c r="K25" s="534">
        <v>0.16</v>
      </c>
      <c r="L25" s="534">
        <f t="shared" ref="L25:W25" si="38">+L21+L23</f>
        <v>0.16</v>
      </c>
      <c r="M25" s="94">
        <v>1.2</v>
      </c>
      <c r="N25" s="94">
        <v>1.2</v>
      </c>
      <c r="O25" s="94">
        <v>1.2</v>
      </c>
      <c r="P25" s="94">
        <v>1.2</v>
      </c>
      <c r="Q25" s="94">
        <v>1.2</v>
      </c>
      <c r="R25" s="94">
        <v>0</v>
      </c>
      <c r="S25" s="540">
        <f>+S23+S21</f>
        <v>2.84</v>
      </c>
      <c r="T25" s="540">
        <v>2.84</v>
      </c>
      <c r="U25" s="540">
        <f t="shared" si="38"/>
        <v>0</v>
      </c>
      <c r="V25" s="540">
        <f t="shared" si="38"/>
        <v>0</v>
      </c>
      <c r="W25" s="540">
        <f t="shared" si="38"/>
        <v>0</v>
      </c>
      <c r="X25" s="540">
        <f t="shared" si="36"/>
        <v>0</v>
      </c>
      <c r="Y25" s="94">
        <v>0.86</v>
      </c>
      <c r="Z25" s="544">
        <f t="shared" ref="Z25:AD25" si="39">+Z24+Z21</f>
        <v>0</v>
      </c>
      <c r="AA25" s="544">
        <f t="shared" si="39"/>
        <v>0</v>
      </c>
      <c r="AB25" s="540">
        <f t="shared" si="39"/>
        <v>0</v>
      </c>
      <c r="AC25" s="540">
        <f t="shared" si="39"/>
        <v>0</v>
      </c>
      <c r="AD25" s="540">
        <f t="shared" si="39"/>
        <v>0</v>
      </c>
      <c r="AE25" s="94">
        <f>+AE21+AE23</f>
        <v>0.14000000000000001</v>
      </c>
      <c r="AF25" s="94">
        <f t="shared" ref="AF25" si="40">+AF24+AF21</f>
        <v>0</v>
      </c>
      <c r="AG25" s="94">
        <f t="shared" ref="AG25" si="41">+AG24+AG21</f>
        <v>0</v>
      </c>
      <c r="AH25" s="94">
        <f t="shared" ref="AH25" si="42">+AH24+AH21</f>
        <v>0</v>
      </c>
      <c r="AI25" s="94">
        <f t="shared" ref="AI25" si="43">+AI24+AI21</f>
        <v>0</v>
      </c>
      <c r="AJ25" s="545">
        <f t="shared" ref="AJ25" si="44">+AJ24+AJ21</f>
        <v>0</v>
      </c>
      <c r="AK25" s="546">
        <f>+AK21+AK23</f>
        <v>0</v>
      </c>
      <c r="AL25" s="94">
        <f t="shared" ref="AL25" si="45">+AL24+AL21</f>
        <v>0</v>
      </c>
      <c r="AM25" s="94">
        <f t="shared" ref="AM25" si="46">+AM24+AM21</f>
        <v>0</v>
      </c>
      <c r="AN25" s="547">
        <f t="shared" ref="AN25" si="47">+AN24+AN21</f>
        <v>0</v>
      </c>
      <c r="AO25" s="613"/>
      <c r="AP25" s="619"/>
      <c r="AQ25" s="1218"/>
      <c r="AR25" s="740"/>
      <c r="AS25" s="740"/>
      <c r="AT25" s="740"/>
      <c r="AU25" s="779"/>
      <c r="AW25" s="44"/>
    </row>
    <row r="26" spans="1:49" s="571" customFormat="1" ht="21" customHeight="1" thickBot="1">
      <c r="A26" s="744"/>
      <c r="B26" s="1204"/>
      <c r="C26" s="1205"/>
      <c r="D26" s="738"/>
      <c r="E26" s="738"/>
      <c r="F26" s="738"/>
      <c r="G26" s="574" t="s">
        <v>14</v>
      </c>
      <c r="H26" s="560">
        <f>H22+H24</f>
        <v>9139705697</v>
      </c>
      <c r="I26" s="561">
        <f>+I22</f>
        <v>211877645</v>
      </c>
      <c r="J26" s="561">
        <f>+J22</f>
        <v>211877645</v>
      </c>
      <c r="K26" s="561">
        <v>107547645</v>
      </c>
      <c r="L26" s="561">
        <f t="shared" ref="L26:W26" si="48">+L22</f>
        <v>65502409</v>
      </c>
      <c r="M26" s="560">
        <v>4044729997</v>
      </c>
      <c r="N26" s="560">
        <v>4044729997</v>
      </c>
      <c r="O26" s="560">
        <v>4044729997</v>
      </c>
      <c r="P26" s="560">
        <v>3910889997</v>
      </c>
      <c r="Q26" s="560">
        <v>3845387588</v>
      </c>
      <c r="R26" s="560">
        <v>3877747697</v>
      </c>
      <c r="S26" s="560">
        <f>+S24+S22</f>
        <v>6682737488</v>
      </c>
      <c r="T26" s="560">
        <v>6682737488</v>
      </c>
      <c r="U26" s="560">
        <f t="shared" si="48"/>
        <v>0</v>
      </c>
      <c r="V26" s="560">
        <f t="shared" si="48"/>
        <v>0</v>
      </c>
      <c r="W26" s="560">
        <f t="shared" si="48"/>
        <v>0</v>
      </c>
      <c r="X26" s="560">
        <f t="shared" si="36"/>
        <v>147420000</v>
      </c>
      <c r="Y26" s="560">
        <v>1561358544.1781003</v>
      </c>
      <c r="Z26" s="560">
        <f t="shared" ref="Z26:AD26" si="49">Z22+Z24</f>
        <v>0</v>
      </c>
      <c r="AA26" s="560">
        <f t="shared" si="49"/>
        <v>0</v>
      </c>
      <c r="AB26" s="560">
        <f t="shared" si="49"/>
        <v>0</v>
      </c>
      <c r="AC26" s="560">
        <f t="shared" si="49"/>
        <v>0</v>
      </c>
      <c r="AD26" s="560">
        <f t="shared" si="49"/>
        <v>0</v>
      </c>
      <c r="AE26" s="560">
        <f t="shared" ref="AE26" si="50">+AE22</f>
        <v>673579000</v>
      </c>
      <c r="AF26" s="560">
        <f t="shared" ref="AF26:AJ26" si="51">AF22+AF24</f>
        <v>0</v>
      </c>
      <c r="AG26" s="560">
        <f t="shared" si="51"/>
        <v>0</v>
      </c>
      <c r="AH26" s="560">
        <f t="shared" si="51"/>
        <v>0</v>
      </c>
      <c r="AI26" s="560">
        <f t="shared" si="51"/>
        <v>0</v>
      </c>
      <c r="AJ26" s="562">
        <f t="shared" si="51"/>
        <v>0</v>
      </c>
      <c r="AK26" s="563">
        <f>+AK24+AK22</f>
        <v>147420000</v>
      </c>
      <c r="AL26" s="560">
        <f t="shared" ref="AL26:AN26" si="52">AL22+AL24</f>
        <v>0</v>
      </c>
      <c r="AM26" s="560">
        <f t="shared" si="52"/>
        <v>0</v>
      </c>
      <c r="AN26" s="564">
        <f t="shared" si="52"/>
        <v>0</v>
      </c>
      <c r="AO26" s="614"/>
      <c r="AP26" s="620"/>
      <c r="AQ26" s="1219"/>
      <c r="AR26" s="741"/>
      <c r="AS26" s="741"/>
      <c r="AT26" s="741"/>
      <c r="AU26" s="780"/>
      <c r="AW26" s="575"/>
    </row>
    <row r="27" spans="1:49" s="5" customFormat="1" ht="20.100000000000001" customHeight="1">
      <c r="A27" s="745"/>
      <c r="B27" s="1200">
        <v>4</v>
      </c>
      <c r="C27" s="1201" t="s">
        <v>82</v>
      </c>
      <c r="D27" s="736" t="s">
        <v>96</v>
      </c>
      <c r="E27" s="736">
        <v>535</v>
      </c>
      <c r="F27" s="736">
        <v>180</v>
      </c>
      <c r="G27" s="24" t="s">
        <v>9</v>
      </c>
      <c r="H27" s="587">
        <v>5</v>
      </c>
      <c r="I27" s="587">
        <v>0</v>
      </c>
      <c r="J27" s="587">
        <v>0</v>
      </c>
      <c r="K27" s="587">
        <v>0</v>
      </c>
      <c r="L27" s="587">
        <v>0</v>
      </c>
      <c r="M27" s="587">
        <v>1</v>
      </c>
      <c r="N27" s="587">
        <v>1</v>
      </c>
      <c r="O27" s="587">
        <v>1</v>
      </c>
      <c r="P27" s="587">
        <v>1</v>
      </c>
      <c r="Q27" s="587">
        <v>1</v>
      </c>
      <c r="R27" s="587">
        <v>0</v>
      </c>
      <c r="S27" s="587">
        <v>3</v>
      </c>
      <c r="T27" s="587">
        <v>3</v>
      </c>
      <c r="U27" s="587"/>
      <c r="V27" s="587"/>
      <c r="W27" s="587"/>
      <c r="X27" s="587">
        <f t="shared" si="36"/>
        <v>0</v>
      </c>
      <c r="Y27" s="587">
        <v>5</v>
      </c>
      <c r="Z27" s="587"/>
      <c r="AA27" s="587"/>
      <c r="AB27" s="587"/>
      <c r="AC27" s="587"/>
      <c r="AD27" s="587"/>
      <c r="AE27" s="587">
        <v>0</v>
      </c>
      <c r="AF27" s="589"/>
      <c r="AG27" s="594"/>
      <c r="AH27" s="589"/>
      <c r="AI27" s="589"/>
      <c r="AJ27" s="590"/>
      <c r="AK27" s="1210">
        <v>0</v>
      </c>
      <c r="AL27" s="594"/>
      <c r="AM27" s="589"/>
      <c r="AN27" s="591"/>
      <c r="AO27" s="610">
        <f>+X27/T27</f>
        <v>0</v>
      </c>
      <c r="AP27" s="612">
        <f>+X27/H27</f>
        <v>0</v>
      </c>
      <c r="AQ27" s="748" t="s">
        <v>329</v>
      </c>
      <c r="AR27" s="736" t="s">
        <v>310</v>
      </c>
      <c r="AS27" s="736" t="s">
        <v>311</v>
      </c>
      <c r="AT27" s="736" t="s">
        <v>282</v>
      </c>
      <c r="AU27" s="778" t="s">
        <v>283</v>
      </c>
      <c r="AW27" s="44"/>
    </row>
    <row r="28" spans="1:49" s="571" customFormat="1" ht="21" customHeight="1">
      <c r="A28" s="745"/>
      <c r="B28" s="1202"/>
      <c r="C28" s="1203"/>
      <c r="D28" s="737"/>
      <c r="E28" s="737"/>
      <c r="F28" s="737"/>
      <c r="G28" s="570" t="s">
        <v>10</v>
      </c>
      <c r="H28" s="560">
        <f>+L28+R28+S28+Y28+AE28</f>
        <v>322460000</v>
      </c>
      <c r="I28" s="561">
        <v>0</v>
      </c>
      <c r="J28" s="561">
        <v>0</v>
      </c>
      <c r="K28" s="561">
        <v>0</v>
      </c>
      <c r="L28" s="561">
        <v>0</v>
      </c>
      <c r="M28" s="560">
        <v>97000000</v>
      </c>
      <c r="N28" s="560">
        <v>97000000</v>
      </c>
      <c r="O28" s="560">
        <v>97000000</v>
      </c>
      <c r="P28" s="560">
        <v>90000000</v>
      </c>
      <c r="Q28" s="560">
        <v>90000000</v>
      </c>
      <c r="R28" s="560">
        <v>90000000</v>
      </c>
      <c r="S28" s="560">
        <v>126560000</v>
      </c>
      <c r="T28" s="560">
        <v>126560000</v>
      </c>
      <c r="U28" s="560"/>
      <c r="V28" s="560"/>
      <c r="W28" s="560"/>
      <c r="X28" s="560">
        <f t="shared" si="36"/>
        <v>0</v>
      </c>
      <c r="Y28" s="560">
        <v>105900000</v>
      </c>
      <c r="Z28" s="560"/>
      <c r="AA28" s="560"/>
      <c r="AB28" s="560"/>
      <c r="AC28" s="560"/>
      <c r="AD28" s="560"/>
      <c r="AE28" s="560">
        <v>0</v>
      </c>
      <c r="AF28" s="560"/>
      <c r="AG28" s="580"/>
      <c r="AH28" s="560"/>
      <c r="AI28" s="560"/>
      <c r="AJ28" s="562"/>
      <c r="AK28" s="563">
        <v>0</v>
      </c>
      <c r="AL28" s="580"/>
      <c r="AM28" s="560"/>
      <c r="AN28" s="564"/>
      <c r="AO28" s="613">
        <f>X28/T28</f>
        <v>0</v>
      </c>
      <c r="AP28" s="619">
        <f>(L28+R28+X28+AD28+AJ28)/H28</f>
        <v>0.27910438504000495</v>
      </c>
      <c r="AQ28" s="749"/>
      <c r="AR28" s="740"/>
      <c r="AS28" s="740"/>
      <c r="AT28" s="740"/>
      <c r="AU28" s="779"/>
      <c r="AW28" s="575"/>
    </row>
    <row r="29" spans="1:49" s="5" customFormat="1" ht="21" customHeight="1">
      <c r="A29" s="745"/>
      <c r="B29" s="1202"/>
      <c r="C29" s="1203"/>
      <c r="D29" s="737"/>
      <c r="E29" s="737"/>
      <c r="F29" s="737"/>
      <c r="G29" s="25" t="s">
        <v>11</v>
      </c>
      <c r="H29" s="95"/>
      <c r="I29" s="95"/>
      <c r="J29" s="95"/>
      <c r="K29" s="95"/>
      <c r="L29" s="95"/>
      <c r="M29" s="95"/>
      <c r="N29" s="95"/>
      <c r="O29" s="95"/>
      <c r="P29" s="95"/>
      <c r="Q29" s="95"/>
      <c r="R29" s="95">
        <v>0</v>
      </c>
      <c r="S29" s="95">
        <v>0</v>
      </c>
      <c r="T29" s="95">
        <v>0</v>
      </c>
      <c r="U29" s="95"/>
      <c r="V29" s="95"/>
      <c r="W29" s="95"/>
      <c r="X29" s="95">
        <f t="shared" si="36"/>
        <v>0</v>
      </c>
      <c r="Y29" s="95"/>
      <c r="Z29" s="95"/>
      <c r="AA29" s="95"/>
      <c r="AB29" s="95"/>
      <c r="AC29" s="95"/>
      <c r="AD29" s="95"/>
      <c r="AE29" s="95"/>
      <c r="AF29" s="95"/>
      <c r="AG29" s="548"/>
      <c r="AH29" s="95"/>
      <c r="AI29" s="95"/>
      <c r="AJ29" s="530"/>
      <c r="AK29" s="531">
        <v>0</v>
      </c>
      <c r="AL29" s="548"/>
      <c r="AM29" s="95"/>
      <c r="AN29" s="532"/>
      <c r="AO29" s="613"/>
      <c r="AP29" s="619"/>
      <c r="AQ29" s="749"/>
      <c r="AR29" s="740"/>
      <c r="AS29" s="740"/>
      <c r="AT29" s="740"/>
      <c r="AU29" s="779"/>
      <c r="AW29" s="44"/>
    </row>
    <row r="30" spans="1:49" s="571" customFormat="1" ht="21" customHeight="1">
      <c r="A30" s="745"/>
      <c r="B30" s="1202"/>
      <c r="C30" s="1203"/>
      <c r="D30" s="737"/>
      <c r="E30" s="737"/>
      <c r="F30" s="737"/>
      <c r="G30" s="570" t="s">
        <v>12</v>
      </c>
      <c r="H30" s="527"/>
      <c r="I30" s="527"/>
      <c r="J30" s="527"/>
      <c r="K30" s="527"/>
      <c r="L30" s="527"/>
      <c r="M30" s="527"/>
      <c r="N30" s="527"/>
      <c r="O30" s="527"/>
      <c r="P30" s="527"/>
      <c r="Q30" s="527"/>
      <c r="R30" s="527">
        <v>0</v>
      </c>
      <c r="S30" s="527">
        <v>90000000</v>
      </c>
      <c r="T30" s="527">
        <v>90000000</v>
      </c>
      <c r="U30" s="527"/>
      <c r="V30" s="527"/>
      <c r="W30" s="527"/>
      <c r="X30" s="527">
        <f t="shared" si="36"/>
        <v>0</v>
      </c>
      <c r="Y30" s="527"/>
      <c r="Z30" s="527"/>
      <c r="AA30" s="527"/>
      <c r="AB30" s="527"/>
      <c r="AC30" s="527"/>
      <c r="AD30" s="527"/>
      <c r="AE30" s="527"/>
      <c r="AF30" s="527"/>
      <c r="AG30" s="579"/>
      <c r="AH30" s="527"/>
      <c r="AI30" s="527"/>
      <c r="AJ30" s="576"/>
      <c r="AK30" s="577">
        <v>0</v>
      </c>
      <c r="AL30" s="579"/>
      <c r="AM30" s="527"/>
      <c r="AN30" s="578"/>
      <c r="AO30" s="613"/>
      <c r="AP30" s="619"/>
      <c r="AQ30" s="749"/>
      <c r="AR30" s="740"/>
      <c r="AS30" s="740"/>
      <c r="AT30" s="740"/>
      <c r="AU30" s="779"/>
      <c r="AW30" s="575"/>
    </row>
    <row r="31" spans="1:49" s="5" customFormat="1" ht="21" customHeight="1">
      <c r="A31" s="745"/>
      <c r="B31" s="1202"/>
      <c r="C31" s="1203"/>
      <c r="D31" s="737"/>
      <c r="E31" s="737"/>
      <c r="F31" s="737"/>
      <c r="G31" s="25" t="s">
        <v>13</v>
      </c>
      <c r="H31" s="540">
        <v>5</v>
      </c>
      <c r="I31" s="94">
        <f>+I27</f>
        <v>0</v>
      </c>
      <c r="J31" s="94">
        <f t="shared" ref="J31:L31" si="53">+J27</f>
        <v>0</v>
      </c>
      <c r="K31" s="94">
        <f t="shared" si="53"/>
        <v>0</v>
      </c>
      <c r="L31" s="94">
        <f t="shared" si="53"/>
        <v>0</v>
      </c>
      <c r="M31" s="94">
        <v>1</v>
      </c>
      <c r="N31" s="94">
        <v>1</v>
      </c>
      <c r="O31" s="94">
        <v>1</v>
      </c>
      <c r="P31" s="94">
        <v>1</v>
      </c>
      <c r="Q31" s="94">
        <v>1</v>
      </c>
      <c r="R31" s="94">
        <v>0</v>
      </c>
      <c r="S31" s="540">
        <f>+S29+S27</f>
        <v>3</v>
      </c>
      <c r="T31" s="540">
        <v>3</v>
      </c>
      <c r="U31" s="94">
        <f>+U29+U27</f>
        <v>0</v>
      </c>
      <c r="V31" s="94">
        <f t="shared" ref="V31:W31" si="54">+V29+V27</f>
        <v>0</v>
      </c>
      <c r="W31" s="94">
        <f t="shared" si="54"/>
        <v>0</v>
      </c>
      <c r="X31" s="94">
        <f t="shared" si="36"/>
        <v>0</v>
      </c>
      <c r="Y31" s="94">
        <v>5</v>
      </c>
      <c r="Z31" s="94">
        <f t="shared" ref="Z31:AD31" si="55">+Z30+Z27</f>
        <v>0</v>
      </c>
      <c r="AA31" s="94">
        <f t="shared" si="55"/>
        <v>0</v>
      </c>
      <c r="AB31" s="94">
        <f t="shared" si="55"/>
        <v>0</v>
      </c>
      <c r="AC31" s="94">
        <f t="shared" si="55"/>
        <v>0</v>
      </c>
      <c r="AD31" s="94">
        <f t="shared" si="55"/>
        <v>0</v>
      </c>
      <c r="AE31" s="94"/>
      <c r="AF31" s="94">
        <f t="shared" ref="AF31" si="56">+AF30+AF27</f>
        <v>0</v>
      </c>
      <c r="AG31" s="549">
        <f t="shared" ref="AG31" si="57">+AG30+AG27</f>
        <v>0</v>
      </c>
      <c r="AH31" s="541">
        <f t="shared" ref="AH31" si="58">+AH30+AH27</f>
        <v>0</v>
      </c>
      <c r="AI31" s="541">
        <f t="shared" ref="AI31" si="59">+AI30+AI27</f>
        <v>0</v>
      </c>
      <c r="AJ31" s="542">
        <f t="shared" ref="AJ31" si="60">+AJ30+AJ27</f>
        <v>0</v>
      </c>
      <c r="AK31" s="546">
        <f t="shared" ref="AK31" si="61">+AK29+AK27</f>
        <v>0</v>
      </c>
      <c r="AL31" s="549">
        <f t="shared" ref="AL31" si="62">+AL30+AL27</f>
        <v>0</v>
      </c>
      <c r="AM31" s="541">
        <f t="shared" ref="AM31" si="63">+AM30+AM27</f>
        <v>0</v>
      </c>
      <c r="AN31" s="543">
        <f t="shared" ref="AN31" si="64">+AN30+AN27</f>
        <v>0</v>
      </c>
      <c r="AO31" s="613"/>
      <c r="AP31" s="619"/>
      <c r="AQ31" s="749"/>
      <c r="AR31" s="740"/>
      <c r="AS31" s="740"/>
      <c r="AT31" s="740"/>
      <c r="AU31" s="779"/>
      <c r="AW31" s="44"/>
    </row>
    <row r="32" spans="1:49" s="571" customFormat="1" ht="21" customHeight="1" thickBot="1">
      <c r="A32" s="745"/>
      <c r="B32" s="1204"/>
      <c r="C32" s="1205"/>
      <c r="D32" s="738"/>
      <c r="E32" s="738"/>
      <c r="F32" s="738"/>
      <c r="G32" s="574" t="s">
        <v>14</v>
      </c>
      <c r="H32" s="560">
        <f>+H28+H30</f>
        <v>322460000</v>
      </c>
      <c r="I32" s="561">
        <f>+I30+I28</f>
        <v>0</v>
      </c>
      <c r="J32" s="561">
        <f t="shared" ref="J32:L32" si="65">+J30+J28</f>
        <v>0</v>
      </c>
      <c r="K32" s="561">
        <f t="shared" si="65"/>
        <v>0</v>
      </c>
      <c r="L32" s="561">
        <f t="shared" si="65"/>
        <v>0</v>
      </c>
      <c r="M32" s="560">
        <v>97000000</v>
      </c>
      <c r="N32" s="560">
        <v>97000000</v>
      </c>
      <c r="O32" s="560">
        <v>97000000</v>
      </c>
      <c r="P32" s="560">
        <v>90000000</v>
      </c>
      <c r="Q32" s="560">
        <v>90000000</v>
      </c>
      <c r="R32" s="560">
        <v>90000000</v>
      </c>
      <c r="S32" s="560">
        <f>+S30+S28</f>
        <v>216560000</v>
      </c>
      <c r="T32" s="560">
        <v>216560000</v>
      </c>
      <c r="U32" s="560">
        <f t="shared" ref="U32:W32" si="66">U28+U30</f>
        <v>0</v>
      </c>
      <c r="V32" s="560">
        <f t="shared" si="66"/>
        <v>0</v>
      </c>
      <c r="W32" s="560">
        <f t="shared" si="66"/>
        <v>0</v>
      </c>
      <c r="X32" s="560">
        <f t="shared" si="36"/>
        <v>0</v>
      </c>
      <c r="Y32" s="560">
        <f>+Y28+Y30</f>
        <v>105900000</v>
      </c>
      <c r="Z32" s="560">
        <f t="shared" ref="Z32:AD32" si="67">Z28+Z30</f>
        <v>0</v>
      </c>
      <c r="AA32" s="560">
        <f t="shared" si="67"/>
        <v>0</v>
      </c>
      <c r="AB32" s="560">
        <f t="shared" si="67"/>
        <v>0</v>
      </c>
      <c r="AC32" s="560">
        <f t="shared" si="67"/>
        <v>0</v>
      </c>
      <c r="AD32" s="560">
        <f t="shared" si="67"/>
        <v>0</v>
      </c>
      <c r="AE32" s="565">
        <f>AE28+AE30</f>
        <v>0</v>
      </c>
      <c r="AF32" s="565">
        <f t="shared" ref="AF32:AK32" si="68">AF28+AF30</f>
        <v>0</v>
      </c>
      <c r="AG32" s="580">
        <f t="shared" si="68"/>
        <v>0</v>
      </c>
      <c r="AH32" s="560">
        <f t="shared" si="68"/>
        <v>0</v>
      </c>
      <c r="AI32" s="560">
        <f t="shared" si="68"/>
        <v>0</v>
      </c>
      <c r="AJ32" s="562">
        <f t="shared" si="68"/>
        <v>0</v>
      </c>
      <c r="AK32" s="568">
        <f t="shared" si="68"/>
        <v>0</v>
      </c>
      <c r="AL32" s="580">
        <f t="shared" ref="AL32:AN32" si="69">AL28+AL30</f>
        <v>0</v>
      </c>
      <c r="AM32" s="560">
        <f t="shared" si="69"/>
        <v>0</v>
      </c>
      <c r="AN32" s="564">
        <f t="shared" si="69"/>
        <v>0</v>
      </c>
      <c r="AO32" s="614"/>
      <c r="AP32" s="620"/>
      <c r="AQ32" s="750"/>
      <c r="AR32" s="741"/>
      <c r="AS32" s="741"/>
      <c r="AT32" s="741"/>
      <c r="AU32" s="780"/>
      <c r="AW32" s="575"/>
    </row>
    <row r="33" spans="1:49" s="5" customFormat="1" ht="21" customHeight="1">
      <c r="A33" s="711" t="s">
        <v>83</v>
      </c>
      <c r="B33" s="1200">
        <v>5</v>
      </c>
      <c r="C33" s="1201" t="s">
        <v>84</v>
      </c>
      <c r="D33" s="736" t="s">
        <v>75</v>
      </c>
      <c r="E33" s="736">
        <v>535</v>
      </c>
      <c r="F33" s="736">
        <v>180</v>
      </c>
      <c r="G33" s="24" t="s">
        <v>9</v>
      </c>
      <c r="H33" s="589">
        <v>10</v>
      </c>
      <c r="I33" s="592">
        <v>1</v>
      </c>
      <c r="J33" s="592">
        <v>1</v>
      </c>
      <c r="K33" s="592">
        <v>1</v>
      </c>
      <c r="L33" s="592">
        <v>0.5</v>
      </c>
      <c r="M33" s="587">
        <v>2</v>
      </c>
      <c r="N33" s="587">
        <v>2</v>
      </c>
      <c r="O33" s="587">
        <v>2</v>
      </c>
      <c r="P33" s="587">
        <v>2</v>
      </c>
      <c r="Q33" s="587">
        <v>2</v>
      </c>
      <c r="R33" s="587">
        <v>2</v>
      </c>
      <c r="S33" s="587">
        <v>1</v>
      </c>
      <c r="T33" s="587">
        <v>1</v>
      </c>
      <c r="U33" s="587"/>
      <c r="V33" s="587"/>
      <c r="W33" s="587"/>
      <c r="X33" s="587">
        <f t="shared" si="36"/>
        <v>0</v>
      </c>
      <c r="Y33" s="587">
        <v>1</v>
      </c>
      <c r="Z33" s="593"/>
      <c r="AA33" s="593"/>
      <c r="AB33" s="587"/>
      <c r="AC33" s="587"/>
      <c r="AD33" s="587"/>
      <c r="AE33" s="587">
        <v>5</v>
      </c>
      <c r="AF33" s="589"/>
      <c r="AG33" s="589"/>
      <c r="AH33" s="589"/>
      <c r="AI33" s="589"/>
      <c r="AJ33" s="590"/>
      <c r="AK33" s="1210">
        <v>0</v>
      </c>
      <c r="AL33" s="589"/>
      <c r="AM33" s="589"/>
      <c r="AN33" s="591"/>
      <c r="AO33" s="610">
        <f>+X33/T33</f>
        <v>0</v>
      </c>
      <c r="AP33" s="612">
        <f>(AJ33+AD33+X33+R33+L33)/H33</f>
        <v>0.25</v>
      </c>
      <c r="AQ33" s="1220" t="s">
        <v>337</v>
      </c>
      <c r="AR33" s="733" t="s">
        <v>273</v>
      </c>
      <c r="AS33" s="733" t="s">
        <v>273</v>
      </c>
      <c r="AT33" s="718" t="s">
        <v>281</v>
      </c>
      <c r="AU33" s="721" t="s">
        <v>338</v>
      </c>
      <c r="AW33" s="44"/>
    </row>
    <row r="34" spans="1:49" s="571" customFormat="1" ht="21" customHeight="1">
      <c r="A34" s="712"/>
      <c r="B34" s="1202"/>
      <c r="C34" s="1203"/>
      <c r="D34" s="737"/>
      <c r="E34" s="737"/>
      <c r="F34" s="737"/>
      <c r="G34" s="570" t="s">
        <v>10</v>
      </c>
      <c r="H34" s="560">
        <f>+L34+R34+S34+Y34+AE34</f>
        <v>1242522374</v>
      </c>
      <c r="I34" s="561">
        <v>97471587</v>
      </c>
      <c r="J34" s="561">
        <v>97471587</v>
      </c>
      <c r="K34" s="561">
        <v>48971587</v>
      </c>
      <c r="L34" s="561">
        <v>25436478</v>
      </c>
      <c r="M34" s="560">
        <v>449112690</v>
      </c>
      <c r="N34" s="560">
        <v>449112690</v>
      </c>
      <c r="O34" s="560">
        <v>449112690</v>
      </c>
      <c r="P34" s="560">
        <v>581166481</v>
      </c>
      <c r="Q34" s="560">
        <v>581166481</v>
      </c>
      <c r="R34" s="560">
        <v>406254896</v>
      </c>
      <c r="S34" s="560">
        <v>254125000</v>
      </c>
      <c r="T34" s="560">
        <v>254125000</v>
      </c>
      <c r="U34" s="560"/>
      <c r="V34" s="560"/>
      <c r="W34" s="560"/>
      <c r="X34" s="560">
        <f t="shared" si="36"/>
        <v>70031000</v>
      </c>
      <c r="Y34" s="560">
        <v>383925000</v>
      </c>
      <c r="Z34" s="560"/>
      <c r="AA34" s="560"/>
      <c r="AB34" s="560"/>
      <c r="AC34" s="560"/>
      <c r="AD34" s="560"/>
      <c r="AE34" s="560">
        <v>172781000</v>
      </c>
      <c r="AF34" s="560"/>
      <c r="AG34" s="560"/>
      <c r="AH34" s="560"/>
      <c r="AI34" s="560"/>
      <c r="AJ34" s="562"/>
      <c r="AK34" s="563">
        <v>70031000</v>
      </c>
      <c r="AL34" s="560"/>
      <c r="AM34" s="560"/>
      <c r="AN34" s="564"/>
      <c r="AO34" s="613">
        <f>X34/T34</f>
        <v>0.27557697983275947</v>
      </c>
      <c r="AP34" s="619">
        <f>(L34+R34+X34+AD34+AJ34)/H34</f>
        <v>0.40379343221388142</v>
      </c>
      <c r="AQ34" s="1221"/>
      <c r="AR34" s="734"/>
      <c r="AS34" s="734"/>
      <c r="AT34" s="719"/>
      <c r="AU34" s="722"/>
      <c r="AW34" s="575"/>
    </row>
    <row r="35" spans="1:49" s="5" customFormat="1" ht="21" customHeight="1">
      <c r="A35" s="712"/>
      <c r="B35" s="1202"/>
      <c r="C35" s="1203"/>
      <c r="D35" s="737"/>
      <c r="E35" s="737"/>
      <c r="F35" s="737"/>
      <c r="G35" s="25" t="s">
        <v>11</v>
      </c>
      <c r="H35" s="95"/>
      <c r="I35" s="95"/>
      <c r="J35" s="95"/>
      <c r="K35" s="95"/>
      <c r="L35" s="95"/>
      <c r="M35" s="95">
        <v>0.5</v>
      </c>
      <c r="N35" s="95">
        <v>0.5</v>
      </c>
      <c r="O35" s="95">
        <v>0.5</v>
      </c>
      <c r="P35" s="95">
        <v>0.5</v>
      </c>
      <c r="Q35" s="95">
        <v>0.5</v>
      </c>
      <c r="R35" s="95">
        <v>0.5</v>
      </c>
      <c r="S35" s="95">
        <v>0</v>
      </c>
      <c r="T35" s="95">
        <v>0</v>
      </c>
      <c r="U35" s="95"/>
      <c r="V35" s="95"/>
      <c r="W35" s="95"/>
      <c r="X35" s="95">
        <f t="shared" si="36"/>
        <v>0</v>
      </c>
      <c r="Y35" s="95"/>
      <c r="Z35" s="95"/>
      <c r="AA35" s="95"/>
      <c r="AB35" s="95"/>
      <c r="AC35" s="95"/>
      <c r="AD35" s="95"/>
      <c r="AE35" s="95"/>
      <c r="AF35" s="95"/>
      <c r="AG35" s="95"/>
      <c r="AH35" s="95"/>
      <c r="AI35" s="95"/>
      <c r="AJ35" s="530"/>
      <c r="AK35" s="531">
        <v>0</v>
      </c>
      <c r="AL35" s="95"/>
      <c r="AM35" s="95"/>
      <c r="AN35" s="532"/>
      <c r="AO35" s="613"/>
      <c r="AP35" s="619"/>
      <c r="AQ35" s="1221"/>
      <c r="AR35" s="734"/>
      <c r="AS35" s="734"/>
      <c r="AT35" s="719"/>
      <c r="AU35" s="722"/>
      <c r="AW35" s="44"/>
    </row>
    <row r="36" spans="1:49" s="571" customFormat="1" ht="21" customHeight="1">
      <c r="A36" s="712"/>
      <c r="B36" s="1202"/>
      <c r="C36" s="1203"/>
      <c r="D36" s="737"/>
      <c r="E36" s="737"/>
      <c r="F36" s="737"/>
      <c r="G36" s="570" t="s">
        <v>12</v>
      </c>
      <c r="H36" s="560"/>
      <c r="I36" s="561"/>
      <c r="J36" s="561"/>
      <c r="K36" s="561"/>
      <c r="L36" s="561"/>
      <c r="M36" s="560">
        <v>15008539</v>
      </c>
      <c r="N36" s="560">
        <v>15008539</v>
      </c>
      <c r="O36" s="560">
        <v>15008539</v>
      </c>
      <c r="P36" s="560">
        <v>15008539</v>
      </c>
      <c r="Q36" s="560">
        <v>15008539</v>
      </c>
      <c r="R36" s="560">
        <v>15008539</v>
      </c>
      <c r="S36" s="560">
        <v>190281230</v>
      </c>
      <c r="T36" s="560">
        <v>190281230</v>
      </c>
      <c r="U36" s="560"/>
      <c r="V36" s="560"/>
      <c r="W36" s="560"/>
      <c r="X36" s="560">
        <f>+AK36</f>
        <v>25932000</v>
      </c>
      <c r="Y36" s="560"/>
      <c r="Z36" s="560"/>
      <c r="AA36" s="560"/>
      <c r="AB36" s="560"/>
      <c r="AC36" s="560"/>
      <c r="AD36" s="560"/>
      <c r="AE36" s="560"/>
      <c r="AF36" s="560"/>
      <c r="AG36" s="560"/>
      <c r="AH36" s="560"/>
      <c r="AI36" s="560"/>
      <c r="AJ36" s="562"/>
      <c r="AK36" s="577">
        <v>25932000</v>
      </c>
      <c r="AL36" s="560"/>
      <c r="AM36" s="560"/>
      <c r="AN36" s="564"/>
      <c r="AO36" s="613"/>
      <c r="AP36" s="619"/>
      <c r="AQ36" s="1221"/>
      <c r="AR36" s="734"/>
      <c r="AS36" s="734"/>
      <c r="AT36" s="719"/>
      <c r="AU36" s="722"/>
      <c r="AW36" s="575"/>
    </row>
    <row r="37" spans="1:49" s="5" customFormat="1" ht="21" customHeight="1">
      <c r="A37" s="712"/>
      <c r="B37" s="1202"/>
      <c r="C37" s="1203"/>
      <c r="D37" s="737"/>
      <c r="E37" s="737"/>
      <c r="F37" s="737"/>
      <c r="G37" s="25" t="s">
        <v>13</v>
      </c>
      <c r="H37" s="540">
        <v>10</v>
      </c>
      <c r="I37" s="534">
        <v>1</v>
      </c>
      <c r="J37" s="534">
        <v>1</v>
      </c>
      <c r="K37" s="534">
        <v>1</v>
      </c>
      <c r="L37" s="534">
        <f>+L33</f>
        <v>0.5</v>
      </c>
      <c r="M37" s="540">
        <v>2.5</v>
      </c>
      <c r="N37" s="540">
        <v>2.5</v>
      </c>
      <c r="O37" s="540">
        <v>2.5</v>
      </c>
      <c r="P37" s="540">
        <v>2.5</v>
      </c>
      <c r="Q37" s="540">
        <v>2.5</v>
      </c>
      <c r="R37" s="540">
        <v>2.5</v>
      </c>
      <c r="S37" s="540">
        <f>+S35+S33</f>
        <v>1</v>
      </c>
      <c r="T37" s="540">
        <v>1</v>
      </c>
      <c r="U37" s="540">
        <f>+U35+U33</f>
        <v>0</v>
      </c>
      <c r="V37" s="540">
        <f t="shared" ref="V37:W37" si="70">+V35+V33</f>
        <v>0</v>
      </c>
      <c r="W37" s="540">
        <f t="shared" si="70"/>
        <v>0</v>
      </c>
      <c r="X37" s="540">
        <f t="shared" ref="X37" si="71">+X35+X33</f>
        <v>0</v>
      </c>
      <c r="Y37" s="540">
        <v>1</v>
      </c>
      <c r="Z37" s="544">
        <f t="shared" ref="Z37:AD37" si="72">+Z36+Z33</f>
        <v>0</v>
      </c>
      <c r="AA37" s="544">
        <f t="shared" si="72"/>
        <v>0</v>
      </c>
      <c r="AB37" s="540">
        <f t="shared" si="72"/>
        <v>0</v>
      </c>
      <c r="AC37" s="540">
        <f t="shared" si="72"/>
        <v>0</v>
      </c>
      <c r="AD37" s="540">
        <f t="shared" si="72"/>
        <v>0</v>
      </c>
      <c r="AE37" s="540">
        <v>5</v>
      </c>
      <c r="AF37" s="94">
        <f t="shared" ref="AF37" si="73">+AF36+AF33</f>
        <v>0</v>
      </c>
      <c r="AG37" s="94">
        <f t="shared" ref="AG37" si="74">+AG36+AG33</f>
        <v>0</v>
      </c>
      <c r="AH37" s="94">
        <f t="shared" ref="AH37" si="75">+AH36+AH33</f>
        <v>0</v>
      </c>
      <c r="AI37" s="94">
        <f t="shared" ref="AI37" si="76">+AI36+AI33</f>
        <v>0</v>
      </c>
      <c r="AJ37" s="545">
        <f t="shared" ref="AJ37" si="77">+AJ36+AJ33</f>
        <v>0</v>
      </c>
      <c r="AK37" s="577">
        <f>+AK35+AK33</f>
        <v>0</v>
      </c>
      <c r="AL37" s="94">
        <f t="shared" ref="AL37" si="78">+AL36+AL33</f>
        <v>0</v>
      </c>
      <c r="AM37" s="94">
        <f t="shared" ref="AM37" si="79">+AM36+AM33</f>
        <v>0</v>
      </c>
      <c r="AN37" s="547">
        <f t="shared" ref="AN37" si="80">+AN36+AN33</f>
        <v>0</v>
      </c>
      <c r="AO37" s="613"/>
      <c r="AP37" s="619"/>
      <c r="AQ37" s="1221"/>
      <c r="AR37" s="734"/>
      <c r="AS37" s="734"/>
      <c r="AT37" s="719"/>
      <c r="AU37" s="722"/>
      <c r="AW37" s="44"/>
    </row>
    <row r="38" spans="1:49" s="571" customFormat="1" ht="21" customHeight="1" thickBot="1">
      <c r="A38" s="713"/>
      <c r="B38" s="1204"/>
      <c r="C38" s="1205"/>
      <c r="D38" s="738"/>
      <c r="E38" s="738"/>
      <c r="F38" s="738"/>
      <c r="G38" s="574" t="s">
        <v>14</v>
      </c>
      <c r="H38" s="560">
        <f>H34+H36</f>
        <v>1242522374</v>
      </c>
      <c r="I38" s="561">
        <f t="shared" ref="I38:J38" si="81">I34+I36</f>
        <v>97471587</v>
      </c>
      <c r="J38" s="561">
        <f t="shared" si="81"/>
        <v>97471587</v>
      </c>
      <c r="K38" s="561">
        <v>48971587</v>
      </c>
      <c r="L38" s="561">
        <f t="shared" ref="L38" si="82">L34+L36</f>
        <v>25436478</v>
      </c>
      <c r="M38" s="560">
        <v>464121229</v>
      </c>
      <c r="N38" s="560">
        <v>464121229</v>
      </c>
      <c r="O38" s="560">
        <v>464121229</v>
      </c>
      <c r="P38" s="560">
        <v>596175020</v>
      </c>
      <c r="Q38" s="560">
        <v>596175020</v>
      </c>
      <c r="R38" s="560">
        <v>421263435</v>
      </c>
      <c r="S38" s="560">
        <f>+S36+S34</f>
        <v>444406230</v>
      </c>
      <c r="T38" s="560">
        <v>444406230</v>
      </c>
      <c r="U38" s="560">
        <f t="shared" ref="U38:W38" si="83">U34+U36</f>
        <v>0</v>
      </c>
      <c r="V38" s="560">
        <f t="shared" si="83"/>
        <v>0</v>
      </c>
      <c r="W38" s="560">
        <f t="shared" si="83"/>
        <v>0</v>
      </c>
      <c r="X38" s="560">
        <f t="shared" ref="X38" si="84">X34+X36</f>
        <v>95963000</v>
      </c>
      <c r="Y38" s="560">
        <v>383725881.27200001</v>
      </c>
      <c r="Z38" s="560">
        <f t="shared" ref="Z38:AD38" si="85">Z34+Z36</f>
        <v>0</v>
      </c>
      <c r="AA38" s="560">
        <f t="shared" si="85"/>
        <v>0</v>
      </c>
      <c r="AB38" s="560">
        <f t="shared" si="85"/>
        <v>0</v>
      </c>
      <c r="AC38" s="560">
        <f t="shared" si="85"/>
        <v>0</v>
      </c>
      <c r="AD38" s="560">
        <f t="shared" si="85"/>
        <v>0</v>
      </c>
      <c r="AE38" s="560">
        <f t="shared" ref="AE38:AJ38" si="86">AE34+AE36</f>
        <v>172781000</v>
      </c>
      <c r="AF38" s="560">
        <f t="shared" si="86"/>
        <v>0</v>
      </c>
      <c r="AG38" s="560">
        <f t="shared" si="86"/>
        <v>0</v>
      </c>
      <c r="AH38" s="560">
        <f t="shared" si="86"/>
        <v>0</v>
      </c>
      <c r="AI38" s="560">
        <f t="shared" si="86"/>
        <v>0</v>
      </c>
      <c r="AJ38" s="562">
        <f t="shared" si="86"/>
        <v>0</v>
      </c>
      <c r="AK38" s="563">
        <f t="shared" ref="AK38:AN38" si="87">AK34+AK36</f>
        <v>95963000</v>
      </c>
      <c r="AL38" s="560">
        <f t="shared" si="87"/>
        <v>0</v>
      </c>
      <c r="AM38" s="560">
        <f t="shared" si="87"/>
        <v>0</v>
      </c>
      <c r="AN38" s="564">
        <f t="shared" si="87"/>
        <v>0</v>
      </c>
      <c r="AO38" s="614"/>
      <c r="AP38" s="620"/>
      <c r="AQ38" s="1222"/>
      <c r="AR38" s="735"/>
      <c r="AS38" s="735"/>
      <c r="AT38" s="720"/>
      <c r="AU38" s="723"/>
      <c r="AW38" s="575"/>
    </row>
    <row r="39" spans="1:49" s="5" customFormat="1" ht="21" customHeight="1">
      <c r="A39" s="714" t="s">
        <v>85</v>
      </c>
      <c r="B39" s="1200">
        <v>6</v>
      </c>
      <c r="C39" s="1201" t="s">
        <v>86</v>
      </c>
      <c r="D39" s="736" t="s">
        <v>75</v>
      </c>
      <c r="E39" s="736">
        <v>535</v>
      </c>
      <c r="F39" s="736">
        <v>180</v>
      </c>
      <c r="G39" s="24" t="s">
        <v>9</v>
      </c>
      <c r="H39" s="587">
        <v>80</v>
      </c>
      <c r="I39" s="592">
        <v>1</v>
      </c>
      <c r="J39" s="592">
        <v>1</v>
      </c>
      <c r="K39" s="592">
        <v>1</v>
      </c>
      <c r="L39" s="592">
        <v>0.6</v>
      </c>
      <c r="M39" s="587">
        <v>9</v>
      </c>
      <c r="N39" s="587">
        <v>9</v>
      </c>
      <c r="O39" s="587">
        <v>9</v>
      </c>
      <c r="P39" s="587">
        <v>9</v>
      </c>
      <c r="Q39" s="587">
        <v>9</v>
      </c>
      <c r="R39" s="587">
        <v>0</v>
      </c>
      <c r="S39" s="587">
        <v>40</v>
      </c>
      <c r="T39" s="587">
        <v>40</v>
      </c>
      <c r="U39" s="587"/>
      <c r="V39" s="587"/>
      <c r="W39" s="587"/>
      <c r="X39" s="587">
        <f t="shared" ref="X39:X52" si="88">+AK39</f>
        <v>0</v>
      </c>
      <c r="Y39" s="587">
        <v>20</v>
      </c>
      <c r="Z39" s="593"/>
      <c r="AA39" s="593"/>
      <c r="AB39" s="587"/>
      <c r="AC39" s="587"/>
      <c r="AD39" s="587"/>
      <c r="AE39" s="587">
        <v>10</v>
      </c>
      <c r="AF39" s="587"/>
      <c r="AG39" s="587"/>
      <c r="AH39" s="587"/>
      <c r="AI39" s="587"/>
      <c r="AJ39" s="595"/>
      <c r="AK39" s="1211">
        <v>0</v>
      </c>
      <c r="AL39" s="587"/>
      <c r="AM39" s="587"/>
      <c r="AN39" s="596"/>
      <c r="AO39" s="610">
        <f>+X39/T39</f>
        <v>0</v>
      </c>
      <c r="AP39" s="612">
        <f>(AJ39+AD39+X39+R39+L39)/H39</f>
        <v>7.4999999999999997E-3</v>
      </c>
      <c r="AQ39" s="1223" t="s">
        <v>344</v>
      </c>
      <c r="AR39" s="736" t="s">
        <v>331</v>
      </c>
      <c r="AS39" s="736" t="s">
        <v>312</v>
      </c>
      <c r="AT39" s="736" t="s">
        <v>284</v>
      </c>
      <c r="AU39" s="778" t="s">
        <v>294</v>
      </c>
      <c r="AW39" s="44"/>
    </row>
    <row r="40" spans="1:49" s="571" customFormat="1" ht="21" customHeight="1">
      <c r="A40" s="715"/>
      <c r="B40" s="1202"/>
      <c r="C40" s="1203"/>
      <c r="D40" s="737"/>
      <c r="E40" s="737"/>
      <c r="F40" s="737"/>
      <c r="G40" s="570" t="s">
        <v>10</v>
      </c>
      <c r="H40" s="560">
        <f>+L40+R40+S40+Y40+AE40</f>
        <v>4992431807</v>
      </c>
      <c r="I40" s="561">
        <v>176451330</v>
      </c>
      <c r="J40" s="561">
        <v>176451330</v>
      </c>
      <c r="K40" s="561">
        <v>136451330</v>
      </c>
      <c r="L40" s="561">
        <v>117519395</v>
      </c>
      <c r="M40" s="560">
        <v>1194445933</v>
      </c>
      <c r="N40" s="560">
        <v>1194445933</v>
      </c>
      <c r="O40" s="560">
        <v>1194445933</v>
      </c>
      <c r="P40" s="560">
        <v>1180445933</v>
      </c>
      <c r="Q40" s="560">
        <v>1083458667</v>
      </c>
      <c r="R40" s="560">
        <v>942912412</v>
      </c>
      <c r="S40" s="560">
        <v>1912006000</v>
      </c>
      <c r="T40" s="560">
        <v>1912006000</v>
      </c>
      <c r="U40" s="560"/>
      <c r="V40" s="560"/>
      <c r="W40" s="560"/>
      <c r="X40" s="560">
        <f t="shared" si="88"/>
        <v>124946000</v>
      </c>
      <c r="Y40" s="560">
        <v>1239277000</v>
      </c>
      <c r="Z40" s="560"/>
      <c r="AA40" s="560"/>
      <c r="AB40" s="560"/>
      <c r="AC40" s="560"/>
      <c r="AD40" s="560"/>
      <c r="AE40" s="560">
        <v>780717000</v>
      </c>
      <c r="AF40" s="560"/>
      <c r="AG40" s="560"/>
      <c r="AH40" s="560"/>
      <c r="AI40" s="560"/>
      <c r="AJ40" s="562"/>
      <c r="AK40" s="577">
        <v>124946000</v>
      </c>
      <c r="AL40" s="560"/>
      <c r="AM40" s="560"/>
      <c r="AN40" s="564"/>
      <c r="AO40" s="613">
        <f>X40/T40</f>
        <v>6.5348121292506403E-2</v>
      </c>
      <c r="AP40" s="619">
        <f>(L40+R40+X40+AD40+AJ40)/H40</f>
        <v>0.23743495210850057</v>
      </c>
      <c r="AQ40" s="1218"/>
      <c r="AR40" s="740"/>
      <c r="AS40" s="740"/>
      <c r="AT40" s="740"/>
      <c r="AU40" s="779"/>
      <c r="AW40" s="575"/>
    </row>
    <row r="41" spans="1:49" s="5" customFormat="1" ht="21" customHeight="1">
      <c r="A41" s="715"/>
      <c r="B41" s="1202"/>
      <c r="C41" s="1203"/>
      <c r="D41" s="737"/>
      <c r="E41" s="737"/>
      <c r="F41" s="737"/>
      <c r="G41" s="25" t="s">
        <v>11</v>
      </c>
      <c r="H41" s="95"/>
      <c r="I41" s="95"/>
      <c r="J41" s="95"/>
      <c r="K41" s="95"/>
      <c r="L41" s="95"/>
      <c r="M41" s="95">
        <v>0.4</v>
      </c>
      <c r="N41" s="95">
        <v>0.4</v>
      </c>
      <c r="O41" s="95">
        <v>0.4</v>
      </c>
      <c r="P41" s="95">
        <v>0.4</v>
      </c>
      <c r="Q41" s="95">
        <v>0.4</v>
      </c>
      <c r="R41" s="95">
        <v>0</v>
      </c>
      <c r="S41" s="95">
        <v>9.4</v>
      </c>
      <c r="T41" s="95">
        <v>9.4</v>
      </c>
      <c r="U41" s="95"/>
      <c r="V41" s="95"/>
      <c r="W41" s="95"/>
      <c r="X41" s="95">
        <f t="shared" si="88"/>
        <v>0</v>
      </c>
      <c r="Y41" s="95"/>
      <c r="Z41" s="95"/>
      <c r="AA41" s="95"/>
      <c r="AB41" s="95"/>
      <c r="AC41" s="95"/>
      <c r="AD41" s="95"/>
      <c r="AE41" s="95"/>
      <c r="AF41" s="95"/>
      <c r="AG41" s="95"/>
      <c r="AH41" s="95"/>
      <c r="AI41" s="95"/>
      <c r="AJ41" s="530"/>
      <c r="AK41" s="531">
        <v>0</v>
      </c>
      <c r="AL41" s="95"/>
      <c r="AM41" s="95"/>
      <c r="AN41" s="532"/>
      <c r="AO41" s="613"/>
      <c r="AP41" s="619"/>
      <c r="AQ41" s="1218"/>
      <c r="AR41" s="740"/>
      <c r="AS41" s="740"/>
      <c r="AT41" s="740"/>
      <c r="AU41" s="779"/>
      <c r="AW41" s="44"/>
    </row>
    <row r="42" spans="1:49" s="571" customFormat="1" ht="21" customHeight="1">
      <c r="A42" s="715"/>
      <c r="B42" s="1202"/>
      <c r="C42" s="1203"/>
      <c r="D42" s="737"/>
      <c r="E42" s="737"/>
      <c r="F42" s="737"/>
      <c r="G42" s="570" t="s">
        <v>12</v>
      </c>
      <c r="H42" s="560"/>
      <c r="I42" s="561"/>
      <c r="J42" s="561"/>
      <c r="K42" s="561"/>
      <c r="L42" s="561"/>
      <c r="M42" s="560">
        <v>69871194</v>
      </c>
      <c r="N42" s="560">
        <v>69871194</v>
      </c>
      <c r="O42" s="560">
        <v>69871193</v>
      </c>
      <c r="P42" s="560">
        <v>69871193</v>
      </c>
      <c r="Q42" s="560">
        <v>69871193</v>
      </c>
      <c r="R42" s="560">
        <v>69871193</v>
      </c>
      <c r="S42" s="560">
        <v>827947812</v>
      </c>
      <c r="T42" s="560">
        <v>827947812</v>
      </c>
      <c r="U42" s="560"/>
      <c r="V42" s="560"/>
      <c r="W42" s="560"/>
      <c r="X42" s="560">
        <f t="shared" si="88"/>
        <v>20217000</v>
      </c>
      <c r="Y42" s="560"/>
      <c r="Z42" s="560"/>
      <c r="AA42" s="560"/>
      <c r="AB42" s="560"/>
      <c r="AC42" s="560"/>
      <c r="AD42" s="560"/>
      <c r="AE42" s="560"/>
      <c r="AF42" s="560"/>
      <c r="AG42" s="560"/>
      <c r="AH42" s="560"/>
      <c r="AI42" s="560"/>
      <c r="AJ42" s="562"/>
      <c r="AK42" s="577">
        <v>20217000</v>
      </c>
      <c r="AL42" s="560"/>
      <c r="AM42" s="560"/>
      <c r="AN42" s="564"/>
      <c r="AO42" s="613"/>
      <c r="AP42" s="619"/>
      <c r="AQ42" s="1218"/>
      <c r="AR42" s="740"/>
      <c r="AS42" s="740"/>
      <c r="AT42" s="740"/>
      <c r="AU42" s="779"/>
      <c r="AW42" s="575"/>
    </row>
    <row r="43" spans="1:49" s="5" customFormat="1" ht="21" customHeight="1">
      <c r="A43" s="715"/>
      <c r="B43" s="1202"/>
      <c r="C43" s="1203"/>
      <c r="D43" s="737"/>
      <c r="E43" s="737"/>
      <c r="F43" s="737"/>
      <c r="G43" s="25" t="s">
        <v>13</v>
      </c>
      <c r="H43" s="540">
        <f>+H39+H41</f>
        <v>80</v>
      </c>
      <c r="I43" s="534">
        <f t="shared" ref="I43:J43" si="89">+I39+I41</f>
        <v>1</v>
      </c>
      <c r="J43" s="534">
        <f t="shared" si="89"/>
        <v>1</v>
      </c>
      <c r="K43" s="534">
        <v>1</v>
      </c>
      <c r="L43" s="534">
        <f t="shared" ref="L43" si="90">+L39+L41</f>
        <v>0.6</v>
      </c>
      <c r="M43" s="540">
        <v>9.4</v>
      </c>
      <c r="N43" s="540">
        <v>9.4</v>
      </c>
      <c r="O43" s="540">
        <v>9.4</v>
      </c>
      <c r="P43" s="540">
        <v>9.4</v>
      </c>
      <c r="Q43" s="540">
        <v>9.4</v>
      </c>
      <c r="R43" s="540">
        <v>0</v>
      </c>
      <c r="S43" s="540">
        <f>+S41+S39</f>
        <v>49.4</v>
      </c>
      <c r="T43" s="540">
        <v>49.4</v>
      </c>
      <c r="U43" s="540">
        <f>+U41+U39</f>
        <v>0</v>
      </c>
      <c r="V43" s="540">
        <f t="shared" ref="V43:W43" si="91">+V41+V39</f>
        <v>0</v>
      </c>
      <c r="W43" s="540">
        <f t="shared" si="91"/>
        <v>0</v>
      </c>
      <c r="X43" s="540">
        <f t="shared" si="88"/>
        <v>0</v>
      </c>
      <c r="Y43" s="540">
        <v>20</v>
      </c>
      <c r="Z43" s="544">
        <f t="shared" ref="Z43:AD43" si="92">+Z42+Z39</f>
        <v>0</v>
      </c>
      <c r="AA43" s="544">
        <f t="shared" si="92"/>
        <v>0</v>
      </c>
      <c r="AB43" s="540">
        <f t="shared" si="92"/>
        <v>0</v>
      </c>
      <c r="AC43" s="540">
        <f t="shared" si="92"/>
        <v>0</v>
      </c>
      <c r="AD43" s="540">
        <f t="shared" si="92"/>
        <v>0</v>
      </c>
      <c r="AE43" s="94">
        <f t="shared" ref="AE43" si="93">+AE39+AE41</f>
        <v>10</v>
      </c>
      <c r="AF43" s="94">
        <f t="shared" ref="AF43" si="94">+AF42+AF39</f>
        <v>0</v>
      </c>
      <c r="AG43" s="94">
        <f t="shared" ref="AG43" si="95">+AG42+AG39</f>
        <v>0</v>
      </c>
      <c r="AH43" s="94">
        <f t="shared" ref="AH43" si="96">+AH42+AH39</f>
        <v>0</v>
      </c>
      <c r="AI43" s="94">
        <f t="shared" ref="AI43" si="97">+AI42+AI39</f>
        <v>0</v>
      </c>
      <c r="AJ43" s="545">
        <f t="shared" ref="AJ43" si="98">+AJ42+AJ39</f>
        <v>0</v>
      </c>
      <c r="AK43" s="546">
        <f>+AK41+AK39</f>
        <v>0</v>
      </c>
      <c r="AL43" s="94">
        <f t="shared" ref="AL43" si="99">+AL42+AL39</f>
        <v>0</v>
      </c>
      <c r="AM43" s="94">
        <f t="shared" ref="AM43" si="100">+AM42+AM39</f>
        <v>0</v>
      </c>
      <c r="AN43" s="547">
        <f t="shared" ref="AN43" si="101">+AN42+AN39</f>
        <v>0</v>
      </c>
      <c r="AO43" s="613"/>
      <c r="AP43" s="619"/>
      <c r="AQ43" s="1218"/>
      <c r="AR43" s="740"/>
      <c r="AS43" s="740"/>
      <c r="AT43" s="740"/>
      <c r="AU43" s="779"/>
      <c r="AW43" s="44"/>
    </row>
    <row r="44" spans="1:49" s="571" customFormat="1" ht="21" customHeight="1" thickBot="1">
      <c r="A44" s="715"/>
      <c r="B44" s="1204"/>
      <c r="C44" s="1205"/>
      <c r="D44" s="738"/>
      <c r="E44" s="738"/>
      <c r="F44" s="738"/>
      <c r="G44" s="574" t="s">
        <v>14</v>
      </c>
      <c r="H44" s="560">
        <f>H40+H42</f>
        <v>4992431807</v>
      </c>
      <c r="I44" s="561">
        <f>I40+I42</f>
        <v>176451330</v>
      </c>
      <c r="J44" s="561">
        <f>J40+J42</f>
        <v>176451330</v>
      </c>
      <c r="K44" s="561">
        <v>136451330</v>
      </c>
      <c r="L44" s="561">
        <f t="shared" ref="L44" si="102">L40+L42</f>
        <v>117519395</v>
      </c>
      <c r="M44" s="560">
        <v>1264317127</v>
      </c>
      <c r="N44" s="560">
        <v>1264317127</v>
      </c>
      <c r="O44" s="560">
        <v>1264317126</v>
      </c>
      <c r="P44" s="560">
        <v>1250317126</v>
      </c>
      <c r="Q44" s="560">
        <v>1153329860</v>
      </c>
      <c r="R44" s="560">
        <v>1012783605</v>
      </c>
      <c r="S44" s="560">
        <f>+S42+S40</f>
        <v>2739953812</v>
      </c>
      <c r="T44" s="560">
        <v>2739953812</v>
      </c>
      <c r="U44" s="560">
        <f t="shared" ref="U44:W44" si="103">U40+U42</f>
        <v>0</v>
      </c>
      <c r="V44" s="560">
        <f t="shared" si="103"/>
        <v>0</v>
      </c>
      <c r="W44" s="560">
        <f t="shared" si="103"/>
        <v>0</v>
      </c>
      <c r="X44" s="560">
        <f t="shared" si="88"/>
        <v>145163000</v>
      </c>
      <c r="Y44" s="560">
        <v>1239177220.4421501</v>
      </c>
      <c r="Z44" s="560">
        <f t="shared" ref="Z44:AD44" si="104">Z40+Z42</f>
        <v>0</v>
      </c>
      <c r="AA44" s="560">
        <f t="shared" si="104"/>
        <v>0</v>
      </c>
      <c r="AB44" s="560">
        <f t="shared" si="104"/>
        <v>0</v>
      </c>
      <c r="AC44" s="560">
        <f t="shared" si="104"/>
        <v>0</v>
      </c>
      <c r="AD44" s="560">
        <f t="shared" si="104"/>
        <v>0</v>
      </c>
      <c r="AE44" s="560">
        <f t="shared" ref="AE44:AJ44" si="105">AE40+AE42</f>
        <v>780717000</v>
      </c>
      <c r="AF44" s="560">
        <f t="shared" si="105"/>
        <v>0</v>
      </c>
      <c r="AG44" s="560">
        <f t="shared" si="105"/>
        <v>0</v>
      </c>
      <c r="AH44" s="560">
        <f t="shared" si="105"/>
        <v>0</v>
      </c>
      <c r="AI44" s="560">
        <f t="shared" si="105"/>
        <v>0</v>
      </c>
      <c r="AJ44" s="562">
        <f t="shared" si="105"/>
        <v>0</v>
      </c>
      <c r="AK44" s="563">
        <f t="shared" ref="AK44:AN44" si="106">AK40+AK42</f>
        <v>145163000</v>
      </c>
      <c r="AL44" s="560">
        <f t="shared" si="106"/>
        <v>0</v>
      </c>
      <c r="AM44" s="560">
        <f t="shared" si="106"/>
        <v>0</v>
      </c>
      <c r="AN44" s="564">
        <f t="shared" si="106"/>
        <v>0</v>
      </c>
      <c r="AO44" s="614"/>
      <c r="AP44" s="620"/>
      <c r="AQ44" s="1219"/>
      <c r="AR44" s="741"/>
      <c r="AS44" s="741"/>
      <c r="AT44" s="741"/>
      <c r="AU44" s="780"/>
      <c r="AW44" s="575"/>
    </row>
    <row r="45" spans="1:49" s="5" customFormat="1" ht="21" customHeight="1">
      <c r="A45" s="715"/>
      <c r="B45" s="1200">
        <v>7</v>
      </c>
      <c r="C45" s="1201" t="s">
        <v>91</v>
      </c>
      <c r="D45" s="736" t="s">
        <v>75</v>
      </c>
      <c r="E45" s="736">
        <v>535</v>
      </c>
      <c r="F45" s="736">
        <v>180</v>
      </c>
      <c r="G45" s="24" t="s">
        <v>9</v>
      </c>
      <c r="H45" s="587">
        <v>80</v>
      </c>
      <c r="I45" s="592">
        <v>30</v>
      </c>
      <c r="J45" s="592">
        <v>30</v>
      </c>
      <c r="K45" s="592">
        <v>30</v>
      </c>
      <c r="L45" s="592">
        <v>1</v>
      </c>
      <c r="M45" s="587">
        <v>20</v>
      </c>
      <c r="N45" s="587">
        <v>20</v>
      </c>
      <c r="O45" s="587">
        <v>20</v>
      </c>
      <c r="P45" s="587">
        <v>30</v>
      </c>
      <c r="Q45" s="587">
        <f>30</f>
        <v>30</v>
      </c>
      <c r="R45" s="587">
        <f>17.13</f>
        <v>17.13</v>
      </c>
      <c r="S45" s="587">
        <v>8</v>
      </c>
      <c r="T45" s="587">
        <v>8</v>
      </c>
      <c r="U45" s="587"/>
      <c r="V45" s="587"/>
      <c r="W45" s="587"/>
      <c r="X45" s="587">
        <f t="shared" si="88"/>
        <v>0</v>
      </c>
      <c r="Y45" s="587">
        <v>2.2000000000000002</v>
      </c>
      <c r="Z45" s="587"/>
      <c r="AA45" s="587"/>
      <c r="AB45" s="587"/>
      <c r="AC45" s="587"/>
      <c r="AD45" s="587"/>
      <c r="AE45" s="587">
        <v>0.05</v>
      </c>
      <c r="AF45" s="587"/>
      <c r="AG45" s="587"/>
      <c r="AH45" s="587"/>
      <c r="AI45" s="587"/>
      <c r="AJ45" s="595"/>
      <c r="AK45" s="1211">
        <v>0</v>
      </c>
      <c r="AL45" s="587"/>
      <c r="AM45" s="587"/>
      <c r="AN45" s="596"/>
      <c r="AO45" s="610">
        <f>+X45/T45</f>
        <v>0</v>
      </c>
      <c r="AP45" s="612">
        <f>(AJ45+AD45+X45+R45+L45+R47)/H45</f>
        <v>0.77187499999999998</v>
      </c>
      <c r="AQ45" s="1224" t="s">
        <v>356</v>
      </c>
      <c r="AR45" s="733" t="s">
        <v>273</v>
      </c>
      <c r="AS45" s="733" t="s">
        <v>273</v>
      </c>
      <c r="AT45" s="781" t="s">
        <v>274</v>
      </c>
      <c r="AU45" s="784" t="s">
        <v>275</v>
      </c>
      <c r="AW45" s="44"/>
    </row>
    <row r="46" spans="1:49" s="571" customFormat="1" ht="21" customHeight="1">
      <c r="A46" s="715"/>
      <c r="B46" s="1202"/>
      <c r="C46" s="1203"/>
      <c r="D46" s="737"/>
      <c r="E46" s="737"/>
      <c r="F46" s="737"/>
      <c r="G46" s="570" t="s">
        <v>10</v>
      </c>
      <c r="H46" s="560">
        <f>+L46+R46+S46+Y46+AE46</f>
        <v>6619103928.666666</v>
      </c>
      <c r="I46" s="561">
        <v>526558414</v>
      </c>
      <c r="J46" s="561">
        <v>526558414</v>
      </c>
      <c r="K46" s="561">
        <v>509388414</v>
      </c>
      <c r="L46" s="561">
        <v>438170282</v>
      </c>
      <c r="M46" s="560">
        <v>1705086345</v>
      </c>
      <c r="N46" s="560">
        <v>1705086345</v>
      </c>
      <c r="O46" s="560">
        <v>1705086345</v>
      </c>
      <c r="P46" s="560">
        <v>1705086345</v>
      </c>
      <c r="Q46" s="560">
        <v>1722248000</v>
      </c>
      <c r="R46" s="560">
        <v>1719388646.6666665</v>
      </c>
      <c r="S46" s="560">
        <v>837143000</v>
      </c>
      <c r="T46" s="560">
        <v>837143000</v>
      </c>
      <c r="U46" s="560"/>
      <c r="V46" s="560"/>
      <c r="W46" s="560"/>
      <c r="X46" s="560">
        <f t="shared" si="88"/>
        <v>30516000</v>
      </c>
      <c r="Y46" s="560">
        <v>2414362000</v>
      </c>
      <c r="Z46" s="560"/>
      <c r="AA46" s="560"/>
      <c r="AB46" s="560"/>
      <c r="AC46" s="560"/>
      <c r="AD46" s="560"/>
      <c r="AE46" s="560">
        <v>1210040000</v>
      </c>
      <c r="AF46" s="560"/>
      <c r="AG46" s="560"/>
      <c r="AH46" s="560"/>
      <c r="AI46" s="560"/>
      <c r="AJ46" s="562"/>
      <c r="AK46" s="563">
        <v>30516000</v>
      </c>
      <c r="AL46" s="560"/>
      <c r="AM46" s="560"/>
      <c r="AN46" s="564"/>
      <c r="AO46" s="613">
        <f>X46/T46</f>
        <v>3.6452553506390185E-2</v>
      </c>
      <c r="AP46" s="619">
        <f>(L46+R46+X46+AD46+AJ46)/H46</f>
        <v>0.33056965901235308</v>
      </c>
      <c r="AQ46" s="1225"/>
      <c r="AR46" s="734"/>
      <c r="AS46" s="734"/>
      <c r="AT46" s="782"/>
      <c r="AU46" s="785"/>
      <c r="AW46" s="575"/>
    </row>
    <row r="47" spans="1:49" s="5" customFormat="1" ht="21" customHeight="1">
      <c r="A47" s="715"/>
      <c r="B47" s="1202"/>
      <c r="C47" s="1203"/>
      <c r="D47" s="737"/>
      <c r="E47" s="737"/>
      <c r="F47" s="737"/>
      <c r="G47" s="25" t="s">
        <v>11</v>
      </c>
      <c r="H47" s="95"/>
      <c r="I47" s="95"/>
      <c r="J47" s="95"/>
      <c r="K47" s="95"/>
      <c r="L47" s="95"/>
      <c r="M47" s="95">
        <v>29</v>
      </c>
      <c r="N47" s="95">
        <v>29</v>
      </c>
      <c r="O47" s="95">
        <v>29</v>
      </c>
      <c r="P47" s="95">
        <v>29</v>
      </c>
      <c r="Q47" s="95">
        <v>29</v>
      </c>
      <c r="R47" s="95">
        <v>43.62</v>
      </c>
      <c r="S47" s="95">
        <v>0</v>
      </c>
      <c r="T47" s="95">
        <v>8</v>
      </c>
      <c r="U47" s="95"/>
      <c r="V47" s="95"/>
      <c r="W47" s="95"/>
      <c r="X47" s="95">
        <f t="shared" si="88"/>
        <v>0</v>
      </c>
      <c r="Y47" s="95"/>
      <c r="Z47" s="95"/>
      <c r="AA47" s="95"/>
      <c r="AB47" s="95"/>
      <c r="AC47" s="95"/>
      <c r="AD47" s="95"/>
      <c r="AE47" s="95"/>
      <c r="AF47" s="95"/>
      <c r="AG47" s="95"/>
      <c r="AH47" s="95"/>
      <c r="AI47" s="95"/>
      <c r="AJ47" s="530"/>
      <c r="AK47" s="531">
        <v>0</v>
      </c>
      <c r="AL47" s="95"/>
      <c r="AM47" s="95"/>
      <c r="AN47" s="532"/>
      <c r="AO47" s="613"/>
      <c r="AP47" s="619"/>
      <c r="AQ47" s="1225"/>
      <c r="AR47" s="734"/>
      <c r="AS47" s="734"/>
      <c r="AT47" s="782"/>
      <c r="AU47" s="785"/>
      <c r="AW47" s="44"/>
    </row>
    <row r="48" spans="1:49" s="571" customFormat="1" ht="21" customHeight="1">
      <c r="A48" s="715"/>
      <c r="B48" s="1202"/>
      <c r="C48" s="1203"/>
      <c r="D48" s="737"/>
      <c r="E48" s="737"/>
      <c r="F48" s="737"/>
      <c r="G48" s="570" t="s">
        <v>12</v>
      </c>
      <c r="H48" s="560"/>
      <c r="I48" s="561"/>
      <c r="J48" s="561"/>
      <c r="K48" s="561"/>
      <c r="L48" s="561"/>
      <c r="M48" s="560">
        <v>431339501</v>
      </c>
      <c r="N48" s="560">
        <v>431339501</v>
      </c>
      <c r="O48" s="560">
        <v>431339501</v>
      </c>
      <c r="P48" s="560">
        <v>431339501</v>
      </c>
      <c r="Q48" s="560">
        <v>431339501</v>
      </c>
      <c r="R48" s="560">
        <v>431339501</v>
      </c>
      <c r="S48" s="560">
        <v>853553076</v>
      </c>
      <c r="T48" s="560">
        <v>853553076</v>
      </c>
      <c r="U48" s="560"/>
      <c r="V48" s="560"/>
      <c r="W48" s="560"/>
      <c r="X48" s="560">
        <f t="shared" si="88"/>
        <v>180814187</v>
      </c>
      <c r="Y48" s="560"/>
      <c r="Z48" s="560"/>
      <c r="AA48" s="560"/>
      <c r="AB48" s="560"/>
      <c r="AC48" s="560"/>
      <c r="AD48" s="560"/>
      <c r="AE48" s="560"/>
      <c r="AF48" s="560"/>
      <c r="AG48" s="560"/>
      <c r="AH48" s="560"/>
      <c r="AI48" s="560"/>
      <c r="AJ48" s="562"/>
      <c r="AK48" s="577">
        <v>180814187</v>
      </c>
      <c r="AL48" s="560"/>
      <c r="AM48" s="560"/>
      <c r="AN48" s="564"/>
      <c r="AO48" s="613"/>
      <c r="AP48" s="619"/>
      <c r="AQ48" s="1225"/>
      <c r="AR48" s="734"/>
      <c r="AS48" s="734"/>
      <c r="AT48" s="782"/>
      <c r="AU48" s="785"/>
      <c r="AW48" s="575"/>
    </row>
    <row r="49" spans="1:51" s="5" customFormat="1" ht="21" customHeight="1">
      <c r="A49" s="715"/>
      <c r="B49" s="1202"/>
      <c r="C49" s="1203"/>
      <c r="D49" s="737"/>
      <c r="E49" s="737"/>
      <c r="F49" s="737"/>
      <c r="G49" s="25" t="s">
        <v>13</v>
      </c>
      <c r="H49" s="434">
        <f>+H45+H47</f>
        <v>80</v>
      </c>
      <c r="I49" s="597">
        <f t="shared" ref="I49:J49" si="107">+I45+I47</f>
        <v>30</v>
      </c>
      <c r="J49" s="597">
        <f t="shared" si="107"/>
        <v>30</v>
      </c>
      <c r="K49" s="597">
        <v>30</v>
      </c>
      <c r="L49" s="597">
        <f t="shared" ref="L49" si="108">+L45+L47</f>
        <v>1</v>
      </c>
      <c r="M49" s="434">
        <v>49</v>
      </c>
      <c r="N49" s="434">
        <v>49</v>
      </c>
      <c r="O49" s="434">
        <v>49</v>
      </c>
      <c r="P49" s="434">
        <v>59</v>
      </c>
      <c r="Q49" s="434">
        <f>+Q47+Q45</f>
        <v>59</v>
      </c>
      <c r="R49" s="434">
        <f>+R47+R45</f>
        <v>60.75</v>
      </c>
      <c r="S49" s="434">
        <f>S45</f>
        <v>8</v>
      </c>
      <c r="T49" s="434">
        <f>+T47+T45</f>
        <v>16</v>
      </c>
      <c r="U49" s="434">
        <f>+U47+U45</f>
        <v>0</v>
      </c>
      <c r="V49" s="434">
        <f t="shared" ref="V49:W49" si="109">+V47+V45</f>
        <v>0</v>
      </c>
      <c r="W49" s="434">
        <f t="shared" si="109"/>
        <v>0</v>
      </c>
      <c r="X49" s="434">
        <f t="shared" si="88"/>
        <v>0</v>
      </c>
      <c r="Y49" s="434">
        <f>+Y45</f>
        <v>2.2000000000000002</v>
      </c>
      <c r="Z49" s="434">
        <f t="shared" ref="Z49:AD49" si="110">+Z48+Z45</f>
        <v>0</v>
      </c>
      <c r="AA49" s="434">
        <f t="shared" si="110"/>
        <v>0</v>
      </c>
      <c r="AB49" s="434">
        <f t="shared" si="110"/>
        <v>0</v>
      </c>
      <c r="AC49" s="434">
        <f t="shared" si="110"/>
        <v>0</v>
      </c>
      <c r="AD49" s="434">
        <f t="shared" si="110"/>
        <v>0</v>
      </c>
      <c r="AE49" s="434">
        <f>+AE45+AE47</f>
        <v>0.05</v>
      </c>
      <c r="AF49" s="434">
        <f t="shared" ref="AF49" si="111">+AF48+AF45</f>
        <v>0</v>
      </c>
      <c r="AG49" s="434">
        <f t="shared" ref="AG49" si="112">+AG48+AG45</f>
        <v>0</v>
      </c>
      <c r="AH49" s="434">
        <f t="shared" ref="AH49" si="113">+AH48+AH45</f>
        <v>0</v>
      </c>
      <c r="AI49" s="434">
        <f t="shared" ref="AI49" si="114">+AI48+AI45</f>
        <v>0</v>
      </c>
      <c r="AJ49" s="550">
        <f t="shared" ref="AJ49" si="115">+AJ48+AJ45</f>
        <v>0</v>
      </c>
      <c r="AK49" s="551">
        <f>+AK47+AK45</f>
        <v>0</v>
      </c>
      <c r="AL49" s="434">
        <f t="shared" ref="AL49" si="116">+AL48+AL45</f>
        <v>0</v>
      </c>
      <c r="AM49" s="434">
        <f t="shared" ref="AM49" si="117">+AM48+AM45</f>
        <v>0</v>
      </c>
      <c r="AN49" s="552">
        <f t="shared" ref="AN49" si="118">+AN48+AN45</f>
        <v>0</v>
      </c>
      <c r="AO49" s="611"/>
      <c r="AP49" s="624"/>
      <c r="AQ49" s="1225"/>
      <c r="AR49" s="734"/>
      <c r="AS49" s="734"/>
      <c r="AT49" s="782"/>
      <c r="AU49" s="785"/>
      <c r="AW49" s="44"/>
    </row>
    <row r="50" spans="1:51" s="571" customFormat="1" ht="21" customHeight="1" thickBot="1">
      <c r="A50" s="715"/>
      <c r="B50" s="1204"/>
      <c r="C50" s="1205"/>
      <c r="D50" s="738"/>
      <c r="E50" s="738"/>
      <c r="F50" s="738"/>
      <c r="G50" s="574" t="s">
        <v>14</v>
      </c>
      <c r="H50" s="565">
        <f>H46+H48</f>
        <v>6619103928.666666</v>
      </c>
      <c r="I50" s="566">
        <f t="shared" ref="I50:J50" si="119">I46+I48</f>
        <v>526558414</v>
      </c>
      <c r="J50" s="566">
        <f t="shared" si="119"/>
        <v>526558414</v>
      </c>
      <c r="K50" s="566">
        <v>509388414</v>
      </c>
      <c r="L50" s="566">
        <f t="shared" ref="L50" si="120">L46+L48</f>
        <v>438170282</v>
      </c>
      <c r="M50" s="565">
        <v>2136425846</v>
      </c>
      <c r="N50" s="565">
        <v>2136425846</v>
      </c>
      <c r="O50" s="565">
        <v>2136425846</v>
      </c>
      <c r="P50" s="565">
        <v>2136425846</v>
      </c>
      <c r="Q50" s="565">
        <v>2153587501</v>
      </c>
      <c r="R50" s="565">
        <v>2150728147.6666698</v>
      </c>
      <c r="S50" s="565">
        <f>+S48+S46</f>
        <v>1690696076</v>
      </c>
      <c r="T50" s="565">
        <v>1690696076</v>
      </c>
      <c r="U50" s="565">
        <f t="shared" ref="U50:W50" si="121">U46+U48</f>
        <v>0</v>
      </c>
      <c r="V50" s="565">
        <f t="shared" si="121"/>
        <v>0</v>
      </c>
      <c r="W50" s="565">
        <f t="shared" si="121"/>
        <v>0</v>
      </c>
      <c r="X50" s="565">
        <f t="shared" si="88"/>
        <v>211330187</v>
      </c>
      <c r="Y50" s="565">
        <v>2414362940.6360002</v>
      </c>
      <c r="Z50" s="565">
        <f t="shared" ref="Z50:AD50" si="122">Z46+Z48</f>
        <v>0</v>
      </c>
      <c r="AA50" s="565">
        <f t="shared" si="122"/>
        <v>0</v>
      </c>
      <c r="AB50" s="565">
        <f t="shared" si="122"/>
        <v>0</v>
      </c>
      <c r="AC50" s="565">
        <f t="shared" si="122"/>
        <v>0</v>
      </c>
      <c r="AD50" s="565">
        <f t="shared" si="122"/>
        <v>0</v>
      </c>
      <c r="AE50" s="565">
        <f t="shared" ref="AE50:AJ50" si="123">AE46+AE48</f>
        <v>1210040000</v>
      </c>
      <c r="AF50" s="565">
        <f t="shared" si="123"/>
        <v>0</v>
      </c>
      <c r="AG50" s="565">
        <f t="shared" si="123"/>
        <v>0</v>
      </c>
      <c r="AH50" s="565">
        <f t="shared" si="123"/>
        <v>0</v>
      </c>
      <c r="AI50" s="565">
        <f t="shared" si="123"/>
        <v>0</v>
      </c>
      <c r="AJ50" s="567">
        <f t="shared" si="123"/>
        <v>0</v>
      </c>
      <c r="AK50" s="568">
        <f>+AK48+AK46</f>
        <v>211330187</v>
      </c>
      <c r="AL50" s="565">
        <f t="shared" ref="AL50:AN50" si="124">AL46+AL48</f>
        <v>0</v>
      </c>
      <c r="AM50" s="565">
        <f t="shared" si="124"/>
        <v>0</v>
      </c>
      <c r="AN50" s="569">
        <f t="shared" si="124"/>
        <v>0</v>
      </c>
      <c r="AO50" s="614"/>
      <c r="AP50" s="620"/>
      <c r="AQ50" s="1226"/>
      <c r="AR50" s="735"/>
      <c r="AS50" s="735"/>
      <c r="AT50" s="783"/>
      <c r="AU50" s="786"/>
      <c r="AW50" s="575"/>
    </row>
    <row r="51" spans="1:51" s="5" customFormat="1" ht="21" customHeight="1">
      <c r="A51" s="715"/>
      <c r="B51" s="1200">
        <v>8</v>
      </c>
      <c r="C51" s="1206" t="s">
        <v>87</v>
      </c>
      <c r="D51" s="739" t="s">
        <v>75</v>
      </c>
      <c r="E51" s="739">
        <v>535</v>
      </c>
      <c r="F51" s="739">
        <v>180</v>
      </c>
      <c r="G51" s="27" t="s">
        <v>9</v>
      </c>
      <c r="H51" s="434">
        <f>2+8+15+10+5</f>
        <v>40</v>
      </c>
      <c r="I51" s="597">
        <v>2</v>
      </c>
      <c r="J51" s="597">
        <v>2</v>
      </c>
      <c r="K51" s="597">
        <v>2</v>
      </c>
      <c r="L51" s="597">
        <v>2</v>
      </c>
      <c r="M51" s="434">
        <v>8</v>
      </c>
      <c r="N51" s="434">
        <v>8</v>
      </c>
      <c r="O51" s="434">
        <v>8</v>
      </c>
      <c r="P51" s="434">
        <v>8</v>
      </c>
      <c r="Q51" s="434">
        <v>8</v>
      </c>
      <c r="R51" s="434">
        <v>0</v>
      </c>
      <c r="S51" s="434">
        <v>15</v>
      </c>
      <c r="T51" s="434">
        <v>15</v>
      </c>
      <c r="U51" s="434"/>
      <c r="V51" s="434"/>
      <c r="W51" s="434"/>
      <c r="X51" s="434">
        <f t="shared" si="88"/>
        <v>0</v>
      </c>
      <c r="Y51" s="434">
        <v>10</v>
      </c>
      <c r="Z51" s="434"/>
      <c r="AA51" s="434"/>
      <c r="AB51" s="434"/>
      <c r="AC51" s="434"/>
      <c r="AD51" s="434"/>
      <c r="AE51" s="434">
        <v>5</v>
      </c>
      <c r="AF51" s="434"/>
      <c r="AG51" s="434"/>
      <c r="AH51" s="434"/>
      <c r="AI51" s="434"/>
      <c r="AJ51" s="550"/>
      <c r="AK51" s="551">
        <v>0</v>
      </c>
      <c r="AL51" s="434"/>
      <c r="AM51" s="434"/>
      <c r="AN51" s="552"/>
      <c r="AO51" s="611">
        <f>+X51/T51</f>
        <v>0</v>
      </c>
      <c r="AP51" s="624">
        <f>(AJ51+AD51+X51+R51+L51+X53)/H51</f>
        <v>0.22500000000000001</v>
      </c>
      <c r="AQ51" s="1227" t="s">
        <v>354</v>
      </c>
      <c r="AR51" s="733" t="s">
        <v>306</v>
      </c>
      <c r="AS51" s="733" t="s">
        <v>307</v>
      </c>
      <c r="AT51" s="719" t="s">
        <v>285</v>
      </c>
      <c r="AU51" s="733" t="s">
        <v>286</v>
      </c>
      <c r="AW51" s="44"/>
    </row>
    <row r="52" spans="1:51" s="571" customFormat="1" ht="21" customHeight="1">
      <c r="A52" s="715"/>
      <c r="B52" s="1202"/>
      <c r="C52" s="1203"/>
      <c r="D52" s="737"/>
      <c r="E52" s="737"/>
      <c r="F52" s="737"/>
      <c r="G52" s="570" t="s">
        <v>10</v>
      </c>
      <c r="H52" s="560">
        <f>+L52+R52+S52+Y52+AE52</f>
        <v>762919503</v>
      </c>
      <c r="I52" s="561">
        <v>67600549</v>
      </c>
      <c r="J52" s="561">
        <v>67600549</v>
      </c>
      <c r="K52" s="561">
        <v>67600549</v>
      </c>
      <c r="L52" s="561">
        <v>57654260</v>
      </c>
      <c r="M52" s="560">
        <v>180131055</v>
      </c>
      <c r="N52" s="560">
        <v>180131055</v>
      </c>
      <c r="O52" s="560">
        <v>180131055</v>
      </c>
      <c r="P52" s="560">
        <v>143137264</v>
      </c>
      <c r="Q52" s="560">
        <v>189876264</v>
      </c>
      <c r="R52" s="560">
        <v>185776243</v>
      </c>
      <c r="S52" s="560">
        <v>220809000</v>
      </c>
      <c r="T52" s="560">
        <v>220809000</v>
      </c>
      <c r="U52" s="560"/>
      <c r="V52" s="560"/>
      <c r="W52" s="560"/>
      <c r="X52" s="560">
        <f t="shared" si="88"/>
        <v>43673500</v>
      </c>
      <c r="Y52" s="560">
        <v>206512000</v>
      </c>
      <c r="Z52" s="560"/>
      <c r="AA52" s="560"/>
      <c r="AB52" s="560"/>
      <c r="AC52" s="560"/>
      <c r="AD52" s="560"/>
      <c r="AE52" s="560">
        <v>92168000</v>
      </c>
      <c r="AF52" s="560"/>
      <c r="AG52" s="560"/>
      <c r="AH52" s="560"/>
      <c r="AI52" s="560"/>
      <c r="AJ52" s="562"/>
      <c r="AK52" s="563">
        <v>43673500</v>
      </c>
      <c r="AL52" s="560"/>
      <c r="AM52" s="560"/>
      <c r="AN52" s="564"/>
      <c r="AO52" s="613">
        <f>X52/T52</f>
        <v>0.19778858651594816</v>
      </c>
      <c r="AP52" s="625">
        <f>(L52+R52+X52+AD52+AJ52)/H52</f>
        <v>0.37632279928751539</v>
      </c>
      <c r="AQ52" s="1228"/>
      <c r="AR52" s="734"/>
      <c r="AS52" s="734"/>
      <c r="AT52" s="719"/>
      <c r="AU52" s="734"/>
      <c r="AW52" s="575"/>
    </row>
    <row r="53" spans="1:51" s="5" customFormat="1" ht="21" customHeight="1">
      <c r="A53" s="715"/>
      <c r="B53" s="1202"/>
      <c r="C53" s="1203"/>
      <c r="D53" s="737"/>
      <c r="E53" s="737"/>
      <c r="F53" s="737"/>
      <c r="G53" s="25" t="s">
        <v>11</v>
      </c>
      <c r="H53" s="95"/>
      <c r="I53" s="95"/>
      <c r="J53" s="95"/>
      <c r="K53" s="95"/>
      <c r="L53" s="95"/>
      <c r="M53" s="95"/>
      <c r="N53" s="95"/>
      <c r="O53" s="95"/>
      <c r="P53" s="95"/>
      <c r="Q53" s="95"/>
      <c r="R53" s="95">
        <v>0</v>
      </c>
      <c r="S53" s="95">
        <v>8</v>
      </c>
      <c r="T53" s="95">
        <v>8</v>
      </c>
      <c r="U53" s="95"/>
      <c r="V53" s="95"/>
      <c r="W53" s="95"/>
      <c r="X53" s="95">
        <f>+AK53</f>
        <v>7</v>
      </c>
      <c r="Y53" s="95"/>
      <c r="Z53" s="95"/>
      <c r="AA53" s="95"/>
      <c r="AB53" s="95"/>
      <c r="AC53" s="95"/>
      <c r="AD53" s="95"/>
      <c r="AE53" s="95"/>
      <c r="AF53" s="95"/>
      <c r="AG53" s="95"/>
      <c r="AH53" s="95"/>
      <c r="AI53" s="95"/>
      <c r="AJ53" s="530"/>
      <c r="AK53" s="531">
        <v>7</v>
      </c>
      <c r="AL53" s="95"/>
      <c r="AM53" s="95"/>
      <c r="AN53" s="532"/>
      <c r="AO53" s="613"/>
      <c r="AP53" s="619"/>
      <c r="AQ53" s="1228"/>
      <c r="AR53" s="734"/>
      <c r="AS53" s="734"/>
      <c r="AT53" s="719"/>
      <c r="AU53" s="734"/>
      <c r="AW53" s="44"/>
    </row>
    <row r="54" spans="1:51" s="571" customFormat="1" ht="21" customHeight="1">
      <c r="A54" s="715"/>
      <c r="B54" s="1202"/>
      <c r="C54" s="1203"/>
      <c r="D54" s="737"/>
      <c r="E54" s="737"/>
      <c r="F54" s="737"/>
      <c r="G54" s="570" t="s">
        <v>12</v>
      </c>
      <c r="H54" s="560"/>
      <c r="I54" s="561"/>
      <c r="J54" s="561"/>
      <c r="K54" s="561"/>
      <c r="L54" s="561"/>
      <c r="M54" s="560">
        <v>17781040</v>
      </c>
      <c r="N54" s="560">
        <v>17781040</v>
      </c>
      <c r="O54" s="560">
        <v>17781040</v>
      </c>
      <c r="P54" s="560">
        <v>17781040</v>
      </c>
      <c r="Q54" s="560">
        <v>17781040</v>
      </c>
      <c r="R54" s="560">
        <v>17781040</v>
      </c>
      <c r="S54" s="560">
        <v>108425443</v>
      </c>
      <c r="T54" s="560">
        <v>108425443</v>
      </c>
      <c r="U54" s="560"/>
      <c r="V54" s="560"/>
      <c r="W54" s="560"/>
      <c r="X54" s="560">
        <f>+AK54</f>
        <v>19560000</v>
      </c>
      <c r="Y54" s="560"/>
      <c r="Z54" s="560"/>
      <c r="AA54" s="560"/>
      <c r="AB54" s="560"/>
      <c r="AC54" s="560"/>
      <c r="AD54" s="560"/>
      <c r="AE54" s="560"/>
      <c r="AF54" s="560"/>
      <c r="AG54" s="560"/>
      <c r="AH54" s="560"/>
      <c r="AI54" s="560"/>
      <c r="AJ54" s="562"/>
      <c r="AK54" s="577">
        <v>19560000</v>
      </c>
      <c r="AL54" s="560"/>
      <c r="AM54" s="560"/>
      <c r="AN54" s="564"/>
      <c r="AO54" s="613"/>
      <c r="AP54" s="619"/>
      <c r="AQ54" s="1228"/>
      <c r="AR54" s="734"/>
      <c r="AS54" s="734"/>
      <c r="AT54" s="719"/>
      <c r="AU54" s="734"/>
      <c r="AW54" s="575"/>
    </row>
    <row r="55" spans="1:51" s="5" customFormat="1" ht="21" customHeight="1">
      <c r="A55" s="715"/>
      <c r="B55" s="1202"/>
      <c r="C55" s="1203"/>
      <c r="D55" s="737"/>
      <c r="E55" s="737"/>
      <c r="F55" s="737"/>
      <c r="G55" s="25" t="s">
        <v>13</v>
      </c>
      <c r="H55" s="540">
        <f>+H51+H53</f>
        <v>40</v>
      </c>
      <c r="I55" s="534">
        <f t="shared" ref="I55:J55" si="125">+I51+I53</f>
        <v>2</v>
      </c>
      <c r="J55" s="534">
        <f t="shared" si="125"/>
        <v>2</v>
      </c>
      <c r="K55" s="534">
        <v>2</v>
      </c>
      <c r="L55" s="598">
        <f t="shared" ref="L55" si="126">+L51+L53</f>
        <v>2</v>
      </c>
      <c r="M55" s="434">
        <v>8</v>
      </c>
      <c r="N55" s="434">
        <v>8</v>
      </c>
      <c r="O55" s="434">
        <v>8</v>
      </c>
      <c r="P55" s="434">
        <v>8</v>
      </c>
      <c r="Q55" s="434">
        <v>8</v>
      </c>
      <c r="R55" s="434">
        <v>0</v>
      </c>
      <c r="S55" s="434">
        <f>+S53+S51</f>
        <v>23</v>
      </c>
      <c r="T55" s="434">
        <v>23</v>
      </c>
      <c r="U55" s="434">
        <f>+U53+U51</f>
        <v>0</v>
      </c>
      <c r="V55" s="434">
        <f t="shared" ref="V55:W55" si="127">+V53+V51</f>
        <v>0</v>
      </c>
      <c r="W55" s="434">
        <f t="shared" si="127"/>
        <v>0</v>
      </c>
      <c r="X55" s="434">
        <f t="shared" ref="X55" si="128">+X53+X51</f>
        <v>7</v>
      </c>
      <c r="Y55" s="434">
        <v>10</v>
      </c>
      <c r="Z55" s="434">
        <f t="shared" ref="Z55:AD55" si="129">+Z54+Z51</f>
        <v>0</v>
      </c>
      <c r="AA55" s="434">
        <f t="shared" si="129"/>
        <v>0</v>
      </c>
      <c r="AB55" s="434">
        <f t="shared" si="129"/>
        <v>0</v>
      </c>
      <c r="AC55" s="434">
        <f t="shared" si="129"/>
        <v>0</v>
      </c>
      <c r="AD55" s="434">
        <f t="shared" si="129"/>
        <v>0</v>
      </c>
      <c r="AE55" s="434">
        <f t="shared" ref="AE55" si="130">+AE51+AE53</f>
        <v>5</v>
      </c>
      <c r="AF55" s="434">
        <f t="shared" ref="AF55" si="131">+AF54+AF51</f>
        <v>0</v>
      </c>
      <c r="AG55" s="434">
        <f t="shared" ref="AG55" si="132">+AG54+AG51</f>
        <v>0</v>
      </c>
      <c r="AH55" s="434">
        <f t="shared" ref="AH55" si="133">+AH54+AH51</f>
        <v>0</v>
      </c>
      <c r="AI55" s="434">
        <f t="shared" ref="AI55" si="134">+AI54+AI51</f>
        <v>0</v>
      </c>
      <c r="AJ55" s="550">
        <f t="shared" ref="AJ55" si="135">+AJ54+AJ51</f>
        <v>0</v>
      </c>
      <c r="AK55" s="551">
        <f>+AK53+AK51</f>
        <v>7</v>
      </c>
      <c r="AL55" s="434">
        <f t="shared" ref="AL55" si="136">+AL54+AL51</f>
        <v>0</v>
      </c>
      <c r="AM55" s="434">
        <f t="shared" ref="AM55" si="137">+AM54+AM51</f>
        <v>0</v>
      </c>
      <c r="AN55" s="552">
        <f t="shared" ref="AN55" si="138">+AN54+AN51</f>
        <v>0</v>
      </c>
      <c r="AO55" s="611"/>
      <c r="AP55" s="624"/>
      <c r="AQ55" s="1228"/>
      <c r="AR55" s="734"/>
      <c r="AS55" s="734"/>
      <c r="AT55" s="719"/>
      <c r="AU55" s="734"/>
      <c r="AW55" s="44"/>
    </row>
    <row r="56" spans="1:51" s="571" customFormat="1" ht="21" customHeight="1" thickBot="1">
      <c r="A56" s="716"/>
      <c r="B56" s="1204"/>
      <c r="C56" s="1207"/>
      <c r="D56" s="777"/>
      <c r="E56" s="777"/>
      <c r="F56" s="777"/>
      <c r="G56" s="581" t="s">
        <v>14</v>
      </c>
      <c r="H56" s="582">
        <f>H52+H54</f>
        <v>762919503</v>
      </c>
      <c r="I56" s="1212">
        <f>I52+I54</f>
        <v>67600549</v>
      </c>
      <c r="J56" s="1212">
        <f>J52+J54</f>
        <v>67600549</v>
      </c>
      <c r="K56" s="1212">
        <v>67600549</v>
      </c>
      <c r="L56" s="1212">
        <f t="shared" ref="L56" si="139">L52+L54</f>
        <v>57654260</v>
      </c>
      <c r="M56" s="582">
        <v>197912095</v>
      </c>
      <c r="N56" s="582">
        <v>197912095</v>
      </c>
      <c r="O56" s="582">
        <v>197912095</v>
      </c>
      <c r="P56" s="582">
        <v>160918304</v>
      </c>
      <c r="Q56" s="582">
        <v>207657304</v>
      </c>
      <c r="R56" s="582">
        <v>203557283</v>
      </c>
      <c r="S56" s="582">
        <f>+S54+S52</f>
        <v>329234443</v>
      </c>
      <c r="T56" s="582">
        <v>329234443</v>
      </c>
      <c r="U56" s="582">
        <f t="shared" ref="U56:W56" si="140">U52+U54</f>
        <v>0</v>
      </c>
      <c r="V56" s="582">
        <f t="shared" si="140"/>
        <v>0</v>
      </c>
      <c r="W56" s="582">
        <f t="shared" si="140"/>
        <v>0</v>
      </c>
      <c r="X56" s="582">
        <f t="shared" ref="X56" si="141">X52+X54</f>
        <v>63233500</v>
      </c>
      <c r="Y56" s="582">
        <v>206512168.75700003</v>
      </c>
      <c r="Z56" s="582">
        <f t="shared" ref="Z56:AD56" si="142">Z52+Z54</f>
        <v>0</v>
      </c>
      <c r="AA56" s="582">
        <f t="shared" si="142"/>
        <v>0</v>
      </c>
      <c r="AB56" s="582">
        <f t="shared" si="142"/>
        <v>0</v>
      </c>
      <c r="AC56" s="582">
        <f t="shared" si="142"/>
        <v>0</v>
      </c>
      <c r="AD56" s="582">
        <f t="shared" si="142"/>
        <v>0</v>
      </c>
      <c r="AE56" s="582">
        <f t="shared" ref="AE56:AJ56" si="143">AE52+AE54</f>
        <v>92168000</v>
      </c>
      <c r="AF56" s="582">
        <f t="shared" si="143"/>
        <v>0</v>
      </c>
      <c r="AG56" s="582">
        <f t="shared" si="143"/>
        <v>0</v>
      </c>
      <c r="AH56" s="582">
        <f t="shared" si="143"/>
        <v>0</v>
      </c>
      <c r="AI56" s="582">
        <f t="shared" si="143"/>
        <v>0</v>
      </c>
      <c r="AJ56" s="583">
        <f t="shared" si="143"/>
        <v>0</v>
      </c>
      <c r="AK56" s="584">
        <f t="shared" ref="AK56:AN56" si="144">AK52+AK54</f>
        <v>63233500</v>
      </c>
      <c r="AL56" s="582">
        <f t="shared" si="144"/>
        <v>0</v>
      </c>
      <c r="AM56" s="582">
        <f t="shared" si="144"/>
        <v>0</v>
      </c>
      <c r="AN56" s="585">
        <f t="shared" si="144"/>
        <v>0</v>
      </c>
      <c r="AO56" s="615"/>
      <c r="AP56" s="625"/>
      <c r="AQ56" s="1229"/>
      <c r="AR56" s="735"/>
      <c r="AS56" s="735"/>
      <c r="AT56" s="719"/>
      <c r="AU56" s="735"/>
      <c r="AW56" s="575"/>
    </row>
    <row r="57" spans="1:51" ht="31.5" customHeight="1">
      <c r="A57" s="724" t="s">
        <v>15</v>
      </c>
      <c r="B57" s="725"/>
      <c r="C57" s="725"/>
      <c r="D57" s="725"/>
      <c r="E57" s="725"/>
      <c r="F57" s="726"/>
      <c r="G57" s="24" t="s">
        <v>10</v>
      </c>
      <c r="H57" s="556">
        <f>+H10+H16+H22+H28+H34+H40+H46+H52</f>
        <v>24875003037.666664</v>
      </c>
      <c r="I57" s="557">
        <f>+I10+I16+I22+I28+I34+I40+I46+I52</f>
        <v>1261547053</v>
      </c>
      <c r="J57" s="557">
        <f>+J10+J16+J22+J28+J34+J40+J46+J52</f>
        <v>1261547053</v>
      </c>
      <c r="K57" s="557">
        <f t="shared" ref="K57:AD57" si="145">+K10+K16+K22+K28+K34+K40+K46+K52</f>
        <v>1051547053</v>
      </c>
      <c r="L57" s="557">
        <f t="shared" si="145"/>
        <v>867743009</v>
      </c>
      <c r="M57" s="556">
        <v>8795300000</v>
      </c>
      <c r="N57" s="556">
        <v>8795300000</v>
      </c>
      <c r="O57" s="556">
        <v>8795300000</v>
      </c>
      <c r="P57" s="556">
        <v>7712420000</v>
      </c>
      <c r="Q57" s="556">
        <v>7712420000</v>
      </c>
      <c r="R57" s="556">
        <v>7356162028.666666</v>
      </c>
      <c r="S57" s="556">
        <f>+S10+S16+S22+S28+S34+S40+S46+S52</f>
        <v>7468889000</v>
      </c>
      <c r="T57" s="556">
        <f>+T10+T16+T22+T28+T34+T40+T46+T52</f>
        <v>7468889000</v>
      </c>
      <c r="U57" s="556">
        <f t="shared" si="145"/>
        <v>0</v>
      </c>
      <c r="V57" s="556">
        <f t="shared" si="145"/>
        <v>0</v>
      </c>
      <c r="W57" s="556">
        <f t="shared" si="145"/>
        <v>0</v>
      </c>
      <c r="X57" s="556">
        <f>+X10+X16+X22+X28+X34+X40+X46+X52</f>
        <v>407942500</v>
      </c>
      <c r="Y57" s="556">
        <f t="shared" ref="Y57:Z57" si="146">+Y10+Y16+Y22+Y28+Y34+Y40+Y46+Y52</f>
        <v>6104180000</v>
      </c>
      <c r="Z57" s="556">
        <f t="shared" si="146"/>
        <v>0</v>
      </c>
      <c r="AA57" s="556">
        <f t="shared" si="145"/>
        <v>0</v>
      </c>
      <c r="AB57" s="556">
        <f t="shared" si="145"/>
        <v>0</v>
      </c>
      <c r="AC57" s="556">
        <f t="shared" si="145"/>
        <v>0</v>
      </c>
      <c r="AD57" s="556">
        <f t="shared" si="145"/>
        <v>0</v>
      </c>
      <c r="AE57" s="556">
        <f t="shared" ref="AE57:AJ57" si="147">+AE10+AE16+AE22+AE28+AE34+AE40+AE46+AE52</f>
        <v>3078029000</v>
      </c>
      <c r="AF57" s="556">
        <f t="shared" si="147"/>
        <v>0</v>
      </c>
      <c r="AG57" s="556">
        <f t="shared" si="147"/>
        <v>0</v>
      </c>
      <c r="AH57" s="556">
        <f t="shared" si="147"/>
        <v>0</v>
      </c>
      <c r="AI57" s="556">
        <f t="shared" si="147"/>
        <v>0</v>
      </c>
      <c r="AJ57" s="558">
        <f t="shared" si="147"/>
        <v>0</v>
      </c>
      <c r="AK57" s="1213">
        <f>+AK10+AK16+AK22+AK28+AK34+AK40+AK46+AK52</f>
        <v>407942500</v>
      </c>
      <c r="AL57" s="556">
        <f t="shared" ref="AL57:AN57" si="148">+AL10+AL16+AL22+AL28+AL34+AL40+AL46+AL52</f>
        <v>0</v>
      </c>
      <c r="AM57" s="556">
        <f t="shared" si="148"/>
        <v>0</v>
      </c>
      <c r="AN57" s="559">
        <f t="shared" si="148"/>
        <v>0</v>
      </c>
      <c r="AO57" s="616">
        <f>X57/T57</f>
        <v>5.4618899812274621E-2</v>
      </c>
      <c r="AP57" s="553"/>
      <c r="AQ57" s="435"/>
      <c r="AR57" s="435"/>
      <c r="AS57" s="435"/>
      <c r="AT57" s="435"/>
      <c r="AU57" s="436"/>
    </row>
    <row r="58" spans="1:51" ht="28.5" customHeight="1">
      <c r="A58" s="727"/>
      <c r="B58" s="728"/>
      <c r="C58" s="728"/>
      <c r="D58" s="728"/>
      <c r="E58" s="728"/>
      <c r="F58" s="729"/>
      <c r="G58" s="25" t="s">
        <v>12</v>
      </c>
      <c r="H58" s="560">
        <v>0</v>
      </c>
      <c r="I58" s="561">
        <v>0</v>
      </c>
      <c r="J58" s="561">
        <v>0</v>
      </c>
      <c r="K58" s="561">
        <v>0</v>
      </c>
      <c r="L58" s="561">
        <v>0</v>
      </c>
      <c r="M58" s="560">
        <v>730212885</v>
      </c>
      <c r="N58" s="560">
        <v>730212885</v>
      </c>
      <c r="O58" s="560">
        <v>730212884</v>
      </c>
      <c r="P58" s="560">
        <v>730212884</v>
      </c>
      <c r="Q58" s="560">
        <v>730212884</v>
      </c>
      <c r="R58" s="560">
        <v>730212884</v>
      </c>
      <c r="S58" s="560">
        <f>S12+S18+S24+S30+S36+S42+S48+S54</f>
        <v>5853824592</v>
      </c>
      <c r="T58" s="560">
        <f>T12+T18+T24+T30+T36+T42+T48+T54</f>
        <v>5853824592</v>
      </c>
      <c r="U58" s="560"/>
      <c r="V58" s="560"/>
      <c r="W58" s="560"/>
      <c r="X58" s="560">
        <f>X12+X18+X24+X30+X36+X42+X48+X54</f>
        <v>340102549</v>
      </c>
      <c r="Y58" s="560"/>
      <c r="Z58" s="560"/>
      <c r="AA58" s="560"/>
      <c r="AB58" s="560"/>
      <c r="AC58" s="560"/>
      <c r="AD58" s="560"/>
      <c r="AE58" s="560"/>
      <c r="AF58" s="560"/>
      <c r="AG58" s="560"/>
      <c r="AH58" s="560"/>
      <c r="AI58" s="560"/>
      <c r="AJ58" s="562"/>
      <c r="AK58" s="563">
        <f>AK12+AK18+AK24+AK30+AK36+AK42+AK48+AK54</f>
        <v>340102549</v>
      </c>
      <c r="AL58" s="560"/>
      <c r="AM58" s="560"/>
      <c r="AN58" s="564"/>
      <c r="AO58" s="617">
        <f>X58/T58</f>
        <v>5.8099203974234834E-2</v>
      </c>
      <c r="AP58" s="554"/>
      <c r="AQ58" s="28"/>
      <c r="AR58" s="28"/>
      <c r="AS58" s="28"/>
      <c r="AT58" s="28"/>
      <c r="AU58" s="29"/>
    </row>
    <row r="59" spans="1:51" ht="35.25" customHeight="1" thickBot="1">
      <c r="A59" s="730"/>
      <c r="B59" s="731"/>
      <c r="C59" s="731"/>
      <c r="D59" s="731"/>
      <c r="E59" s="731"/>
      <c r="F59" s="732"/>
      <c r="G59" s="26" t="s">
        <v>15</v>
      </c>
      <c r="H59" s="565">
        <f>+H57</f>
        <v>24875003037.666664</v>
      </c>
      <c r="I59" s="566">
        <f>+I57</f>
        <v>1261547053</v>
      </c>
      <c r="J59" s="566">
        <f>+J57</f>
        <v>1261547053</v>
      </c>
      <c r="K59" s="566">
        <f>K57+K58</f>
        <v>1051547053</v>
      </c>
      <c r="L59" s="566">
        <f t="shared" ref="L59" si="149">L57+L58</f>
        <v>867743009</v>
      </c>
      <c r="M59" s="565">
        <v>8795300000</v>
      </c>
      <c r="N59" s="565">
        <v>8795300000</v>
      </c>
      <c r="O59" s="565">
        <v>8795300000</v>
      </c>
      <c r="P59" s="565">
        <v>7712420000</v>
      </c>
      <c r="Q59" s="565">
        <v>7712420000</v>
      </c>
      <c r="R59" s="565">
        <v>7356162028.666666</v>
      </c>
      <c r="S59" s="565">
        <f>+S58+S57</f>
        <v>13322713592</v>
      </c>
      <c r="T59" s="565">
        <f>+T58+T57</f>
        <v>13322713592</v>
      </c>
      <c r="U59" s="565">
        <f t="shared" ref="U59:AD59" si="150">+U57</f>
        <v>0</v>
      </c>
      <c r="V59" s="565">
        <f t="shared" si="150"/>
        <v>0</v>
      </c>
      <c r="W59" s="565">
        <f t="shared" si="150"/>
        <v>0</v>
      </c>
      <c r="X59" s="565">
        <f>+X58+X57</f>
        <v>748045049</v>
      </c>
      <c r="Y59" s="565">
        <f>+Y57</f>
        <v>6104180000</v>
      </c>
      <c r="Z59" s="565">
        <f t="shared" ref="Z59" si="151">+Z57</f>
        <v>0</v>
      </c>
      <c r="AA59" s="565">
        <f t="shared" si="150"/>
        <v>0</v>
      </c>
      <c r="AB59" s="565">
        <f t="shared" si="150"/>
        <v>0</v>
      </c>
      <c r="AC59" s="565">
        <f t="shared" si="150"/>
        <v>0</v>
      </c>
      <c r="AD59" s="565">
        <f t="shared" si="150"/>
        <v>0</v>
      </c>
      <c r="AE59" s="565">
        <f>+AE57</f>
        <v>3078029000</v>
      </c>
      <c r="AF59" s="565">
        <f t="shared" ref="AF59:AJ59" si="152">+AF57</f>
        <v>0</v>
      </c>
      <c r="AG59" s="565">
        <f t="shared" si="152"/>
        <v>0</v>
      </c>
      <c r="AH59" s="565">
        <f t="shared" si="152"/>
        <v>0</v>
      </c>
      <c r="AI59" s="565">
        <f t="shared" si="152"/>
        <v>0</v>
      </c>
      <c r="AJ59" s="567">
        <f t="shared" si="152"/>
        <v>0</v>
      </c>
      <c r="AK59" s="568">
        <f>+AK58+AK57</f>
        <v>748045049</v>
      </c>
      <c r="AL59" s="565">
        <f t="shared" ref="AL59:AN59" si="153">+AL57</f>
        <v>0</v>
      </c>
      <c r="AM59" s="565">
        <f t="shared" si="153"/>
        <v>0</v>
      </c>
      <c r="AN59" s="569">
        <f t="shared" si="153"/>
        <v>0</v>
      </c>
      <c r="AO59" s="555"/>
      <c r="AP59" s="555"/>
      <c r="AQ59" s="30"/>
      <c r="AR59" s="30"/>
      <c r="AS59" s="30"/>
      <c r="AT59" s="30"/>
      <c r="AU59" s="31"/>
      <c r="AV59" s="6"/>
      <c r="AW59" s="46"/>
      <c r="AX59" s="6"/>
      <c r="AY59" s="6"/>
    </row>
    <row r="60" spans="1:51" ht="71.25" customHeight="1">
      <c r="A60" s="717" t="s">
        <v>213</v>
      </c>
      <c r="B60" s="717"/>
      <c r="C60" s="717"/>
      <c r="D60" s="717"/>
      <c r="E60" s="717"/>
      <c r="F60" s="717"/>
      <c r="G60" s="717"/>
      <c r="H60" s="717"/>
      <c r="I60" s="717"/>
      <c r="J60" s="717"/>
      <c r="K60" s="717"/>
      <c r="L60" s="717"/>
      <c r="M60" s="717"/>
      <c r="N60" s="717"/>
      <c r="O60" s="717"/>
      <c r="P60" s="717"/>
      <c r="Q60" s="717"/>
      <c r="R60" s="717"/>
      <c r="S60" s="717"/>
      <c r="T60" s="717"/>
      <c r="U60" s="717"/>
      <c r="V60" s="717"/>
      <c r="W60" s="717"/>
      <c r="X60" s="717"/>
      <c r="Y60" s="717"/>
      <c r="Z60" s="717"/>
      <c r="AA60" s="717"/>
      <c r="AB60" s="717"/>
      <c r="AC60" s="717"/>
      <c r="AD60" s="717"/>
      <c r="AE60" s="717"/>
      <c r="AF60" s="717"/>
      <c r="AG60" s="717"/>
      <c r="AH60" s="717"/>
      <c r="AI60" s="717"/>
      <c r="AJ60" s="717"/>
      <c r="AK60" s="717"/>
      <c r="AL60" s="717"/>
      <c r="AM60" s="717"/>
      <c r="AN60" s="717"/>
      <c r="AO60" s="717"/>
      <c r="AP60" s="717"/>
      <c r="AQ60" s="717"/>
      <c r="AR60" s="717"/>
      <c r="AS60" s="717"/>
      <c r="AT60" s="717"/>
      <c r="AU60" s="717"/>
    </row>
    <row r="63" spans="1:51">
      <c r="J63" s="33"/>
      <c r="K63" s="33"/>
      <c r="L63" s="33"/>
      <c r="M63" s="33"/>
      <c r="N63" s="33"/>
      <c r="O63" s="33"/>
      <c r="P63" s="33"/>
      <c r="Q63" s="33"/>
      <c r="R63" s="33"/>
      <c r="S63" s="33"/>
      <c r="T63" s="33"/>
      <c r="U63" s="33"/>
      <c r="V63" s="33"/>
      <c r="W63" s="33"/>
      <c r="X63" s="33"/>
      <c r="Y63" s="33"/>
      <c r="Z63" s="33"/>
      <c r="AA63" s="33"/>
      <c r="AB63" s="33"/>
      <c r="AC63" s="33"/>
      <c r="AD63" s="33"/>
      <c r="AE63" s="33"/>
      <c r="AF63" s="33"/>
      <c r="AV63" s="35"/>
    </row>
    <row r="64" spans="1:51">
      <c r="J64" s="36"/>
      <c r="K64" s="34"/>
      <c r="L64" s="34"/>
      <c r="M64" s="34"/>
      <c r="N64" s="34"/>
      <c r="O64" s="34"/>
      <c r="P64" s="34"/>
      <c r="Q64" s="34"/>
      <c r="R64" s="34"/>
      <c r="S64" s="34"/>
      <c r="T64" s="34"/>
      <c r="U64" s="34"/>
      <c r="V64" s="34"/>
      <c r="W64" s="34"/>
      <c r="X64" s="34"/>
      <c r="Y64" s="34"/>
      <c r="Z64" s="34"/>
      <c r="AA64" s="34"/>
      <c r="AB64" s="34"/>
      <c r="AC64" s="34"/>
      <c r="AD64" s="34"/>
      <c r="AE64" s="34"/>
      <c r="AF64" s="34"/>
      <c r="AV64" s="35"/>
    </row>
    <row r="65" spans="10:48">
      <c r="J65" s="34"/>
      <c r="K65" s="34"/>
      <c r="L65" s="34"/>
      <c r="M65" s="34"/>
      <c r="N65" s="34"/>
      <c r="O65" s="34"/>
      <c r="P65" s="34"/>
      <c r="Q65" s="34"/>
      <c r="R65" s="34"/>
      <c r="S65" s="34"/>
      <c r="T65" s="34"/>
      <c r="U65" s="34"/>
      <c r="V65" s="34"/>
      <c r="W65" s="34"/>
      <c r="X65" s="34"/>
      <c r="Y65" s="34"/>
      <c r="Z65" s="34"/>
      <c r="AA65" s="34"/>
      <c r="AB65" s="34"/>
      <c r="AC65" s="34"/>
      <c r="AD65" s="34"/>
      <c r="AE65" s="34"/>
      <c r="AF65" s="34"/>
      <c r="AV65" s="35"/>
    </row>
    <row r="66" spans="10:48">
      <c r="J66" s="33"/>
      <c r="K66" s="33"/>
      <c r="L66" s="33"/>
      <c r="M66" s="33"/>
      <c r="N66" s="33"/>
      <c r="O66" s="33"/>
      <c r="P66" s="33"/>
      <c r="Q66" s="33"/>
      <c r="R66" s="33"/>
      <c r="S66" s="33"/>
      <c r="T66" s="33"/>
      <c r="U66" s="33"/>
      <c r="V66" s="33"/>
      <c r="W66" s="33"/>
      <c r="X66" s="33"/>
      <c r="Y66" s="33"/>
      <c r="Z66" s="33"/>
      <c r="AA66" s="33"/>
      <c r="AB66" s="33"/>
      <c r="AC66" s="33"/>
      <c r="AD66" s="33"/>
      <c r="AE66" s="33"/>
      <c r="AF66" s="33"/>
      <c r="AV66" s="35"/>
    </row>
    <row r="67" spans="10:48">
      <c r="J67" s="33"/>
      <c r="K67" s="33"/>
      <c r="L67" s="33"/>
      <c r="M67" s="33"/>
      <c r="N67" s="33"/>
      <c r="O67" s="33"/>
      <c r="P67" s="33"/>
      <c r="Q67" s="33"/>
      <c r="R67" s="33"/>
      <c r="S67" s="33"/>
      <c r="T67" s="33"/>
      <c r="U67" s="33"/>
      <c r="V67" s="33"/>
      <c r="W67" s="33"/>
      <c r="X67" s="33"/>
      <c r="Y67" s="33"/>
      <c r="Z67" s="33"/>
      <c r="AA67" s="33"/>
      <c r="AB67" s="33"/>
      <c r="AC67" s="33"/>
      <c r="AD67" s="33"/>
      <c r="AE67" s="33"/>
      <c r="AF67" s="33"/>
    </row>
    <row r="69" spans="10:48">
      <c r="J69" s="48"/>
      <c r="K69" s="40"/>
      <c r="L69" s="40"/>
      <c r="M69" s="40"/>
      <c r="N69" s="40"/>
      <c r="O69" s="40"/>
      <c r="P69" s="40"/>
      <c r="Q69" s="40"/>
      <c r="R69" s="40"/>
      <c r="S69" s="40"/>
      <c r="T69" s="40"/>
      <c r="U69" s="40"/>
      <c r="V69" s="40"/>
      <c r="W69" s="40"/>
      <c r="X69" s="40"/>
      <c r="Y69" s="40"/>
      <c r="Z69" s="40"/>
      <c r="AA69" s="40"/>
      <c r="AB69" s="40"/>
      <c r="AC69" s="40"/>
      <c r="AD69" s="40"/>
      <c r="AE69" s="40"/>
      <c r="AF69" s="40"/>
      <c r="AG69" s="40"/>
      <c r="AH69" s="40"/>
      <c r="AI69" s="40"/>
      <c r="AJ69" s="40"/>
      <c r="AK69" s="40"/>
      <c r="AL69" s="40"/>
      <c r="AM69" s="40"/>
      <c r="AN69" s="40"/>
      <c r="AO69" s="40"/>
      <c r="AP69" s="40"/>
      <c r="AQ69" s="40"/>
      <c r="AR69" s="40"/>
      <c r="AS69" s="40"/>
      <c r="AT69" s="40"/>
      <c r="AU69" s="40"/>
      <c r="AV69" s="40"/>
    </row>
    <row r="70" spans="10:48">
      <c r="J70" s="48"/>
      <c r="K70" s="40"/>
      <c r="L70" s="40"/>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row>
    <row r="71" spans="10:48">
      <c r="J71" s="48"/>
      <c r="K71" s="40"/>
      <c r="L71" s="40"/>
      <c r="M71" s="40"/>
      <c r="N71" s="40"/>
      <c r="O71" s="40"/>
      <c r="P71" s="40"/>
      <c r="Q71" s="40"/>
      <c r="R71" s="40"/>
      <c r="S71" s="40"/>
      <c r="T71" s="40"/>
      <c r="U71" s="40"/>
      <c r="V71" s="40"/>
      <c r="W71" s="40"/>
      <c r="X71" s="40"/>
      <c r="Y71" s="40"/>
      <c r="Z71" s="40"/>
      <c r="AA71" s="40"/>
      <c r="AB71" s="40"/>
      <c r="AC71" s="40"/>
      <c r="AD71" s="40"/>
      <c r="AE71" s="40"/>
      <c r="AF71" s="40"/>
      <c r="AG71" s="40"/>
      <c r="AH71" s="40"/>
      <c r="AI71" s="40"/>
      <c r="AJ71" s="40"/>
      <c r="AK71" s="40"/>
      <c r="AL71" s="40"/>
      <c r="AM71" s="40"/>
      <c r="AN71" s="40"/>
      <c r="AO71" s="40"/>
      <c r="AP71" s="40"/>
      <c r="AQ71" s="40"/>
      <c r="AR71" s="40"/>
      <c r="AS71" s="40"/>
      <c r="AT71" s="40"/>
      <c r="AU71" s="40"/>
      <c r="AV71" s="40"/>
    </row>
    <row r="72" spans="10:48">
      <c r="J72" s="37"/>
      <c r="K72" s="37"/>
      <c r="L72" s="37"/>
      <c r="M72" s="37"/>
      <c r="N72" s="37"/>
      <c r="O72" s="37"/>
      <c r="P72" s="37"/>
      <c r="Q72" s="37"/>
      <c r="R72" s="37"/>
      <c r="S72" s="37"/>
      <c r="T72" s="37"/>
      <c r="U72" s="37"/>
      <c r="V72" s="37"/>
      <c r="W72" s="37"/>
      <c r="X72" s="37"/>
      <c r="Y72" s="37"/>
      <c r="Z72" s="37"/>
      <c r="AA72" s="37"/>
      <c r="AB72" s="37"/>
      <c r="AC72" s="37"/>
      <c r="AD72" s="37"/>
      <c r="AE72" s="37"/>
      <c r="AF72" s="37"/>
      <c r="AG72" s="37"/>
      <c r="AH72" s="37"/>
      <c r="AI72" s="37"/>
      <c r="AJ72" s="37"/>
      <c r="AK72" s="39"/>
      <c r="AL72" s="39"/>
      <c r="AM72" s="39"/>
      <c r="AN72" s="39"/>
      <c r="AO72" s="39"/>
      <c r="AP72" s="39"/>
      <c r="AQ72" s="38"/>
      <c r="AR72" s="38"/>
      <c r="AS72" s="38"/>
      <c r="AT72" s="38"/>
      <c r="AU72" s="38"/>
      <c r="AV72" s="38"/>
    </row>
    <row r="73" spans="10:48">
      <c r="J73" s="37"/>
      <c r="K73" s="37"/>
      <c r="L73" s="37"/>
      <c r="M73" s="37"/>
      <c r="N73" s="37"/>
      <c r="O73" s="37"/>
      <c r="P73" s="37"/>
      <c r="Q73" s="37"/>
      <c r="R73" s="37"/>
      <c r="S73" s="37"/>
      <c r="T73" s="37"/>
      <c r="U73" s="37"/>
      <c r="V73" s="37"/>
      <c r="W73" s="37"/>
      <c r="X73" s="37"/>
      <c r="Y73" s="37"/>
      <c r="Z73" s="37"/>
      <c r="AA73" s="37"/>
      <c r="AB73" s="37"/>
      <c r="AC73" s="37"/>
      <c r="AD73" s="37"/>
      <c r="AE73" s="37"/>
      <c r="AF73" s="37"/>
      <c r="AG73" s="37"/>
      <c r="AH73" s="37"/>
      <c r="AI73" s="37"/>
      <c r="AJ73" s="37"/>
      <c r="AK73" s="37"/>
      <c r="AL73" s="37"/>
      <c r="AM73" s="37"/>
      <c r="AN73" s="37"/>
      <c r="AO73" s="37"/>
      <c r="AP73" s="37"/>
      <c r="AQ73" s="37"/>
      <c r="AR73" s="37"/>
      <c r="AS73" s="37"/>
      <c r="AT73" s="37"/>
      <c r="AU73" s="37"/>
      <c r="AV73" s="37"/>
    </row>
  </sheetData>
  <mergeCells count="114">
    <mergeCell ref="AU33:AU38"/>
    <mergeCell ref="AQ51:AQ56"/>
    <mergeCell ref="AR51:AR56"/>
    <mergeCell ref="AS51:AS56"/>
    <mergeCell ref="AT51:AT56"/>
    <mergeCell ref="AU51:AU56"/>
    <mergeCell ref="AT27:AT32"/>
    <mergeCell ref="AU27:AU32"/>
    <mergeCell ref="AU9:AU14"/>
    <mergeCell ref="AR9:AR14"/>
    <mergeCell ref="AS9:AS14"/>
    <mergeCell ref="AT9:AT14"/>
    <mergeCell ref="AU21:AU26"/>
    <mergeCell ref="AR27:AR32"/>
    <mergeCell ref="AS27:AS32"/>
    <mergeCell ref="B51:B56"/>
    <mergeCell ref="C51:C56"/>
    <mergeCell ref="D51:D56"/>
    <mergeCell ref="E51:E56"/>
    <mergeCell ref="F51:F56"/>
    <mergeCell ref="AU39:AU44"/>
    <mergeCell ref="B39:B44"/>
    <mergeCell ref="C39:C44"/>
    <mergeCell ref="D39:D44"/>
    <mergeCell ref="E39:E44"/>
    <mergeCell ref="F39:F44"/>
    <mergeCell ref="AQ45:AQ50"/>
    <mergeCell ref="AR45:AR50"/>
    <mergeCell ref="AS45:AS50"/>
    <mergeCell ref="AT45:AT50"/>
    <mergeCell ref="AU45:AU50"/>
    <mergeCell ref="B45:B50"/>
    <mergeCell ref="C45:C50"/>
    <mergeCell ref="D45:D50"/>
    <mergeCell ref="E45:E50"/>
    <mergeCell ref="F45:F50"/>
    <mergeCell ref="B33:B38"/>
    <mergeCell ref="C33:C38"/>
    <mergeCell ref="D33:D38"/>
    <mergeCell ref="E33:E38"/>
    <mergeCell ref="F33:F38"/>
    <mergeCell ref="AQ39:AQ44"/>
    <mergeCell ref="AR39:AR44"/>
    <mergeCell ref="AS39:AS44"/>
    <mergeCell ref="AT39:AT44"/>
    <mergeCell ref="AQ33:AQ38"/>
    <mergeCell ref="AR33:AR38"/>
    <mergeCell ref="AS33:AS38"/>
    <mergeCell ref="AT33:AT38"/>
    <mergeCell ref="A1:E4"/>
    <mergeCell ref="AK7:AN7"/>
    <mergeCell ref="F3:P3"/>
    <mergeCell ref="F4:P4"/>
    <mergeCell ref="Q3:AU3"/>
    <mergeCell ref="Q4:AU4"/>
    <mergeCell ref="F1:AU1"/>
    <mergeCell ref="F2:AU2"/>
    <mergeCell ref="F6:F8"/>
    <mergeCell ref="AK6:AN6"/>
    <mergeCell ref="AO6:AO8"/>
    <mergeCell ref="AR6:AR8"/>
    <mergeCell ref="A6:A8"/>
    <mergeCell ref="AS6:AS8"/>
    <mergeCell ref="AT6:AT8"/>
    <mergeCell ref="AU6:AU8"/>
    <mergeCell ref="Y7:AD7"/>
    <mergeCell ref="AE7:AJ7"/>
    <mergeCell ref="I6:J6"/>
    <mergeCell ref="F9:F14"/>
    <mergeCell ref="C9:C14"/>
    <mergeCell ref="E6:E8"/>
    <mergeCell ref="A9:A32"/>
    <mergeCell ref="B9:B14"/>
    <mergeCell ref="D9:D14"/>
    <mergeCell ref="E9:E14"/>
    <mergeCell ref="AQ6:AQ8"/>
    <mergeCell ref="G6:G8"/>
    <mergeCell ref="H6:H8"/>
    <mergeCell ref="AP6:AP8"/>
    <mergeCell ref="B6:D7"/>
    <mergeCell ref="K6:AJ6"/>
    <mergeCell ref="B27:B32"/>
    <mergeCell ref="C27:C32"/>
    <mergeCell ref="D27:D32"/>
    <mergeCell ref="F27:F32"/>
    <mergeCell ref="AQ27:AQ32"/>
    <mergeCell ref="AQ9:AQ14"/>
    <mergeCell ref="I7:L7"/>
    <mergeCell ref="M7:R7"/>
    <mergeCell ref="S7:X7"/>
    <mergeCell ref="A33:A38"/>
    <mergeCell ref="A39:A56"/>
    <mergeCell ref="A60:AU60"/>
    <mergeCell ref="AT15:AT20"/>
    <mergeCell ref="AU15:AU20"/>
    <mergeCell ref="A57:F59"/>
    <mergeCell ref="AS15:AS20"/>
    <mergeCell ref="D15:D20"/>
    <mergeCell ref="F15:F20"/>
    <mergeCell ref="B15:B20"/>
    <mergeCell ref="E15:E20"/>
    <mergeCell ref="AQ15:AQ20"/>
    <mergeCell ref="AR15:AR20"/>
    <mergeCell ref="F21:F26"/>
    <mergeCell ref="AQ21:AQ26"/>
    <mergeCell ref="AR21:AR26"/>
    <mergeCell ref="C15:C20"/>
    <mergeCell ref="B21:B26"/>
    <mergeCell ref="C21:C26"/>
    <mergeCell ref="D21:D26"/>
    <mergeCell ref="E21:E26"/>
    <mergeCell ref="AS21:AS26"/>
    <mergeCell ref="AT21:AT26"/>
    <mergeCell ref="E27:E32"/>
  </mergeCells>
  <printOptions horizontalCentered="1" verticalCentered="1"/>
  <pageMargins left="0" right="0" top="0.74803149606299213" bottom="0" header="0.31496062992125984" footer="0"/>
  <pageSetup scale="22" fitToHeight="0" orientation="landscape" r:id="rId1"/>
  <headerFooter>
    <oddFooter>&amp;C&amp;G</oddFooter>
  </headerFooter>
  <ignoredErrors>
    <ignoredError sqref="AK13 AK19 AK25:AK26 AK31 AK37 AK43 AK49:AK50 AK55 AK59 X59 AE25:AE26 AE19:AE20 AE43 AE49 AE55" formula="1"/>
  </ignoredErrors>
  <drawing r:id="rId2"/>
  <legacyDrawing r:id="rId3"/>
  <legacyDrawingHF r:id="rId4"/>
  <extLst>
    <ext xmlns:x14="http://schemas.microsoft.com/office/spreadsheetml/2009/9/main" uri="{CCE6A557-97BC-4b89-ADB6-D9C93CAAB3DF}">
      <x14:dataValidations xmlns:xm="http://schemas.microsoft.com/office/excel/2006/main" count="1">
        <x14:dataValidation type="list" allowBlank="1" showInputMessage="1" showErrorMessage="1">
          <x14:formula1>
            <xm:f>'http://172.22.1.31/Documents and Settings/DIANA.OVIEDO/Escritorio/AJUSTES PROCEDIMIENTOS JUNIO 3/Procedimiento 02/Documents and Settings/Andre/My Documents/Downloads/Territorializacion/Formatos de Territorializacion a 31_12_2009/[285_V2.xls]GESTIÓN'!#REF!</xm:f>
          </x14:formula1>
          <xm:sqref>D15:D26 D33:D56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47"/>
  <sheetViews>
    <sheetView view="pageBreakPreview" topLeftCell="A70" zoomScale="70" zoomScaleNormal="50" zoomScaleSheetLayoutView="70" workbookViewId="0">
      <selection activeCell="N6" sqref="N6:N7"/>
    </sheetView>
  </sheetViews>
  <sheetFormatPr baseColWidth="10" defaultColWidth="11.42578125" defaultRowHeight="12"/>
  <cols>
    <col min="1" max="1" width="14.5703125" style="54" customWidth="1"/>
    <col min="2" max="2" width="18.28515625" style="54" customWidth="1"/>
    <col min="3" max="3" width="37" style="72" customWidth="1"/>
    <col min="4" max="4" width="9.28515625" style="54" customWidth="1"/>
    <col min="5" max="5" width="10.140625" style="54" customWidth="1"/>
    <col min="6" max="6" width="7.5703125" style="54" customWidth="1"/>
    <col min="7" max="7" width="10.7109375" style="54" customWidth="1"/>
    <col min="8" max="8" width="9.85546875" style="54" customWidth="1"/>
    <col min="9" max="9" width="9.5703125" style="56" customWidth="1"/>
    <col min="10" max="10" width="9.5703125" style="57" customWidth="1"/>
    <col min="11" max="11" width="8.140625" style="57" customWidth="1"/>
    <col min="12" max="12" width="9.7109375" style="56" customWidth="1"/>
    <col min="13" max="13" width="8.28515625" style="57" customWidth="1"/>
    <col min="14" max="14" width="95.140625" style="60" customWidth="1"/>
    <col min="15" max="16" width="20.140625" style="60" customWidth="1"/>
    <col min="17" max="52" width="11.42578125" style="60"/>
    <col min="53" max="16384" width="11.42578125" style="54"/>
  </cols>
  <sheetData>
    <row r="1" spans="1:14" s="50" customFormat="1" ht="33" customHeight="1">
      <c r="A1" s="862"/>
      <c r="B1" s="863"/>
      <c r="C1" s="868" t="s">
        <v>0</v>
      </c>
      <c r="D1" s="868"/>
      <c r="E1" s="868"/>
      <c r="F1" s="868"/>
      <c r="G1" s="868"/>
      <c r="H1" s="868"/>
      <c r="I1" s="868"/>
      <c r="J1" s="868"/>
      <c r="K1" s="868"/>
      <c r="L1" s="868"/>
      <c r="M1" s="868"/>
      <c r="N1" s="869"/>
    </row>
    <row r="2" spans="1:14" s="50" customFormat="1" ht="30" customHeight="1">
      <c r="A2" s="864"/>
      <c r="B2" s="865"/>
      <c r="C2" s="870" t="s">
        <v>71</v>
      </c>
      <c r="D2" s="870"/>
      <c r="E2" s="870"/>
      <c r="F2" s="870"/>
      <c r="G2" s="870"/>
      <c r="H2" s="870"/>
      <c r="I2" s="870"/>
      <c r="J2" s="870"/>
      <c r="K2" s="870"/>
      <c r="L2" s="870"/>
      <c r="M2" s="870"/>
      <c r="N2" s="871"/>
    </row>
    <row r="3" spans="1:14" s="50" customFormat="1" ht="27.75" customHeight="1">
      <c r="A3" s="864"/>
      <c r="B3" s="865"/>
      <c r="C3" s="51" t="s">
        <v>1</v>
      </c>
      <c r="D3" s="872" t="s">
        <v>90</v>
      </c>
      <c r="E3" s="872"/>
      <c r="F3" s="872"/>
      <c r="G3" s="872"/>
      <c r="H3" s="872"/>
      <c r="I3" s="872"/>
      <c r="J3" s="872"/>
      <c r="K3" s="872"/>
      <c r="L3" s="872"/>
      <c r="M3" s="872"/>
      <c r="N3" s="873"/>
    </row>
    <row r="4" spans="1:14" s="50" customFormat="1" ht="33" customHeight="1" thickBot="1">
      <c r="A4" s="866"/>
      <c r="B4" s="867"/>
      <c r="C4" s="52" t="s">
        <v>16</v>
      </c>
      <c r="D4" s="874" t="s">
        <v>89</v>
      </c>
      <c r="E4" s="874"/>
      <c r="F4" s="874"/>
      <c r="G4" s="874"/>
      <c r="H4" s="874"/>
      <c r="I4" s="874"/>
      <c r="J4" s="874"/>
      <c r="K4" s="874"/>
      <c r="L4" s="874"/>
      <c r="M4" s="874"/>
      <c r="N4" s="875"/>
    </row>
    <row r="5" spans="1:14" s="50" customFormat="1" ht="12.75" thickBot="1">
      <c r="A5" s="53"/>
      <c r="B5" s="54"/>
      <c r="C5" s="55"/>
      <c r="D5" s="54"/>
      <c r="E5" s="54"/>
      <c r="F5" s="54"/>
      <c r="G5" s="54"/>
      <c r="H5" s="54"/>
      <c r="I5" s="56"/>
      <c r="J5" s="57"/>
      <c r="K5" s="57"/>
      <c r="L5" s="56"/>
      <c r="M5" s="57"/>
    </row>
    <row r="6" spans="1:14" s="58" customFormat="1" ht="42.75" customHeight="1">
      <c r="A6" s="882" t="s">
        <v>26</v>
      </c>
      <c r="B6" s="860" t="s">
        <v>27</v>
      </c>
      <c r="C6" s="878" t="s">
        <v>28</v>
      </c>
      <c r="D6" s="880" t="s">
        <v>29</v>
      </c>
      <c r="E6" s="881"/>
      <c r="F6" s="860" t="s">
        <v>229</v>
      </c>
      <c r="G6" s="860"/>
      <c r="H6" s="860"/>
      <c r="I6" s="860"/>
      <c r="J6" s="860"/>
      <c r="K6" s="860"/>
      <c r="L6" s="860" t="s">
        <v>33</v>
      </c>
      <c r="M6" s="860"/>
      <c r="N6" s="876" t="s">
        <v>230</v>
      </c>
    </row>
    <row r="7" spans="1:14" s="58" customFormat="1" ht="44.25" customHeight="1" thickBot="1">
      <c r="A7" s="883"/>
      <c r="B7" s="884"/>
      <c r="C7" s="879"/>
      <c r="D7" s="92" t="s">
        <v>30</v>
      </c>
      <c r="E7" s="92" t="s">
        <v>31</v>
      </c>
      <c r="F7" s="92" t="s">
        <v>32</v>
      </c>
      <c r="G7" s="91" t="s">
        <v>17</v>
      </c>
      <c r="H7" s="91" t="s">
        <v>18</v>
      </c>
      <c r="I7" s="91" t="s">
        <v>19</v>
      </c>
      <c r="J7" s="91" t="s">
        <v>20</v>
      </c>
      <c r="K7" s="90" t="s">
        <v>21</v>
      </c>
      <c r="L7" s="516" t="s">
        <v>34</v>
      </c>
      <c r="M7" s="90" t="s">
        <v>35</v>
      </c>
      <c r="N7" s="877"/>
    </row>
    <row r="8" spans="1:14" s="60" customFormat="1" ht="43.5" customHeight="1">
      <c r="A8" s="840"/>
      <c r="B8" s="888" t="s">
        <v>79</v>
      </c>
      <c r="C8" s="1230" t="s">
        <v>239</v>
      </c>
      <c r="D8" s="823"/>
      <c r="E8" s="796" t="s">
        <v>93</v>
      </c>
      <c r="F8" s="59" t="s">
        <v>22</v>
      </c>
      <c r="G8" s="1248">
        <v>0</v>
      </c>
      <c r="H8" s="1248">
        <v>1</v>
      </c>
      <c r="I8" s="1248">
        <v>0</v>
      </c>
      <c r="J8" s="1249">
        <v>0</v>
      </c>
      <c r="K8" s="508">
        <f t="shared" ref="K8:K11" si="0">SUM(G8:J8)</f>
        <v>1</v>
      </c>
      <c r="L8" s="799">
        <f>SUM(M8:M11)</f>
        <v>7.4999999999999997E-3</v>
      </c>
      <c r="M8" s="819">
        <f>+K9*8%</f>
        <v>0</v>
      </c>
      <c r="N8" s="795" t="s">
        <v>349</v>
      </c>
    </row>
    <row r="9" spans="1:14" s="60" customFormat="1" ht="43.5" customHeight="1" thickBot="1">
      <c r="A9" s="840"/>
      <c r="B9" s="889"/>
      <c r="C9" s="1231"/>
      <c r="D9" s="815"/>
      <c r="E9" s="797"/>
      <c r="F9" s="61" t="s">
        <v>23</v>
      </c>
      <c r="G9" s="62">
        <v>0</v>
      </c>
      <c r="H9" s="502"/>
      <c r="I9" s="502"/>
      <c r="J9" s="503"/>
      <c r="K9" s="509">
        <f t="shared" si="0"/>
        <v>0</v>
      </c>
      <c r="L9" s="800"/>
      <c r="M9" s="820"/>
      <c r="N9" s="793"/>
    </row>
    <row r="10" spans="1:14" s="60" customFormat="1" ht="43.5" customHeight="1">
      <c r="A10" s="840"/>
      <c r="B10" s="889"/>
      <c r="C10" s="1232" t="s">
        <v>240</v>
      </c>
      <c r="D10" s="798" t="s">
        <v>93</v>
      </c>
      <c r="E10" s="802"/>
      <c r="F10" s="453" t="s">
        <v>22</v>
      </c>
      <c r="G10" s="1250">
        <v>0.15</v>
      </c>
      <c r="H10" s="1250">
        <v>0.15</v>
      </c>
      <c r="I10" s="1250">
        <v>0.7</v>
      </c>
      <c r="J10" s="1251">
        <v>0</v>
      </c>
      <c r="K10" s="510">
        <f t="shared" si="0"/>
        <v>1</v>
      </c>
      <c r="L10" s="800"/>
      <c r="M10" s="837">
        <f>+K11*5%</f>
        <v>7.4999999999999997E-3</v>
      </c>
      <c r="N10" s="794" t="s">
        <v>343</v>
      </c>
    </row>
    <row r="11" spans="1:14" s="60" customFormat="1" ht="43.5" customHeight="1" thickBot="1">
      <c r="A11" s="840"/>
      <c r="B11" s="890"/>
      <c r="C11" s="1233"/>
      <c r="D11" s="824"/>
      <c r="E11" s="822"/>
      <c r="F11" s="61" t="s">
        <v>23</v>
      </c>
      <c r="G11" s="62">
        <v>0.15</v>
      </c>
      <c r="H11" s="62"/>
      <c r="I11" s="62"/>
      <c r="J11" s="504"/>
      <c r="K11" s="509">
        <f t="shared" si="0"/>
        <v>0.15</v>
      </c>
      <c r="L11" s="801"/>
      <c r="M11" s="801"/>
      <c r="N11" s="1253"/>
    </row>
    <row r="12" spans="1:14" s="60" customFormat="1" ht="43.5" customHeight="1">
      <c r="A12" s="840"/>
      <c r="B12" s="888" t="s">
        <v>100</v>
      </c>
      <c r="C12" s="1234" t="s">
        <v>241</v>
      </c>
      <c r="D12" s="847"/>
      <c r="E12" s="891" t="s">
        <v>93</v>
      </c>
      <c r="F12" s="59" t="s">
        <v>22</v>
      </c>
      <c r="G12" s="1248">
        <v>0.8</v>
      </c>
      <c r="H12" s="1248">
        <v>0.2</v>
      </c>
      <c r="I12" s="1248">
        <v>0</v>
      </c>
      <c r="J12" s="1249">
        <v>0</v>
      </c>
      <c r="K12" s="508">
        <f>SUM(G12:J12)</f>
        <v>1</v>
      </c>
      <c r="L12" s="799">
        <f>SUM(M12:M19)</f>
        <v>4.0000000000000008E-2</v>
      </c>
      <c r="M12" s="799">
        <f>+K13*5%</f>
        <v>4.0000000000000008E-2</v>
      </c>
      <c r="N12" s="805" t="s">
        <v>350</v>
      </c>
    </row>
    <row r="13" spans="1:14" s="60" customFormat="1" ht="43.5" customHeight="1" thickBot="1">
      <c r="A13" s="840"/>
      <c r="B13" s="889"/>
      <c r="C13" s="1232"/>
      <c r="D13" s="798"/>
      <c r="E13" s="802"/>
      <c r="F13" s="73" t="s">
        <v>23</v>
      </c>
      <c r="G13" s="1252">
        <v>0.8</v>
      </c>
      <c r="H13" s="501"/>
      <c r="I13" s="501"/>
      <c r="J13" s="505"/>
      <c r="K13" s="511">
        <f>SUM(G13:J13)</f>
        <v>0.8</v>
      </c>
      <c r="L13" s="800"/>
      <c r="M13" s="813"/>
      <c r="N13" s="793"/>
    </row>
    <row r="14" spans="1:14" s="60" customFormat="1" ht="43.5" customHeight="1">
      <c r="A14" s="840"/>
      <c r="B14" s="889"/>
      <c r="C14" s="1235" t="s">
        <v>248</v>
      </c>
      <c r="D14" s="825" t="s">
        <v>93</v>
      </c>
      <c r="E14" s="831"/>
      <c r="F14" s="59" t="s">
        <v>22</v>
      </c>
      <c r="G14" s="1248">
        <v>0</v>
      </c>
      <c r="H14" s="1248">
        <v>0</v>
      </c>
      <c r="I14" s="1248">
        <v>0.8</v>
      </c>
      <c r="J14" s="1249">
        <v>0.2</v>
      </c>
      <c r="K14" s="508">
        <f>G14+H14+I14+J14</f>
        <v>1</v>
      </c>
      <c r="L14" s="800"/>
      <c r="M14" s="837">
        <f>+K15*0.66%</f>
        <v>0</v>
      </c>
      <c r="N14" s="1254" t="s">
        <v>279</v>
      </c>
    </row>
    <row r="15" spans="1:14" s="60" customFormat="1" ht="43.5" customHeight="1" thickBot="1">
      <c r="A15" s="840"/>
      <c r="B15" s="889"/>
      <c r="C15" s="1231"/>
      <c r="D15" s="815"/>
      <c r="E15" s="797"/>
      <c r="F15" s="61" t="s">
        <v>23</v>
      </c>
      <c r="G15" s="62">
        <v>0</v>
      </c>
      <c r="H15" s="62"/>
      <c r="I15" s="62"/>
      <c r="J15" s="504"/>
      <c r="K15" s="511">
        <f>G15+H15+I15+J15</f>
        <v>0</v>
      </c>
      <c r="L15" s="800"/>
      <c r="M15" s="813"/>
      <c r="N15" s="1255"/>
    </row>
    <row r="16" spans="1:14" s="60" customFormat="1" ht="43.5" customHeight="1">
      <c r="A16" s="840"/>
      <c r="B16" s="889"/>
      <c r="C16" s="1236" t="s">
        <v>295</v>
      </c>
      <c r="D16" s="814" t="s">
        <v>93</v>
      </c>
      <c r="E16" s="821"/>
      <c r="F16" s="59" t="s">
        <v>22</v>
      </c>
      <c r="G16" s="1248">
        <v>0</v>
      </c>
      <c r="H16" s="1248">
        <v>0</v>
      </c>
      <c r="I16" s="1248">
        <v>0.15</v>
      </c>
      <c r="J16" s="1249">
        <v>0.85</v>
      </c>
      <c r="K16" s="508">
        <f>G16+H16+I16+J16</f>
        <v>1</v>
      </c>
      <c r="L16" s="800"/>
      <c r="M16" s="806">
        <f>+K17*0.67%</f>
        <v>0</v>
      </c>
      <c r="N16" s="793" t="s">
        <v>280</v>
      </c>
    </row>
    <row r="17" spans="1:14" s="60" customFormat="1" ht="43.5" customHeight="1" thickBot="1">
      <c r="A17" s="840"/>
      <c r="B17" s="889"/>
      <c r="C17" s="1231"/>
      <c r="D17" s="815"/>
      <c r="E17" s="797"/>
      <c r="F17" s="61" t="s">
        <v>23</v>
      </c>
      <c r="G17" s="62">
        <v>0</v>
      </c>
      <c r="H17" s="62"/>
      <c r="I17" s="62"/>
      <c r="J17" s="504"/>
      <c r="K17" s="509">
        <f t="shared" ref="K17:K52" si="1">SUM(G17:J17)</f>
        <v>0</v>
      </c>
      <c r="L17" s="800"/>
      <c r="M17" s="807"/>
      <c r="N17" s="794"/>
    </row>
    <row r="18" spans="1:14" s="60" customFormat="1" ht="43.5" customHeight="1">
      <c r="A18" s="840"/>
      <c r="B18" s="889"/>
      <c r="C18" s="1232" t="s">
        <v>249</v>
      </c>
      <c r="D18" s="798" t="s">
        <v>93</v>
      </c>
      <c r="E18" s="802"/>
      <c r="F18" s="453" t="s">
        <v>22</v>
      </c>
      <c r="G18" s="1250">
        <v>0</v>
      </c>
      <c r="H18" s="1250">
        <v>0</v>
      </c>
      <c r="I18" s="1250">
        <v>0</v>
      </c>
      <c r="J18" s="1251">
        <v>1</v>
      </c>
      <c r="K18" s="510">
        <f t="shared" si="1"/>
        <v>1</v>
      </c>
      <c r="L18" s="800"/>
      <c r="M18" s="811">
        <f>+K19*0.67%</f>
        <v>0</v>
      </c>
      <c r="N18" s="791" t="s">
        <v>296</v>
      </c>
    </row>
    <row r="19" spans="1:14" s="60" customFormat="1" ht="43.5" customHeight="1" thickBot="1">
      <c r="A19" s="840"/>
      <c r="B19" s="890"/>
      <c r="C19" s="1233"/>
      <c r="D19" s="824"/>
      <c r="E19" s="822"/>
      <c r="F19" s="61" t="s">
        <v>23</v>
      </c>
      <c r="G19" s="62">
        <v>0</v>
      </c>
      <c r="H19" s="62"/>
      <c r="I19" s="62"/>
      <c r="J19" s="504"/>
      <c r="K19" s="509">
        <f t="shared" si="1"/>
        <v>0</v>
      </c>
      <c r="L19" s="801"/>
      <c r="M19" s="806"/>
      <c r="N19" s="792"/>
    </row>
    <row r="20" spans="1:14" s="60" customFormat="1" ht="43.5" customHeight="1">
      <c r="A20" s="840"/>
      <c r="B20" s="888" t="s">
        <v>231</v>
      </c>
      <c r="C20" s="1230" t="s">
        <v>250</v>
      </c>
      <c r="D20" s="847"/>
      <c r="E20" s="891" t="s">
        <v>93</v>
      </c>
      <c r="F20" s="59" t="s">
        <v>22</v>
      </c>
      <c r="G20" s="1248">
        <v>0.7</v>
      </c>
      <c r="H20" s="1248">
        <v>0.3</v>
      </c>
      <c r="I20" s="1248">
        <v>0</v>
      </c>
      <c r="J20" s="1249">
        <v>0</v>
      </c>
      <c r="K20" s="508">
        <f>G20+H20+I20+J20</f>
        <v>1</v>
      </c>
      <c r="L20" s="799">
        <f>SUM(M20:M27)</f>
        <v>2.3493900000000002E-2</v>
      </c>
      <c r="M20" s="799">
        <f>+K21*3.12%</f>
        <v>2.3400000000000001E-2</v>
      </c>
      <c r="N20" s="805" t="s">
        <v>314</v>
      </c>
    </row>
    <row r="21" spans="1:14" s="60" customFormat="1" ht="43.5" customHeight="1" thickBot="1">
      <c r="A21" s="840"/>
      <c r="B21" s="889"/>
      <c r="C21" s="1231"/>
      <c r="D21" s="798"/>
      <c r="E21" s="802"/>
      <c r="F21" s="61" t="s">
        <v>23</v>
      </c>
      <c r="G21" s="62">
        <v>0.75</v>
      </c>
      <c r="H21" s="62"/>
      <c r="I21" s="62"/>
      <c r="J21" s="504"/>
      <c r="K21" s="509">
        <f>G21+H21+I21+J21</f>
        <v>0.75</v>
      </c>
      <c r="L21" s="800"/>
      <c r="M21" s="813"/>
      <c r="N21" s="793"/>
    </row>
    <row r="22" spans="1:14" s="60" customFormat="1" ht="43.5" customHeight="1">
      <c r="A22" s="840"/>
      <c r="B22" s="889"/>
      <c r="C22" s="1235" t="s">
        <v>242</v>
      </c>
      <c r="D22" s="798"/>
      <c r="E22" s="798" t="s">
        <v>93</v>
      </c>
      <c r="F22" s="59" t="s">
        <v>22</v>
      </c>
      <c r="G22" s="1248">
        <v>0</v>
      </c>
      <c r="H22" s="1248">
        <v>0</v>
      </c>
      <c r="I22" s="1248">
        <v>0.3</v>
      </c>
      <c r="J22" s="1249">
        <v>0.7</v>
      </c>
      <c r="K22" s="508">
        <f>G22+H22+I22+J22</f>
        <v>1</v>
      </c>
      <c r="L22" s="800"/>
      <c r="M22" s="800">
        <f>+K23*3.12%</f>
        <v>0</v>
      </c>
      <c r="N22" s="795" t="s">
        <v>315</v>
      </c>
    </row>
    <row r="23" spans="1:14" s="60" customFormat="1" ht="43.5" customHeight="1" thickBot="1">
      <c r="A23" s="840"/>
      <c r="B23" s="889"/>
      <c r="C23" s="1231"/>
      <c r="D23" s="798"/>
      <c r="E23" s="798"/>
      <c r="F23" s="61" t="s">
        <v>23</v>
      </c>
      <c r="G23" s="62">
        <v>0</v>
      </c>
      <c r="H23" s="62"/>
      <c r="I23" s="62"/>
      <c r="J23" s="504"/>
      <c r="K23" s="509">
        <f t="shared" ref="K23" si="2">SUM(G23:J23)</f>
        <v>0</v>
      </c>
      <c r="L23" s="800"/>
      <c r="M23" s="813"/>
      <c r="N23" s="793"/>
    </row>
    <row r="24" spans="1:14" s="89" customFormat="1" ht="43.5" customHeight="1">
      <c r="A24" s="840"/>
      <c r="B24" s="889"/>
      <c r="C24" s="1236" t="s">
        <v>243</v>
      </c>
      <c r="D24" s="814" t="s">
        <v>93</v>
      </c>
      <c r="E24" s="821"/>
      <c r="F24" s="59" t="s">
        <v>22</v>
      </c>
      <c r="G24" s="1248">
        <v>0.05</v>
      </c>
      <c r="H24" s="1248">
        <v>0.2</v>
      </c>
      <c r="I24" s="1248">
        <v>0.7</v>
      </c>
      <c r="J24" s="1249">
        <v>0.05</v>
      </c>
      <c r="K24" s="508">
        <f t="shared" si="1"/>
        <v>1</v>
      </c>
      <c r="L24" s="800"/>
      <c r="M24" s="806">
        <f>+K25*3.13%</f>
        <v>9.3900000000000006E-5</v>
      </c>
      <c r="N24" s="791" t="s">
        <v>328</v>
      </c>
    </row>
    <row r="25" spans="1:14" s="89" customFormat="1" ht="43.5" customHeight="1" thickBot="1">
      <c r="A25" s="840"/>
      <c r="B25" s="889"/>
      <c r="C25" s="1231"/>
      <c r="D25" s="815"/>
      <c r="E25" s="797"/>
      <c r="F25" s="61" t="s">
        <v>23</v>
      </c>
      <c r="G25" s="62">
        <v>3.0000000000000001E-3</v>
      </c>
      <c r="H25" s="62"/>
      <c r="I25" s="62"/>
      <c r="J25" s="504"/>
      <c r="K25" s="509">
        <f t="shared" si="1"/>
        <v>3.0000000000000001E-3</v>
      </c>
      <c r="L25" s="800"/>
      <c r="M25" s="807"/>
      <c r="N25" s="793"/>
    </row>
    <row r="26" spans="1:14" s="89" customFormat="1" ht="43.5" customHeight="1">
      <c r="A26" s="840"/>
      <c r="B26" s="889"/>
      <c r="C26" s="1232" t="s">
        <v>244</v>
      </c>
      <c r="D26" s="798" t="s">
        <v>93</v>
      </c>
      <c r="E26" s="802"/>
      <c r="F26" s="59" t="s">
        <v>22</v>
      </c>
      <c r="G26" s="1248">
        <v>0</v>
      </c>
      <c r="H26" s="1248">
        <v>0</v>
      </c>
      <c r="I26" s="1248">
        <v>0.2</v>
      </c>
      <c r="J26" s="1249">
        <v>0.8</v>
      </c>
      <c r="K26" s="508">
        <f t="shared" si="1"/>
        <v>1</v>
      </c>
      <c r="L26" s="800"/>
      <c r="M26" s="811">
        <f>+K27*3.13%</f>
        <v>0</v>
      </c>
      <c r="N26" s="791" t="s">
        <v>315</v>
      </c>
    </row>
    <row r="27" spans="1:14" s="89" customFormat="1" ht="43.5" customHeight="1" thickBot="1">
      <c r="A27" s="840"/>
      <c r="B27" s="890"/>
      <c r="C27" s="1233"/>
      <c r="D27" s="824"/>
      <c r="E27" s="822"/>
      <c r="F27" s="61" t="s">
        <v>23</v>
      </c>
      <c r="G27" s="62">
        <v>0</v>
      </c>
      <c r="H27" s="62"/>
      <c r="I27" s="62"/>
      <c r="J27" s="504"/>
      <c r="K27" s="509">
        <f t="shared" si="1"/>
        <v>0</v>
      </c>
      <c r="L27" s="801"/>
      <c r="M27" s="812"/>
      <c r="N27" s="792"/>
    </row>
    <row r="28" spans="1:14" s="89" customFormat="1" ht="43.5" customHeight="1">
      <c r="A28" s="840"/>
      <c r="B28" s="888" t="s">
        <v>82</v>
      </c>
      <c r="C28" s="1230" t="s">
        <v>245</v>
      </c>
      <c r="D28" s="823"/>
      <c r="E28" s="796" t="s">
        <v>93</v>
      </c>
      <c r="F28" s="59" t="s">
        <v>22</v>
      </c>
      <c r="G28" s="1248">
        <v>0.65</v>
      </c>
      <c r="H28" s="1248">
        <v>0.35</v>
      </c>
      <c r="I28" s="1248">
        <v>0</v>
      </c>
      <c r="J28" s="1249">
        <v>0</v>
      </c>
      <c r="K28" s="508">
        <f t="shared" ref="K28:K31" si="3">SUM(G28:J28)</f>
        <v>1</v>
      </c>
      <c r="L28" s="799">
        <f>SUM(M28:M35)</f>
        <v>1.5600000000000001E-2</v>
      </c>
      <c r="M28" s="799">
        <f>+K29*3.12%</f>
        <v>1.5600000000000001E-2</v>
      </c>
      <c r="N28" s="805" t="s">
        <v>316</v>
      </c>
    </row>
    <row r="29" spans="1:14" s="89" customFormat="1" ht="43.5" customHeight="1" thickBot="1">
      <c r="A29" s="840"/>
      <c r="B29" s="889"/>
      <c r="C29" s="1231"/>
      <c r="D29" s="815"/>
      <c r="E29" s="797"/>
      <c r="F29" s="61" t="s">
        <v>23</v>
      </c>
      <c r="G29" s="62">
        <v>0.5</v>
      </c>
      <c r="H29" s="62"/>
      <c r="I29" s="62"/>
      <c r="J29" s="504"/>
      <c r="K29" s="509">
        <f t="shared" si="3"/>
        <v>0.5</v>
      </c>
      <c r="L29" s="800"/>
      <c r="M29" s="813"/>
      <c r="N29" s="793"/>
    </row>
    <row r="30" spans="1:14" s="89" customFormat="1" ht="43.5" customHeight="1">
      <c r="A30" s="840"/>
      <c r="B30" s="889"/>
      <c r="C30" s="1232" t="s">
        <v>246</v>
      </c>
      <c r="D30" s="798"/>
      <c r="E30" s="802" t="s">
        <v>93</v>
      </c>
      <c r="F30" s="59" t="s">
        <v>22</v>
      </c>
      <c r="G30" s="1248">
        <v>0</v>
      </c>
      <c r="H30" s="1248">
        <v>0</v>
      </c>
      <c r="I30" s="1248">
        <v>0.5</v>
      </c>
      <c r="J30" s="1249">
        <v>0.5</v>
      </c>
      <c r="K30" s="508">
        <f t="shared" si="3"/>
        <v>1</v>
      </c>
      <c r="L30" s="800"/>
      <c r="M30" s="800">
        <f>+K31*3.12%</f>
        <v>0</v>
      </c>
      <c r="N30" s="795" t="s">
        <v>317</v>
      </c>
    </row>
    <row r="31" spans="1:14" s="89" customFormat="1" ht="43.5" customHeight="1" thickBot="1">
      <c r="A31" s="840"/>
      <c r="B31" s="889"/>
      <c r="C31" s="1233"/>
      <c r="D31" s="824"/>
      <c r="E31" s="822"/>
      <c r="F31" s="61" t="s">
        <v>23</v>
      </c>
      <c r="G31" s="62">
        <v>0</v>
      </c>
      <c r="H31" s="62"/>
      <c r="I31" s="62"/>
      <c r="J31" s="504"/>
      <c r="K31" s="509">
        <f t="shared" si="3"/>
        <v>0</v>
      </c>
      <c r="L31" s="800"/>
      <c r="M31" s="813"/>
      <c r="N31" s="793"/>
    </row>
    <row r="32" spans="1:14" s="89" customFormat="1" ht="43.5" customHeight="1">
      <c r="A32" s="840"/>
      <c r="B32" s="889"/>
      <c r="C32" s="1230" t="s">
        <v>247</v>
      </c>
      <c r="D32" s="823" t="s">
        <v>93</v>
      </c>
      <c r="E32" s="796"/>
      <c r="F32" s="59" t="s">
        <v>22</v>
      </c>
      <c r="G32" s="1248">
        <v>7.0000000000000007E-2</v>
      </c>
      <c r="H32" s="1248">
        <v>0.7</v>
      </c>
      <c r="I32" s="1248">
        <v>0.23</v>
      </c>
      <c r="J32" s="1249">
        <v>0</v>
      </c>
      <c r="K32" s="508">
        <f t="shared" si="1"/>
        <v>1</v>
      </c>
      <c r="L32" s="800"/>
      <c r="M32" s="806">
        <f>+K33*3.13%</f>
        <v>0</v>
      </c>
      <c r="N32" s="793" t="s">
        <v>297</v>
      </c>
    </row>
    <row r="33" spans="1:14" s="89" customFormat="1" ht="43.5" customHeight="1" thickBot="1">
      <c r="A33" s="840"/>
      <c r="B33" s="889"/>
      <c r="C33" s="1231"/>
      <c r="D33" s="815"/>
      <c r="E33" s="797"/>
      <c r="F33" s="61" t="s">
        <v>23</v>
      </c>
      <c r="G33" s="62">
        <v>0</v>
      </c>
      <c r="H33" s="62"/>
      <c r="I33" s="62"/>
      <c r="J33" s="504"/>
      <c r="K33" s="509">
        <f t="shared" si="1"/>
        <v>0</v>
      </c>
      <c r="L33" s="800"/>
      <c r="M33" s="807"/>
      <c r="N33" s="794"/>
    </row>
    <row r="34" spans="1:14" s="89" customFormat="1" ht="43.5" customHeight="1">
      <c r="A34" s="840"/>
      <c r="B34" s="889"/>
      <c r="C34" s="1232" t="s">
        <v>251</v>
      </c>
      <c r="D34" s="798" t="s">
        <v>93</v>
      </c>
      <c r="E34" s="802"/>
      <c r="F34" s="59" t="s">
        <v>22</v>
      </c>
      <c r="G34" s="1248">
        <v>0</v>
      </c>
      <c r="H34" s="1248">
        <v>0</v>
      </c>
      <c r="I34" s="1248">
        <v>0.5</v>
      </c>
      <c r="J34" s="1249">
        <v>0.5</v>
      </c>
      <c r="K34" s="508">
        <f t="shared" si="1"/>
        <v>1</v>
      </c>
      <c r="L34" s="800"/>
      <c r="M34" s="811">
        <f>+K35*3.13%</f>
        <v>0</v>
      </c>
      <c r="N34" s="791" t="s">
        <v>315</v>
      </c>
    </row>
    <row r="35" spans="1:14" s="89" customFormat="1" ht="43.5" customHeight="1" thickBot="1">
      <c r="A35" s="861"/>
      <c r="B35" s="890"/>
      <c r="C35" s="1233"/>
      <c r="D35" s="824"/>
      <c r="E35" s="822"/>
      <c r="F35" s="61" t="s">
        <v>23</v>
      </c>
      <c r="G35" s="62">
        <v>0</v>
      </c>
      <c r="H35" s="62"/>
      <c r="I35" s="62"/>
      <c r="J35" s="504"/>
      <c r="K35" s="509">
        <f t="shared" si="1"/>
        <v>0</v>
      </c>
      <c r="L35" s="801"/>
      <c r="M35" s="812"/>
      <c r="N35" s="792"/>
    </row>
    <row r="36" spans="1:14" s="60" customFormat="1" ht="43.5" customHeight="1">
      <c r="A36" s="853" t="s">
        <v>83</v>
      </c>
      <c r="B36" s="856" t="s">
        <v>84</v>
      </c>
      <c r="C36" s="1237" t="s">
        <v>252</v>
      </c>
      <c r="D36" s="823" t="s">
        <v>93</v>
      </c>
      <c r="E36" s="796"/>
      <c r="F36" s="59" t="s">
        <v>22</v>
      </c>
      <c r="G36" s="1248">
        <v>0.05</v>
      </c>
      <c r="H36" s="1248">
        <v>0.1</v>
      </c>
      <c r="I36" s="1248">
        <v>0.45</v>
      </c>
      <c r="J36" s="1249">
        <v>0.4</v>
      </c>
      <c r="K36" s="508">
        <f t="shared" si="1"/>
        <v>1</v>
      </c>
      <c r="L36" s="816">
        <f>SUM(M36:M43)</f>
        <v>1.9275E-2</v>
      </c>
      <c r="M36" s="828">
        <f>+K37*4.35%</f>
        <v>2.1749999999999999E-3</v>
      </c>
      <c r="N36" s="1256" t="s">
        <v>342</v>
      </c>
    </row>
    <row r="37" spans="1:14" s="60" customFormat="1" ht="43.5" customHeight="1" thickBot="1">
      <c r="A37" s="854"/>
      <c r="B37" s="857"/>
      <c r="C37" s="1238"/>
      <c r="D37" s="815"/>
      <c r="E37" s="797"/>
      <c r="F37" s="61" t="s">
        <v>23</v>
      </c>
      <c r="G37" s="62">
        <v>0.05</v>
      </c>
      <c r="H37" s="62"/>
      <c r="I37" s="62"/>
      <c r="J37" s="504"/>
      <c r="K37" s="509">
        <f t="shared" si="1"/>
        <v>0.05</v>
      </c>
      <c r="L37" s="817"/>
      <c r="M37" s="829"/>
      <c r="N37" s="1257"/>
    </row>
    <row r="38" spans="1:14" s="60" customFormat="1" ht="43.5" customHeight="1">
      <c r="A38" s="854"/>
      <c r="B38" s="857"/>
      <c r="C38" s="1237" t="s">
        <v>253</v>
      </c>
      <c r="D38" s="815" t="s">
        <v>93</v>
      </c>
      <c r="E38" s="797"/>
      <c r="F38" s="59" t="s">
        <v>22</v>
      </c>
      <c r="G38" s="1248">
        <v>0</v>
      </c>
      <c r="H38" s="1248">
        <v>0</v>
      </c>
      <c r="I38" s="1248">
        <v>0.5</v>
      </c>
      <c r="J38" s="1249">
        <v>0.5</v>
      </c>
      <c r="K38" s="508">
        <f t="shared" si="1"/>
        <v>1</v>
      </c>
      <c r="L38" s="817"/>
      <c r="M38" s="829">
        <f>+K39*4.35%</f>
        <v>0</v>
      </c>
      <c r="N38" s="795" t="s">
        <v>339</v>
      </c>
    </row>
    <row r="39" spans="1:14" s="60" customFormat="1" ht="43.5" customHeight="1" thickBot="1">
      <c r="A39" s="854"/>
      <c r="B39" s="857"/>
      <c r="C39" s="1238"/>
      <c r="D39" s="798"/>
      <c r="E39" s="802"/>
      <c r="F39" s="61" t="s">
        <v>23</v>
      </c>
      <c r="G39" s="62">
        <v>0</v>
      </c>
      <c r="H39" s="62"/>
      <c r="I39" s="62"/>
      <c r="J39" s="504"/>
      <c r="K39" s="509">
        <f t="shared" si="1"/>
        <v>0</v>
      </c>
      <c r="L39" s="817"/>
      <c r="M39" s="808"/>
      <c r="N39" s="793"/>
    </row>
    <row r="40" spans="1:14" s="60" customFormat="1" ht="43.5" customHeight="1">
      <c r="A40" s="854"/>
      <c r="B40" s="857"/>
      <c r="C40" s="1239" t="s">
        <v>254</v>
      </c>
      <c r="D40" s="825"/>
      <c r="E40" s="831" t="s">
        <v>93</v>
      </c>
      <c r="F40" s="59" t="s">
        <v>22</v>
      </c>
      <c r="G40" s="1248">
        <v>0.5</v>
      </c>
      <c r="H40" s="1248">
        <v>0.5</v>
      </c>
      <c r="I40" s="1248">
        <v>0</v>
      </c>
      <c r="J40" s="1249">
        <v>0</v>
      </c>
      <c r="K40" s="508">
        <f t="shared" si="1"/>
        <v>1</v>
      </c>
      <c r="L40" s="817"/>
      <c r="M40" s="832">
        <f>+K41*1.9%</f>
        <v>9.4999999999999998E-3</v>
      </c>
      <c r="N40" s="1256" t="s">
        <v>340</v>
      </c>
    </row>
    <row r="41" spans="1:14" s="60" customFormat="1" ht="43.5" customHeight="1" thickBot="1">
      <c r="A41" s="854"/>
      <c r="B41" s="857"/>
      <c r="C41" s="1237"/>
      <c r="D41" s="815"/>
      <c r="E41" s="797"/>
      <c r="F41" s="514" t="s">
        <v>23</v>
      </c>
      <c r="G41" s="62">
        <v>0.5</v>
      </c>
      <c r="H41" s="456"/>
      <c r="I41" s="456"/>
      <c r="J41" s="507"/>
      <c r="K41" s="512">
        <f t="shared" si="1"/>
        <v>0.5</v>
      </c>
      <c r="L41" s="817"/>
      <c r="M41" s="833"/>
      <c r="N41" s="1257"/>
    </row>
    <row r="42" spans="1:14" s="60" customFormat="1" ht="43.5" customHeight="1">
      <c r="A42" s="854"/>
      <c r="B42" s="857"/>
      <c r="C42" s="1238" t="s">
        <v>255</v>
      </c>
      <c r="D42" s="798"/>
      <c r="E42" s="802" t="s">
        <v>93</v>
      </c>
      <c r="F42" s="59" t="s">
        <v>22</v>
      </c>
      <c r="G42" s="1248">
        <v>0.4</v>
      </c>
      <c r="H42" s="1248">
        <v>0.3</v>
      </c>
      <c r="I42" s="1248">
        <v>0.3</v>
      </c>
      <c r="J42" s="1249">
        <v>0</v>
      </c>
      <c r="K42" s="508">
        <f t="shared" si="1"/>
        <v>1</v>
      </c>
      <c r="L42" s="817"/>
      <c r="M42" s="808">
        <f>+K43*1.9%</f>
        <v>7.6E-3</v>
      </c>
      <c r="N42" s="1257" t="s">
        <v>341</v>
      </c>
    </row>
    <row r="43" spans="1:14" s="60" customFormat="1" ht="43.5" customHeight="1" thickBot="1">
      <c r="A43" s="855"/>
      <c r="B43" s="858"/>
      <c r="C43" s="1240"/>
      <c r="D43" s="824"/>
      <c r="E43" s="822"/>
      <c r="F43" s="61" t="s">
        <v>23</v>
      </c>
      <c r="G43" s="62">
        <v>0.4</v>
      </c>
      <c r="H43" s="62"/>
      <c r="I43" s="62"/>
      <c r="J43" s="504"/>
      <c r="K43" s="509">
        <f t="shared" si="1"/>
        <v>0.4</v>
      </c>
      <c r="L43" s="818"/>
      <c r="M43" s="859"/>
      <c r="N43" s="1258"/>
    </row>
    <row r="44" spans="1:14" s="60" customFormat="1" ht="43.5" customHeight="1">
      <c r="A44" s="451"/>
      <c r="B44" s="850" t="s">
        <v>86</v>
      </c>
      <c r="C44" s="1230" t="s">
        <v>256</v>
      </c>
      <c r="D44" s="823"/>
      <c r="E44" s="796" t="s">
        <v>93</v>
      </c>
      <c r="F44" s="59" t="s">
        <v>22</v>
      </c>
      <c r="G44" s="1248">
        <v>0.62</v>
      </c>
      <c r="H44" s="1248">
        <v>0.38</v>
      </c>
      <c r="I44" s="1248">
        <v>0</v>
      </c>
      <c r="J44" s="1249">
        <v>0</v>
      </c>
      <c r="K44" s="508">
        <f t="shared" ref="K44:K47" si="4">SUM(G44:J44)</f>
        <v>1</v>
      </c>
      <c r="L44" s="799">
        <f>SUM(M44:M51)</f>
        <v>6.2600000000000008E-3</v>
      </c>
      <c r="M44" s="799">
        <f>+K45*3.12%</f>
        <v>0</v>
      </c>
      <c r="N44" s="805" t="s">
        <v>332</v>
      </c>
    </row>
    <row r="45" spans="1:14" s="60" customFormat="1" ht="43.5" customHeight="1" thickBot="1">
      <c r="A45" s="451"/>
      <c r="B45" s="851"/>
      <c r="C45" s="1231"/>
      <c r="D45" s="815"/>
      <c r="E45" s="797"/>
      <c r="F45" s="61" t="s">
        <v>23</v>
      </c>
      <c r="G45" s="62">
        <v>0</v>
      </c>
      <c r="H45" s="62"/>
      <c r="I45" s="62"/>
      <c r="J45" s="504"/>
      <c r="K45" s="509">
        <f t="shared" si="4"/>
        <v>0</v>
      </c>
      <c r="L45" s="800"/>
      <c r="M45" s="813"/>
      <c r="N45" s="793"/>
    </row>
    <row r="46" spans="1:14" s="60" customFormat="1" ht="43.5" customHeight="1">
      <c r="A46" s="451"/>
      <c r="B46" s="851"/>
      <c r="C46" s="1232" t="s">
        <v>257</v>
      </c>
      <c r="D46" s="798"/>
      <c r="E46" s="798" t="s">
        <v>93</v>
      </c>
      <c r="F46" s="59" t="s">
        <v>22</v>
      </c>
      <c r="G46" s="1248">
        <v>0</v>
      </c>
      <c r="H46" s="1248">
        <v>0</v>
      </c>
      <c r="I46" s="1248">
        <v>0.4</v>
      </c>
      <c r="J46" s="1249">
        <v>0.6</v>
      </c>
      <c r="K46" s="508">
        <f t="shared" si="4"/>
        <v>1</v>
      </c>
      <c r="L46" s="800"/>
      <c r="M46" s="800">
        <f>+K47*3.12%</f>
        <v>0</v>
      </c>
      <c r="N46" s="795" t="s">
        <v>333</v>
      </c>
    </row>
    <row r="47" spans="1:14" s="60" customFormat="1" ht="43.5" customHeight="1" thickBot="1">
      <c r="A47" s="451"/>
      <c r="B47" s="851"/>
      <c r="C47" s="1232"/>
      <c r="D47" s="798"/>
      <c r="E47" s="798"/>
      <c r="F47" s="61" t="s">
        <v>23</v>
      </c>
      <c r="G47" s="62">
        <v>0</v>
      </c>
      <c r="H47" s="62"/>
      <c r="I47" s="62"/>
      <c r="J47" s="504"/>
      <c r="K47" s="509">
        <f t="shared" si="4"/>
        <v>0</v>
      </c>
      <c r="L47" s="800"/>
      <c r="M47" s="813"/>
      <c r="N47" s="793"/>
    </row>
    <row r="48" spans="1:14" s="88" customFormat="1" ht="43.5" customHeight="1">
      <c r="A48" s="840" t="s">
        <v>88</v>
      </c>
      <c r="B48" s="851"/>
      <c r="C48" s="1236" t="s">
        <v>258</v>
      </c>
      <c r="D48" s="814" t="s">
        <v>93</v>
      </c>
      <c r="E48" s="821"/>
      <c r="F48" s="59" t="s">
        <v>22</v>
      </c>
      <c r="G48" s="1248">
        <v>0.2</v>
      </c>
      <c r="H48" s="1248">
        <v>0.6</v>
      </c>
      <c r="I48" s="1248">
        <v>0.2</v>
      </c>
      <c r="J48" s="1249">
        <v>0</v>
      </c>
      <c r="K48" s="508">
        <f t="shared" si="1"/>
        <v>1</v>
      </c>
      <c r="L48" s="800"/>
      <c r="M48" s="806">
        <f>+K49*3.13%</f>
        <v>6.2600000000000008E-3</v>
      </c>
      <c r="N48" s="795" t="s">
        <v>334</v>
      </c>
    </row>
    <row r="49" spans="1:14" s="88" customFormat="1" ht="43.5" customHeight="1" thickBot="1">
      <c r="A49" s="840"/>
      <c r="B49" s="851"/>
      <c r="C49" s="1231"/>
      <c r="D49" s="815"/>
      <c r="E49" s="797"/>
      <c r="F49" s="61" t="s">
        <v>23</v>
      </c>
      <c r="G49" s="62">
        <v>0.2</v>
      </c>
      <c r="H49" s="62"/>
      <c r="I49" s="62"/>
      <c r="J49" s="504"/>
      <c r="K49" s="509">
        <f t="shared" si="1"/>
        <v>0.2</v>
      </c>
      <c r="L49" s="800"/>
      <c r="M49" s="807"/>
      <c r="N49" s="793"/>
    </row>
    <row r="50" spans="1:14" s="88" customFormat="1" ht="43.5" customHeight="1">
      <c r="A50" s="840"/>
      <c r="B50" s="851"/>
      <c r="C50" s="1232" t="s">
        <v>259</v>
      </c>
      <c r="D50" s="798" t="s">
        <v>93</v>
      </c>
      <c r="E50" s="802"/>
      <c r="F50" s="59" t="s">
        <v>22</v>
      </c>
      <c r="G50" s="1248">
        <v>0</v>
      </c>
      <c r="H50" s="1248">
        <v>0</v>
      </c>
      <c r="I50" s="1248">
        <v>0.15</v>
      </c>
      <c r="J50" s="1249">
        <v>0.85</v>
      </c>
      <c r="K50" s="508">
        <f t="shared" si="1"/>
        <v>1</v>
      </c>
      <c r="L50" s="800"/>
      <c r="M50" s="811">
        <f>+K51*3.13%</f>
        <v>0</v>
      </c>
      <c r="N50" s="791" t="s">
        <v>333</v>
      </c>
    </row>
    <row r="51" spans="1:14" s="88" customFormat="1" ht="43.5" customHeight="1" thickBot="1">
      <c r="A51" s="840"/>
      <c r="B51" s="852"/>
      <c r="C51" s="1233"/>
      <c r="D51" s="824"/>
      <c r="E51" s="822"/>
      <c r="F51" s="61" t="s">
        <v>23</v>
      </c>
      <c r="G51" s="62">
        <v>0</v>
      </c>
      <c r="H51" s="62"/>
      <c r="I51" s="62"/>
      <c r="J51" s="504"/>
      <c r="K51" s="509">
        <f t="shared" si="1"/>
        <v>0</v>
      </c>
      <c r="L51" s="801"/>
      <c r="M51" s="812"/>
      <c r="N51" s="793"/>
    </row>
    <row r="52" spans="1:14" s="65" customFormat="1" ht="43.5" customHeight="1">
      <c r="A52" s="840"/>
      <c r="B52" s="848" t="s">
        <v>92</v>
      </c>
      <c r="C52" s="1234" t="s">
        <v>260</v>
      </c>
      <c r="D52" s="847"/>
      <c r="E52" s="847" t="s">
        <v>93</v>
      </c>
      <c r="F52" s="59" t="s">
        <v>22</v>
      </c>
      <c r="G52" s="1248">
        <v>0.125</v>
      </c>
      <c r="H52" s="1248">
        <v>0.375</v>
      </c>
      <c r="I52" s="1248">
        <v>0.25</v>
      </c>
      <c r="J52" s="1249">
        <v>0.25</v>
      </c>
      <c r="K52" s="508">
        <f t="shared" si="1"/>
        <v>1</v>
      </c>
      <c r="L52" s="819">
        <f>SUM(M52:M63)</f>
        <v>5.7669999999999999E-2</v>
      </c>
      <c r="M52" s="809">
        <f>+K53*2.92%</f>
        <v>3.65E-3</v>
      </c>
      <c r="N52" s="1259" t="s">
        <v>318</v>
      </c>
    </row>
    <row r="53" spans="1:14" s="65" customFormat="1" ht="43.5" customHeight="1" thickBot="1">
      <c r="A53" s="840"/>
      <c r="B53" s="849"/>
      <c r="C53" s="1232"/>
      <c r="D53" s="798"/>
      <c r="E53" s="798"/>
      <c r="F53" s="452" t="s">
        <v>23</v>
      </c>
      <c r="G53" s="62">
        <v>0.125</v>
      </c>
      <c r="H53" s="62"/>
      <c r="I53" s="62"/>
      <c r="J53" s="504"/>
      <c r="K53" s="509">
        <f>SUM(G53:J53)</f>
        <v>0.125</v>
      </c>
      <c r="L53" s="820"/>
      <c r="M53" s="810"/>
      <c r="N53" s="1260"/>
    </row>
    <row r="54" spans="1:14" s="65" customFormat="1" ht="43.5" customHeight="1">
      <c r="A54" s="840"/>
      <c r="B54" s="849"/>
      <c r="C54" s="1241" t="s">
        <v>261</v>
      </c>
      <c r="D54" s="815"/>
      <c r="E54" s="797" t="s">
        <v>93</v>
      </c>
      <c r="F54" s="59" t="s">
        <v>22</v>
      </c>
      <c r="G54" s="1250">
        <v>0.3</v>
      </c>
      <c r="H54" s="1248">
        <v>0.7</v>
      </c>
      <c r="I54" s="1248">
        <v>0</v>
      </c>
      <c r="J54" s="1249">
        <v>0</v>
      </c>
      <c r="K54" s="508">
        <f>SUM(G54:J54)</f>
        <v>1</v>
      </c>
      <c r="L54" s="820"/>
      <c r="M54" s="803">
        <f>+K55*2.92%</f>
        <v>1.46E-2</v>
      </c>
      <c r="N54" s="1261" t="s">
        <v>319</v>
      </c>
    </row>
    <row r="55" spans="1:14" s="65" customFormat="1" ht="43.5" customHeight="1" thickBot="1">
      <c r="A55" s="840"/>
      <c r="B55" s="849"/>
      <c r="C55" s="1242"/>
      <c r="D55" s="824"/>
      <c r="E55" s="822"/>
      <c r="F55" s="452" t="s">
        <v>23</v>
      </c>
      <c r="G55" s="62">
        <v>0.5</v>
      </c>
      <c r="H55" s="62"/>
      <c r="I55" s="62"/>
      <c r="J55" s="504"/>
      <c r="K55" s="509">
        <f>SUM(G55:J55)</f>
        <v>0.5</v>
      </c>
      <c r="L55" s="820"/>
      <c r="M55" s="804"/>
      <c r="N55" s="1262"/>
    </row>
    <row r="56" spans="1:14" s="65" customFormat="1" ht="43.5" customHeight="1">
      <c r="A56" s="840"/>
      <c r="B56" s="849"/>
      <c r="C56" s="1243" t="s">
        <v>262</v>
      </c>
      <c r="D56" s="825"/>
      <c r="E56" s="845" t="s">
        <v>93</v>
      </c>
      <c r="F56" s="59" t="s">
        <v>22</v>
      </c>
      <c r="G56" s="1250">
        <v>0.1</v>
      </c>
      <c r="H56" s="1248">
        <v>0.6</v>
      </c>
      <c r="I56" s="1248">
        <v>0.3</v>
      </c>
      <c r="J56" s="1249">
        <v>0</v>
      </c>
      <c r="K56" s="508">
        <f>G56+H56+I56+J56</f>
        <v>1</v>
      </c>
      <c r="L56" s="820"/>
      <c r="M56" s="803">
        <f>+K57*2.92%</f>
        <v>5.8400000000000006E-3</v>
      </c>
      <c r="N56" s="1261" t="s">
        <v>320</v>
      </c>
    </row>
    <row r="57" spans="1:14" s="65" customFormat="1" ht="43.5" customHeight="1" thickBot="1">
      <c r="A57" s="840"/>
      <c r="B57" s="849"/>
      <c r="C57" s="1241"/>
      <c r="D57" s="815"/>
      <c r="E57" s="846"/>
      <c r="F57" s="61" t="s">
        <v>23</v>
      </c>
      <c r="G57" s="62">
        <v>0.2</v>
      </c>
      <c r="H57" s="62"/>
      <c r="I57" s="62"/>
      <c r="J57" s="504"/>
      <c r="K57" s="509">
        <f>G57+H57+I57+J57</f>
        <v>0.2</v>
      </c>
      <c r="L57" s="820"/>
      <c r="M57" s="804"/>
      <c r="N57" s="1262"/>
    </row>
    <row r="58" spans="1:14" s="65" customFormat="1" ht="43.5" customHeight="1">
      <c r="A58" s="840"/>
      <c r="B58" s="849"/>
      <c r="C58" s="1244" t="s">
        <v>263</v>
      </c>
      <c r="D58" s="825"/>
      <c r="E58" s="825" t="s">
        <v>93</v>
      </c>
      <c r="F58" s="454" t="s">
        <v>22</v>
      </c>
      <c r="G58" s="1250">
        <v>0.7</v>
      </c>
      <c r="H58" s="1248">
        <v>0.3</v>
      </c>
      <c r="I58" s="1248">
        <v>0</v>
      </c>
      <c r="J58" s="1249">
        <v>0</v>
      </c>
      <c r="K58" s="508">
        <f>G58+H58+I58+J58</f>
        <v>1</v>
      </c>
      <c r="L58" s="820"/>
      <c r="M58" s="809">
        <f>+K59*2.92%</f>
        <v>2.6280000000000001E-2</v>
      </c>
      <c r="N58" s="1261" t="s">
        <v>321</v>
      </c>
    </row>
    <row r="59" spans="1:14" s="65" customFormat="1" ht="43.5" customHeight="1" thickBot="1">
      <c r="A59" s="840"/>
      <c r="B59" s="849"/>
      <c r="C59" s="1242"/>
      <c r="D59" s="815"/>
      <c r="E59" s="815"/>
      <c r="F59" s="455" t="s">
        <v>23</v>
      </c>
      <c r="G59" s="456">
        <v>0.9</v>
      </c>
      <c r="H59" s="456"/>
      <c r="I59" s="456"/>
      <c r="J59" s="507"/>
      <c r="K59" s="509">
        <f>SUM(G59:J59)</f>
        <v>0.9</v>
      </c>
      <c r="L59" s="820"/>
      <c r="M59" s="830"/>
      <c r="N59" s="1262"/>
    </row>
    <row r="60" spans="1:14" s="65" customFormat="1" ht="43.5" customHeight="1">
      <c r="A60" s="840"/>
      <c r="B60" s="849"/>
      <c r="C60" s="1234" t="s">
        <v>264</v>
      </c>
      <c r="D60" s="815" t="s">
        <v>93</v>
      </c>
      <c r="E60" s="843"/>
      <c r="F60" s="453" t="s">
        <v>22</v>
      </c>
      <c r="G60" s="1250">
        <v>0</v>
      </c>
      <c r="H60" s="1250">
        <v>0</v>
      </c>
      <c r="I60" s="1250">
        <v>0</v>
      </c>
      <c r="J60" s="1251">
        <v>1</v>
      </c>
      <c r="K60" s="508">
        <f>SUM(G60:J60)</f>
        <v>1</v>
      </c>
      <c r="L60" s="820"/>
      <c r="M60" s="808">
        <f>+K61*2.92%</f>
        <v>0</v>
      </c>
      <c r="N60" s="1263" t="s">
        <v>276</v>
      </c>
    </row>
    <row r="61" spans="1:14" s="65" customFormat="1" ht="43.5" customHeight="1" thickBot="1">
      <c r="A61" s="840"/>
      <c r="B61" s="849"/>
      <c r="C61" s="1232"/>
      <c r="D61" s="798"/>
      <c r="E61" s="844"/>
      <c r="F61" s="63" t="s">
        <v>23</v>
      </c>
      <c r="G61" s="62">
        <v>0</v>
      </c>
      <c r="H61" s="64"/>
      <c r="I61" s="64"/>
      <c r="J61" s="506"/>
      <c r="K61" s="509">
        <f>SUM(G61:J61)</f>
        <v>0</v>
      </c>
      <c r="L61" s="820"/>
      <c r="M61" s="808"/>
      <c r="N61" s="1263"/>
    </row>
    <row r="62" spans="1:14" s="60" customFormat="1" ht="43.5" customHeight="1">
      <c r="A62" s="840"/>
      <c r="B62" s="849"/>
      <c r="C62" s="1234" t="s">
        <v>265</v>
      </c>
      <c r="D62" s="825" t="s">
        <v>93</v>
      </c>
      <c r="E62" s="841"/>
      <c r="F62" s="59" t="s">
        <v>22</v>
      </c>
      <c r="G62" s="1250">
        <v>0.25</v>
      </c>
      <c r="H62" s="1248">
        <v>0.25</v>
      </c>
      <c r="I62" s="1248">
        <v>0.25</v>
      </c>
      <c r="J62" s="1249">
        <v>0.25</v>
      </c>
      <c r="K62" s="508">
        <f>G62+H62+I62+J62</f>
        <v>1</v>
      </c>
      <c r="L62" s="820"/>
      <c r="M62" s="808">
        <f>+K63*2.92%</f>
        <v>7.3000000000000001E-3</v>
      </c>
      <c r="N62" s="1263" t="s">
        <v>322</v>
      </c>
    </row>
    <row r="63" spans="1:14" s="60" customFormat="1" ht="43.5" customHeight="1" thickBot="1">
      <c r="A63" s="840"/>
      <c r="B63" s="849"/>
      <c r="C63" s="1232"/>
      <c r="D63" s="815"/>
      <c r="E63" s="842"/>
      <c r="F63" s="63" t="s">
        <v>23</v>
      </c>
      <c r="G63" s="64">
        <v>0.25</v>
      </c>
      <c r="H63" s="64"/>
      <c r="I63" s="64"/>
      <c r="J63" s="506"/>
      <c r="K63" s="509">
        <f>G63+H63+I63+J63</f>
        <v>0.25</v>
      </c>
      <c r="L63" s="820"/>
      <c r="M63" s="808"/>
      <c r="N63" s="1264"/>
    </row>
    <row r="64" spans="1:14" s="60" customFormat="1" ht="43.5" customHeight="1">
      <c r="A64" s="840"/>
      <c r="B64" s="850" t="s">
        <v>87</v>
      </c>
      <c r="C64" s="1245" t="s">
        <v>266</v>
      </c>
      <c r="D64" s="823"/>
      <c r="E64" s="885" t="s">
        <v>93</v>
      </c>
      <c r="F64" s="59" t="s">
        <v>22</v>
      </c>
      <c r="G64" s="1248">
        <v>0.8</v>
      </c>
      <c r="H64" s="1248">
        <v>0.1</v>
      </c>
      <c r="I64" s="1248">
        <v>0.1</v>
      </c>
      <c r="J64" s="1249">
        <v>0</v>
      </c>
      <c r="K64" s="508">
        <f>G64+H64+I64+J64</f>
        <v>1</v>
      </c>
      <c r="L64" s="799">
        <f>SUM(M64:M73)</f>
        <v>4.4749999999999998E-2</v>
      </c>
      <c r="M64" s="836">
        <f>+K65*1.87%</f>
        <v>1.4960000000000001E-2</v>
      </c>
      <c r="N64" s="791" t="s">
        <v>359</v>
      </c>
    </row>
    <row r="65" spans="1:49" s="60" customFormat="1" ht="43.5" customHeight="1" thickBot="1">
      <c r="A65" s="840"/>
      <c r="B65" s="851"/>
      <c r="C65" s="1242"/>
      <c r="D65" s="815"/>
      <c r="E65" s="843"/>
      <c r="F65" s="61" t="s">
        <v>23</v>
      </c>
      <c r="G65" s="62">
        <v>0.8</v>
      </c>
      <c r="H65" s="62"/>
      <c r="I65" s="62"/>
      <c r="J65" s="504"/>
      <c r="K65" s="509">
        <f>G65+H65+I65+J65</f>
        <v>0.8</v>
      </c>
      <c r="L65" s="800"/>
      <c r="M65" s="833"/>
      <c r="N65" s="793"/>
    </row>
    <row r="66" spans="1:49" s="60" customFormat="1" ht="43.5" customHeight="1">
      <c r="A66" s="840"/>
      <c r="B66" s="851"/>
      <c r="C66" s="1244" t="s">
        <v>267</v>
      </c>
      <c r="D66" s="825"/>
      <c r="E66" s="886" t="s">
        <v>93</v>
      </c>
      <c r="F66" s="59" t="s">
        <v>22</v>
      </c>
      <c r="G66" s="1248">
        <v>1</v>
      </c>
      <c r="H66" s="1248">
        <v>0</v>
      </c>
      <c r="I66" s="1248">
        <v>0</v>
      </c>
      <c r="J66" s="1249">
        <v>0</v>
      </c>
      <c r="K66" s="508">
        <f>G66+H66+I66+J66</f>
        <v>1</v>
      </c>
      <c r="L66" s="800"/>
      <c r="M66" s="834">
        <f>+K67*1.87%</f>
        <v>9.3500000000000007E-3</v>
      </c>
      <c r="N66" s="795" t="s">
        <v>287</v>
      </c>
    </row>
    <row r="67" spans="1:49" s="60" customFormat="1" ht="43.5" customHeight="1" thickBot="1">
      <c r="A67" s="840"/>
      <c r="B67" s="851"/>
      <c r="C67" s="1242"/>
      <c r="D67" s="815"/>
      <c r="E67" s="843"/>
      <c r="F67" s="61" t="s">
        <v>23</v>
      </c>
      <c r="G67" s="62">
        <v>0.5</v>
      </c>
      <c r="H67" s="62"/>
      <c r="I67" s="62"/>
      <c r="J67" s="504"/>
      <c r="K67" s="509">
        <f>(G67+H67+I67+J67)</f>
        <v>0.5</v>
      </c>
      <c r="L67" s="800"/>
      <c r="M67" s="835"/>
      <c r="N67" s="793"/>
    </row>
    <row r="68" spans="1:49" s="60" customFormat="1" ht="43.5" customHeight="1">
      <c r="A68" s="840"/>
      <c r="B68" s="851"/>
      <c r="C68" s="1241" t="s">
        <v>268</v>
      </c>
      <c r="D68" s="825" t="s">
        <v>93</v>
      </c>
      <c r="E68" s="513"/>
      <c r="F68" s="59" t="s">
        <v>22</v>
      </c>
      <c r="G68" s="1248">
        <v>1</v>
      </c>
      <c r="H68" s="1248">
        <v>0</v>
      </c>
      <c r="I68" s="1248">
        <v>0</v>
      </c>
      <c r="J68" s="1249">
        <v>0</v>
      </c>
      <c r="K68" s="508">
        <f>SUM(G68:J68)</f>
        <v>1</v>
      </c>
      <c r="L68" s="800"/>
      <c r="M68" s="828">
        <f>+K69*2.92%</f>
        <v>2.044E-2</v>
      </c>
      <c r="N68" s="1254" t="s">
        <v>357</v>
      </c>
    </row>
    <row r="69" spans="1:49" s="60" customFormat="1" ht="43.5" customHeight="1" thickBot="1">
      <c r="A69" s="840"/>
      <c r="B69" s="851"/>
      <c r="C69" s="1242"/>
      <c r="D69" s="814"/>
      <c r="E69" s="515"/>
      <c r="F69" s="514" t="s">
        <v>23</v>
      </c>
      <c r="G69" s="456">
        <v>0.7</v>
      </c>
      <c r="H69" s="456"/>
      <c r="I69" s="456"/>
      <c r="J69" s="507"/>
      <c r="K69" s="512">
        <f>SUM(G69:J69)</f>
        <v>0.7</v>
      </c>
      <c r="L69" s="800"/>
      <c r="M69" s="829"/>
      <c r="N69" s="1255"/>
    </row>
    <row r="70" spans="1:49" s="50" customFormat="1" ht="43.5" customHeight="1">
      <c r="A70" s="840"/>
      <c r="B70" s="851"/>
      <c r="C70" s="1246" t="s">
        <v>269</v>
      </c>
      <c r="D70" s="825" t="s">
        <v>93</v>
      </c>
      <c r="E70" s="825"/>
      <c r="F70" s="59" t="s">
        <v>22</v>
      </c>
      <c r="G70" s="1248">
        <v>0</v>
      </c>
      <c r="H70" s="1248">
        <v>1</v>
      </c>
      <c r="I70" s="1248">
        <v>0</v>
      </c>
      <c r="J70" s="1249">
        <v>0</v>
      </c>
      <c r="K70" s="508">
        <f>SUM(G70:J70)</f>
        <v>1</v>
      </c>
      <c r="L70" s="800"/>
      <c r="M70" s="826">
        <f>+K71*2.92%</f>
        <v>0</v>
      </c>
      <c r="N70" s="1254" t="s">
        <v>288</v>
      </c>
      <c r="O70" s="60"/>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row>
    <row r="71" spans="1:49" s="50" customFormat="1" ht="43.5" customHeight="1" thickBot="1">
      <c r="A71" s="840"/>
      <c r="B71" s="851"/>
      <c r="C71" s="1241"/>
      <c r="D71" s="814"/>
      <c r="E71" s="814"/>
      <c r="F71" s="514" t="s">
        <v>23</v>
      </c>
      <c r="G71" s="456">
        <v>0</v>
      </c>
      <c r="H71" s="456"/>
      <c r="I71" s="456"/>
      <c r="J71" s="507"/>
      <c r="K71" s="512">
        <f>SUM(G71:J71)</f>
        <v>0</v>
      </c>
      <c r="L71" s="800"/>
      <c r="M71" s="829"/>
      <c r="N71" s="1255"/>
      <c r="O71" s="60"/>
      <c r="P71" s="58"/>
      <c r="Q71" s="58"/>
      <c r="R71" s="58"/>
      <c r="S71" s="58"/>
      <c r="T71" s="58"/>
      <c r="U71" s="58"/>
      <c r="V71" s="58"/>
      <c r="W71" s="58"/>
      <c r="X71" s="58"/>
      <c r="Y71" s="58"/>
      <c r="Z71" s="58"/>
      <c r="AA71" s="58"/>
      <c r="AB71" s="58"/>
      <c r="AC71" s="58"/>
      <c r="AD71" s="58"/>
      <c r="AE71" s="58"/>
      <c r="AF71" s="58"/>
      <c r="AG71" s="58"/>
      <c r="AH71" s="58"/>
      <c r="AI71" s="58"/>
      <c r="AJ71" s="58"/>
      <c r="AK71" s="58"/>
      <c r="AL71" s="58"/>
      <c r="AM71" s="58"/>
      <c r="AN71" s="58"/>
      <c r="AO71" s="58"/>
      <c r="AP71" s="58"/>
      <c r="AQ71" s="58"/>
      <c r="AR71" s="58"/>
      <c r="AS71" s="58"/>
      <c r="AT71" s="58"/>
      <c r="AU71" s="58"/>
      <c r="AV71" s="58"/>
      <c r="AW71" s="58"/>
    </row>
    <row r="72" spans="1:49" s="50" customFormat="1" ht="43.5" customHeight="1">
      <c r="A72" s="840"/>
      <c r="B72" s="851"/>
      <c r="C72" s="1246" t="s">
        <v>270</v>
      </c>
      <c r="D72" s="825" t="s">
        <v>93</v>
      </c>
      <c r="E72" s="825"/>
      <c r="F72" s="59" t="s">
        <v>22</v>
      </c>
      <c r="G72" s="1248">
        <v>0</v>
      </c>
      <c r="H72" s="1248">
        <v>0</v>
      </c>
      <c r="I72" s="1248">
        <v>0.8</v>
      </c>
      <c r="J72" s="1249">
        <v>0.2</v>
      </c>
      <c r="K72" s="508">
        <f>SUM(G72:J72)</f>
        <v>1</v>
      </c>
      <c r="L72" s="800"/>
      <c r="M72" s="826">
        <f>+K73*2.92%</f>
        <v>0</v>
      </c>
      <c r="N72" s="1254" t="s">
        <v>358</v>
      </c>
      <c r="O72" s="60"/>
      <c r="P72" s="58"/>
      <c r="Q72" s="58"/>
      <c r="R72" s="58"/>
      <c r="S72" s="58"/>
      <c r="T72" s="58"/>
      <c r="U72" s="58"/>
      <c r="V72" s="58"/>
      <c r="W72" s="58"/>
      <c r="X72" s="58"/>
      <c r="Y72" s="58"/>
      <c r="Z72" s="58"/>
      <c r="AA72" s="58"/>
      <c r="AB72" s="58"/>
      <c r="AC72" s="58"/>
      <c r="AD72" s="58"/>
      <c r="AE72" s="58"/>
      <c r="AF72" s="58"/>
      <c r="AG72" s="58"/>
      <c r="AH72" s="58"/>
      <c r="AI72" s="58"/>
      <c r="AJ72" s="58"/>
      <c r="AK72" s="58"/>
      <c r="AL72" s="58"/>
      <c r="AM72" s="58"/>
      <c r="AN72" s="58"/>
      <c r="AO72" s="58"/>
      <c r="AP72" s="58"/>
      <c r="AQ72" s="58"/>
      <c r="AR72" s="58"/>
      <c r="AS72" s="58"/>
      <c r="AT72" s="58"/>
      <c r="AU72" s="58"/>
      <c r="AV72" s="58"/>
      <c r="AW72" s="58"/>
    </row>
    <row r="73" spans="1:49" s="50" customFormat="1" ht="43.5" customHeight="1" thickBot="1">
      <c r="A73" s="840"/>
      <c r="B73" s="852"/>
      <c r="C73" s="1247"/>
      <c r="D73" s="887"/>
      <c r="E73" s="887"/>
      <c r="F73" s="61" t="s">
        <v>23</v>
      </c>
      <c r="G73" s="62">
        <v>0</v>
      </c>
      <c r="H73" s="62"/>
      <c r="I73" s="62"/>
      <c r="J73" s="504"/>
      <c r="K73" s="509">
        <f>SUM(I73:J73)</f>
        <v>0</v>
      </c>
      <c r="L73" s="801"/>
      <c r="M73" s="827"/>
      <c r="N73" s="1265"/>
      <c r="O73" s="60"/>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row>
    <row r="74" spans="1:49" ht="18.75" customHeight="1" thickBot="1">
      <c r="A74" s="838" t="s">
        <v>24</v>
      </c>
      <c r="B74" s="839"/>
      <c r="C74" s="839"/>
      <c r="D74" s="839"/>
      <c r="E74" s="839"/>
      <c r="F74" s="839"/>
      <c r="G74" s="839"/>
      <c r="H74" s="839"/>
      <c r="I74" s="839"/>
      <c r="J74" s="839"/>
      <c r="K74" s="839"/>
      <c r="L74" s="586">
        <f>SUM(L8:L73)</f>
        <v>0.21454890000000004</v>
      </c>
      <c r="M74" s="586">
        <f>SUM(M8:M73)</f>
        <v>0.21454889999999999</v>
      </c>
      <c r="N74" s="74"/>
    </row>
    <row r="75" spans="1:49" ht="30.75" customHeight="1">
      <c r="A75" s="66"/>
      <c r="B75" s="66"/>
      <c r="C75" s="67"/>
      <c r="D75" s="66"/>
      <c r="E75" s="66"/>
      <c r="F75" s="66"/>
      <c r="G75" s="87"/>
      <c r="H75" s="66"/>
      <c r="I75" s="66"/>
      <c r="J75" s="66"/>
      <c r="K75" s="66"/>
      <c r="L75" s="68"/>
      <c r="M75" s="68"/>
      <c r="N75" s="69" t="s">
        <v>213</v>
      </c>
    </row>
    <row r="76" spans="1:49" ht="29.25" customHeight="1">
      <c r="A76" s="60"/>
      <c r="B76" s="60"/>
      <c r="C76" s="65"/>
      <c r="D76" s="60"/>
      <c r="E76" s="60"/>
      <c r="F76" s="60"/>
      <c r="G76" s="60"/>
      <c r="H76" s="60"/>
      <c r="I76" s="70"/>
      <c r="J76" s="71"/>
      <c r="K76" s="71"/>
      <c r="L76" s="70"/>
      <c r="M76" s="71"/>
    </row>
    <row r="77" spans="1:49">
      <c r="A77" s="60"/>
      <c r="B77" s="60"/>
      <c r="C77" s="65"/>
      <c r="D77" s="60"/>
      <c r="E77" s="60"/>
      <c r="F77" s="60"/>
      <c r="G77" s="60"/>
      <c r="H77" s="60"/>
      <c r="I77" s="70"/>
      <c r="J77" s="71"/>
      <c r="K77" s="71"/>
      <c r="L77" s="70"/>
      <c r="M77" s="71"/>
    </row>
    <row r="78" spans="1:49">
      <c r="A78" s="60"/>
      <c r="B78" s="60"/>
      <c r="C78" s="65"/>
      <c r="D78" s="60"/>
      <c r="E78" s="60"/>
      <c r="F78" s="60"/>
      <c r="G78" s="60"/>
      <c r="H78" s="60"/>
      <c r="I78" s="70"/>
      <c r="J78" s="626"/>
      <c r="K78" s="626"/>
      <c r="L78" s="627"/>
      <c r="M78" s="628"/>
      <c r="N78" s="440"/>
    </row>
    <row r="79" spans="1:49">
      <c r="A79" s="60"/>
      <c r="B79" s="60"/>
      <c r="C79" s="65"/>
      <c r="D79" s="60"/>
      <c r="E79" s="60"/>
      <c r="F79" s="60"/>
      <c r="G79" s="60"/>
      <c r="H79" s="60"/>
      <c r="I79" s="70"/>
      <c r="J79" s="626"/>
      <c r="K79" s="626" t="s">
        <v>289</v>
      </c>
      <c r="L79" s="628">
        <v>25</v>
      </c>
      <c r="M79" s="627"/>
      <c r="N79" s="440"/>
    </row>
    <row r="80" spans="1:49">
      <c r="A80" s="60"/>
      <c r="B80" s="60"/>
      <c r="C80" s="65"/>
      <c r="D80" s="60"/>
      <c r="E80" s="60"/>
      <c r="F80" s="60"/>
      <c r="G80" s="60"/>
      <c r="H80" s="60"/>
      <c r="I80" s="70"/>
      <c r="J80" s="626"/>
      <c r="K80" s="626" t="s">
        <v>290</v>
      </c>
      <c r="L80" s="628">
        <v>9.11</v>
      </c>
      <c r="M80" s="627"/>
      <c r="N80" s="440"/>
    </row>
    <row r="81" spans="1:14">
      <c r="A81" s="60"/>
      <c r="B81" s="60"/>
      <c r="C81" s="65"/>
      <c r="D81" s="60"/>
      <c r="E81" s="60"/>
      <c r="F81" s="60"/>
      <c r="G81" s="60"/>
      <c r="H81" s="60"/>
      <c r="I81" s="70"/>
      <c r="J81" s="626"/>
      <c r="K81" s="626" t="s">
        <v>291</v>
      </c>
      <c r="L81" s="628">
        <f>+L79-L80</f>
        <v>15.89</v>
      </c>
      <c r="M81" s="628"/>
      <c r="N81" s="440"/>
    </row>
    <row r="82" spans="1:14">
      <c r="A82" s="60"/>
      <c r="B82" s="60"/>
      <c r="C82" s="65"/>
      <c r="D82" s="60"/>
      <c r="E82" s="60"/>
      <c r="F82" s="60"/>
      <c r="G82" s="60"/>
      <c r="H82" s="60"/>
      <c r="I82" s="70"/>
      <c r="J82" s="626"/>
      <c r="K82" s="626"/>
      <c r="L82" s="627"/>
      <c r="M82" s="628"/>
      <c r="N82" s="440"/>
    </row>
    <row r="83" spans="1:14">
      <c r="A83" s="60"/>
      <c r="B83" s="60"/>
      <c r="C83" s="65"/>
      <c r="D83" s="60"/>
      <c r="E83" s="60"/>
      <c r="F83" s="60"/>
      <c r="G83" s="60"/>
      <c r="H83" s="60"/>
      <c r="I83" s="70"/>
      <c r="J83" s="626"/>
      <c r="K83" s="629">
        <v>1</v>
      </c>
      <c r="L83" s="629">
        <v>0.15890000000000001</v>
      </c>
      <c r="M83" s="628"/>
      <c r="N83" s="440"/>
    </row>
    <row r="84" spans="1:14">
      <c r="A84" s="60"/>
      <c r="B84" s="60"/>
      <c r="C84" s="65"/>
      <c r="D84" s="60"/>
      <c r="E84" s="60"/>
      <c r="F84" s="60"/>
      <c r="G84" s="60"/>
      <c r="H84" s="60"/>
      <c r="I84" s="70"/>
      <c r="J84" s="626"/>
      <c r="K84" s="629">
        <v>0.215</v>
      </c>
      <c r="L84" s="629">
        <f>+K84*L83/K83</f>
        <v>3.4163499999999999E-2</v>
      </c>
      <c r="M84" s="628"/>
      <c r="N84" s="440"/>
    </row>
    <row r="85" spans="1:14">
      <c r="A85" s="60"/>
      <c r="B85" s="60"/>
      <c r="C85" s="65"/>
      <c r="D85" s="60"/>
      <c r="E85" s="60"/>
      <c r="F85" s="60"/>
      <c r="G85" s="60"/>
      <c r="H85" s="60"/>
      <c r="I85" s="70"/>
      <c r="J85" s="626"/>
      <c r="K85" s="630"/>
      <c r="L85" s="630"/>
      <c r="M85" s="628"/>
      <c r="N85" s="440"/>
    </row>
    <row r="86" spans="1:14">
      <c r="A86" s="60"/>
      <c r="B86" s="60"/>
      <c r="C86" s="65"/>
      <c r="D86" s="60"/>
      <c r="E86" s="60"/>
      <c r="F86" s="60"/>
      <c r="G86" s="60"/>
      <c r="H86" s="60"/>
      <c r="I86" s="70"/>
      <c r="J86" s="626"/>
      <c r="K86" s="631"/>
      <c r="L86" s="631"/>
      <c r="M86" s="628"/>
      <c r="N86" s="440"/>
    </row>
    <row r="87" spans="1:14">
      <c r="A87" s="60"/>
      <c r="B87" s="60"/>
      <c r="C87" s="65"/>
      <c r="D87" s="60"/>
      <c r="E87" s="60"/>
      <c r="F87" s="60"/>
      <c r="G87" s="60"/>
      <c r="H87" s="60"/>
      <c r="I87" s="70"/>
      <c r="J87" s="626"/>
      <c r="K87" s="629">
        <v>1</v>
      </c>
      <c r="L87" s="629">
        <v>0.15890000000000001</v>
      </c>
      <c r="M87" s="628"/>
      <c r="N87" s="440"/>
    </row>
    <row r="88" spans="1:14">
      <c r="A88" s="60"/>
      <c r="B88" s="60"/>
      <c r="C88" s="65"/>
      <c r="D88" s="60"/>
      <c r="E88" s="60"/>
      <c r="F88" s="60"/>
      <c r="G88" s="60"/>
      <c r="H88" s="60"/>
      <c r="I88" s="70"/>
      <c r="J88" s="626"/>
      <c r="K88" s="629">
        <v>1</v>
      </c>
      <c r="L88" s="629">
        <f>+K88*L87/K87</f>
        <v>0.15890000000000001</v>
      </c>
      <c r="M88" s="628"/>
      <c r="N88" s="440"/>
    </row>
    <row r="89" spans="1:14">
      <c r="A89" s="60"/>
      <c r="B89" s="60"/>
      <c r="C89" s="65"/>
      <c r="D89" s="60"/>
      <c r="E89" s="60"/>
      <c r="F89" s="60"/>
      <c r="G89" s="60"/>
      <c r="H89" s="60"/>
      <c r="I89" s="70"/>
      <c r="J89" s="626"/>
      <c r="K89" s="627"/>
      <c r="L89" s="627"/>
      <c r="M89" s="628"/>
      <c r="N89" s="440"/>
    </row>
    <row r="90" spans="1:14">
      <c r="A90" s="60"/>
      <c r="B90" s="60"/>
      <c r="C90" s="65"/>
      <c r="D90" s="60"/>
      <c r="E90" s="60"/>
      <c r="F90" s="60"/>
      <c r="G90" s="60"/>
      <c r="H90" s="60"/>
      <c r="I90" s="70"/>
      <c r="J90" s="626"/>
      <c r="K90" s="627"/>
      <c r="L90" s="627"/>
      <c r="M90" s="628"/>
      <c r="N90" s="440"/>
    </row>
    <row r="91" spans="1:14">
      <c r="A91" s="60"/>
      <c r="B91" s="60"/>
      <c r="C91" s="65"/>
      <c r="D91" s="60"/>
      <c r="E91" s="60"/>
      <c r="F91" s="60"/>
      <c r="G91" s="60"/>
      <c r="H91" s="60"/>
      <c r="I91" s="70"/>
      <c r="J91" s="71"/>
      <c r="K91" s="440"/>
      <c r="L91" s="440"/>
      <c r="M91" s="599"/>
      <c r="N91" s="440"/>
    </row>
    <row r="92" spans="1:14">
      <c r="A92" s="60"/>
      <c r="B92" s="60"/>
      <c r="C92" s="65"/>
      <c r="D92" s="60"/>
      <c r="E92" s="60"/>
      <c r="F92" s="60"/>
      <c r="G92" s="60"/>
      <c r="H92" s="60"/>
      <c r="I92" s="70"/>
      <c r="J92" s="71"/>
      <c r="K92" s="440"/>
      <c r="L92" s="440"/>
      <c r="M92" s="599"/>
      <c r="N92" s="440"/>
    </row>
    <row r="93" spans="1:14">
      <c r="A93" s="60"/>
      <c r="B93" s="60"/>
      <c r="C93" s="65"/>
      <c r="D93" s="60"/>
      <c r="E93" s="60"/>
      <c r="F93" s="60"/>
      <c r="G93" s="60"/>
      <c r="H93" s="60"/>
      <c r="I93" s="70"/>
      <c r="J93" s="71"/>
      <c r="K93" s="440"/>
      <c r="L93" s="440"/>
      <c r="M93" s="599"/>
      <c r="N93" s="440"/>
    </row>
    <row r="94" spans="1:14">
      <c r="A94" s="60"/>
      <c r="B94" s="60"/>
      <c r="C94" s="65"/>
      <c r="D94" s="60"/>
      <c r="E94" s="60"/>
      <c r="F94" s="60"/>
      <c r="G94" s="60"/>
      <c r="H94" s="60"/>
      <c r="I94" s="70"/>
      <c r="J94" s="71"/>
      <c r="K94" s="440"/>
      <c r="L94" s="440"/>
      <c r="M94" s="599"/>
      <c r="N94" s="440"/>
    </row>
    <row r="95" spans="1:14">
      <c r="A95" s="60"/>
      <c r="B95" s="60"/>
      <c r="C95" s="65"/>
      <c r="D95" s="60"/>
      <c r="E95" s="60"/>
      <c r="F95" s="60"/>
      <c r="G95" s="60"/>
      <c r="H95" s="60"/>
      <c r="I95" s="70"/>
      <c r="J95" s="71"/>
      <c r="K95" s="440"/>
      <c r="L95" s="440"/>
      <c r="M95" s="599"/>
      <c r="N95" s="440"/>
    </row>
    <row r="96" spans="1:14">
      <c r="A96" s="60"/>
      <c r="B96" s="60"/>
      <c r="C96" s="65"/>
      <c r="D96" s="60"/>
      <c r="E96" s="60"/>
      <c r="F96" s="60"/>
      <c r="G96" s="60"/>
      <c r="H96" s="60"/>
      <c r="I96" s="70"/>
      <c r="J96" s="71"/>
      <c r="K96" s="440"/>
      <c r="L96" s="440"/>
      <c r="M96" s="599"/>
      <c r="N96" s="440"/>
    </row>
    <row r="97" spans="1:14">
      <c r="A97" s="60"/>
      <c r="B97" s="60"/>
      <c r="C97" s="65"/>
      <c r="D97" s="60"/>
      <c r="E97" s="60"/>
      <c r="F97" s="60"/>
      <c r="G97" s="60"/>
      <c r="H97" s="60"/>
      <c r="I97" s="70"/>
      <c r="J97" s="71"/>
      <c r="K97" s="440"/>
      <c r="L97" s="440"/>
      <c r="M97" s="599"/>
      <c r="N97" s="440"/>
    </row>
    <row r="98" spans="1:14">
      <c r="A98" s="60"/>
      <c r="B98" s="60"/>
      <c r="C98" s="65"/>
      <c r="D98" s="60"/>
      <c r="E98" s="60"/>
      <c r="F98" s="60"/>
      <c r="G98" s="60"/>
      <c r="H98" s="60"/>
      <c r="I98" s="70"/>
      <c r="J98" s="71"/>
      <c r="K98" s="440"/>
      <c r="L98" s="440"/>
      <c r="M98" s="599"/>
      <c r="N98" s="440"/>
    </row>
    <row r="99" spans="1:14">
      <c r="A99" s="60"/>
      <c r="B99" s="60"/>
      <c r="C99" s="65"/>
      <c r="D99" s="60"/>
      <c r="E99" s="60"/>
      <c r="F99" s="60"/>
      <c r="G99" s="60"/>
      <c r="H99" s="60"/>
      <c r="I99" s="70"/>
      <c r="J99" s="71"/>
      <c r="K99" s="440"/>
      <c r="L99" s="440"/>
      <c r="M99" s="71"/>
    </row>
    <row r="100" spans="1:14">
      <c r="A100" s="60"/>
      <c r="B100" s="60"/>
      <c r="C100" s="65"/>
      <c r="D100" s="60"/>
      <c r="E100" s="60"/>
      <c r="F100" s="60"/>
      <c r="G100" s="60"/>
      <c r="H100" s="60"/>
      <c r="I100" s="70"/>
      <c r="J100" s="71"/>
      <c r="K100" s="440"/>
      <c r="L100" s="440"/>
      <c r="M100" s="71"/>
    </row>
    <row r="101" spans="1:14">
      <c r="A101" s="60"/>
      <c r="B101" s="60"/>
      <c r="C101" s="65"/>
      <c r="D101" s="60"/>
      <c r="E101" s="60"/>
      <c r="F101" s="60"/>
      <c r="G101" s="60"/>
      <c r="H101" s="60"/>
      <c r="I101" s="70"/>
      <c r="J101" s="71"/>
      <c r="K101" s="440"/>
      <c r="L101" s="440"/>
      <c r="M101" s="71"/>
    </row>
    <row r="102" spans="1:14">
      <c r="A102" s="60"/>
      <c r="B102" s="60"/>
      <c r="C102" s="65"/>
      <c r="D102" s="60"/>
      <c r="E102" s="60"/>
      <c r="F102" s="60"/>
      <c r="G102" s="60"/>
      <c r="H102" s="60"/>
      <c r="I102" s="70"/>
      <c r="J102" s="71"/>
      <c r="K102" s="440"/>
      <c r="L102" s="440"/>
      <c r="M102" s="71"/>
    </row>
    <row r="103" spans="1:14">
      <c r="A103" s="60"/>
      <c r="B103" s="60"/>
      <c r="C103" s="65"/>
      <c r="D103" s="60"/>
      <c r="E103" s="60"/>
      <c r="F103" s="60"/>
      <c r="G103" s="60"/>
      <c r="H103" s="60"/>
      <c r="I103" s="70"/>
      <c r="J103" s="71"/>
      <c r="K103" s="440"/>
      <c r="L103" s="440"/>
      <c r="M103" s="71"/>
    </row>
    <row r="104" spans="1:14">
      <c r="A104" s="60"/>
      <c r="B104" s="60"/>
      <c r="C104" s="65"/>
      <c r="D104" s="60"/>
      <c r="E104" s="60"/>
      <c r="F104" s="60"/>
      <c r="G104" s="60"/>
      <c r="H104" s="60"/>
      <c r="I104" s="70"/>
      <c r="J104" s="71"/>
      <c r="K104" s="440"/>
      <c r="L104" s="440"/>
      <c r="M104" s="71"/>
    </row>
    <row r="105" spans="1:14">
      <c r="A105" s="60"/>
      <c r="B105" s="60"/>
      <c r="C105" s="65"/>
      <c r="D105" s="60"/>
      <c r="E105" s="60"/>
      <c r="F105" s="60"/>
      <c r="G105" s="60"/>
      <c r="H105" s="60"/>
      <c r="I105" s="70"/>
      <c r="J105" s="71"/>
      <c r="K105" s="440"/>
      <c r="L105" s="440"/>
      <c r="M105" s="71"/>
    </row>
    <row r="106" spans="1:14">
      <c r="A106" s="60"/>
      <c r="B106" s="60"/>
      <c r="C106" s="65"/>
      <c r="D106" s="60"/>
      <c r="E106" s="60"/>
      <c r="F106" s="60"/>
      <c r="G106" s="60"/>
      <c r="H106" s="60"/>
      <c r="I106" s="70"/>
      <c r="J106" s="71"/>
      <c r="K106" s="440"/>
      <c r="L106" s="440"/>
      <c r="M106" s="71"/>
    </row>
    <row r="107" spans="1:14">
      <c r="A107" s="60"/>
      <c r="B107" s="60"/>
      <c r="C107" s="65"/>
      <c r="D107" s="60"/>
      <c r="E107" s="60"/>
      <c r="F107" s="60"/>
      <c r="G107" s="60"/>
      <c r="H107" s="60"/>
      <c r="I107" s="70"/>
      <c r="J107" s="71"/>
      <c r="K107" s="71"/>
      <c r="L107" s="70"/>
      <c r="M107" s="71"/>
    </row>
    <row r="108" spans="1:14">
      <c r="A108" s="60"/>
      <c r="B108" s="60"/>
      <c r="C108" s="65"/>
      <c r="D108" s="60"/>
      <c r="E108" s="60"/>
      <c r="F108" s="60"/>
      <c r="G108" s="60"/>
      <c r="H108" s="60"/>
      <c r="I108" s="70"/>
      <c r="J108" s="71"/>
      <c r="K108" s="71"/>
      <c r="L108" s="70"/>
      <c r="M108" s="71"/>
    </row>
    <row r="109" spans="1:14">
      <c r="A109" s="60"/>
      <c r="B109" s="60"/>
      <c r="C109" s="65"/>
      <c r="D109" s="60"/>
      <c r="E109" s="60"/>
      <c r="F109" s="60"/>
      <c r="G109" s="60"/>
      <c r="H109" s="60"/>
      <c r="I109" s="70"/>
      <c r="J109" s="71"/>
      <c r="K109" s="71"/>
      <c r="L109" s="70"/>
      <c r="M109" s="71"/>
    </row>
    <row r="110" spans="1:14">
      <c r="A110" s="60"/>
      <c r="B110" s="60"/>
      <c r="C110" s="65"/>
      <c r="D110" s="60"/>
      <c r="E110" s="60"/>
      <c r="F110" s="60"/>
      <c r="G110" s="60"/>
      <c r="H110" s="60"/>
      <c r="I110" s="70"/>
      <c r="J110" s="71"/>
      <c r="K110" s="71"/>
      <c r="L110" s="70"/>
      <c r="M110" s="71"/>
    </row>
    <row r="111" spans="1:14">
      <c r="A111" s="60"/>
      <c r="B111" s="60"/>
      <c r="C111" s="65"/>
      <c r="D111" s="60"/>
      <c r="E111" s="60"/>
      <c r="F111" s="60"/>
      <c r="G111" s="60"/>
      <c r="H111" s="60"/>
      <c r="I111" s="70"/>
      <c r="J111" s="71"/>
      <c r="K111" s="71"/>
      <c r="L111" s="70"/>
      <c r="M111" s="71"/>
    </row>
    <row r="112" spans="1:14">
      <c r="A112" s="60"/>
      <c r="B112" s="60"/>
      <c r="C112" s="65"/>
      <c r="D112" s="60"/>
      <c r="E112" s="60"/>
      <c r="F112" s="60"/>
      <c r="G112" s="60"/>
      <c r="H112" s="60"/>
      <c r="I112" s="70"/>
      <c r="J112" s="71"/>
      <c r="K112" s="71"/>
      <c r="L112" s="70"/>
      <c r="M112" s="71"/>
    </row>
    <row r="113" spans="1:13">
      <c r="A113" s="60"/>
      <c r="B113" s="60"/>
      <c r="C113" s="65"/>
      <c r="D113" s="60"/>
      <c r="E113" s="60"/>
      <c r="F113" s="60"/>
      <c r="G113" s="60"/>
      <c r="H113" s="60"/>
      <c r="I113" s="70"/>
      <c r="J113" s="71"/>
      <c r="K113" s="71"/>
      <c r="L113" s="70"/>
      <c r="M113" s="71"/>
    </row>
    <row r="114" spans="1:13">
      <c r="A114" s="60"/>
      <c r="B114" s="60"/>
      <c r="C114" s="65"/>
      <c r="D114" s="60"/>
      <c r="E114" s="60"/>
      <c r="F114" s="60"/>
      <c r="G114" s="60"/>
      <c r="H114" s="60"/>
      <c r="I114" s="70"/>
      <c r="J114" s="71"/>
      <c r="K114" s="71"/>
      <c r="L114" s="70"/>
      <c r="M114" s="71"/>
    </row>
    <row r="115" spans="1:13">
      <c r="A115" s="60"/>
      <c r="B115" s="60"/>
      <c r="C115" s="65"/>
      <c r="D115" s="60"/>
      <c r="E115" s="60"/>
      <c r="F115" s="60"/>
      <c r="G115" s="60"/>
      <c r="H115" s="60"/>
      <c r="I115" s="70"/>
      <c r="J115" s="71"/>
      <c r="K115" s="71"/>
      <c r="L115" s="70"/>
      <c r="M115" s="71"/>
    </row>
    <row r="116" spans="1:13">
      <c r="A116" s="60"/>
      <c r="B116" s="60"/>
      <c r="C116" s="65"/>
      <c r="D116" s="60"/>
      <c r="E116" s="60"/>
      <c r="F116" s="60"/>
      <c r="G116" s="60"/>
      <c r="H116" s="60"/>
      <c r="I116" s="70"/>
      <c r="J116" s="71"/>
      <c r="K116" s="71"/>
      <c r="L116" s="70"/>
      <c r="M116" s="71"/>
    </row>
    <row r="117" spans="1:13">
      <c r="A117" s="60"/>
      <c r="B117" s="60"/>
      <c r="C117" s="65"/>
      <c r="D117" s="60"/>
      <c r="E117" s="60"/>
      <c r="F117" s="60"/>
      <c r="G117" s="60"/>
      <c r="H117" s="60"/>
      <c r="I117" s="70"/>
      <c r="J117" s="71"/>
      <c r="K117" s="71"/>
      <c r="L117" s="70"/>
      <c r="M117" s="71"/>
    </row>
    <row r="118" spans="1:13">
      <c r="A118" s="60"/>
      <c r="B118" s="60"/>
      <c r="C118" s="65"/>
      <c r="D118" s="60"/>
      <c r="E118" s="60"/>
      <c r="F118" s="60"/>
      <c r="G118" s="60"/>
      <c r="H118" s="60"/>
      <c r="I118" s="70"/>
      <c r="J118" s="71"/>
      <c r="K118" s="71"/>
      <c r="L118" s="70"/>
      <c r="M118" s="71"/>
    </row>
    <row r="119" spans="1:13">
      <c r="A119" s="60"/>
      <c r="B119" s="60"/>
      <c r="C119" s="65"/>
      <c r="D119" s="60"/>
      <c r="E119" s="60"/>
      <c r="F119" s="60"/>
      <c r="G119" s="60"/>
      <c r="H119" s="60"/>
      <c r="I119" s="70"/>
      <c r="J119" s="71"/>
      <c r="K119" s="71"/>
      <c r="L119" s="70"/>
      <c r="M119" s="71"/>
    </row>
    <row r="120" spans="1:13">
      <c r="A120" s="60"/>
      <c r="B120" s="60"/>
      <c r="C120" s="65"/>
      <c r="D120" s="60"/>
      <c r="E120" s="60"/>
      <c r="F120" s="60"/>
      <c r="G120" s="60"/>
      <c r="H120" s="60"/>
      <c r="I120" s="70"/>
      <c r="J120" s="71"/>
      <c r="K120" s="71"/>
      <c r="L120" s="70"/>
      <c r="M120" s="71"/>
    </row>
    <row r="121" spans="1:13">
      <c r="A121" s="60"/>
      <c r="B121" s="60"/>
      <c r="C121" s="65"/>
      <c r="D121" s="60"/>
      <c r="E121" s="60"/>
      <c r="F121" s="60"/>
      <c r="G121" s="60"/>
      <c r="H121" s="60"/>
      <c r="I121" s="70"/>
      <c r="J121" s="71"/>
      <c r="K121" s="71"/>
      <c r="L121" s="70"/>
      <c r="M121" s="71"/>
    </row>
    <row r="122" spans="1:13">
      <c r="A122" s="60"/>
      <c r="B122" s="60"/>
      <c r="C122" s="65"/>
      <c r="D122" s="60"/>
      <c r="E122" s="60"/>
      <c r="F122" s="60"/>
      <c r="G122" s="60"/>
      <c r="H122" s="60"/>
      <c r="I122" s="70"/>
      <c r="J122" s="71"/>
      <c r="K122" s="71"/>
      <c r="L122" s="70"/>
      <c r="M122" s="71"/>
    </row>
    <row r="123" spans="1:13">
      <c r="A123" s="60"/>
      <c r="B123" s="60"/>
      <c r="C123" s="65"/>
      <c r="D123" s="60"/>
      <c r="E123" s="60"/>
      <c r="F123" s="60"/>
      <c r="G123" s="60"/>
      <c r="H123" s="60"/>
      <c r="I123" s="70"/>
      <c r="J123" s="71"/>
      <c r="K123" s="71"/>
      <c r="L123" s="70"/>
      <c r="M123" s="71"/>
    </row>
    <row r="124" spans="1:13">
      <c r="A124" s="60"/>
      <c r="B124" s="60"/>
      <c r="C124" s="65"/>
      <c r="D124" s="60"/>
      <c r="E124" s="60"/>
      <c r="F124" s="60"/>
      <c r="G124" s="60"/>
      <c r="H124" s="60"/>
      <c r="I124" s="70"/>
      <c r="J124" s="71"/>
      <c r="K124" s="71"/>
      <c r="L124" s="70"/>
      <c r="M124" s="71"/>
    </row>
    <row r="125" spans="1:13">
      <c r="A125" s="60"/>
      <c r="B125" s="60"/>
      <c r="C125" s="65"/>
      <c r="D125" s="60"/>
      <c r="E125" s="60"/>
      <c r="F125" s="60"/>
      <c r="G125" s="60"/>
      <c r="H125" s="60"/>
      <c r="I125" s="70"/>
      <c r="J125" s="71"/>
      <c r="K125" s="71"/>
      <c r="L125" s="70"/>
      <c r="M125" s="71"/>
    </row>
    <row r="126" spans="1:13">
      <c r="A126" s="60"/>
      <c r="B126" s="60"/>
      <c r="C126" s="65"/>
      <c r="D126" s="60"/>
      <c r="E126" s="60"/>
      <c r="F126" s="60"/>
      <c r="G126" s="60"/>
      <c r="H126" s="60"/>
      <c r="I126" s="70"/>
      <c r="J126" s="71"/>
      <c r="K126" s="71"/>
      <c r="L126" s="70"/>
      <c r="M126" s="71"/>
    </row>
    <row r="127" spans="1:13">
      <c r="A127" s="60"/>
      <c r="B127" s="60"/>
      <c r="C127" s="65"/>
      <c r="D127" s="60"/>
      <c r="E127" s="60"/>
      <c r="F127" s="60"/>
      <c r="G127" s="60"/>
      <c r="H127" s="60"/>
      <c r="I127" s="70"/>
      <c r="J127" s="71"/>
      <c r="K127" s="71"/>
      <c r="L127" s="70"/>
      <c r="M127" s="71"/>
    </row>
    <row r="128" spans="1:13">
      <c r="A128" s="60"/>
      <c r="B128" s="60"/>
      <c r="C128" s="65"/>
      <c r="D128" s="60"/>
      <c r="E128" s="60"/>
      <c r="F128" s="60"/>
      <c r="G128" s="60"/>
      <c r="H128" s="60"/>
      <c r="I128" s="70"/>
      <c r="J128" s="71"/>
      <c r="K128" s="71"/>
      <c r="L128" s="70"/>
      <c r="M128" s="71"/>
    </row>
    <row r="129" spans="1:13">
      <c r="A129" s="60"/>
      <c r="B129" s="60"/>
      <c r="C129" s="65"/>
      <c r="D129" s="60"/>
      <c r="E129" s="60"/>
      <c r="F129" s="60"/>
      <c r="G129" s="60"/>
      <c r="H129" s="60"/>
      <c r="I129" s="70"/>
      <c r="J129" s="71"/>
      <c r="K129" s="71"/>
      <c r="L129" s="70"/>
      <c r="M129" s="71"/>
    </row>
    <row r="130" spans="1:13">
      <c r="A130" s="60"/>
      <c r="B130" s="60"/>
      <c r="C130" s="65"/>
      <c r="D130" s="60"/>
      <c r="E130" s="60"/>
      <c r="F130" s="60"/>
      <c r="G130" s="60"/>
      <c r="H130" s="60"/>
      <c r="I130" s="70"/>
      <c r="J130" s="71"/>
      <c r="K130" s="71"/>
      <c r="L130" s="70"/>
      <c r="M130" s="71"/>
    </row>
    <row r="131" spans="1:13">
      <c r="A131" s="60"/>
      <c r="B131" s="60"/>
      <c r="C131" s="65"/>
      <c r="D131" s="60"/>
      <c r="E131" s="60"/>
      <c r="F131" s="60"/>
      <c r="G131" s="60"/>
      <c r="H131" s="60"/>
      <c r="I131" s="70"/>
      <c r="J131" s="71"/>
      <c r="K131" s="71"/>
      <c r="L131" s="70"/>
      <c r="M131" s="71"/>
    </row>
    <row r="132" spans="1:13">
      <c r="A132" s="60"/>
      <c r="B132" s="60"/>
      <c r="C132" s="65"/>
      <c r="D132" s="60"/>
      <c r="E132" s="60"/>
      <c r="F132" s="60"/>
      <c r="G132" s="60"/>
      <c r="H132" s="60"/>
      <c r="I132" s="70"/>
      <c r="J132" s="71"/>
      <c r="K132" s="71"/>
      <c r="L132" s="70"/>
      <c r="M132" s="71"/>
    </row>
    <row r="133" spans="1:13">
      <c r="A133" s="60"/>
      <c r="B133" s="60"/>
      <c r="C133" s="65"/>
      <c r="D133" s="60"/>
      <c r="E133" s="60"/>
      <c r="F133" s="60"/>
      <c r="G133" s="60"/>
      <c r="H133" s="60"/>
      <c r="I133" s="70"/>
      <c r="J133" s="71"/>
      <c r="K133" s="71"/>
      <c r="L133" s="70"/>
      <c r="M133" s="71"/>
    </row>
    <row r="134" spans="1:13">
      <c r="A134" s="60"/>
      <c r="B134" s="60"/>
      <c r="C134" s="65"/>
      <c r="D134" s="60"/>
      <c r="E134" s="60"/>
      <c r="F134" s="60"/>
      <c r="G134" s="60"/>
      <c r="H134" s="60"/>
      <c r="I134" s="70"/>
      <c r="J134" s="71"/>
      <c r="K134" s="71"/>
      <c r="L134" s="70"/>
      <c r="M134" s="71"/>
    </row>
    <row r="135" spans="1:13">
      <c r="A135" s="60"/>
      <c r="B135" s="60"/>
      <c r="C135" s="65"/>
      <c r="D135" s="60"/>
      <c r="E135" s="60"/>
      <c r="F135" s="60"/>
      <c r="G135" s="60"/>
      <c r="H135" s="60"/>
      <c r="I135" s="70"/>
      <c r="J135" s="71"/>
      <c r="K135" s="71"/>
      <c r="L135" s="70"/>
      <c r="M135" s="71"/>
    </row>
    <row r="136" spans="1:13">
      <c r="A136" s="60"/>
      <c r="B136" s="60"/>
      <c r="C136" s="65"/>
      <c r="D136" s="60"/>
      <c r="E136" s="60"/>
      <c r="F136" s="60"/>
      <c r="G136" s="60"/>
      <c r="H136" s="60"/>
      <c r="I136" s="70"/>
      <c r="J136" s="71"/>
      <c r="K136" s="71"/>
      <c r="L136" s="70"/>
      <c r="M136" s="71"/>
    </row>
    <row r="137" spans="1:13">
      <c r="A137" s="60"/>
      <c r="B137" s="60"/>
      <c r="C137" s="65"/>
      <c r="D137" s="60"/>
      <c r="E137" s="60"/>
      <c r="F137" s="60"/>
      <c r="G137" s="60"/>
      <c r="H137" s="60"/>
      <c r="I137" s="70"/>
      <c r="J137" s="71"/>
      <c r="K137" s="71"/>
      <c r="L137" s="70"/>
      <c r="M137" s="71"/>
    </row>
    <row r="138" spans="1:13">
      <c r="A138" s="60"/>
      <c r="B138" s="60"/>
      <c r="C138" s="65"/>
      <c r="D138" s="60"/>
      <c r="E138" s="60"/>
      <c r="F138" s="60"/>
      <c r="G138" s="60"/>
      <c r="H138" s="60"/>
      <c r="I138" s="70"/>
      <c r="J138" s="71"/>
      <c r="K138" s="71"/>
      <c r="L138" s="70"/>
      <c r="M138" s="71"/>
    </row>
    <row r="139" spans="1:13">
      <c r="A139" s="60"/>
      <c r="B139" s="60"/>
      <c r="C139" s="65"/>
      <c r="D139" s="60"/>
      <c r="E139" s="60"/>
      <c r="F139" s="60"/>
      <c r="G139" s="60"/>
      <c r="H139" s="60"/>
      <c r="I139" s="70"/>
      <c r="J139" s="71"/>
      <c r="K139" s="71"/>
      <c r="L139" s="70"/>
      <c r="M139" s="71"/>
    </row>
    <row r="140" spans="1:13">
      <c r="A140" s="60"/>
      <c r="B140" s="60"/>
      <c r="C140" s="65"/>
      <c r="D140" s="60"/>
      <c r="E140" s="60"/>
      <c r="F140" s="60"/>
      <c r="G140" s="60"/>
      <c r="H140" s="60"/>
      <c r="I140" s="70"/>
      <c r="J140" s="71"/>
      <c r="K140" s="71"/>
      <c r="L140" s="70"/>
      <c r="M140" s="71"/>
    </row>
    <row r="141" spans="1:13">
      <c r="A141" s="60"/>
      <c r="B141" s="60"/>
      <c r="C141" s="65"/>
      <c r="D141" s="60"/>
      <c r="E141" s="60"/>
      <c r="F141" s="60"/>
      <c r="G141" s="60"/>
      <c r="H141" s="60"/>
      <c r="I141" s="70"/>
      <c r="J141" s="71"/>
      <c r="K141" s="71"/>
      <c r="L141" s="70"/>
      <c r="M141" s="71"/>
    </row>
    <row r="142" spans="1:13">
      <c r="A142" s="60"/>
      <c r="B142" s="60"/>
      <c r="C142" s="65"/>
      <c r="D142" s="60"/>
      <c r="E142" s="60"/>
      <c r="F142" s="60"/>
      <c r="G142" s="60"/>
      <c r="H142" s="60"/>
      <c r="I142" s="70"/>
      <c r="J142" s="71"/>
      <c r="K142" s="71"/>
      <c r="L142" s="70"/>
      <c r="M142" s="71"/>
    </row>
    <row r="143" spans="1:13">
      <c r="A143" s="60"/>
      <c r="B143" s="60"/>
      <c r="C143" s="65"/>
      <c r="D143" s="60"/>
      <c r="E143" s="60"/>
      <c r="F143" s="60"/>
      <c r="G143" s="60"/>
      <c r="H143" s="60"/>
      <c r="I143" s="70"/>
      <c r="J143" s="71"/>
      <c r="K143" s="71"/>
      <c r="L143" s="70"/>
      <c r="M143" s="71"/>
    </row>
    <row r="144" spans="1:13">
      <c r="C144" s="65"/>
      <c r="D144" s="60"/>
      <c r="E144" s="60"/>
      <c r="F144" s="60"/>
      <c r="G144" s="60"/>
      <c r="H144" s="60"/>
    </row>
    <row r="145" spans="3:8">
      <c r="C145" s="65"/>
      <c r="D145" s="60"/>
      <c r="E145" s="60"/>
      <c r="F145" s="60"/>
      <c r="G145" s="60"/>
      <c r="H145" s="60"/>
    </row>
    <row r="146" spans="3:8">
      <c r="C146" s="65"/>
      <c r="D146" s="60"/>
      <c r="E146" s="60"/>
      <c r="F146" s="60"/>
      <c r="G146" s="60"/>
      <c r="H146" s="60"/>
    </row>
    <row r="147" spans="3:8">
      <c r="C147" s="65"/>
      <c r="D147" s="60"/>
      <c r="E147" s="60"/>
      <c r="F147" s="60"/>
      <c r="G147" s="60"/>
      <c r="H147" s="60"/>
    </row>
  </sheetData>
  <mergeCells count="196">
    <mergeCell ref="B28:B35"/>
    <mergeCell ref="C28:C29"/>
    <mergeCell ref="D28:D29"/>
    <mergeCell ref="E28:E29"/>
    <mergeCell ref="C30:C31"/>
    <mergeCell ref="D30:D31"/>
    <mergeCell ref="B12:B19"/>
    <mergeCell ref="C12:C13"/>
    <mergeCell ref="D12:D13"/>
    <mergeCell ref="E12:E13"/>
    <mergeCell ref="D16:D17"/>
    <mergeCell ref="B20:B27"/>
    <mergeCell ref="C20:C21"/>
    <mergeCell ref="C22:C23"/>
    <mergeCell ref="D20:D21"/>
    <mergeCell ref="E20:E21"/>
    <mergeCell ref="D22:D23"/>
    <mergeCell ref="E22:E23"/>
    <mergeCell ref="C34:C35"/>
    <mergeCell ref="D34:D35"/>
    <mergeCell ref="C8:C9"/>
    <mergeCell ref="D26:D27"/>
    <mergeCell ref="D8:D9"/>
    <mergeCell ref="D10:D11"/>
    <mergeCell ref="E8:E9"/>
    <mergeCell ref="M18:M19"/>
    <mergeCell ref="M26:M27"/>
    <mergeCell ref="B64:B73"/>
    <mergeCell ref="C64:C65"/>
    <mergeCell ref="C66:C67"/>
    <mergeCell ref="D64:D65"/>
    <mergeCell ref="E64:E65"/>
    <mergeCell ref="D66:D67"/>
    <mergeCell ref="E66:E67"/>
    <mergeCell ref="D70:D71"/>
    <mergeCell ref="D72:D73"/>
    <mergeCell ref="D68:D69"/>
    <mergeCell ref="E70:E71"/>
    <mergeCell ref="E72:E73"/>
    <mergeCell ref="M44:M45"/>
    <mergeCell ref="M46:M47"/>
    <mergeCell ref="B8:B11"/>
    <mergeCell ref="C14:C15"/>
    <mergeCell ref="D14:D15"/>
    <mergeCell ref="A1:B4"/>
    <mergeCell ref="C1:N1"/>
    <mergeCell ref="C2:N2"/>
    <mergeCell ref="D3:N3"/>
    <mergeCell ref="D4:N4"/>
    <mergeCell ref="N6:N7"/>
    <mergeCell ref="C6:C7"/>
    <mergeCell ref="D6:E6"/>
    <mergeCell ref="F6:K6"/>
    <mergeCell ref="A6:A7"/>
    <mergeCell ref="B6:B7"/>
    <mergeCell ref="A36:A43"/>
    <mergeCell ref="B36:B43"/>
    <mergeCell ref="D42:D43"/>
    <mergeCell ref="M38:M39"/>
    <mergeCell ref="M42:M43"/>
    <mergeCell ref="M32:M33"/>
    <mergeCell ref="M34:M35"/>
    <mergeCell ref="M36:M37"/>
    <mergeCell ref="L6:M6"/>
    <mergeCell ref="A8:A35"/>
    <mergeCell ref="C32:C33"/>
    <mergeCell ref="D32:D33"/>
    <mergeCell ref="E32:E33"/>
    <mergeCell ref="D18:D19"/>
    <mergeCell ref="E18:E19"/>
    <mergeCell ref="C26:C27"/>
    <mergeCell ref="E24:E25"/>
    <mergeCell ref="C24:C25"/>
    <mergeCell ref="E26:E27"/>
    <mergeCell ref="C10:C11"/>
    <mergeCell ref="C18:C19"/>
    <mergeCell ref="E10:E11"/>
    <mergeCell ref="M10:M11"/>
    <mergeCell ref="C16:C17"/>
    <mergeCell ref="A74:K74"/>
    <mergeCell ref="C70:C71"/>
    <mergeCell ref="E50:E51"/>
    <mergeCell ref="A48:A73"/>
    <mergeCell ref="C62:C63"/>
    <mergeCell ref="D48:D49"/>
    <mergeCell ref="D50:D51"/>
    <mergeCell ref="D62:D63"/>
    <mergeCell ref="E62:E63"/>
    <mergeCell ref="D60:D61"/>
    <mergeCell ref="E60:E61"/>
    <mergeCell ref="C56:C57"/>
    <mergeCell ref="D56:D57"/>
    <mergeCell ref="E56:E57"/>
    <mergeCell ref="E52:E53"/>
    <mergeCell ref="C60:C61"/>
    <mergeCell ref="C68:C69"/>
    <mergeCell ref="C72:C73"/>
    <mergeCell ref="B52:B63"/>
    <mergeCell ref="C52:C53"/>
    <mergeCell ref="D52:D53"/>
    <mergeCell ref="C54:C55"/>
    <mergeCell ref="B44:B51"/>
    <mergeCell ref="C44:C45"/>
    <mergeCell ref="L8:L11"/>
    <mergeCell ref="M8:M9"/>
    <mergeCell ref="M72:M73"/>
    <mergeCell ref="M68:M69"/>
    <mergeCell ref="M70:M71"/>
    <mergeCell ref="E54:E55"/>
    <mergeCell ref="E58:E59"/>
    <mergeCell ref="M54:M55"/>
    <mergeCell ref="M58:M59"/>
    <mergeCell ref="E40:E41"/>
    <mergeCell ref="M40:M41"/>
    <mergeCell ref="L64:L73"/>
    <mergeCell ref="M66:M67"/>
    <mergeCell ref="M64:M65"/>
    <mergeCell ref="E16:E17"/>
    <mergeCell ref="M16:M17"/>
    <mergeCell ref="L20:L27"/>
    <mergeCell ref="E30:E31"/>
    <mergeCell ref="E14:E15"/>
    <mergeCell ref="E34:E35"/>
    <mergeCell ref="M24:M25"/>
    <mergeCell ref="L12:L19"/>
    <mergeCell ref="M14:M15"/>
    <mergeCell ref="M12:M13"/>
    <mergeCell ref="L28:L35"/>
    <mergeCell ref="M20:M21"/>
    <mergeCell ref="M22:M23"/>
    <mergeCell ref="M28:M29"/>
    <mergeCell ref="M30:M31"/>
    <mergeCell ref="D24:D25"/>
    <mergeCell ref="L36:L43"/>
    <mergeCell ref="L52:L63"/>
    <mergeCell ref="C48:C49"/>
    <mergeCell ref="E48:E49"/>
    <mergeCell ref="C50:C51"/>
    <mergeCell ref="E42:E43"/>
    <mergeCell ref="D38:D39"/>
    <mergeCell ref="C36:C37"/>
    <mergeCell ref="D36:D37"/>
    <mergeCell ref="E36:E37"/>
    <mergeCell ref="C42:C43"/>
    <mergeCell ref="C38:C39"/>
    <mergeCell ref="D54:D55"/>
    <mergeCell ref="C58:C59"/>
    <mergeCell ref="D58:D59"/>
    <mergeCell ref="C40:C41"/>
    <mergeCell ref="D40:D41"/>
    <mergeCell ref="D44:D45"/>
    <mergeCell ref="E44:E45"/>
    <mergeCell ref="C46:C47"/>
    <mergeCell ref="D46:D47"/>
    <mergeCell ref="E46:E47"/>
    <mergeCell ref="L44:L51"/>
    <mergeCell ref="E38:E39"/>
    <mergeCell ref="N68:N69"/>
    <mergeCell ref="N70:N71"/>
    <mergeCell ref="N72:N73"/>
    <mergeCell ref="N64:N65"/>
    <mergeCell ref="N66:N67"/>
    <mergeCell ref="M56:M57"/>
    <mergeCell ref="N44:N45"/>
    <mergeCell ref="N46:N47"/>
    <mergeCell ref="N54:N55"/>
    <mergeCell ref="N56:N57"/>
    <mergeCell ref="M48:M49"/>
    <mergeCell ref="M62:M63"/>
    <mergeCell ref="M52:M53"/>
    <mergeCell ref="M60:M61"/>
    <mergeCell ref="M50:M51"/>
    <mergeCell ref="N8:N9"/>
    <mergeCell ref="N10:N11"/>
    <mergeCell ref="N18:N19"/>
    <mergeCell ref="N40:N41"/>
    <mergeCell ref="N62:N63"/>
    <mergeCell ref="N52:N53"/>
    <mergeCell ref="N60:N61"/>
    <mergeCell ref="N36:N37"/>
    <mergeCell ref="N42:N43"/>
    <mergeCell ref="N38:N39"/>
    <mergeCell ref="N16:N17"/>
    <mergeCell ref="N26:N27"/>
    <mergeCell ref="N24:N25"/>
    <mergeCell ref="N34:N35"/>
    <mergeCell ref="N32:N33"/>
    <mergeCell ref="N50:N51"/>
    <mergeCell ref="N48:N49"/>
    <mergeCell ref="N58:N59"/>
    <mergeCell ref="N12:N13"/>
    <mergeCell ref="N14:N15"/>
    <mergeCell ref="N20:N21"/>
    <mergeCell ref="N22:N23"/>
    <mergeCell ref="N28:N29"/>
    <mergeCell ref="N30:N31"/>
  </mergeCells>
  <printOptions horizontalCentered="1" verticalCentered="1"/>
  <pageMargins left="0" right="0" top="0.55118110236220474" bottom="0" header="0.31496062992125984" footer="0"/>
  <pageSetup scale="44" fitToHeight="0" orientation="landscape" r:id="rId1"/>
  <headerFooter>
    <oddFooter>&amp;C&amp;G</oddFooter>
  </headerFooter>
  <rowBreaks count="1" manualBreakCount="1">
    <brk id="31" max="13"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V126"/>
  <sheetViews>
    <sheetView zoomScale="51" zoomScaleNormal="51" workbookViewId="0">
      <selection sqref="A1:E4"/>
    </sheetView>
  </sheetViews>
  <sheetFormatPr baseColWidth="10" defaultColWidth="11.42578125" defaultRowHeight="51" customHeight="1"/>
  <cols>
    <col min="1" max="2" width="8.7109375" style="99" customWidth="1"/>
    <col min="3" max="3" width="16.28515625" style="99" customWidth="1"/>
    <col min="4" max="4" width="37.28515625" style="99" customWidth="1"/>
    <col min="5" max="5" width="16" style="99" customWidth="1"/>
    <col min="6" max="6" width="26.140625" style="359" customWidth="1"/>
    <col min="7" max="7" width="21.85546875" style="359" bestFit="1" customWidth="1"/>
    <col min="8" max="8" width="21.28515625" style="359" bestFit="1" customWidth="1"/>
    <col min="9" max="9" width="26.42578125" style="359" bestFit="1" customWidth="1"/>
    <col min="10" max="10" width="25.28515625" style="359" bestFit="1" customWidth="1"/>
    <col min="11" max="11" width="25.5703125" style="359" bestFit="1" customWidth="1"/>
    <col min="12" max="12" width="18.85546875" style="360" customWidth="1"/>
    <col min="13" max="13" width="21" style="359" customWidth="1"/>
    <col min="14" max="14" width="28.85546875" style="359" customWidth="1"/>
    <col min="15" max="15" width="19" style="99" customWidth="1"/>
    <col min="16" max="16" width="20.140625" style="99" customWidth="1"/>
    <col min="17" max="17" width="19.28515625" style="99" customWidth="1"/>
    <col min="18" max="18" width="11.42578125" style="99"/>
    <col min="19" max="19" width="22.85546875" style="99" customWidth="1"/>
    <col min="20" max="23" width="16.7109375" style="99" customWidth="1"/>
    <col min="24" max="24" width="16.42578125" style="99" customWidth="1"/>
    <col min="25" max="25" width="14.85546875" style="346" customWidth="1"/>
    <col min="26" max="26" width="11" style="359" customWidth="1"/>
    <col min="27" max="27" width="14.140625" style="96" customWidth="1"/>
    <col min="28" max="30" width="11.42578125" style="97"/>
    <col min="31" max="74" width="11.42578125" style="98"/>
    <col min="75" max="16384" width="11.42578125" style="99"/>
  </cols>
  <sheetData>
    <row r="1" spans="1:74" ht="51" customHeight="1">
      <c r="A1" s="1006"/>
      <c r="B1" s="1007"/>
      <c r="C1" s="1007"/>
      <c r="D1" s="1007"/>
      <c r="E1" s="1008"/>
      <c r="F1" s="986" t="s">
        <v>0</v>
      </c>
      <c r="G1" s="987"/>
      <c r="H1" s="987"/>
      <c r="I1" s="987"/>
      <c r="J1" s="987"/>
      <c r="K1" s="987"/>
      <c r="L1" s="987"/>
      <c r="M1" s="987"/>
      <c r="N1" s="987"/>
      <c r="O1" s="987"/>
      <c r="P1" s="987"/>
      <c r="Q1" s="987"/>
      <c r="R1" s="987"/>
      <c r="S1" s="987"/>
      <c r="T1" s="987"/>
      <c r="U1" s="987"/>
      <c r="V1" s="987"/>
      <c r="W1" s="987"/>
      <c r="X1" s="987"/>
      <c r="Y1" s="987"/>
      <c r="Z1" s="988"/>
    </row>
    <row r="2" spans="1:74" ht="51" customHeight="1">
      <c r="A2" s="1009"/>
      <c r="B2" s="1010"/>
      <c r="C2" s="1010"/>
      <c r="D2" s="1010"/>
      <c r="E2" s="1011"/>
      <c r="F2" s="989" t="s">
        <v>101</v>
      </c>
      <c r="G2" s="990"/>
      <c r="H2" s="990"/>
      <c r="I2" s="990"/>
      <c r="J2" s="990"/>
      <c r="K2" s="990"/>
      <c r="L2" s="990"/>
      <c r="M2" s="990"/>
      <c r="N2" s="990"/>
      <c r="O2" s="990"/>
      <c r="P2" s="990"/>
      <c r="Q2" s="990"/>
      <c r="R2" s="990"/>
      <c r="S2" s="990"/>
      <c r="T2" s="990"/>
      <c r="U2" s="990"/>
      <c r="V2" s="990"/>
      <c r="W2" s="990"/>
      <c r="X2" s="990"/>
      <c r="Y2" s="990"/>
      <c r="Z2" s="991"/>
    </row>
    <row r="3" spans="1:74" ht="51" customHeight="1">
      <c r="A3" s="1009"/>
      <c r="B3" s="1010"/>
      <c r="C3" s="1010"/>
      <c r="D3" s="1010"/>
      <c r="E3" s="1011"/>
      <c r="F3" s="992" t="s">
        <v>102</v>
      </c>
      <c r="G3" s="993"/>
      <c r="H3" s="992" t="s">
        <v>89</v>
      </c>
      <c r="I3" s="994"/>
      <c r="J3" s="994"/>
      <c r="K3" s="994"/>
      <c r="L3" s="994"/>
      <c r="M3" s="994"/>
      <c r="N3" s="994"/>
      <c r="O3" s="994"/>
      <c r="P3" s="994"/>
      <c r="Q3" s="994"/>
      <c r="R3" s="994"/>
      <c r="S3" s="994"/>
      <c r="T3" s="994"/>
      <c r="U3" s="994"/>
      <c r="V3" s="994"/>
      <c r="W3" s="994"/>
      <c r="X3" s="994"/>
      <c r="Y3" s="994"/>
      <c r="Z3" s="995"/>
    </row>
    <row r="4" spans="1:74" ht="51" customHeight="1" thickBot="1">
      <c r="A4" s="1009"/>
      <c r="B4" s="1010"/>
      <c r="C4" s="1010"/>
      <c r="D4" s="1010"/>
      <c r="E4" s="1011"/>
      <c r="F4" s="996" t="s">
        <v>103</v>
      </c>
      <c r="G4" s="997"/>
      <c r="H4" s="998">
        <v>43101</v>
      </c>
      <c r="I4" s="999"/>
      <c r="J4" s="999"/>
      <c r="K4" s="999"/>
      <c r="L4" s="999"/>
      <c r="M4" s="999"/>
      <c r="N4" s="999"/>
      <c r="O4" s="999"/>
      <c r="P4" s="999"/>
      <c r="Q4" s="999"/>
      <c r="R4" s="999"/>
      <c r="S4" s="999"/>
      <c r="T4" s="999"/>
      <c r="U4" s="999"/>
      <c r="V4" s="999"/>
      <c r="W4" s="999"/>
      <c r="X4" s="999"/>
      <c r="Y4" s="999"/>
      <c r="Z4" s="1000"/>
    </row>
    <row r="5" spans="1:74" s="104" customFormat="1" ht="51" customHeight="1">
      <c r="A5" s="1012" t="s">
        <v>105</v>
      </c>
      <c r="B5" s="646"/>
      <c r="C5" s="1012" t="s">
        <v>106</v>
      </c>
      <c r="D5" s="1012" t="s">
        <v>107</v>
      </c>
      <c r="E5" s="956" t="s">
        <v>108</v>
      </c>
      <c r="F5" s="984" t="s">
        <v>109</v>
      </c>
      <c r="G5" s="984" t="s">
        <v>110</v>
      </c>
      <c r="H5" s="984"/>
      <c r="I5" s="984"/>
      <c r="J5" s="984"/>
      <c r="K5" s="984" t="s">
        <v>111</v>
      </c>
      <c r="L5" s="984"/>
      <c r="M5" s="984"/>
      <c r="N5" s="984"/>
      <c r="O5" s="1001" t="s">
        <v>112</v>
      </c>
      <c r="P5" s="1002"/>
      <c r="Q5" s="1002"/>
      <c r="R5" s="1002"/>
      <c r="S5" s="1002"/>
      <c r="T5" s="1001" t="s">
        <v>113</v>
      </c>
      <c r="U5" s="1002"/>
      <c r="V5" s="1002"/>
      <c r="W5" s="1002"/>
      <c r="X5" s="1002"/>
      <c r="Y5" s="1002"/>
      <c r="Z5" s="1003"/>
      <c r="AA5" s="101"/>
      <c r="AB5" s="102"/>
      <c r="AC5" s="102"/>
      <c r="AD5" s="102"/>
      <c r="AE5" s="103"/>
      <c r="AF5" s="103"/>
      <c r="AG5" s="103"/>
      <c r="AH5" s="103"/>
      <c r="AI5" s="103"/>
      <c r="AJ5" s="103"/>
      <c r="AK5" s="103"/>
      <c r="AL5" s="103"/>
      <c r="AM5" s="103"/>
      <c r="AN5" s="103"/>
      <c r="AO5" s="103"/>
      <c r="AP5" s="103"/>
      <c r="AQ5" s="103"/>
      <c r="AR5" s="103"/>
      <c r="AS5" s="103"/>
      <c r="AT5" s="103"/>
      <c r="AU5" s="103"/>
      <c r="AV5" s="103"/>
      <c r="AW5" s="103"/>
      <c r="AX5" s="103"/>
      <c r="AY5" s="103"/>
      <c r="AZ5" s="103"/>
      <c r="BA5" s="103"/>
      <c r="BB5" s="103"/>
      <c r="BC5" s="103"/>
      <c r="BD5" s="103"/>
      <c r="BE5" s="103"/>
      <c r="BF5" s="103"/>
      <c r="BG5" s="103"/>
      <c r="BH5" s="103"/>
      <c r="BI5" s="103"/>
      <c r="BJ5" s="103"/>
      <c r="BK5" s="103"/>
      <c r="BL5" s="103"/>
      <c r="BM5" s="103"/>
      <c r="BN5" s="103"/>
      <c r="BO5" s="103"/>
      <c r="BP5" s="103"/>
      <c r="BQ5" s="103"/>
      <c r="BR5" s="103"/>
      <c r="BS5" s="103"/>
      <c r="BT5" s="103"/>
      <c r="BU5" s="103"/>
      <c r="BV5" s="103"/>
    </row>
    <row r="6" spans="1:74" s="104" customFormat="1" ht="51" customHeight="1" thickBot="1">
      <c r="A6" s="1013" t="s">
        <v>114</v>
      </c>
      <c r="B6" s="647"/>
      <c r="C6" s="1013"/>
      <c r="D6" s="1014"/>
      <c r="E6" s="1015"/>
      <c r="F6" s="985"/>
      <c r="G6" s="648" t="s">
        <v>115</v>
      </c>
      <c r="H6" s="648" t="s">
        <v>116</v>
      </c>
      <c r="I6" s="648" t="s">
        <v>117</v>
      </c>
      <c r="J6" s="648" t="s">
        <v>118</v>
      </c>
      <c r="K6" s="648" t="s">
        <v>119</v>
      </c>
      <c r="L6" s="648" t="s">
        <v>121</v>
      </c>
      <c r="M6" s="648" t="s">
        <v>122</v>
      </c>
      <c r="N6" s="648" t="s">
        <v>123</v>
      </c>
      <c r="O6" s="107" t="s">
        <v>124</v>
      </c>
      <c r="P6" s="108" t="s">
        <v>125</v>
      </c>
      <c r="Q6" s="108" t="s">
        <v>126</v>
      </c>
      <c r="R6" s="108" t="s">
        <v>127</v>
      </c>
      <c r="S6" s="108" t="s">
        <v>128</v>
      </c>
      <c r="T6" s="109" t="s">
        <v>129</v>
      </c>
      <c r="U6" s="109" t="s">
        <v>130</v>
      </c>
      <c r="V6" s="522" t="s">
        <v>228</v>
      </c>
      <c r="W6" s="522" t="s">
        <v>131</v>
      </c>
      <c r="X6" s="522" t="s">
        <v>132</v>
      </c>
      <c r="Y6" s="522" t="s">
        <v>133</v>
      </c>
      <c r="Z6" s="521" t="s">
        <v>134</v>
      </c>
      <c r="AA6" s="114"/>
      <c r="AB6" s="102"/>
      <c r="AC6" s="102"/>
      <c r="AD6" s="102"/>
      <c r="AE6" s="103"/>
      <c r="AF6" s="103"/>
      <c r="AG6" s="103"/>
      <c r="AH6" s="103"/>
      <c r="AI6" s="103"/>
      <c r="AJ6" s="103"/>
      <c r="AK6" s="103"/>
      <c r="AL6" s="103"/>
      <c r="AM6" s="103"/>
      <c r="AN6" s="103"/>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c r="BM6" s="103"/>
      <c r="BN6" s="103"/>
      <c r="BO6" s="103"/>
      <c r="BP6" s="103"/>
      <c r="BQ6" s="103"/>
      <c r="BR6" s="103"/>
      <c r="BS6" s="103"/>
      <c r="BT6" s="103"/>
      <c r="BU6" s="103"/>
      <c r="BV6" s="103"/>
    </row>
    <row r="7" spans="1:74" ht="51" customHeight="1">
      <c r="A7" s="942">
        <v>1</v>
      </c>
      <c r="B7" s="942">
        <v>1</v>
      </c>
      <c r="C7" s="942" t="s">
        <v>79</v>
      </c>
      <c r="D7" s="942" t="s">
        <v>227</v>
      </c>
      <c r="E7" s="212" t="s">
        <v>136</v>
      </c>
      <c r="F7" s="116">
        <v>25</v>
      </c>
      <c r="G7" s="117">
        <v>40</v>
      </c>
      <c r="H7" s="116"/>
      <c r="I7" s="116"/>
      <c r="J7" s="116"/>
      <c r="K7" s="1266">
        <v>0.22</v>
      </c>
      <c r="L7" s="409"/>
      <c r="M7" s="387"/>
      <c r="N7" s="387"/>
      <c r="O7" s="907" t="s">
        <v>137</v>
      </c>
      <c r="P7" s="907" t="s">
        <v>138</v>
      </c>
      <c r="Q7" s="933" t="s">
        <v>139</v>
      </c>
      <c r="R7" s="907" t="s">
        <v>140</v>
      </c>
      <c r="S7" s="933" t="s">
        <v>141</v>
      </c>
      <c r="T7" s="904">
        <v>53381.279999999999</v>
      </c>
      <c r="U7" s="904">
        <v>57829.72</v>
      </c>
      <c r="V7" s="901" t="s">
        <v>238</v>
      </c>
      <c r="W7" s="901" t="s">
        <v>238</v>
      </c>
      <c r="X7" s="901" t="s">
        <v>238</v>
      </c>
      <c r="Y7" s="901" t="s">
        <v>238</v>
      </c>
      <c r="Z7" s="1267">
        <v>111211</v>
      </c>
      <c r="AA7" s="112"/>
    </row>
    <row r="8" spans="1:74" ht="51" customHeight="1">
      <c r="A8" s="943"/>
      <c r="B8" s="943"/>
      <c r="C8" s="943"/>
      <c r="D8" s="943"/>
      <c r="E8" s="650" t="s">
        <v>145</v>
      </c>
      <c r="F8" s="123">
        <v>22806250</v>
      </c>
      <c r="G8" s="124">
        <v>52128571.428571403</v>
      </c>
      <c r="H8" s="123"/>
      <c r="I8" s="397"/>
      <c r="J8" s="123"/>
      <c r="K8" s="1268">
        <v>0</v>
      </c>
      <c r="L8" s="423"/>
      <c r="M8" s="124"/>
      <c r="N8" s="124"/>
      <c r="O8" s="908"/>
      <c r="P8" s="908"/>
      <c r="Q8" s="918"/>
      <c r="R8" s="908"/>
      <c r="S8" s="918"/>
      <c r="T8" s="905"/>
      <c r="U8" s="905"/>
      <c r="V8" s="902"/>
      <c r="W8" s="902"/>
      <c r="X8" s="902"/>
      <c r="Y8" s="902"/>
      <c r="Z8" s="1269"/>
      <c r="AA8" s="112"/>
    </row>
    <row r="9" spans="1:74" ht="51" customHeight="1">
      <c r="A9" s="943"/>
      <c r="B9" s="943"/>
      <c r="C9" s="943"/>
      <c r="D9" s="943"/>
      <c r="E9" s="650" t="s">
        <v>146</v>
      </c>
      <c r="F9" s="419">
        <v>0</v>
      </c>
      <c r="G9" s="419">
        <v>0</v>
      </c>
      <c r="H9" s="129"/>
      <c r="I9" s="418"/>
      <c r="J9" s="129"/>
      <c r="K9" s="1270">
        <v>0</v>
      </c>
      <c r="L9" s="429"/>
      <c r="M9" s="382"/>
      <c r="N9" s="382"/>
      <c r="O9" s="908"/>
      <c r="P9" s="908"/>
      <c r="Q9" s="918"/>
      <c r="R9" s="908"/>
      <c r="S9" s="918"/>
      <c r="T9" s="905"/>
      <c r="U9" s="905"/>
      <c r="V9" s="902"/>
      <c r="W9" s="902"/>
      <c r="X9" s="902"/>
      <c r="Y9" s="902"/>
      <c r="Z9" s="1269"/>
      <c r="AA9" s="112"/>
    </row>
    <row r="10" spans="1:74" ht="51" customHeight="1">
      <c r="A10" s="943"/>
      <c r="B10" s="943"/>
      <c r="C10" s="943"/>
      <c r="D10" s="943"/>
      <c r="E10" s="974" t="s">
        <v>147</v>
      </c>
      <c r="F10" s="1025">
        <v>12149750</v>
      </c>
      <c r="G10" s="1025">
        <v>24299500</v>
      </c>
      <c r="H10" s="896"/>
      <c r="I10" s="896"/>
      <c r="J10" s="896"/>
      <c r="K10" s="1271">
        <v>7018000</v>
      </c>
      <c r="L10" s="1029"/>
      <c r="M10" s="931"/>
      <c r="N10" s="931"/>
      <c r="O10" s="908"/>
      <c r="P10" s="908"/>
      <c r="Q10" s="918"/>
      <c r="R10" s="908"/>
      <c r="S10" s="918"/>
      <c r="T10" s="905"/>
      <c r="U10" s="905"/>
      <c r="V10" s="902"/>
      <c r="W10" s="902"/>
      <c r="X10" s="902"/>
      <c r="Y10" s="902"/>
      <c r="Z10" s="1269"/>
      <c r="AA10" s="112"/>
    </row>
    <row r="11" spans="1:74" ht="51" customHeight="1" thickBot="1">
      <c r="A11" s="943"/>
      <c r="B11" s="943"/>
      <c r="C11" s="943"/>
      <c r="D11" s="944"/>
      <c r="E11" s="975"/>
      <c r="F11" s="1026"/>
      <c r="G11" s="1026"/>
      <c r="H11" s="897"/>
      <c r="I11" s="897"/>
      <c r="J11" s="897"/>
      <c r="K11" s="1272"/>
      <c r="L11" s="1030"/>
      <c r="M11" s="932"/>
      <c r="N11" s="932"/>
      <c r="O11" s="909"/>
      <c r="P11" s="909"/>
      <c r="Q11" s="919"/>
      <c r="R11" s="909"/>
      <c r="S11" s="919"/>
      <c r="T11" s="906"/>
      <c r="U11" s="906"/>
      <c r="V11" s="903"/>
      <c r="W11" s="903"/>
      <c r="X11" s="903"/>
      <c r="Y11" s="903"/>
      <c r="Z11" s="1273"/>
      <c r="AA11" s="112"/>
    </row>
    <row r="12" spans="1:74" s="608" customFormat="1" ht="51" customHeight="1">
      <c r="A12" s="943"/>
      <c r="B12" s="943"/>
      <c r="C12" s="943"/>
      <c r="D12" s="942" t="s">
        <v>298</v>
      </c>
      <c r="E12" s="212" t="s">
        <v>136</v>
      </c>
      <c r="F12" s="116">
        <v>15</v>
      </c>
      <c r="G12" s="116">
        <v>0</v>
      </c>
      <c r="H12" s="116"/>
      <c r="I12" s="116"/>
      <c r="J12" s="116"/>
      <c r="K12" s="602">
        <v>0</v>
      </c>
      <c r="L12" s="409"/>
      <c r="M12" s="387"/>
      <c r="N12" s="387"/>
      <c r="O12" s="907" t="s">
        <v>148</v>
      </c>
      <c r="P12" s="907" t="s">
        <v>149</v>
      </c>
      <c r="Q12" s="933" t="s">
        <v>150</v>
      </c>
      <c r="R12" s="907" t="s">
        <v>140</v>
      </c>
      <c r="S12" s="933" t="s">
        <v>141</v>
      </c>
      <c r="T12" s="904">
        <v>7236</v>
      </c>
      <c r="U12" s="904">
        <v>7839</v>
      </c>
      <c r="V12" s="901" t="s">
        <v>238</v>
      </c>
      <c r="W12" s="901" t="s">
        <v>238</v>
      </c>
      <c r="X12" s="901" t="s">
        <v>238</v>
      </c>
      <c r="Y12" s="901" t="s">
        <v>238</v>
      </c>
      <c r="Z12" s="1267">
        <v>15075</v>
      </c>
      <c r="AA12" s="326"/>
      <c r="AB12" s="328"/>
      <c r="AC12" s="328"/>
      <c r="AD12" s="328"/>
      <c r="AE12" s="329"/>
      <c r="AF12" s="329"/>
      <c r="AG12" s="329"/>
      <c r="AH12" s="329"/>
      <c r="AI12" s="329"/>
      <c r="AJ12" s="329"/>
      <c r="AK12" s="329"/>
      <c r="AL12" s="329"/>
      <c r="AM12" s="329"/>
      <c r="AN12" s="329"/>
      <c r="AO12" s="329"/>
      <c r="AP12" s="329"/>
      <c r="AQ12" s="329"/>
      <c r="AR12" s="329"/>
      <c r="AS12" s="329"/>
      <c r="AT12" s="329"/>
      <c r="AU12" s="329"/>
      <c r="AV12" s="329"/>
      <c r="AW12" s="329"/>
      <c r="AX12" s="329"/>
      <c r="AY12" s="329"/>
      <c r="AZ12" s="329"/>
      <c r="BA12" s="329"/>
      <c r="BB12" s="329"/>
      <c r="BC12" s="329"/>
      <c r="BD12" s="329"/>
      <c r="BE12" s="329"/>
      <c r="BF12" s="329"/>
      <c r="BG12" s="329"/>
      <c r="BH12" s="329"/>
      <c r="BI12" s="329"/>
      <c r="BJ12" s="329"/>
      <c r="BK12" s="329"/>
      <c r="BL12" s="329"/>
      <c r="BM12" s="329"/>
      <c r="BN12" s="329"/>
      <c r="BO12" s="329"/>
      <c r="BP12" s="329"/>
      <c r="BQ12" s="329"/>
      <c r="BR12" s="329"/>
      <c r="BS12" s="329"/>
      <c r="BT12" s="329"/>
      <c r="BU12" s="329"/>
      <c r="BV12" s="607"/>
    </row>
    <row r="13" spans="1:74" s="608" customFormat="1" ht="51" customHeight="1">
      <c r="A13" s="943"/>
      <c r="B13" s="943"/>
      <c r="C13" s="943"/>
      <c r="D13" s="943"/>
      <c r="E13" s="650" t="s">
        <v>145</v>
      </c>
      <c r="F13" s="123">
        <v>22806250</v>
      </c>
      <c r="G13" s="123">
        <v>0</v>
      </c>
      <c r="H13" s="123"/>
      <c r="I13" s="397"/>
      <c r="J13" s="123"/>
      <c r="K13" s="644">
        <v>0</v>
      </c>
      <c r="L13" s="423"/>
      <c r="M13" s="124"/>
      <c r="N13" s="124"/>
      <c r="O13" s="908"/>
      <c r="P13" s="908"/>
      <c r="Q13" s="918"/>
      <c r="R13" s="908"/>
      <c r="S13" s="918"/>
      <c r="T13" s="905"/>
      <c r="U13" s="905"/>
      <c r="V13" s="902"/>
      <c r="W13" s="902"/>
      <c r="X13" s="902"/>
      <c r="Y13" s="902"/>
      <c r="Z13" s="1269"/>
      <c r="AA13" s="326"/>
      <c r="AB13" s="328"/>
      <c r="AC13" s="328"/>
      <c r="AD13" s="328"/>
      <c r="AE13" s="329"/>
      <c r="AF13" s="329"/>
      <c r="AG13" s="329"/>
      <c r="AH13" s="329"/>
      <c r="AI13" s="329"/>
      <c r="AJ13" s="329"/>
      <c r="AK13" s="329"/>
      <c r="AL13" s="329"/>
      <c r="AM13" s="329"/>
      <c r="AN13" s="329"/>
      <c r="AO13" s="329"/>
      <c r="AP13" s="329"/>
      <c r="AQ13" s="329"/>
      <c r="AR13" s="329"/>
      <c r="AS13" s="329"/>
      <c r="AT13" s="329"/>
      <c r="AU13" s="329"/>
      <c r="AV13" s="329"/>
      <c r="AW13" s="329"/>
      <c r="AX13" s="329"/>
      <c r="AY13" s="329"/>
      <c r="AZ13" s="329"/>
      <c r="BA13" s="329"/>
      <c r="BB13" s="329"/>
      <c r="BC13" s="329"/>
      <c r="BD13" s="329"/>
      <c r="BE13" s="329"/>
      <c r="BF13" s="329"/>
      <c r="BG13" s="329"/>
      <c r="BH13" s="329"/>
      <c r="BI13" s="329"/>
      <c r="BJ13" s="329"/>
      <c r="BK13" s="329"/>
      <c r="BL13" s="329"/>
      <c r="BM13" s="329"/>
      <c r="BN13" s="329"/>
      <c r="BO13" s="329"/>
      <c r="BP13" s="329"/>
      <c r="BQ13" s="329"/>
      <c r="BR13" s="329"/>
      <c r="BS13" s="329"/>
      <c r="BT13" s="329"/>
      <c r="BU13" s="329"/>
      <c r="BV13" s="607"/>
    </row>
    <row r="14" spans="1:74" s="608" customFormat="1" ht="51" customHeight="1">
      <c r="A14" s="943"/>
      <c r="B14" s="943"/>
      <c r="C14" s="943"/>
      <c r="D14" s="943"/>
      <c r="E14" s="650" t="s">
        <v>146</v>
      </c>
      <c r="F14" s="419">
        <v>0</v>
      </c>
      <c r="G14" s="419">
        <v>0</v>
      </c>
      <c r="H14" s="129"/>
      <c r="I14" s="418"/>
      <c r="J14" s="129"/>
      <c r="K14" s="603">
        <v>0</v>
      </c>
      <c r="L14" s="429"/>
      <c r="M14" s="382"/>
      <c r="N14" s="382"/>
      <c r="O14" s="908"/>
      <c r="P14" s="908"/>
      <c r="Q14" s="918"/>
      <c r="R14" s="908"/>
      <c r="S14" s="918"/>
      <c r="T14" s="905"/>
      <c r="U14" s="905"/>
      <c r="V14" s="902"/>
      <c r="W14" s="902"/>
      <c r="X14" s="902"/>
      <c r="Y14" s="902"/>
      <c r="Z14" s="1269"/>
      <c r="AA14" s="326"/>
      <c r="AB14" s="328"/>
      <c r="AC14" s="328"/>
      <c r="AD14" s="328"/>
      <c r="AE14" s="329"/>
      <c r="AF14" s="329"/>
      <c r="AG14" s="329"/>
      <c r="AH14" s="329"/>
      <c r="AI14" s="329"/>
      <c r="AJ14" s="329"/>
      <c r="AK14" s="329"/>
      <c r="AL14" s="329"/>
      <c r="AM14" s="329"/>
      <c r="AN14" s="329"/>
      <c r="AO14" s="329"/>
      <c r="AP14" s="329"/>
      <c r="AQ14" s="329"/>
      <c r="AR14" s="329"/>
      <c r="AS14" s="329"/>
      <c r="AT14" s="329"/>
      <c r="AU14" s="329"/>
      <c r="AV14" s="329"/>
      <c r="AW14" s="329"/>
      <c r="AX14" s="329"/>
      <c r="AY14" s="329"/>
      <c r="AZ14" s="329"/>
      <c r="BA14" s="329"/>
      <c r="BB14" s="329"/>
      <c r="BC14" s="329"/>
      <c r="BD14" s="329"/>
      <c r="BE14" s="329"/>
      <c r="BF14" s="329"/>
      <c r="BG14" s="329"/>
      <c r="BH14" s="329"/>
      <c r="BI14" s="329"/>
      <c r="BJ14" s="329"/>
      <c r="BK14" s="329"/>
      <c r="BL14" s="329"/>
      <c r="BM14" s="329"/>
      <c r="BN14" s="329"/>
      <c r="BO14" s="329"/>
      <c r="BP14" s="329"/>
      <c r="BQ14" s="329"/>
      <c r="BR14" s="329"/>
      <c r="BS14" s="329"/>
      <c r="BT14" s="329"/>
      <c r="BU14" s="329"/>
      <c r="BV14" s="607"/>
    </row>
    <row r="15" spans="1:74" s="608" customFormat="1" ht="51" customHeight="1">
      <c r="A15" s="943"/>
      <c r="B15" s="943"/>
      <c r="C15" s="943"/>
      <c r="D15" s="943"/>
      <c r="E15" s="974" t="s">
        <v>147</v>
      </c>
      <c r="F15" s="1025">
        <v>12149750</v>
      </c>
      <c r="G15" s="1025">
        <v>0</v>
      </c>
      <c r="H15" s="896"/>
      <c r="I15" s="896"/>
      <c r="J15" s="896"/>
      <c r="K15" s="926">
        <v>0</v>
      </c>
      <c r="L15" s="1029"/>
      <c r="M15" s="931"/>
      <c r="N15" s="931"/>
      <c r="O15" s="908"/>
      <c r="P15" s="908"/>
      <c r="Q15" s="918"/>
      <c r="R15" s="908"/>
      <c r="S15" s="918"/>
      <c r="T15" s="905"/>
      <c r="U15" s="905"/>
      <c r="V15" s="902"/>
      <c r="W15" s="902"/>
      <c r="X15" s="902"/>
      <c r="Y15" s="902"/>
      <c r="Z15" s="1269"/>
      <c r="AA15" s="326"/>
      <c r="AB15" s="328"/>
      <c r="AC15" s="328"/>
      <c r="AD15" s="328"/>
      <c r="AE15" s="329"/>
      <c r="AF15" s="329"/>
      <c r="AG15" s="329"/>
      <c r="AH15" s="329"/>
      <c r="AI15" s="329"/>
      <c r="AJ15" s="329"/>
      <c r="AK15" s="329"/>
      <c r="AL15" s="329"/>
      <c r="AM15" s="329"/>
      <c r="AN15" s="329"/>
      <c r="AO15" s="329"/>
      <c r="AP15" s="329"/>
      <c r="AQ15" s="329"/>
      <c r="AR15" s="329"/>
      <c r="AS15" s="329"/>
      <c r="AT15" s="329"/>
      <c r="AU15" s="329"/>
      <c r="AV15" s="329"/>
      <c r="AW15" s="329"/>
      <c r="AX15" s="329"/>
      <c r="AY15" s="329"/>
      <c r="AZ15" s="329"/>
      <c r="BA15" s="329"/>
      <c r="BB15" s="329"/>
      <c r="BC15" s="329"/>
      <c r="BD15" s="329"/>
      <c r="BE15" s="329"/>
      <c r="BF15" s="329"/>
      <c r="BG15" s="329"/>
      <c r="BH15" s="329"/>
      <c r="BI15" s="329"/>
      <c r="BJ15" s="329"/>
      <c r="BK15" s="329"/>
      <c r="BL15" s="329"/>
      <c r="BM15" s="329"/>
      <c r="BN15" s="329"/>
      <c r="BO15" s="329"/>
      <c r="BP15" s="329"/>
      <c r="BQ15" s="329"/>
      <c r="BR15" s="329"/>
      <c r="BS15" s="329"/>
      <c r="BT15" s="329"/>
      <c r="BU15" s="329"/>
      <c r="BV15" s="607"/>
    </row>
    <row r="16" spans="1:74" s="608" customFormat="1" ht="51" customHeight="1" thickBot="1">
      <c r="A16" s="943"/>
      <c r="B16" s="943"/>
      <c r="C16" s="943"/>
      <c r="D16" s="944"/>
      <c r="E16" s="975"/>
      <c r="F16" s="1026"/>
      <c r="G16" s="1026"/>
      <c r="H16" s="897"/>
      <c r="I16" s="897"/>
      <c r="J16" s="897"/>
      <c r="K16" s="927"/>
      <c r="L16" s="1030"/>
      <c r="M16" s="932"/>
      <c r="N16" s="932"/>
      <c r="O16" s="909"/>
      <c r="P16" s="909"/>
      <c r="Q16" s="919"/>
      <c r="R16" s="909"/>
      <c r="S16" s="919"/>
      <c r="T16" s="906"/>
      <c r="U16" s="906"/>
      <c r="V16" s="903"/>
      <c r="W16" s="903"/>
      <c r="X16" s="903"/>
      <c r="Y16" s="903"/>
      <c r="Z16" s="1273"/>
      <c r="AA16" s="326"/>
      <c r="AB16" s="328"/>
      <c r="AC16" s="328"/>
      <c r="AD16" s="328"/>
      <c r="AE16" s="329"/>
      <c r="AF16" s="329"/>
      <c r="AG16" s="329"/>
      <c r="AH16" s="329"/>
      <c r="AI16" s="329"/>
      <c r="AJ16" s="329"/>
      <c r="AK16" s="329"/>
      <c r="AL16" s="329"/>
      <c r="AM16" s="329"/>
      <c r="AN16" s="329"/>
      <c r="AO16" s="329"/>
      <c r="AP16" s="329"/>
      <c r="AQ16" s="329"/>
      <c r="AR16" s="329"/>
      <c r="AS16" s="329"/>
      <c r="AT16" s="329"/>
      <c r="AU16" s="329"/>
      <c r="AV16" s="329"/>
      <c r="AW16" s="329"/>
      <c r="AX16" s="329"/>
      <c r="AY16" s="329"/>
      <c r="AZ16" s="329"/>
      <c r="BA16" s="329"/>
      <c r="BB16" s="329"/>
      <c r="BC16" s="329"/>
      <c r="BD16" s="329"/>
      <c r="BE16" s="329"/>
      <c r="BF16" s="329"/>
      <c r="BG16" s="329"/>
      <c r="BH16" s="329"/>
      <c r="BI16" s="329"/>
      <c r="BJ16" s="329"/>
      <c r="BK16" s="329"/>
      <c r="BL16" s="329"/>
      <c r="BM16" s="329"/>
      <c r="BN16" s="329"/>
      <c r="BO16" s="329"/>
      <c r="BP16" s="329"/>
      <c r="BQ16" s="329"/>
      <c r="BR16" s="329"/>
      <c r="BS16" s="329"/>
      <c r="BT16" s="329"/>
      <c r="BU16" s="329"/>
      <c r="BV16" s="607"/>
    </row>
    <row r="17" spans="1:74" s="608" customFormat="1" ht="51" customHeight="1">
      <c r="A17" s="943"/>
      <c r="B17" s="943"/>
      <c r="C17" s="943"/>
      <c r="D17" s="942" t="s">
        <v>299</v>
      </c>
      <c r="E17" s="212" t="s">
        <v>136</v>
      </c>
      <c r="F17" s="116">
        <v>15</v>
      </c>
      <c r="G17" s="116">
        <v>0</v>
      </c>
      <c r="H17" s="116"/>
      <c r="I17" s="116"/>
      <c r="J17" s="116"/>
      <c r="K17" s="602">
        <v>0</v>
      </c>
      <c r="L17" s="409"/>
      <c r="M17" s="387"/>
      <c r="N17" s="387"/>
      <c r="O17" s="907" t="s">
        <v>151</v>
      </c>
      <c r="P17" s="907" t="s">
        <v>152</v>
      </c>
      <c r="Q17" s="933" t="s">
        <v>153</v>
      </c>
      <c r="R17" s="907" t="s">
        <v>140</v>
      </c>
      <c r="S17" s="933" t="s">
        <v>141</v>
      </c>
      <c r="T17" s="904">
        <v>13002.72</v>
      </c>
      <c r="U17" s="904">
        <v>14086.28</v>
      </c>
      <c r="V17" s="901" t="s">
        <v>238</v>
      </c>
      <c r="W17" s="901" t="s">
        <v>238</v>
      </c>
      <c r="X17" s="901" t="s">
        <v>238</v>
      </c>
      <c r="Y17" s="901" t="s">
        <v>238</v>
      </c>
      <c r="Z17" s="1267">
        <v>27089</v>
      </c>
      <c r="AA17" s="326"/>
      <c r="AB17" s="328"/>
      <c r="AC17" s="328"/>
      <c r="AD17" s="328"/>
      <c r="AE17" s="329"/>
      <c r="AF17" s="329"/>
      <c r="AG17" s="329"/>
      <c r="AH17" s="329"/>
      <c r="AI17" s="329"/>
      <c r="AJ17" s="329"/>
      <c r="AK17" s="329"/>
      <c r="AL17" s="329"/>
      <c r="AM17" s="329"/>
      <c r="AN17" s="329"/>
      <c r="AO17" s="329"/>
      <c r="AP17" s="329"/>
      <c r="AQ17" s="329"/>
      <c r="AR17" s="329"/>
      <c r="AS17" s="329"/>
      <c r="AT17" s="329"/>
      <c r="AU17" s="329"/>
      <c r="AV17" s="329"/>
      <c r="AW17" s="329"/>
      <c r="AX17" s="329"/>
      <c r="AY17" s="329"/>
      <c r="AZ17" s="329"/>
      <c r="BA17" s="329"/>
      <c r="BB17" s="329"/>
      <c r="BC17" s="329"/>
      <c r="BD17" s="329"/>
      <c r="BE17" s="329"/>
      <c r="BF17" s="329"/>
      <c r="BG17" s="329"/>
      <c r="BH17" s="329"/>
      <c r="BI17" s="329"/>
      <c r="BJ17" s="329"/>
      <c r="BK17" s="329"/>
      <c r="BL17" s="329"/>
      <c r="BM17" s="329"/>
      <c r="BN17" s="329"/>
      <c r="BO17" s="329"/>
      <c r="BP17" s="329"/>
      <c r="BQ17" s="329"/>
      <c r="BR17" s="329"/>
      <c r="BS17" s="329"/>
      <c r="BT17" s="329"/>
      <c r="BU17" s="329"/>
      <c r="BV17" s="607"/>
    </row>
    <row r="18" spans="1:74" s="608" customFormat="1" ht="51" customHeight="1">
      <c r="A18" s="943"/>
      <c r="B18" s="943"/>
      <c r="C18" s="943"/>
      <c r="D18" s="943"/>
      <c r="E18" s="650" t="s">
        <v>145</v>
      </c>
      <c r="F18" s="123">
        <v>22806250</v>
      </c>
      <c r="G18" s="123">
        <v>0</v>
      </c>
      <c r="H18" s="123"/>
      <c r="I18" s="397"/>
      <c r="J18" s="123"/>
      <c r="K18" s="644">
        <v>0</v>
      </c>
      <c r="L18" s="423"/>
      <c r="M18" s="124"/>
      <c r="N18" s="124"/>
      <c r="O18" s="908"/>
      <c r="P18" s="908"/>
      <c r="Q18" s="918"/>
      <c r="R18" s="908"/>
      <c r="S18" s="918"/>
      <c r="T18" s="905"/>
      <c r="U18" s="905"/>
      <c r="V18" s="902"/>
      <c r="W18" s="902"/>
      <c r="X18" s="902"/>
      <c r="Y18" s="902"/>
      <c r="Z18" s="1269"/>
      <c r="AA18" s="326"/>
      <c r="AB18" s="328"/>
      <c r="AC18" s="328"/>
      <c r="AD18" s="328"/>
      <c r="AE18" s="329"/>
      <c r="AF18" s="329"/>
      <c r="AG18" s="329"/>
      <c r="AH18" s="329"/>
      <c r="AI18" s="329"/>
      <c r="AJ18" s="329"/>
      <c r="AK18" s="329"/>
      <c r="AL18" s="329"/>
      <c r="AM18" s="329"/>
      <c r="AN18" s="329"/>
      <c r="AO18" s="329"/>
      <c r="AP18" s="329"/>
      <c r="AQ18" s="329"/>
      <c r="AR18" s="329"/>
      <c r="AS18" s="329"/>
      <c r="AT18" s="329"/>
      <c r="AU18" s="329"/>
      <c r="AV18" s="329"/>
      <c r="AW18" s="329"/>
      <c r="AX18" s="329"/>
      <c r="AY18" s="329"/>
      <c r="AZ18" s="329"/>
      <c r="BA18" s="329"/>
      <c r="BB18" s="329"/>
      <c r="BC18" s="329"/>
      <c r="BD18" s="329"/>
      <c r="BE18" s="329"/>
      <c r="BF18" s="329"/>
      <c r="BG18" s="329"/>
      <c r="BH18" s="329"/>
      <c r="BI18" s="329"/>
      <c r="BJ18" s="329"/>
      <c r="BK18" s="329"/>
      <c r="BL18" s="329"/>
      <c r="BM18" s="329"/>
      <c r="BN18" s="329"/>
      <c r="BO18" s="329"/>
      <c r="BP18" s="329"/>
      <c r="BQ18" s="329"/>
      <c r="BR18" s="329"/>
      <c r="BS18" s="329"/>
      <c r="BT18" s="329"/>
      <c r="BU18" s="329"/>
      <c r="BV18" s="607"/>
    </row>
    <row r="19" spans="1:74" s="608" customFormat="1" ht="51" customHeight="1">
      <c r="A19" s="943"/>
      <c r="B19" s="943"/>
      <c r="C19" s="943"/>
      <c r="D19" s="943"/>
      <c r="E19" s="650" t="s">
        <v>146</v>
      </c>
      <c r="F19" s="419">
        <v>0</v>
      </c>
      <c r="G19" s="419">
        <v>0</v>
      </c>
      <c r="H19" s="129"/>
      <c r="I19" s="418"/>
      <c r="J19" s="129"/>
      <c r="K19" s="603">
        <v>0</v>
      </c>
      <c r="L19" s="429"/>
      <c r="M19" s="382"/>
      <c r="N19" s="382"/>
      <c r="O19" s="908"/>
      <c r="P19" s="908"/>
      <c r="Q19" s="918"/>
      <c r="R19" s="908"/>
      <c r="S19" s="918"/>
      <c r="T19" s="905"/>
      <c r="U19" s="905"/>
      <c r="V19" s="902"/>
      <c r="W19" s="902"/>
      <c r="X19" s="902"/>
      <c r="Y19" s="902"/>
      <c r="Z19" s="1269"/>
      <c r="AA19" s="326"/>
      <c r="AB19" s="328"/>
      <c r="AC19" s="328"/>
      <c r="AD19" s="328"/>
      <c r="AE19" s="329"/>
      <c r="AF19" s="329"/>
      <c r="AG19" s="329"/>
      <c r="AH19" s="329"/>
      <c r="AI19" s="329"/>
      <c r="AJ19" s="329"/>
      <c r="AK19" s="329"/>
      <c r="AL19" s="329"/>
      <c r="AM19" s="329"/>
      <c r="AN19" s="329"/>
      <c r="AO19" s="329"/>
      <c r="AP19" s="329"/>
      <c r="AQ19" s="329"/>
      <c r="AR19" s="329"/>
      <c r="AS19" s="329"/>
      <c r="AT19" s="329"/>
      <c r="AU19" s="329"/>
      <c r="AV19" s="329"/>
      <c r="AW19" s="329"/>
      <c r="AX19" s="329"/>
      <c r="AY19" s="329"/>
      <c r="AZ19" s="329"/>
      <c r="BA19" s="329"/>
      <c r="BB19" s="329"/>
      <c r="BC19" s="329"/>
      <c r="BD19" s="329"/>
      <c r="BE19" s="329"/>
      <c r="BF19" s="329"/>
      <c r="BG19" s="329"/>
      <c r="BH19" s="329"/>
      <c r="BI19" s="329"/>
      <c r="BJ19" s="329"/>
      <c r="BK19" s="329"/>
      <c r="BL19" s="329"/>
      <c r="BM19" s="329"/>
      <c r="BN19" s="329"/>
      <c r="BO19" s="329"/>
      <c r="BP19" s="329"/>
      <c r="BQ19" s="329"/>
      <c r="BR19" s="329"/>
      <c r="BS19" s="329"/>
      <c r="BT19" s="329"/>
      <c r="BU19" s="329"/>
      <c r="BV19" s="607"/>
    </row>
    <row r="20" spans="1:74" s="608" customFormat="1" ht="51" customHeight="1">
      <c r="A20" s="943"/>
      <c r="B20" s="943"/>
      <c r="C20" s="943"/>
      <c r="D20" s="943"/>
      <c r="E20" s="974" t="s">
        <v>147</v>
      </c>
      <c r="F20" s="1025">
        <v>12149750</v>
      </c>
      <c r="G20" s="1025">
        <v>0</v>
      </c>
      <c r="H20" s="896"/>
      <c r="I20" s="896"/>
      <c r="J20" s="896"/>
      <c r="K20" s="1271">
        <v>0</v>
      </c>
      <c r="L20" s="1029"/>
      <c r="M20" s="931"/>
      <c r="N20" s="931"/>
      <c r="O20" s="908"/>
      <c r="P20" s="908"/>
      <c r="Q20" s="918"/>
      <c r="R20" s="908"/>
      <c r="S20" s="918"/>
      <c r="T20" s="905"/>
      <c r="U20" s="905"/>
      <c r="V20" s="902"/>
      <c r="W20" s="902"/>
      <c r="X20" s="902"/>
      <c r="Y20" s="902"/>
      <c r="Z20" s="1269"/>
      <c r="AA20" s="326"/>
      <c r="AB20" s="328"/>
      <c r="AC20" s="328"/>
      <c r="AD20" s="328"/>
      <c r="AE20" s="329"/>
      <c r="AF20" s="329"/>
      <c r="AG20" s="329"/>
      <c r="AH20" s="329"/>
      <c r="AI20" s="329"/>
      <c r="AJ20" s="329"/>
      <c r="AK20" s="329"/>
      <c r="AL20" s="329"/>
      <c r="AM20" s="329"/>
      <c r="AN20" s="329"/>
      <c r="AO20" s="329"/>
      <c r="AP20" s="329"/>
      <c r="AQ20" s="329"/>
      <c r="AR20" s="329"/>
      <c r="AS20" s="329"/>
      <c r="AT20" s="329"/>
      <c r="AU20" s="329"/>
      <c r="AV20" s="329"/>
      <c r="AW20" s="329"/>
      <c r="AX20" s="329"/>
      <c r="AY20" s="329"/>
      <c r="AZ20" s="329"/>
      <c r="BA20" s="329"/>
      <c r="BB20" s="329"/>
      <c r="BC20" s="329"/>
      <c r="BD20" s="329"/>
      <c r="BE20" s="329"/>
      <c r="BF20" s="329"/>
      <c r="BG20" s="329"/>
      <c r="BH20" s="329"/>
      <c r="BI20" s="329"/>
      <c r="BJ20" s="329"/>
      <c r="BK20" s="329"/>
      <c r="BL20" s="329"/>
      <c r="BM20" s="329"/>
      <c r="BN20" s="329"/>
      <c r="BO20" s="329"/>
      <c r="BP20" s="329"/>
      <c r="BQ20" s="329"/>
      <c r="BR20" s="329"/>
      <c r="BS20" s="329"/>
      <c r="BT20" s="329"/>
      <c r="BU20" s="329"/>
      <c r="BV20" s="607"/>
    </row>
    <row r="21" spans="1:74" s="608" customFormat="1" ht="51" customHeight="1" thickBot="1">
      <c r="A21" s="943"/>
      <c r="B21" s="943"/>
      <c r="C21" s="943"/>
      <c r="D21" s="944"/>
      <c r="E21" s="975"/>
      <c r="F21" s="1026"/>
      <c r="G21" s="1026"/>
      <c r="H21" s="897"/>
      <c r="I21" s="897"/>
      <c r="J21" s="897"/>
      <c r="K21" s="1272"/>
      <c r="L21" s="1030"/>
      <c r="M21" s="932"/>
      <c r="N21" s="932"/>
      <c r="O21" s="909"/>
      <c r="P21" s="909"/>
      <c r="Q21" s="919"/>
      <c r="R21" s="909"/>
      <c r="S21" s="919"/>
      <c r="T21" s="906"/>
      <c r="U21" s="906"/>
      <c r="V21" s="903"/>
      <c r="W21" s="903"/>
      <c r="X21" s="903"/>
      <c r="Y21" s="903"/>
      <c r="Z21" s="1273"/>
      <c r="AA21" s="326"/>
      <c r="AB21" s="328"/>
      <c r="AC21" s="328"/>
      <c r="AD21" s="328"/>
      <c r="AE21" s="329"/>
      <c r="AF21" s="329"/>
      <c r="AG21" s="329"/>
      <c r="AH21" s="329"/>
      <c r="AI21" s="329"/>
      <c r="AJ21" s="329"/>
      <c r="AK21" s="329"/>
      <c r="AL21" s="329"/>
      <c r="AM21" s="329"/>
      <c r="AN21" s="329"/>
      <c r="AO21" s="329"/>
      <c r="AP21" s="329"/>
      <c r="AQ21" s="329"/>
      <c r="AR21" s="329"/>
      <c r="AS21" s="329"/>
      <c r="AT21" s="329"/>
      <c r="AU21" s="329"/>
      <c r="AV21" s="329"/>
      <c r="AW21" s="329"/>
      <c r="AX21" s="329"/>
      <c r="AY21" s="329"/>
      <c r="AZ21" s="329"/>
      <c r="BA21" s="329"/>
      <c r="BB21" s="329"/>
      <c r="BC21" s="329"/>
      <c r="BD21" s="329"/>
      <c r="BE21" s="329"/>
      <c r="BF21" s="329"/>
      <c r="BG21" s="329"/>
      <c r="BH21" s="329"/>
      <c r="BI21" s="329"/>
      <c r="BJ21" s="329"/>
      <c r="BK21" s="329"/>
      <c r="BL21" s="329"/>
      <c r="BM21" s="329"/>
      <c r="BN21" s="329"/>
      <c r="BO21" s="329"/>
      <c r="BP21" s="329"/>
      <c r="BQ21" s="329"/>
      <c r="BR21" s="329"/>
      <c r="BS21" s="329"/>
      <c r="BT21" s="329"/>
      <c r="BU21" s="329"/>
      <c r="BV21" s="607"/>
    </row>
    <row r="22" spans="1:74" ht="51" customHeight="1">
      <c r="A22" s="943"/>
      <c r="B22" s="943"/>
      <c r="C22" s="943"/>
      <c r="D22" s="942" t="s">
        <v>300</v>
      </c>
      <c r="E22" s="212" t="s">
        <v>136</v>
      </c>
      <c r="F22" s="118">
        <v>15</v>
      </c>
      <c r="G22" s="388">
        <v>30</v>
      </c>
      <c r="H22" s="116"/>
      <c r="I22" s="134"/>
      <c r="J22" s="116"/>
      <c r="K22" s="1266">
        <v>0.23</v>
      </c>
      <c r="L22" s="409"/>
      <c r="M22" s="431"/>
      <c r="N22" s="431"/>
      <c r="O22" s="907" t="s">
        <v>154</v>
      </c>
      <c r="P22" s="907" t="s">
        <v>155</v>
      </c>
      <c r="Q22" s="907" t="s">
        <v>156</v>
      </c>
      <c r="R22" s="907" t="s">
        <v>140</v>
      </c>
      <c r="S22" s="933" t="s">
        <v>141</v>
      </c>
      <c r="T22" s="904">
        <v>3060.48</v>
      </c>
      <c r="U22" s="904">
        <v>3315.52</v>
      </c>
      <c r="V22" s="901" t="s">
        <v>238</v>
      </c>
      <c r="W22" s="901" t="s">
        <v>238</v>
      </c>
      <c r="X22" s="901" t="s">
        <v>238</v>
      </c>
      <c r="Y22" s="901" t="s">
        <v>238</v>
      </c>
      <c r="Z22" s="1274">
        <v>6376</v>
      </c>
      <c r="AA22" s="326"/>
      <c r="AB22" s="328"/>
      <c r="AC22" s="328"/>
      <c r="AD22" s="328"/>
      <c r="AE22" s="329"/>
      <c r="AF22" s="329"/>
      <c r="AG22" s="329"/>
      <c r="AH22" s="329"/>
      <c r="AI22" s="329"/>
      <c r="AJ22" s="329"/>
      <c r="AK22" s="329"/>
      <c r="AL22" s="329"/>
      <c r="AM22" s="329"/>
      <c r="AN22" s="329"/>
      <c r="AO22" s="329"/>
      <c r="AP22" s="329"/>
      <c r="AQ22" s="329"/>
      <c r="AR22" s="329"/>
      <c r="AS22" s="329"/>
      <c r="AT22" s="329"/>
      <c r="AU22" s="329"/>
      <c r="AV22" s="329"/>
      <c r="AW22" s="329"/>
      <c r="AX22" s="329"/>
      <c r="AY22" s="329"/>
      <c r="AZ22" s="329"/>
      <c r="BA22" s="329"/>
      <c r="BB22" s="329"/>
      <c r="BC22" s="329"/>
      <c r="BD22" s="329"/>
      <c r="BE22" s="329"/>
      <c r="BF22" s="329"/>
      <c r="BG22" s="329"/>
      <c r="BH22" s="329"/>
      <c r="BI22" s="329"/>
      <c r="BJ22" s="329"/>
      <c r="BK22" s="329"/>
      <c r="BL22" s="329"/>
      <c r="BM22" s="329"/>
      <c r="BN22" s="329"/>
      <c r="BO22" s="329"/>
      <c r="BP22" s="329"/>
      <c r="BQ22" s="329"/>
      <c r="BR22" s="329"/>
      <c r="BS22" s="329"/>
      <c r="BT22" s="329"/>
      <c r="BU22" s="329"/>
    </row>
    <row r="23" spans="1:74" ht="51" customHeight="1">
      <c r="A23" s="943"/>
      <c r="B23" s="943"/>
      <c r="C23" s="943"/>
      <c r="D23" s="943"/>
      <c r="E23" s="650" t="s">
        <v>145</v>
      </c>
      <c r="F23" s="123">
        <v>22806250</v>
      </c>
      <c r="G23" s="124">
        <v>39096428.571428597</v>
      </c>
      <c r="H23" s="123"/>
      <c r="I23" s="125"/>
      <c r="J23" s="123"/>
      <c r="K23" s="124">
        <v>0</v>
      </c>
      <c r="L23" s="423"/>
      <c r="M23" s="430"/>
      <c r="N23" s="430"/>
      <c r="O23" s="908"/>
      <c r="P23" s="908"/>
      <c r="Q23" s="908"/>
      <c r="R23" s="908"/>
      <c r="S23" s="918"/>
      <c r="T23" s="905"/>
      <c r="U23" s="905"/>
      <c r="V23" s="902"/>
      <c r="W23" s="902"/>
      <c r="X23" s="902"/>
      <c r="Y23" s="902"/>
      <c r="Z23" s="1275"/>
      <c r="AA23" s="112"/>
    </row>
    <row r="24" spans="1:74" ht="51" customHeight="1">
      <c r="A24" s="943"/>
      <c r="B24" s="943"/>
      <c r="C24" s="943"/>
      <c r="D24" s="943"/>
      <c r="E24" s="650" t="s">
        <v>146</v>
      </c>
      <c r="F24" s="418">
        <v>0</v>
      </c>
      <c r="G24" s="417">
        <v>0</v>
      </c>
      <c r="H24" s="129"/>
      <c r="I24" s="418"/>
      <c r="J24" s="129"/>
      <c r="K24" s="1270">
        <v>0</v>
      </c>
      <c r="L24" s="429"/>
      <c r="M24" s="382"/>
      <c r="N24" s="382"/>
      <c r="O24" s="908"/>
      <c r="P24" s="908"/>
      <c r="Q24" s="908"/>
      <c r="R24" s="908"/>
      <c r="S24" s="918"/>
      <c r="T24" s="905"/>
      <c r="U24" s="905"/>
      <c r="V24" s="902"/>
      <c r="W24" s="902"/>
      <c r="X24" s="902"/>
      <c r="Y24" s="902"/>
      <c r="Z24" s="1275"/>
      <c r="AA24" s="112"/>
    </row>
    <row r="25" spans="1:74" ht="51" customHeight="1">
      <c r="A25" s="943"/>
      <c r="B25" s="943"/>
      <c r="C25" s="943"/>
      <c r="D25" s="943"/>
      <c r="E25" s="974" t="s">
        <v>147</v>
      </c>
      <c r="F25" s="896">
        <v>12149750</v>
      </c>
      <c r="G25" s="971">
        <v>24299500</v>
      </c>
      <c r="H25" s="896"/>
      <c r="I25" s="896"/>
      <c r="J25" s="896"/>
      <c r="K25" s="1271">
        <v>7018000</v>
      </c>
      <c r="L25" s="1029"/>
      <c r="M25" s="931"/>
      <c r="N25" s="931"/>
      <c r="O25" s="908"/>
      <c r="P25" s="908"/>
      <c r="Q25" s="908"/>
      <c r="R25" s="908"/>
      <c r="S25" s="918"/>
      <c r="T25" s="905"/>
      <c r="U25" s="905"/>
      <c r="V25" s="902"/>
      <c r="W25" s="902"/>
      <c r="X25" s="902"/>
      <c r="Y25" s="902"/>
      <c r="Z25" s="1275"/>
      <c r="AA25" s="112"/>
    </row>
    <row r="26" spans="1:74" ht="51" customHeight="1" thickBot="1">
      <c r="A26" s="943"/>
      <c r="B26" s="943"/>
      <c r="C26" s="943"/>
      <c r="D26" s="944"/>
      <c r="E26" s="975"/>
      <c r="F26" s="897"/>
      <c r="G26" s="1113"/>
      <c r="H26" s="897"/>
      <c r="I26" s="897"/>
      <c r="J26" s="897"/>
      <c r="K26" s="1272"/>
      <c r="L26" s="1030"/>
      <c r="M26" s="932"/>
      <c r="N26" s="932"/>
      <c r="O26" s="909"/>
      <c r="P26" s="909"/>
      <c r="Q26" s="909"/>
      <c r="R26" s="909"/>
      <c r="S26" s="919"/>
      <c r="T26" s="906"/>
      <c r="U26" s="906"/>
      <c r="V26" s="903"/>
      <c r="W26" s="903"/>
      <c r="X26" s="903"/>
      <c r="Y26" s="903"/>
      <c r="Z26" s="1276"/>
      <c r="AA26" s="112"/>
    </row>
    <row r="27" spans="1:74" ht="51" customHeight="1">
      <c r="A27" s="943"/>
      <c r="B27" s="943"/>
      <c r="C27" s="943"/>
      <c r="D27" s="945" t="s">
        <v>21</v>
      </c>
      <c r="E27" s="150" t="s">
        <v>136</v>
      </c>
      <c r="F27" s="427">
        <v>70</v>
      </c>
      <c r="G27" s="427">
        <f>G22+G7</f>
        <v>70</v>
      </c>
      <c r="H27" s="416"/>
      <c r="I27" s="428"/>
      <c r="J27" s="416"/>
      <c r="K27" s="427">
        <f>K7+K22</f>
        <v>0.45</v>
      </c>
      <c r="L27" s="426"/>
      <c r="M27" s="426"/>
      <c r="N27" s="426"/>
      <c r="O27" s="1277"/>
      <c r="P27" s="1278"/>
      <c r="Q27" s="1278"/>
      <c r="R27" s="1278"/>
      <c r="S27" s="1278"/>
      <c r="T27" s="1278"/>
      <c r="U27" s="1278"/>
      <c r="V27" s="1278"/>
      <c r="W27" s="1278"/>
      <c r="X27" s="1278"/>
      <c r="Y27" s="1278"/>
      <c r="Z27" s="1278"/>
      <c r="AA27" s="112"/>
    </row>
    <row r="28" spans="1:74" ht="51" customHeight="1">
      <c r="A28" s="943"/>
      <c r="B28" s="943"/>
      <c r="C28" s="943"/>
      <c r="D28" s="945"/>
      <c r="E28" s="650" t="s">
        <v>145</v>
      </c>
      <c r="F28" s="413">
        <v>91225000</v>
      </c>
      <c r="G28" s="413">
        <f>G8+G23</f>
        <v>91225000</v>
      </c>
      <c r="H28" s="411"/>
      <c r="I28" s="422"/>
      <c r="J28" s="411"/>
      <c r="K28" s="425">
        <v>0</v>
      </c>
      <c r="L28" s="424"/>
      <c r="M28" s="424"/>
      <c r="N28" s="424"/>
      <c r="O28" s="1279"/>
      <c r="P28" s="1280"/>
      <c r="Q28" s="1280"/>
      <c r="R28" s="1280"/>
      <c r="S28" s="1280"/>
      <c r="T28" s="1280"/>
      <c r="U28" s="1280"/>
      <c r="V28" s="1280"/>
      <c r="W28" s="1280"/>
      <c r="X28" s="1280"/>
      <c r="Y28" s="1280"/>
      <c r="Z28" s="1280"/>
      <c r="AA28" s="112"/>
    </row>
    <row r="29" spans="1:74" ht="51" customHeight="1">
      <c r="A29" s="943"/>
      <c r="B29" s="943"/>
      <c r="C29" s="943"/>
      <c r="D29" s="945"/>
      <c r="E29" s="650" t="s">
        <v>146</v>
      </c>
      <c r="F29" s="411">
        <v>0</v>
      </c>
      <c r="G29" s="411">
        <v>0</v>
      </c>
      <c r="H29" s="411"/>
      <c r="I29" s="422"/>
      <c r="J29" s="411"/>
      <c r="K29" s="421">
        <v>0</v>
      </c>
      <c r="L29" s="420"/>
      <c r="M29" s="420"/>
      <c r="N29" s="420"/>
      <c r="O29" s="1279"/>
      <c r="P29" s="1280"/>
      <c r="Q29" s="1280"/>
      <c r="R29" s="1280"/>
      <c r="S29" s="1280"/>
      <c r="T29" s="1280"/>
      <c r="U29" s="1280"/>
      <c r="V29" s="1280"/>
      <c r="W29" s="1280"/>
      <c r="X29" s="1280"/>
      <c r="Y29" s="1280"/>
      <c r="Z29" s="1280"/>
      <c r="AA29" s="112"/>
    </row>
    <row r="30" spans="1:74" ht="51" customHeight="1">
      <c r="A30" s="943"/>
      <c r="B30" s="943"/>
      <c r="C30" s="943"/>
      <c r="D30" s="945"/>
      <c r="E30" s="974" t="s">
        <v>147</v>
      </c>
      <c r="F30" s="1023">
        <v>48599000</v>
      </c>
      <c r="G30" s="639">
        <f>G25+G10</f>
        <v>48599000</v>
      </c>
      <c r="H30" s="1023"/>
      <c r="I30" s="1067"/>
      <c r="J30" s="1065"/>
      <c r="K30" s="1069">
        <f>K10+K25</f>
        <v>14036000</v>
      </c>
      <c r="L30" s="1027"/>
      <c r="M30" s="1027"/>
      <c r="N30" s="1027"/>
      <c r="O30" s="1279"/>
      <c r="P30" s="1280"/>
      <c r="Q30" s="1280"/>
      <c r="R30" s="1280"/>
      <c r="S30" s="1280"/>
      <c r="T30" s="1280"/>
      <c r="U30" s="1280"/>
      <c r="V30" s="1280"/>
      <c r="W30" s="1280"/>
      <c r="X30" s="1280"/>
      <c r="Y30" s="1280"/>
      <c r="Z30" s="1280"/>
      <c r="AA30" s="112"/>
    </row>
    <row r="31" spans="1:74" ht="51" customHeight="1" thickBot="1">
      <c r="A31" s="943"/>
      <c r="B31" s="943"/>
      <c r="C31" s="943"/>
      <c r="D31" s="946"/>
      <c r="E31" s="976"/>
      <c r="F31" s="1024"/>
      <c r="G31" s="640"/>
      <c r="H31" s="1024"/>
      <c r="I31" s="1068"/>
      <c r="J31" s="1066"/>
      <c r="K31" s="1070"/>
      <c r="L31" s="1028"/>
      <c r="M31" s="1028"/>
      <c r="N31" s="1028"/>
      <c r="O31" s="1281"/>
      <c r="P31" s="1282"/>
      <c r="Q31" s="1282"/>
      <c r="R31" s="1282"/>
      <c r="S31" s="1282"/>
      <c r="T31" s="1282"/>
      <c r="U31" s="1282"/>
      <c r="V31" s="1282"/>
      <c r="W31" s="1282"/>
      <c r="X31" s="1282"/>
      <c r="Y31" s="1282"/>
      <c r="Z31" s="1282"/>
      <c r="AA31" s="112"/>
    </row>
    <row r="32" spans="1:74" ht="51" customHeight="1" thickBot="1">
      <c r="A32" s="942">
        <v>2</v>
      </c>
      <c r="B32" s="645"/>
      <c r="C32" s="942" t="s">
        <v>80</v>
      </c>
      <c r="D32" s="942" t="s">
        <v>301</v>
      </c>
      <c r="E32" s="212" t="s">
        <v>136</v>
      </c>
      <c r="F32" s="134">
        <v>2.5</v>
      </c>
      <c r="G32" s="167">
        <v>7.5</v>
      </c>
      <c r="H32" s="134"/>
      <c r="I32" s="167"/>
      <c r="J32" s="167"/>
      <c r="K32" s="215">
        <v>0</v>
      </c>
      <c r="L32" s="215"/>
      <c r="M32" s="387"/>
      <c r="N32" s="121"/>
      <c r="O32" s="907" t="s">
        <v>137</v>
      </c>
      <c r="P32" s="907" t="s">
        <v>138</v>
      </c>
      <c r="Q32" s="933" t="s">
        <v>139</v>
      </c>
      <c r="R32" s="907" t="s">
        <v>140</v>
      </c>
      <c r="S32" s="933" t="s">
        <v>141</v>
      </c>
      <c r="T32" s="904">
        <v>53381.279999999999</v>
      </c>
      <c r="U32" s="904">
        <v>57829.72</v>
      </c>
      <c r="V32" s="901" t="s">
        <v>238</v>
      </c>
      <c r="W32" s="901" t="s">
        <v>238</v>
      </c>
      <c r="X32" s="901" t="s">
        <v>238</v>
      </c>
      <c r="Y32" s="901" t="s">
        <v>238</v>
      </c>
      <c r="Z32" s="928">
        <v>111211</v>
      </c>
      <c r="AA32" s="112"/>
    </row>
    <row r="33" spans="1:27" ht="51" customHeight="1">
      <c r="A33" s="943"/>
      <c r="B33" s="942">
        <v>2</v>
      </c>
      <c r="C33" s="943"/>
      <c r="D33" s="943"/>
      <c r="E33" s="650" t="s">
        <v>145</v>
      </c>
      <c r="F33" s="390">
        <v>250000000</v>
      </c>
      <c r="G33" s="391">
        <v>750000000</v>
      </c>
      <c r="H33" s="390"/>
      <c r="I33" s="386"/>
      <c r="J33" s="386"/>
      <c r="K33" s="390">
        <v>0</v>
      </c>
      <c r="L33" s="390"/>
      <c r="M33" s="385"/>
      <c r="N33" s="384"/>
      <c r="O33" s="908"/>
      <c r="P33" s="908"/>
      <c r="Q33" s="918"/>
      <c r="R33" s="908"/>
      <c r="S33" s="918"/>
      <c r="T33" s="905"/>
      <c r="U33" s="905"/>
      <c r="V33" s="902"/>
      <c r="W33" s="902"/>
      <c r="X33" s="902"/>
      <c r="Y33" s="902"/>
      <c r="Z33" s="929"/>
      <c r="AA33" s="112"/>
    </row>
    <row r="34" spans="1:27" ht="51" customHeight="1">
      <c r="A34" s="943"/>
      <c r="B34" s="943"/>
      <c r="C34" s="943"/>
      <c r="D34" s="943"/>
      <c r="E34" s="650" t="s">
        <v>146</v>
      </c>
      <c r="F34" s="419"/>
      <c r="G34" s="1283"/>
      <c r="H34" s="129"/>
      <c r="I34" s="417"/>
      <c r="J34" s="417"/>
      <c r="K34" s="220"/>
      <c r="L34" s="220"/>
      <c r="M34" s="382"/>
      <c r="N34" s="133"/>
      <c r="O34" s="908"/>
      <c r="P34" s="908"/>
      <c r="Q34" s="918"/>
      <c r="R34" s="908"/>
      <c r="S34" s="918"/>
      <c r="T34" s="905"/>
      <c r="U34" s="905"/>
      <c r="V34" s="902"/>
      <c r="W34" s="902"/>
      <c r="X34" s="902"/>
      <c r="Y34" s="902"/>
      <c r="Z34" s="929"/>
      <c r="AA34" s="112"/>
    </row>
    <row r="35" spans="1:27" ht="51" customHeight="1">
      <c r="A35" s="943"/>
      <c r="B35" s="943"/>
      <c r="C35" s="943"/>
      <c r="D35" s="943"/>
      <c r="E35" s="974" t="s">
        <v>147</v>
      </c>
      <c r="F35" s="896">
        <v>19825385.75</v>
      </c>
      <c r="G35" s="649">
        <f>G55-G36</f>
        <v>8402181</v>
      </c>
      <c r="H35" s="1021"/>
      <c r="I35" s="894"/>
      <c r="J35" s="894"/>
      <c r="K35" s="971">
        <v>70899362</v>
      </c>
      <c r="L35" s="892"/>
      <c r="M35" s="931"/>
      <c r="N35" s="1031"/>
      <c r="O35" s="908"/>
      <c r="P35" s="908"/>
      <c r="Q35" s="918"/>
      <c r="R35" s="908"/>
      <c r="S35" s="918"/>
      <c r="T35" s="905"/>
      <c r="U35" s="905"/>
      <c r="V35" s="902"/>
      <c r="W35" s="902"/>
      <c r="X35" s="902"/>
      <c r="Y35" s="902"/>
      <c r="Z35" s="929"/>
      <c r="AA35" s="112"/>
    </row>
    <row r="36" spans="1:27" ht="51" customHeight="1" thickBot="1">
      <c r="A36" s="943"/>
      <c r="B36" s="943"/>
      <c r="C36" s="943"/>
      <c r="D36" s="944"/>
      <c r="E36" s="975"/>
      <c r="F36" s="897"/>
      <c r="G36" s="656">
        <v>70899362</v>
      </c>
      <c r="H36" s="1022"/>
      <c r="I36" s="895"/>
      <c r="J36" s="895"/>
      <c r="K36" s="1113"/>
      <c r="L36" s="893"/>
      <c r="M36" s="932"/>
      <c r="N36" s="1032"/>
      <c r="O36" s="909"/>
      <c r="P36" s="909"/>
      <c r="Q36" s="919"/>
      <c r="R36" s="909"/>
      <c r="S36" s="919"/>
      <c r="T36" s="906"/>
      <c r="U36" s="906"/>
      <c r="V36" s="903"/>
      <c r="W36" s="903"/>
      <c r="X36" s="903"/>
      <c r="Y36" s="903"/>
      <c r="Z36" s="930"/>
      <c r="AA36" s="112"/>
    </row>
    <row r="37" spans="1:27" ht="51" customHeight="1">
      <c r="A37" s="943"/>
      <c r="B37" s="943"/>
      <c r="C37" s="943"/>
      <c r="D37" s="942" t="s">
        <v>302</v>
      </c>
      <c r="E37" s="212" t="s">
        <v>136</v>
      </c>
      <c r="F37" s="185">
        <v>2.5</v>
      </c>
      <c r="G37" s="1284">
        <v>0</v>
      </c>
      <c r="H37" s="134"/>
      <c r="I37" s="167"/>
      <c r="J37" s="167"/>
      <c r="K37" s="215">
        <v>0</v>
      </c>
      <c r="L37" s="215"/>
      <c r="M37" s="387"/>
      <c r="N37" s="121"/>
      <c r="O37" s="907" t="s">
        <v>148</v>
      </c>
      <c r="P37" s="907" t="s">
        <v>149</v>
      </c>
      <c r="Q37" s="907" t="s">
        <v>150</v>
      </c>
      <c r="R37" s="907" t="s">
        <v>140</v>
      </c>
      <c r="S37" s="933" t="s">
        <v>141</v>
      </c>
      <c r="T37" s="904">
        <v>7236</v>
      </c>
      <c r="U37" s="904">
        <v>7839</v>
      </c>
      <c r="V37" s="901" t="s">
        <v>238</v>
      </c>
      <c r="W37" s="901" t="s">
        <v>238</v>
      </c>
      <c r="X37" s="901" t="s">
        <v>238</v>
      </c>
      <c r="Y37" s="901" t="s">
        <v>238</v>
      </c>
      <c r="Z37" s="898">
        <v>15075</v>
      </c>
      <c r="AA37" s="112"/>
    </row>
    <row r="38" spans="1:27" ht="51" customHeight="1">
      <c r="A38" s="943"/>
      <c r="B38" s="943"/>
      <c r="C38" s="943"/>
      <c r="D38" s="943"/>
      <c r="E38" s="650" t="s">
        <v>145</v>
      </c>
      <c r="F38" s="390">
        <v>250000000</v>
      </c>
      <c r="G38" s="391">
        <v>0</v>
      </c>
      <c r="H38" s="390"/>
      <c r="I38" s="386"/>
      <c r="J38" s="386"/>
      <c r="K38" s="390">
        <v>0</v>
      </c>
      <c r="L38" s="390"/>
      <c r="M38" s="385"/>
      <c r="N38" s="384"/>
      <c r="O38" s="908"/>
      <c r="P38" s="908"/>
      <c r="Q38" s="908"/>
      <c r="R38" s="908"/>
      <c r="S38" s="918"/>
      <c r="T38" s="905"/>
      <c r="U38" s="905"/>
      <c r="V38" s="902"/>
      <c r="W38" s="902"/>
      <c r="X38" s="902"/>
      <c r="Y38" s="902"/>
      <c r="Z38" s="899"/>
      <c r="AA38" s="112"/>
    </row>
    <row r="39" spans="1:27" ht="51" customHeight="1">
      <c r="A39" s="943"/>
      <c r="B39" s="943"/>
      <c r="C39" s="943"/>
      <c r="D39" s="943"/>
      <c r="E39" s="650" t="s">
        <v>146</v>
      </c>
      <c r="F39" s="418"/>
      <c r="G39" s="417">
        <v>0</v>
      </c>
      <c r="H39" s="129"/>
      <c r="I39" s="417"/>
      <c r="J39" s="417"/>
      <c r="K39" s="220">
        <v>0</v>
      </c>
      <c r="L39" s="220"/>
      <c r="M39" s="382"/>
      <c r="N39" s="133"/>
      <c r="O39" s="908"/>
      <c r="P39" s="908"/>
      <c r="Q39" s="908"/>
      <c r="R39" s="908"/>
      <c r="S39" s="918"/>
      <c r="T39" s="905"/>
      <c r="U39" s="905"/>
      <c r="V39" s="902"/>
      <c r="W39" s="902"/>
      <c r="X39" s="902"/>
      <c r="Y39" s="902"/>
      <c r="Z39" s="899"/>
      <c r="AA39" s="112"/>
    </row>
    <row r="40" spans="1:27" ht="51" customHeight="1">
      <c r="A40" s="943"/>
      <c r="B40" s="943"/>
      <c r="C40" s="943"/>
      <c r="D40" s="943"/>
      <c r="E40" s="974" t="s">
        <v>147</v>
      </c>
      <c r="F40" s="896">
        <v>19825385.75</v>
      </c>
      <c r="G40" s="971">
        <v>0</v>
      </c>
      <c r="H40" s="1021"/>
      <c r="I40" s="894"/>
      <c r="J40" s="894"/>
      <c r="K40" s="892">
        <v>0</v>
      </c>
      <c r="L40" s="892"/>
      <c r="M40" s="931"/>
      <c r="N40" s="1031"/>
      <c r="O40" s="908"/>
      <c r="P40" s="908"/>
      <c r="Q40" s="908"/>
      <c r="R40" s="908"/>
      <c r="S40" s="918"/>
      <c r="T40" s="905"/>
      <c r="U40" s="905"/>
      <c r="V40" s="902"/>
      <c r="W40" s="902"/>
      <c r="X40" s="902"/>
      <c r="Y40" s="902"/>
      <c r="Z40" s="899"/>
      <c r="AA40" s="112"/>
    </row>
    <row r="41" spans="1:27" ht="51" customHeight="1" thickBot="1">
      <c r="A41" s="943"/>
      <c r="B41" s="943"/>
      <c r="C41" s="943"/>
      <c r="D41" s="944"/>
      <c r="E41" s="975"/>
      <c r="F41" s="897"/>
      <c r="G41" s="1113"/>
      <c r="H41" s="1022"/>
      <c r="I41" s="895"/>
      <c r="J41" s="895"/>
      <c r="K41" s="893"/>
      <c r="L41" s="893"/>
      <c r="M41" s="932"/>
      <c r="N41" s="1032"/>
      <c r="O41" s="909"/>
      <c r="P41" s="909"/>
      <c r="Q41" s="909"/>
      <c r="R41" s="909"/>
      <c r="S41" s="919"/>
      <c r="T41" s="906"/>
      <c r="U41" s="906"/>
      <c r="V41" s="903"/>
      <c r="W41" s="903"/>
      <c r="X41" s="903"/>
      <c r="Y41" s="903"/>
      <c r="Z41" s="900"/>
      <c r="AA41" s="112"/>
    </row>
    <row r="42" spans="1:27" ht="51" customHeight="1">
      <c r="A42" s="943"/>
      <c r="B42" s="943"/>
      <c r="C42" s="943"/>
      <c r="D42" s="942" t="s">
        <v>226</v>
      </c>
      <c r="E42" s="212" t="s">
        <v>136</v>
      </c>
      <c r="F42" s="185">
        <v>2.5</v>
      </c>
      <c r="G42" s="1284">
        <v>0</v>
      </c>
      <c r="H42" s="134"/>
      <c r="I42" s="167"/>
      <c r="J42" s="167"/>
      <c r="K42" s="215">
        <v>0</v>
      </c>
      <c r="L42" s="215"/>
      <c r="M42" s="387"/>
      <c r="N42" s="121"/>
      <c r="O42" s="907" t="s">
        <v>151</v>
      </c>
      <c r="P42" s="907" t="s">
        <v>152</v>
      </c>
      <c r="Q42" s="907" t="s">
        <v>153</v>
      </c>
      <c r="R42" s="907" t="s">
        <v>140</v>
      </c>
      <c r="S42" s="933" t="s">
        <v>141</v>
      </c>
      <c r="T42" s="904">
        <v>13002.72</v>
      </c>
      <c r="U42" s="904">
        <v>14086.28</v>
      </c>
      <c r="V42" s="901" t="s">
        <v>238</v>
      </c>
      <c r="W42" s="901" t="s">
        <v>238</v>
      </c>
      <c r="X42" s="901" t="s">
        <v>238</v>
      </c>
      <c r="Y42" s="901" t="s">
        <v>238</v>
      </c>
      <c r="Z42" s="898">
        <v>27089</v>
      </c>
      <c r="AA42" s="112"/>
    </row>
    <row r="43" spans="1:27" ht="51" customHeight="1">
      <c r="A43" s="943"/>
      <c r="B43" s="943"/>
      <c r="C43" s="943"/>
      <c r="D43" s="943"/>
      <c r="E43" s="650" t="s">
        <v>145</v>
      </c>
      <c r="F43" s="390">
        <v>250000000</v>
      </c>
      <c r="G43" s="391">
        <v>0</v>
      </c>
      <c r="H43" s="390"/>
      <c r="I43" s="386"/>
      <c r="J43" s="386"/>
      <c r="K43" s="390">
        <v>0</v>
      </c>
      <c r="L43" s="390"/>
      <c r="M43" s="385"/>
      <c r="N43" s="384"/>
      <c r="O43" s="908"/>
      <c r="P43" s="908"/>
      <c r="Q43" s="908"/>
      <c r="R43" s="908"/>
      <c r="S43" s="918"/>
      <c r="T43" s="905"/>
      <c r="U43" s="905"/>
      <c r="V43" s="902"/>
      <c r="W43" s="902"/>
      <c r="X43" s="902"/>
      <c r="Y43" s="902"/>
      <c r="Z43" s="899"/>
      <c r="AA43" s="112"/>
    </row>
    <row r="44" spans="1:27" ht="51" customHeight="1">
      <c r="A44" s="943"/>
      <c r="B44" s="943"/>
      <c r="C44" s="943"/>
      <c r="D44" s="943"/>
      <c r="E44" s="650" t="s">
        <v>146</v>
      </c>
      <c r="F44" s="418"/>
      <c r="G44" s="417">
        <v>0</v>
      </c>
      <c r="H44" s="129"/>
      <c r="I44" s="417"/>
      <c r="J44" s="417"/>
      <c r="K44" s="220">
        <v>0</v>
      </c>
      <c r="L44" s="220"/>
      <c r="M44" s="382"/>
      <c r="N44" s="133"/>
      <c r="O44" s="908"/>
      <c r="P44" s="908"/>
      <c r="Q44" s="908"/>
      <c r="R44" s="908"/>
      <c r="S44" s="918"/>
      <c r="T44" s="905"/>
      <c r="U44" s="905"/>
      <c r="V44" s="902"/>
      <c r="W44" s="902"/>
      <c r="X44" s="902"/>
      <c r="Y44" s="902"/>
      <c r="Z44" s="899"/>
      <c r="AA44" s="112"/>
    </row>
    <row r="45" spans="1:27" ht="51" customHeight="1">
      <c r="A45" s="943"/>
      <c r="B45" s="943"/>
      <c r="C45" s="943"/>
      <c r="D45" s="943"/>
      <c r="E45" s="974" t="s">
        <v>147</v>
      </c>
      <c r="F45" s="896">
        <v>19825385.75</v>
      </c>
      <c r="G45" s="971">
        <v>0</v>
      </c>
      <c r="H45" s="1021"/>
      <c r="I45" s="894"/>
      <c r="J45" s="894"/>
      <c r="K45" s="892">
        <v>0</v>
      </c>
      <c r="L45" s="892"/>
      <c r="M45" s="931"/>
      <c r="N45" s="1031"/>
      <c r="O45" s="908"/>
      <c r="P45" s="908"/>
      <c r="Q45" s="908"/>
      <c r="R45" s="908"/>
      <c r="S45" s="918"/>
      <c r="T45" s="905"/>
      <c r="U45" s="905"/>
      <c r="V45" s="902"/>
      <c r="W45" s="902"/>
      <c r="X45" s="902"/>
      <c r="Y45" s="902"/>
      <c r="Z45" s="899"/>
      <c r="AA45" s="112"/>
    </row>
    <row r="46" spans="1:27" ht="51" customHeight="1" thickBot="1">
      <c r="A46" s="943"/>
      <c r="B46" s="943"/>
      <c r="C46" s="943"/>
      <c r="D46" s="944"/>
      <c r="E46" s="975"/>
      <c r="F46" s="897"/>
      <c r="G46" s="1113"/>
      <c r="H46" s="1022"/>
      <c r="I46" s="895"/>
      <c r="J46" s="895"/>
      <c r="K46" s="893"/>
      <c r="L46" s="893"/>
      <c r="M46" s="932"/>
      <c r="N46" s="1032"/>
      <c r="O46" s="909"/>
      <c r="P46" s="909"/>
      <c r="Q46" s="909"/>
      <c r="R46" s="909"/>
      <c r="S46" s="919"/>
      <c r="T46" s="906"/>
      <c r="U46" s="906"/>
      <c r="V46" s="903"/>
      <c r="W46" s="903"/>
      <c r="X46" s="903"/>
      <c r="Y46" s="903"/>
      <c r="Z46" s="900"/>
      <c r="AA46" s="112"/>
    </row>
    <row r="47" spans="1:27" ht="51" customHeight="1">
      <c r="A47" s="943"/>
      <c r="B47" s="943"/>
      <c r="C47" s="943"/>
      <c r="D47" s="942" t="s">
        <v>225</v>
      </c>
      <c r="E47" s="212" t="s">
        <v>136</v>
      </c>
      <c r="F47" s="185">
        <v>2.5</v>
      </c>
      <c r="G47" s="1284">
        <v>2.5</v>
      </c>
      <c r="H47" s="134"/>
      <c r="I47" s="167"/>
      <c r="J47" s="167"/>
      <c r="K47" s="215">
        <v>0</v>
      </c>
      <c r="L47" s="215"/>
      <c r="M47" s="387"/>
      <c r="N47" s="121"/>
      <c r="O47" s="907" t="s">
        <v>154</v>
      </c>
      <c r="P47" s="907" t="s">
        <v>155</v>
      </c>
      <c r="Q47" s="907" t="s">
        <v>156</v>
      </c>
      <c r="R47" s="907" t="s">
        <v>140</v>
      </c>
      <c r="S47" s="933" t="s">
        <v>141</v>
      </c>
      <c r="T47" s="904">
        <v>3060.48</v>
      </c>
      <c r="U47" s="904">
        <v>3315.52</v>
      </c>
      <c r="V47" s="901" t="s">
        <v>238</v>
      </c>
      <c r="W47" s="901" t="s">
        <v>238</v>
      </c>
      <c r="X47" s="901" t="s">
        <v>238</v>
      </c>
      <c r="Y47" s="901" t="s">
        <v>238</v>
      </c>
      <c r="Z47" s="898">
        <v>6376</v>
      </c>
      <c r="AA47" s="112"/>
    </row>
    <row r="48" spans="1:27" ht="51" customHeight="1">
      <c r="A48" s="943"/>
      <c r="B48" s="943"/>
      <c r="C48" s="943"/>
      <c r="D48" s="943"/>
      <c r="E48" s="650" t="s">
        <v>145</v>
      </c>
      <c r="F48" s="390">
        <v>250000000</v>
      </c>
      <c r="G48" s="391">
        <v>250000000</v>
      </c>
      <c r="H48" s="390"/>
      <c r="I48" s="386"/>
      <c r="J48" s="386"/>
      <c r="K48" s="390">
        <v>0</v>
      </c>
      <c r="L48" s="390"/>
      <c r="M48" s="385"/>
      <c r="N48" s="384"/>
      <c r="O48" s="908"/>
      <c r="P48" s="908"/>
      <c r="Q48" s="908"/>
      <c r="R48" s="908"/>
      <c r="S48" s="918"/>
      <c r="T48" s="905"/>
      <c r="U48" s="905"/>
      <c r="V48" s="902"/>
      <c r="W48" s="902"/>
      <c r="X48" s="902"/>
      <c r="Y48" s="902"/>
      <c r="Z48" s="899"/>
      <c r="AA48" s="112"/>
    </row>
    <row r="49" spans="1:27" ht="51" customHeight="1">
      <c r="A49" s="943"/>
      <c r="B49" s="943"/>
      <c r="C49" s="943"/>
      <c r="D49" s="943"/>
      <c r="E49" s="650" t="s">
        <v>146</v>
      </c>
      <c r="F49" s="418"/>
      <c r="G49" s="417"/>
      <c r="H49" s="129"/>
      <c r="I49" s="417"/>
      <c r="J49" s="417"/>
      <c r="K49" s="220">
        <v>0</v>
      </c>
      <c r="L49" s="220"/>
      <c r="M49" s="382"/>
      <c r="N49" s="133"/>
      <c r="O49" s="908"/>
      <c r="P49" s="908"/>
      <c r="Q49" s="908"/>
      <c r="R49" s="908"/>
      <c r="S49" s="918"/>
      <c r="T49" s="905"/>
      <c r="U49" s="905"/>
      <c r="V49" s="902"/>
      <c r="W49" s="902"/>
      <c r="X49" s="902"/>
      <c r="Y49" s="902"/>
      <c r="Z49" s="899"/>
      <c r="AA49" s="112"/>
    </row>
    <row r="50" spans="1:27" ht="51" customHeight="1">
      <c r="A50" s="943"/>
      <c r="B50" s="943"/>
      <c r="C50" s="943"/>
      <c r="D50" s="943"/>
      <c r="E50" s="974" t="s">
        <v>147</v>
      </c>
      <c r="F50" s="896">
        <v>19825385.75</v>
      </c>
      <c r="G50" s="971">
        <v>8402181</v>
      </c>
      <c r="H50" s="1021"/>
      <c r="I50" s="894"/>
      <c r="J50" s="894"/>
      <c r="K50" s="892">
        <v>0</v>
      </c>
      <c r="L50" s="892"/>
      <c r="M50" s="931"/>
      <c r="N50" s="1031"/>
      <c r="O50" s="908"/>
      <c r="P50" s="908"/>
      <c r="Q50" s="908"/>
      <c r="R50" s="908"/>
      <c r="S50" s="918"/>
      <c r="T50" s="905"/>
      <c r="U50" s="905"/>
      <c r="V50" s="902"/>
      <c r="W50" s="902"/>
      <c r="X50" s="902"/>
      <c r="Y50" s="902"/>
      <c r="Z50" s="899"/>
      <c r="AA50" s="112"/>
    </row>
    <row r="51" spans="1:27" ht="51" customHeight="1" thickBot="1">
      <c r="A51" s="943"/>
      <c r="B51" s="943"/>
      <c r="C51" s="943"/>
      <c r="D51" s="944"/>
      <c r="E51" s="975" t="s">
        <v>136</v>
      </c>
      <c r="F51" s="897">
        <v>1080000000</v>
      </c>
      <c r="G51" s="1113"/>
      <c r="H51" s="1022"/>
      <c r="I51" s="895"/>
      <c r="J51" s="895"/>
      <c r="K51" s="893"/>
      <c r="L51" s="893"/>
      <c r="M51" s="932"/>
      <c r="N51" s="1032"/>
      <c r="O51" s="909"/>
      <c r="P51" s="909"/>
      <c r="Q51" s="909"/>
      <c r="R51" s="909"/>
      <c r="S51" s="919"/>
      <c r="T51" s="906"/>
      <c r="U51" s="906"/>
      <c r="V51" s="903"/>
      <c r="W51" s="903"/>
      <c r="X51" s="903"/>
      <c r="Y51" s="903"/>
      <c r="Z51" s="900"/>
      <c r="AA51" s="112"/>
    </row>
    <row r="52" spans="1:27" ht="51" customHeight="1">
      <c r="A52" s="943"/>
      <c r="B52" s="943"/>
      <c r="C52" s="943"/>
      <c r="D52" s="983" t="s">
        <v>21</v>
      </c>
      <c r="E52" s="150" t="s">
        <v>136</v>
      </c>
      <c r="F52" s="416">
        <v>10</v>
      </c>
      <c r="G52" s="416">
        <v>10</v>
      </c>
      <c r="H52" s="416"/>
      <c r="I52" s="416"/>
      <c r="J52" s="416"/>
      <c r="K52" s="415">
        <v>0</v>
      </c>
      <c r="L52" s="414"/>
      <c r="M52" s="414"/>
      <c r="N52" s="414"/>
      <c r="O52" s="1285"/>
      <c r="P52" s="1286"/>
      <c r="Q52" s="1286"/>
      <c r="R52" s="1286"/>
      <c r="S52" s="1286"/>
      <c r="T52" s="1286"/>
      <c r="U52" s="1286"/>
      <c r="V52" s="1286"/>
      <c r="W52" s="1286"/>
      <c r="X52" s="1286"/>
      <c r="Y52" s="1286"/>
      <c r="Z52" s="1286"/>
      <c r="AA52" s="112"/>
    </row>
    <row r="53" spans="1:27" ht="51" customHeight="1">
      <c r="A53" s="943"/>
      <c r="B53" s="943"/>
      <c r="C53" s="943"/>
      <c r="D53" s="945"/>
      <c r="E53" s="650" t="s">
        <v>145</v>
      </c>
      <c r="F53" s="405">
        <v>1000000000</v>
      </c>
      <c r="G53" s="405">
        <v>1000000000</v>
      </c>
      <c r="H53" s="405"/>
      <c r="I53" s="405"/>
      <c r="J53" s="405"/>
      <c r="K53" s="413">
        <v>0</v>
      </c>
      <c r="L53" s="405"/>
      <c r="M53" s="405"/>
      <c r="N53" s="405"/>
      <c r="O53" s="1287"/>
      <c r="P53" s="1288"/>
      <c r="Q53" s="1288"/>
      <c r="R53" s="1288"/>
      <c r="S53" s="1288"/>
      <c r="T53" s="1288"/>
      <c r="U53" s="1288"/>
      <c r="V53" s="1288"/>
      <c r="W53" s="1288"/>
      <c r="X53" s="1288"/>
      <c r="Y53" s="1288"/>
      <c r="Z53" s="1288"/>
      <c r="AA53" s="112"/>
    </row>
    <row r="54" spans="1:27" ht="51" customHeight="1">
      <c r="A54" s="943"/>
      <c r="B54" s="943"/>
      <c r="C54" s="943"/>
      <c r="D54" s="945"/>
      <c r="E54" s="650" t="s">
        <v>146</v>
      </c>
      <c r="F54" s="412">
        <v>0</v>
      </c>
      <c r="G54" s="412">
        <v>0</v>
      </c>
      <c r="H54" s="411"/>
      <c r="I54" s="411"/>
      <c r="J54" s="411"/>
      <c r="K54" s="410">
        <v>0</v>
      </c>
      <c r="L54" s="410"/>
      <c r="M54" s="410"/>
      <c r="N54" s="410"/>
      <c r="O54" s="1287"/>
      <c r="P54" s="1288"/>
      <c r="Q54" s="1288"/>
      <c r="R54" s="1288"/>
      <c r="S54" s="1288"/>
      <c r="T54" s="1288"/>
      <c r="U54" s="1288"/>
      <c r="V54" s="1288"/>
      <c r="W54" s="1288"/>
      <c r="X54" s="1288"/>
      <c r="Y54" s="1288"/>
      <c r="Z54" s="1288"/>
      <c r="AA54" s="112"/>
    </row>
    <row r="55" spans="1:27" ht="51" customHeight="1">
      <c r="A55" s="943"/>
      <c r="B55" s="943"/>
      <c r="C55" s="943"/>
      <c r="D55" s="945"/>
      <c r="E55" s="974" t="s">
        <v>147</v>
      </c>
      <c r="F55" s="1023">
        <v>79301543</v>
      </c>
      <c r="G55" s="639">
        <v>79301543</v>
      </c>
      <c r="H55" s="1065"/>
      <c r="I55" s="1065"/>
      <c r="J55" s="1065"/>
      <c r="K55" s="1023">
        <v>70899362</v>
      </c>
      <c r="L55" s="920"/>
      <c r="M55" s="920"/>
      <c r="N55" s="920"/>
      <c r="O55" s="1287"/>
      <c r="P55" s="1288"/>
      <c r="Q55" s="1288"/>
      <c r="R55" s="1288"/>
      <c r="S55" s="1288"/>
      <c r="T55" s="1288"/>
      <c r="U55" s="1288"/>
      <c r="V55" s="1288"/>
      <c r="W55" s="1288"/>
      <c r="X55" s="1288"/>
      <c r="Y55" s="1288"/>
      <c r="Z55" s="1288"/>
      <c r="AA55" s="112"/>
    </row>
    <row r="56" spans="1:27" ht="51" customHeight="1" thickBot="1">
      <c r="A56" s="944"/>
      <c r="B56" s="943"/>
      <c r="C56" s="944"/>
      <c r="D56" s="945"/>
      <c r="E56" s="976"/>
      <c r="F56" s="1024">
        <v>1080000000</v>
      </c>
      <c r="G56" s="640"/>
      <c r="H56" s="1086"/>
      <c r="I56" s="1086"/>
      <c r="J56" s="1066"/>
      <c r="K56" s="1024"/>
      <c r="L56" s="921"/>
      <c r="M56" s="921"/>
      <c r="N56" s="921"/>
      <c r="O56" s="1289"/>
      <c r="P56" s="1290"/>
      <c r="Q56" s="1290"/>
      <c r="R56" s="1290"/>
      <c r="S56" s="1290"/>
      <c r="T56" s="1290"/>
      <c r="U56" s="1290"/>
      <c r="V56" s="1290"/>
      <c r="W56" s="1290"/>
      <c r="X56" s="1290"/>
      <c r="Y56" s="1290"/>
      <c r="Z56" s="1290"/>
      <c r="AA56" s="112"/>
    </row>
    <row r="57" spans="1:27" ht="51" customHeight="1">
      <c r="A57" s="968">
        <v>3</v>
      </c>
      <c r="B57" s="968">
        <v>3</v>
      </c>
      <c r="C57" s="968" t="s">
        <v>81</v>
      </c>
      <c r="D57" s="942" t="s">
        <v>224</v>
      </c>
      <c r="E57" s="212" t="s">
        <v>136</v>
      </c>
      <c r="F57" s="231">
        <v>1.64</v>
      </c>
      <c r="G57" s="231">
        <v>1.64</v>
      </c>
      <c r="H57" s="167"/>
      <c r="I57" s="231"/>
      <c r="J57" s="135"/>
      <c r="K57" s="117">
        <v>0</v>
      </c>
      <c r="L57" s="409"/>
      <c r="M57" s="387"/>
      <c r="N57" s="202"/>
      <c r="O57" s="907" t="s">
        <v>157</v>
      </c>
      <c r="P57" s="907" t="s">
        <v>158</v>
      </c>
      <c r="Q57" s="933" t="s">
        <v>159</v>
      </c>
      <c r="R57" s="907" t="s">
        <v>335</v>
      </c>
      <c r="S57" s="933" t="s">
        <v>161</v>
      </c>
      <c r="T57" s="912" t="s">
        <v>162</v>
      </c>
      <c r="U57" s="915">
        <v>207.62899999999999</v>
      </c>
      <c r="V57" s="901" t="s">
        <v>238</v>
      </c>
      <c r="W57" s="901" t="s">
        <v>238</v>
      </c>
      <c r="X57" s="901" t="s">
        <v>238</v>
      </c>
      <c r="Y57" s="901" t="s">
        <v>238</v>
      </c>
      <c r="Z57" s="1087">
        <v>406.02499999999998</v>
      </c>
      <c r="AA57" s="112"/>
    </row>
    <row r="58" spans="1:27" ht="51" customHeight="1">
      <c r="A58" s="969"/>
      <c r="B58" s="969"/>
      <c r="C58" s="969"/>
      <c r="D58" s="943"/>
      <c r="E58" s="650" t="s">
        <v>145</v>
      </c>
      <c r="F58" s="391">
        <v>3027021000</v>
      </c>
      <c r="G58" s="391">
        <v>3027021000</v>
      </c>
      <c r="H58" s="391"/>
      <c r="I58" s="386"/>
      <c r="J58" s="391"/>
      <c r="K58" s="391">
        <v>138776000</v>
      </c>
      <c r="L58" s="404"/>
      <c r="M58" s="385"/>
      <c r="N58" s="384"/>
      <c r="O58" s="908"/>
      <c r="P58" s="908"/>
      <c r="Q58" s="918"/>
      <c r="R58" s="908"/>
      <c r="S58" s="918"/>
      <c r="T58" s="913"/>
      <c r="U58" s="916"/>
      <c r="V58" s="902"/>
      <c r="W58" s="902"/>
      <c r="X58" s="902"/>
      <c r="Y58" s="902"/>
      <c r="Z58" s="1088"/>
      <c r="AA58" s="112"/>
    </row>
    <row r="59" spans="1:27" ht="51" customHeight="1">
      <c r="A59" s="969"/>
      <c r="B59" s="969"/>
      <c r="C59" s="969"/>
      <c r="D59" s="943"/>
      <c r="E59" s="650" t="s">
        <v>146</v>
      </c>
      <c r="F59" s="229">
        <v>1.2</v>
      </c>
      <c r="G59" s="229">
        <v>1.2</v>
      </c>
      <c r="H59" s="130"/>
      <c r="I59" s="130"/>
      <c r="J59" s="130"/>
      <c r="K59" s="229">
        <v>0</v>
      </c>
      <c r="L59" s="129"/>
      <c r="M59" s="382"/>
      <c r="N59" s="133"/>
      <c r="O59" s="908"/>
      <c r="P59" s="908"/>
      <c r="Q59" s="918"/>
      <c r="R59" s="908"/>
      <c r="S59" s="918"/>
      <c r="T59" s="913"/>
      <c r="U59" s="916"/>
      <c r="V59" s="902"/>
      <c r="W59" s="902"/>
      <c r="X59" s="902"/>
      <c r="Y59" s="902"/>
      <c r="Z59" s="1088"/>
      <c r="AA59" s="112"/>
    </row>
    <row r="60" spans="1:27" ht="51" customHeight="1">
      <c r="A60" s="969"/>
      <c r="B60" s="969"/>
      <c r="C60" s="969"/>
      <c r="D60" s="943"/>
      <c r="E60" s="974" t="s">
        <v>147</v>
      </c>
      <c r="F60" s="1019">
        <v>3655716488</v>
      </c>
      <c r="G60" s="1019">
        <v>3655716488</v>
      </c>
      <c r="H60" s="1019"/>
      <c r="I60" s="1019"/>
      <c r="J60" s="1058"/>
      <c r="K60" s="1019">
        <v>8644000</v>
      </c>
      <c r="L60" s="922"/>
      <c r="M60" s="931"/>
      <c r="N60" s="1031"/>
      <c r="O60" s="908"/>
      <c r="P60" s="908"/>
      <c r="Q60" s="918"/>
      <c r="R60" s="908"/>
      <c r="S60" s="918"/>
      <c r="T60" s="913"/>
      <c r="U60" s="916"/>
      <c r="V60" s="902"/>
      <c r="W60" s="902"/>
      <c r="X60" s="902"/>
      <c r="Y60" s="902"/>
      <c r="Z60" s="1088"/>
      <c r="AA60" s="112"/>
    </row>
    <row r="61" spans="1:27" ht="51" customHeight="1" thickBot="1">
      <c r="A61" s="970"/>
      <c r="B61" s="970"/>
      <c r="C61" s="970"/>
      <c r="D61" s="944"/>
      <c r="E61" s="1018"/>
      <c r="F61" s="1020"/>
      <c r="G61" s="1020"/>
      <c r="H61" s="1020"/>
      <c r="I61" s="1020"/>
      <c r="J61" s="1059"/>
      <c r="K61" s="1020"/>
      <c r="L61" s="923"/>
      <c r="M61" s="932"/>
      <c r="N61" s="1032"/>
      <c r="O61" s="909"/>
      <c r="P61" s="909"/>
      <c r="Q61" s="919"/>
      <c r="R61" s="909"/>
      <c r="S61" s="919"/>
      <c r="T61" s="914"/>
      <c r="U61" s="917"/>
      <c r="V61" s="903"/>
      <c r="W61" s="903"/>
      <c r="X61" s="903"/>
      <c r="Y61" s="903"/>
      <c r="Z61" s="1089"/>
      <c r="AA61" s="112"/>
    </row>
    <row r="62" spans="1:27" ht="51" customHeight="1">
      <c r="A62" s="942">
        <v>4</v>
      </c>
      <c r="B62" s="942">
        <v>4</v>
      </c>
      <c r="C62" s="942" t="s">
        <v>82</v>
      </c>
      <c r="D62" s="942" t="s">
        <v>223</v>
      </c>
      <c r="E62" s="212" t="s">
        <v>136</v>
      </c>
      <c r="F62" s="600">
        <v>3</v>
      </c>
      <c r="G62" s="600">
        <v>3</v>
      </c>
      <c r="H62" s="214"/>
      <c r="I62" s="214"/>
      <c r="J62" s="214"/>
      <c r="K62" s="600">
        <v>0</v>
      </c>
      <c r="L62" s="215"/>
      <c r="M62" s="214"/>
      <c r="N62" s="215"/>
      <c r="O62" s="907" t="s">
        <v>157</v>
      </c>
      <c r="P62" s="907" t="s">
        <v>158</v>
      </c>
      <c r="Q62" s="933" t="s">
        <v>159</v>
      </c>
      <c r="R62" s="907" t="s">
        <v>336</v>
      </c>
      <c r="S62" s="933" t="s">
        <v>161</v>
      </c>
      <c r="T62" s="912" t="s">
        <v>162</v>
      </c>
      <c r="U62" s="915">
        <v>207.62899999999999</v>
      </c>
      <c r="V62" s="901" t="s">
        <v>238</v>
      </c>
      <c r="W62" s="901" t="s">
        <v>238</v>
      </c>
      <c r="X62" s="901" t="s">
        <v>238</v>
      </c>
      <c r="Y62" s="901" t="s">
        <v>238</v>
      </c>
      <c r="Z62" s="1087">
        <v>406.02499999999998</v>
      </c>
      <c r="AA62" s="112"/>
    </row>
    <row r="63" spans="1:27" ht="51" customHeight="1">
      <c r="A63" s="943"/>
      <c r="B63" s="943"/>
      <c r="C63" s="943"/>
      <c r="D63" s="943"/>
      <c r="E63" s="650" t="s">
        <v>145</v>
      </c>
      <c r="F63" s="218">
        <v>126560000</v>
      </c>
      <c r="G63" s="218">
        <v>126560000</v>
      </c>
      <c r="H63" s="218"/>
      <c r="I63" s="218"/>
      <c r="J63" s="130"/>
      <c r="K63" s="218">
        <v>0</v>
      </c>
      <c r="L63" s="643"/>
      <c r="M63" s="218"/>
      <c r="N63" s="643"/>
      <c r="O63" s="908"/>
      <c r="P63" s="908"/>
      <c r="Q63" s="918"/>
      <c r="R63" s="908"/>
      <c r="S63" s="918"/>
      <c r="T63" s="913"/>
      <c r="U63" s="916"/>
      <c r="V63" s="902"/>
      <c r="W63" s="902"/>
      <c r="X63" s="902"/>
      <c r="Y63" s="902"/>
      <c r="Z63" s="1088"/>
      <c r="AA63" s="112"/>
    </row>
    <row r="64" spans="1:27" ht="51" customHeight="1">
      <c r="A64" s="943"/>
      <c r="B64" s="943"/>
      <c r="C64" s="943"/>
      <c r="D64" s="943"/>
      <c r="E64" s="650" t="s">
        <v>146</v>
      </c>
      <c r="F64" s="221">
        <v>0</v>
      </c>
      <c r="G64" s="221">
        <v>0</v>
      </c>
      <c r="H64" s="221"/>
      <c r="I64" s="221"/>
      <c r="J64" s="221"/>
      <c r="K64" s="221">
        <v>0</v>
      </c>
      <c r="L64" s="220"/>
      <c r="M64" s="221"/>
      <c r="N64" s="220"/>
      <c r="O64" s="908"/>
      <c r="P64" s="908"/>
      <c r="Q64" s="918"/>
      <c r="R64" s="908"/>
      <c r="S64" s="918"/>
      <c r="T64" s="913"/>
      <c r="U64" s="916"/>
      <c r="V64" s="902"/>
      <c r="W64" s="902"/>
      <c r="X64" s="902"/>
      <c r="Y64" s="902"/>
      <c r="Z64" s="1088"/>
      <c r="AA64" s="112"/>
    </row>
    <row r="65" spans="1:27" ht="51" customHeight="1">
      <c r="A65" s="943"/>
      <c r="B65" s="943"/>
      <c r="C65" s="943"/>
      <c r="D65" s="943"/>
      <c r="E65" s="974" t="s">
        <v>147</v>
      </c>
      <c r="F65" s="1019">
        <v>90000000</v>
      </c>
      <c r="G65" s="1019">
        <v>90000000</v>
      </c>
      <c r="H65" s="1019"/>
      <c r="I65" s="1019"/>
      <c r="J65" s="1058"/>
      <c r="K65" s="1019">
        <v>0</v>
      </c>
      <c r="L65" s="922"/>
      <c r="M65" s="1019"/>
      <c r="N65" s="922"/>
      <c r="O65" s="908"/>
      <c r="P65" s="908"/>
      <c r="Q65" s="918"/>
      <c r="R65" s="908"/>
      <c r="S65" s="918"/>
      <c r="T65" s="913"/>
      <c r="U65" s="916"/>
      <c r="V65" s="902"/>
      <c r="W65" s="902"/>
      <c r="X65" s="902"/>
      <c r="Y65" s="902"/>
      <c r="Z65" s="1088"/>
      <c r="AA65" s="112"/>
    </row>
    <row r="66" spans="1:27" ht="51" customHeight="1" thickBot="1">
      <c r="A66" s="944"/>
      <c r="B66" s="944"/>
      <c r="C66" s="944"/>
      <c r="D66" s="944"/>
      <c r="E66" s="975"/>
      <c r="F66" s="1020"/>
      <c r="G66" s="1020"/>
      <c r="H66" s="1020"/>
      <c r="I66" s="1020"/>
      <c r="J66" s="1059"/>
      <c r="K66" s="1020"/>
      <c r="L66" s="923"/>
      <c r="M66" s="1020"/>
      <c r="N66" s="923"/>
      <c r="O66" s="909"/>
      <c r="P66" s="909"/>
      <c r="Q66" s="919"/>
      <c r="R66" s="909"/>
      <c r="S66" s="919"/>
      <c r="T66" s="914"/>
      <c r="U66" s="917"/>
      <c r="V66" s="903"/>
      <c r="W66" s="903"/>
      <c r="X66" s="903"/>
      <c r="Y66" s="903"/>
      <c r="Z66" s="1089"/>
      <c r="AA66" s="112"/>
    </row>
    <row r="67" spans="1:27" ht="51" customHeight="1">
      <c r="A67" s="942">
        <v>5</v>
      </c>
      <c r="B67" s="942">
        <v>5</v>
      </c>
      <c r="C67" s="942" t="s">
        <v>167</v>
      </c>
      <c r="D67" s="942" t="s">
        <v>222</v>
      </c>
      <c r="E67" s="212" t="s">
        <v>136</v>
      </c>
      <c r="F67" s="231">
        <v>0</v>
      </c>
      <c r="G67" s="231">
        <v>0.09</v>
      </c>
      <c r="H67" s="135"/>
      <c r="I67" s="231"/>
      <c r="J67" s="231"/>
      <c r="K67" s="117">
        <v>0</v>
      </c>
      <c r="L67" s="231"/>
      <c r="M67" s="231"/>
      <c r="N67" s="231"/>
      <c r="O67" s="907" t="s">
        <v>137</v>
      </c>
      <c r="P67" s="907" t="s">
        <v>168</v>
      </c>
      <c r="Q67" s="933" t="s">
        <v>169</v>
      </c>
      <c r="R67" s="907" t="s">
        <v>140</v>
      </c>
      <c r="S67" s="933" t="s">
        <v>170</v>
      </c>
      <c r="T67" s="901">
        <v>37445</v>
      </c>
      <c r="U67" s="901">
        <v>38908</v>
      </c>
      <c r="V67" s="901" t="s">
        <v>238</v>
      </c>
      <c r="W67" s="901" t="s">
        <v>238</v>
      </c>
      <c r="X67" s="901" t="s">
        <v>238</v>
      </c>
      <c r="Y67" s="901" t="s">
        <v>238</v>
      </c>
      <c r="Z67" s="1267">
        <f>SUM(T67:Y71)</f>
        <v>76353</v>
      </c>
      <c r="AA67" s="112"/>
    </row>
    <row r="68" spans="1:27" ht="51" customHeight="1">
      <c r="A68" s="943"/>
      <c r="B68" s="943"/>
      <c r="C68" s="943"/>
      <c r="D68" s="943"/>
      <c r="E68" s="650" t="s">
        <v>145</v>
      </c>
      <c r="F68" s="391">
        <v>0</v>
      </c>
      <c r="G68" s="391">
        <v>23343666.666666701</v>
      </c>
      <c r="H68" s="391"/>
      <c r="I68" s="386"/>
      <c r="J68" s="386"/>
      <c r="K68" s="391">
        <v>23343666.666666701</v>
      </c>
      <c r="L68" s="408"/>
      <c r="M68" s="408"/>
      <c r="N68" s="404"/>
      <c r="O68" s="908"/>
      <c r="P68" s="908"/>
      <c r="Q68" s="918"/>
      <c r="R68" s="908"/>
      <c r="S68" s="918"/>
      <c r="T68" s="902"/>
      <c r="U68" s="902"/>
      <c r="V68" s="902"/>
      <c r="W68" s="902"/>
      <c r="X68" s="902"/>
      <c r="Y68" s="902"/>
      <c r="Z68" s="1269"/>
      <c r="AA68" s="112"/>
    </row>
    <row r="69" spans="1:27" ht="51" customHeight="1">
      <c r="A69" s="943"/>
      <c r="B69" s="943"/>
      <c r="C69" s="943"/>
      <c r="D69" s="943"/>
      <c r="E69" s="650" t="s">
        <v>146</v>
      </c>
      <c r="F69" s="243">
        <v>0</v>
      </c>
      <c r="G69" s="243">
        <v>0</v>
      </c>
      <c r="H69" s="176"/>
      <c r="I69" s="243"/>
      <c r="J69" s="243"/>
      <c r="K69" s="130">
        <v>0</v>
      </c>
      <c r="L69" s="234"/>
      <c r="M69" s="234"/>
      <c r="N69" s="234"/>
      <c r="O69" s="908"/>
      <c r="P69" s="908"/>
      <c r="Q69" s="918"/>
      <c r="R69" s="908"/>
      <c r="S69" s="918"/>
      <c r="T69" s="902"/>
      <c r="U69" s="902"/>
      <c r="V69" s="902"/>
      <c r="W69" s="902"/>
      <c r="X69" s="902"/>
      <c r="Y69" s="902"/>
      <c r="Z69" s="1269"/>
      <c r="AA69" s="112"/>
    </row>
    <row r="70" spans="1:27" ht="51" customHeight="1">
      <c r="A70" s="943"/>
      <c r="B70" s="943"/>
      <c r="C70" s="943"/>
      <c r="D70" s="943"/>
      <c r="E70" s="974" t="s">
        <v>147</v>
      </c>
      <c r="F70" s="1036">
        <v>95140615</v>
      </c>
      <c r="G70" s="1036">
        <v>95140615</v>
      </c>
      <c r="H70" s="971"/>
      <c r="I70" s="979"/>
      <c r="J70" s="979"/>
      <c r="K70" s="1019">
        <v>12966000</v>
      </c>
      <c r="L70" s="979"/>
      <c r="M70" s="979"/>
      <c r="N70" s="979"/>
      <c r="O70" s="908"/>
      <c r="P70" s="908"/>
      <c r="Q70" s="918"/>
      <c r="R70" s="908"/>
      <c r="S70" s="918"/>
      <c r="T70" s="902"/>
      <c r="U70" s="902"/>
      <c r="V70" s="902"/>
      <c r="W70" s="902"/>
      <c r="X70" s="902"/>
      <c r="Y70" s="902"/>
      <c r="Z70" s="1269"/>
      <c r="AA70" s="112"/>
    </row>
    <row r="71" spans="1:27" ht="51" customHeight="1" thickBot="1">
      <c r="A71" s="943"/>
      <c r="B71" s="943"/>
      <c r="C71" s="943"/>
      <c r="D71" s="944"/>
      <c r="E71" s="975"/>
      <c r="F71" s="1037"/>
      <c r="G71" s="1037"/>
      <c r="H71" s="1113"/>
      <c r="I71" s="980"/>
      <c r="J71" s="980"/>
      <c r="K71" s="1020"/>
      <c r="L71" s="980"/>
      <c r="M71" s="980"/>
      <c r="N71" s="980"/>
      <c r="O71" s="909"/>
      <c r="P71" s="909"/>
      <c r="Q71" s="919"/>
      <c r="R71" s="909"/>
      <c r="S71" s="919"/>
      <c r="T71" s="903"/>
      <c r="U71" s="903"/>
      <c r="V71" s="903"/>
      <c r="W71" s="903"/>
      <c r="X71" s="903"/>
      <c r="Y71" s="903"/>
      <c r="Z71" s="1273"/>
      <c r="AA71" s="112"/>
    </row>
    <row r="72" spans="1:27" ht="51" customHeight="1">
      <c r="A72" s="943"/>
      <c r="B72" s="943"/>
      <c r="C72" s="943"/>
      <c r="D72" s="1128" t="s">
        <v>221</v>
      </c>
      <c r="E72" s="150" t="s">
        <v>136</v>
      </c>
      <c r="F72" s="86">
        <v>1</v>
      </c>
      <c r="G72" s="86">
        <v>0.81628201344482676</v>
      </c>
      <c r="H72" s="86"/>
      <c r="I72" s="86"/>
      <c r="J72" s="86"/>
      <c r="K72" s="86">
        <v>0</v>
      </c>
      <c r="L72" s="86"/>
      <c r="M72" s="86"/>
      <c r="N72" s="86"/>
      <c r="O72" s="908" t="s">
        <v>171</v>
      </c>
      <c r="P72" s="908" t="s">
        <v>172</v>
      </c>
      <c r="Q72" s="918" t="s">
        <v>173</v>
      </c>
      <c r="R72" s="908" t="s">
        <v>140</v>
      </c>
      <c r="S72" s="918" t="s">
        <v>174</v>
      </c>
      <c r="T72" s="902">
        <v>48066</v>
      </c>
      <c r="U72" s="902">
        <v>47135</v>
      </c>
      <c r="V72" s="901" t="s">
        <v>238</v>
      </c>
      <c r="W72" s="901" t="s">
        <v>238</v>
      </c>
      <c r="X72" s="901" t="s">
        <v>238</v>
      </c>
      <c r="Y72" s="901" t="s">
        <v>238</v>
      </c>
      <c r="Z72" s="1269">
        <v>95201</v>
      </c>
      <c r="AA72" s="112"/>
    </row>
    <row r="73" spans="1:27" ht="51" customHeight="1">
      <c r="A73" s="943"/>
      <c r="B73" s="943"/>
      <c r="C73" s="943"/>
      <c r="D73" s="1129"/>
      <c r="E73" s="650" t="s">
        <v>145</v>
      </c>
      <c r="F73" s="391">
        <v>254125000</v>
      </c>
      <c r="G73" s="391">
        <v>207437666.6666666</v>
      </c>
      <c r="H73" s="391"/>
      <c r="I73" s="391"/>
      <c r="J73" s="391"/>
      <c r="K73" s="391">
        <v>23343666.666666701</v>
      </c>
      <c r="L73" s="408"/>
      <c r="M73" s="408"/>
      <c r="N73" s="404"/>
      <c r="O73" s="908"/>
      <c r="P73" s="908"/>
      <c r="Q73" s="918"/>
      <c r="R73" s="908"/>
      <c r="S73" s="918"/>
      <c r="T73" s="902"/>
      <c r="U73" s="902"/>
      <c r="V73" s="902"/>
      <c r="W73" s="902"/>
      <c r="X73" s="902"/>
      <c r="Y73" s="902"/>
      <c r="Z73" s="1269"/>
      <c r="AA73" s="112"/>
    </row>
    <row r="74" spans="1:27" ht="51" customHeight="1">
      <c r="A74" s="943"/>
      <c r="B74" s="943"/>
      <c r="C74" s="943"/>
      <c r="D74" s="1129"/>
      <c r="E74" s="650" t="s">
        <v>146</v>
      </c>
      <c r="F74" s="233">
        <v>0</v>
      </c>
      <c r="G74" s="233">
        <v>207437666.66666701</v>
      </c>
      <c r="H74" s="233"/>
      <c r="I74" s="233"/>
      <c r="J74" s="233"/>
      <c r="K74" s="233">
        <v>0</v>
      </c>
      <c r="L74" s="233"/>
      <c r="M74" s="233"/>
      <c r="N74" s="655"/>
      <c r="O74" s="908"/>
      <c r="P74" s="908"/>
      <c r="Q74" s="918"/>
      <c r="R74" s="908"/>
      <c r="S74" s="918"/>
      <c r="T74" s="902"/>
      <c r="U74" s="902"/>
      <c r="V74" s="902"/>
      <c r="W74" s="902"/>
      <c r="X74" s="902"/>
      <c r="Y74" s="902"/>
      <c r="Z74" s="1269"/>
      <c r="AA74" s="112"/>
    </row>
    <row r="75" spans="1:27" ht="51" customHeight="1">
      <c r="A75" s="943"/>
      <c r="B75" s="943"/>
      <c r="C75" s="943"/>
      <c r="D75" s="1129"/>
      <c r="E75" s="974" t="s">
        <v>147</v>
      </c>
      <c r="F75" s="1036">
        <v>0</v>
      </c>
      <c r="G75" s="1036">
        <v>0</v>
      </c>
      <c r="H75" s="1036"/>
      <c r="I75" s="979"/>
      <c r="J75" s="979"/>
      <c r="K75" s="979">
        <v>0</v>
      </c>
      <c r="L75" s="979"/>
      <c r="M75" s="979"/>
      <c r="N75" s="979"/>
      <c r="O75" s="908"/>
      <c r="P75" s="908"/>
      <c r="Q75" s="918"/>
      <c r="R75" s="908"/>
      <c r="S75" s="918"/>
      <c r="T75" s="902"/>
      <c r="U75" s="902"/>
      <c r="V75" s="902"/>
      <c r="W75" s="902"/>
      <c r="X75" s="902"/>
      <c r="Y75" s="902"/>
      <c r="Z75" s="1269"/>
      <c r="AA75" s="112"/>
    </row>
    <row r="76" spans="1:27" ht="51" customHeight="1" thickBot="1">
      <c r="A76" s="943"/>
      <c r="B76" s="943"/>
      <c r="C76" s="943"/>
      <c r="D76" s="1130"/>
      <c r="E76" s="975"/>
      <c r="F76" s="1037"/>
      <c r="G76" s="1037"/>
      <c r="H76" s="1037"/>
      <c r="I76" s="980"/>
      <c r="J76" s="980"/>
      <c r="K76" s="980"/>
      <c r="L76" s="980"/>
      <c r="M76" s="980"/>
      <c r="N76" s="980"/>
      <c r="O76" s="909"/>
      <c r="P76" s="909"/>
      <c r="Q76" s="919"/>
      <c r="R76" s="909"/>
      <c r="S76" s="919"/>
      <c r="T76" s="903"/>
      <c r="U76" s="903"/>
      <c r="V76" s="903"/>
      <c r="W76" s="903"/>
      <c r="X76" s="903"/>
      <c r="Y76" s="903"/>
      <c r="Z76" s="1273"/>
      <c r="AA76" s="112"/>
    </row>
    <row r="77" spans="1:27" ht="51" customHeight="1">
      <c r="A77" s="943"/>
      <c r="B77" s="943"/>
      <c r="C77" s="943"/>
      <c r="D77" s="1291" t="s">
        <v>220</v>
      </c>
      <c r="E77" s="212" t="s">
        <v>136</v>
      </c>
      <c r="F77" s="231">
        <v>0</v>
      </c>
      <c r="G77" s="231">
        <v>0.09</v>
      </c>
      <c r="H77" s="231"/>
      <c r="I77" s="231"/>
      <c r="J77" s="231"/>
      <c r="K77" s="231">
        <v>0</v>
      </c>
      <c r="L77" s="231"/>
      <c r="M77" s="231"/>
      <c r="N77" s="231"/>
      <c r="O77" s="1080" t="s">
        <v>175</v>
      </c>
      <c r="P77" s="1071" t="s">
        <v>176</v>
      </c>
      <c r="Q77" s="933" t="s">
        <v>153</v>
      </c>
      <c r="R77" s="907" t="s">
        <v>140</v>
      </c>
      <c r="S77" s="933" t="s">
        <v>177</v>
      </c>
      <c r="T77" s="901">
        <v>191535</v>
      </c>
      <c r="U77" s="901">
        <v>202823</v>
      </c>
      <c r="V77" s="901" t="s">
        <v>238</v>
      </c>
      <c r="W77" s="901" t="s">
        <v>238</v>
      </c>
      <c r="X77" s="901" t="s">
        <v>238</v>
      </c>
      <c r="Y77" s="901" t="s">
        <v>238</v>
      </c>
      <c r="Z77" s="1267">
        <v>394358</v>
      </c>
      <c r="AA77" s="112"/>
    </row>
    <row r="78" spans="1:27" ht="51" customHeight="1">
      <c r="A78" s="943"/>
      <c r="B78" s="943"/>
      <c r="C78" s="943"/>
      <c r="D78" s="1292"/>
      <c r="E78" s="650" t="s">
        <v>145</v>
      </c>
      <c r="F78" s="391">
        <v>0</v>
      </c>
      <c r="G78" s="391">
        <v>23343666.666666701</v>
      </c>
      <c r="H78" s="391"/>
      <c r="I78" s="391"/>
      <c r="J78" s="391"/>
      <c r="K78" s="391">
        <v>23343666.666666668</v>
      </c>
      <c r="L78" s="408"/>
      <c r="M78" s="408"/>
      <c r="N78" s="404"/>
      <c r="O78" s="908"/>
      <c r="P78" s="1072"/>
      <c r="Q78" s="918"/>
      <c r="R78" s="908"/>
      <c r="S78" s="918"/>
      <c r="T78" s="902"/>
      <c r="U78" s="902"/>
      <c r="V78" s="902"/>
      <c r="W78" s="902"/>
      <c r="X78" s="902"/>
      <c r="Y78" s="902"/>
      <c r="Z78" s="1269"/>
      <c r="AA78" s="112"/>
    </row>
    <row r="79" spans="1:27" ht="51" customHeight="1">
      <c r="A79" s="943"/>
      <c r="B79" s="943"/>
      <c r="C79" s="943"/>
      <c r="D79" s="1292"/>
      <c r="E79" s="650" t="s">
        <v>146</v>
      </c>
      <c r="F79" s="233">
        <v>0</v>
      </c>
      <c r="G79" s="233">
        <v>0</v>
      </c>
      <c r="H79" s="233"/>
      <c r="I79" s="233"/>
      <c r="J79" s="233"/>
      <c r="K79" s="233">
        <v>0</v>
      </c>
      <c r="L79" s="233"/>
      <c r="M79" s="233"/>
      <c r="N79" s="655"/>
      <c r="O79" s="908"/>
      <c r="P79" s="1072"/>
      <c r="Q79" s="918"/>
      <c r="R79" s="908"/>
      <c r="S79" s="918"/>
      <c r="T79" s="902"/>
      <c r="U79" s="902"/>
      <c r="V79" s="902"/>
      <c r="W79" s="902"/>
      <c r="X79" s="902"/>
      <c r="Y79" s="902"/>
      <c r="Z79" s="1269"/>
      <c r="AA79" s="112"/>
    </row>
    <row r="80" spans="1:27" ht="51" customHeight="1">
      <c r="A80" s="943"/>
      <c r="B80" s="943"/>
      <c r="C80" s="943"/>
      <c r="D80" s="1292"/>
      <c r="E80" s="974" t="s">
        <v>147</v>
      </c>
      <c r="F80" s="1036">
        <v>95140615</v>
      </c>
      <c r="G80" s="1036">
        <v>95140615</v>
      </c>
      <c r="H80" s="1036"/>
      <c r="I80" s="979"/>
      <c r="J80" s="979"/>
      <c r="K80" s="979">
        <v>12966000</v>
      </c>
      <c r="L80" s="1063"/>
      <c r="M80" s="979"/>
      <c r="N80" s="979"/>
      <c r="O80" s="908"/>
      <c r="P80" s="1072"/>
      <c r="Q80" s="918"/>
      <c r="R80" s="908"/>
      <c r="S80" s="918"/>
      <c r="T80" s="902"/>
      <c r="U80" s="902"/>
      <c r="V80" s="902"/>
      <c r="W80" s="902"/>
      <c r="X80" s="902"/>
      <c r="Y80" s="902"/>
      <c r="Z80" s="1269"/>
      <c r="AA80" s="112"/>
    </row>
    <row r="81" spans="1:27" ht="51" customHeight="1" thickBot="1">
      <c r="A81" s="943"/>
      <c r="B81" s="943"/>
      <c r="C81" s="943"/>
      <c r="D81" s="1293"/>
      <c r="E81" s="975"/>
      <c r="F81" s="1037"/>
      <c r="G81" s="1037"/>
      <c r="H81" s="1037"/>
      <c r="I81" s="980"/>
      <c r="J81" s="980"/>
      <c r="K81" s="980"/>
      <c r="L81" s="1064"/>
      <c r="M81" s="980"/>
      <c r="N81" s="980"/>
      <c r="O81" s="909"/>
      <c r="P81" s="1073"/>
      <c r="Q81" s="919"/>
      <c r="R81" s="909"/>
      <c r="S81" s="919"/>
      <c r="T81" s="903"/>
      <c r="U81" s="903"/>
      <c r="V81" s="903"/>
      <c r="W81" s="903"/>
      <c r="X81" s="903"/>
      <c r="Y81" s="903"/>
      <c r="Z81" s="1273"/>
      <c r="AA81" s="112"/>
    </row>
    <row r="82" spans="1:27" ht="51" customHeight="1">
      <c r="A82" s="943"/>
      <c r="B82" s="943"/>
      <c r="C82" s="943"/>
      <c r="D82" s="945" t="s">
        <v>178</v>
      </c>
      <c r="E82" s="150" t="s">
        <v>136</v>
      </c>
      <c r="F82" s="407">
        <v>1</v>
      </c>
      <c r="G82" s="407" t="e">
        <f>G77+G72+#REF!</f>
        <v>#REF!</v>
      </c>
      <c r="H82" s="407"/>
      <c r="I82" s="407"/>
      <c r="J82" s="407"/>
      <c r="K82" s="407">
        <v>0</v>
      </c>
      <c r="L82" s="407"/>
      <c r="M82" s="407"/>
      <c r="N82" s="407"/>
      <c r="O82" s="1277"/>
      <c r="P82" s="1278"/>
      <c r="Q82" s="1278"/>
      <c r="R82" s="1278"/>
      <c r="S82" s="1278"/>
      <c r="T82" s="1278"/>
      <c r="U82" s="1278"/>
      <c r="V82" s="1278"/>
      <c r="W82" s="1278"/>
      <c r="X82" s="1278"/>
      <c r="Y82" s="1278"/>
      <c r="Z82" s="1278"/>
      <c r="AA82" s="112"/>
    </row>
    <row r="83" spans="1:27" ht="51" customHeight="1">
      <c r="A83" s="943"/>
      <c r="B83" s="943"/>
      <c r="C83" s="943"/>
      <c r="D83" s="945"/>
      <c r="E83" s="650" t="s">
        <v>145</v>
      </c>
      <c r="F83" s="405">
        <v>254125000</v>
      </c>
      <c r="G83" s="405">
        <v>254125000</v>
      </c>
      <c r="H83" s="405"/>
      <c r="I83" s="405"/>
      <c r="J83" s="405"/>
      <c r="K83" s="405">
        <v>70031000</v>
      </c>
      <c r="L83" s="406"/>
      <c r="M83" s="405"/>
      <c r="N83" s="405"/>
      <c r="O83" s="1279"/>
      <c r="P83" s="1280"/>
      <c r="Q83" s="1280"/>
      <c r="R83" s="1280"/>
      <c r="S83" s="1280"/>
      <c r="T83" s="1280"/>
      <c r="U83" s="1280"/>
      <c r="V83" s="1280"/>
      <c r="W83" s="1280"/>
      <c r="X83" s="1280"/>
      <c r="Y83" s="1280"/>
      <c r="Z83" s="1280"/>
      <c r="AA83" s="112"/>
    </row>
    <row r="84" spans="1:27" ht="51" customHeight="1">
      <c r="A84" s="943"/>
      <c r="B84" s="943"/>
      <c r="C84" s="943"/>
      <c r="D84" s="945"/>
      <c r="E84" s="650" t="s">
        <v>146</v>
      </c>
      <c r="F84" s="401">
        <v>0</v>
      </c>
      <c r="G84" s="401">
        <v>0</v>
      </c>
      <c r="H84" s="403"/>
      <c r="I84" s="403"/>
      <c r="J84" s="402"/>
      <c r="K84" s="401">
        <v>0</v>
      </c>
      <c r="L84" s="402"/>
      <c r="M84" s="403"/>
      <c r="N84" s="403"/>
      <c r="O84" s="1279"/>
      <c r="P84" s="1280"/>
      <c r="Q84" s="1280"/>
      <c r="R84" s="1280"/>
      <c r="S84" s="1280"/>
      <c r="T84" s="1280"/>
      <c r="U84" s="1280"/>
      <c r="V84" s="1280"/>
      <c r="W84" s="1280"/>
      <c r="X84" s="1280"/>
      <c r="Y84" s="1280"/>
      <c r="Z84" s="1280"/>
      <c r="AA84" s="112"/>
    </row>
    <row r="85" spans="1:27" ht="51" customHeight="1">
      <c r="A85" s="943"/>
      <c r="B85" s="943"/>
      <c r="C85" s="943"/>
      <c r="D85" s="945"/>
      <c r="E85" s="974" t="s">
        <v>147</v>
      </c>
      <c r="F85" s="1016">
        <v>190281230</v>
      </c>
      <c r="G85" s="1016">
        <v>190281230</v>
      </c>
      <c r="H85" s="910"/>
      <c r="I85" s="1016"/>
      <c r="J85" s="1016"/>
      <c r="K85" s="1016">
        <v>25932000</v>
      </c>
      <c r="L85" s="1016"/>
      <c r="M85" s="1016"/>
      <c r="N85" s="1016"/>
      <c r="O85" s="1279"/>
      <c r="P85" s="1280"/>
      <c r="Q85" s="1280"/>
      <c r="R85" s="1280"/>
      <c r="S85" s="1280"/>
      <c r="T85" s="1280"/>
      <c r="U85" s="1280"/>
      <c r="V85" s="1280"/>
      <c r="W85" s="1280"/>
      <c r="X85" s="1280"/>
      <c r="Y85" s="1280"/>
      <c r="Z85" s="1280"/>
      <c r="AA85" s="112"/>
    </row>
    <row r="86" spans="1:27" ht="51" customHeight="1" thickBot="1">
      <c r="A86" s="944"/>
      <c r="B86" s="944"/>
      <c r="C86" s="944"/>
      <c r="D86" s="946"/>
      <c r="E86" s="976"/>
      <c r="F86" s="1017"/>
      <c r="G86" s="1017"/>
      <c r="H86" s="1057"/>
      <c r="I86" s="1017"/>
      <c r="J86" s="1017"/>
      <c r="K86" s="1017"/>
      <c r="L86" s="1017"/>
      <c r="M86" s="1017"/>
      <c r="N86" s="1017"/>
      <c r="O86" s="1281"/>
      <c r="P86" s="1282"/>
      <c r="Q86" s="1282"/>
      <c r="R86" s="1282"/>
      <c r="S86" s="1282"/>
      <c r="T86" s="1282"/>
      <c r="U86" s="1282"/>
      <c r="V86" s="1282"/>
      <c r="W86" s="1282"/>
      <c r="X86" s="1282"/>
      <c r="Y86" s="1282"/>
      <c r="Z86" s="1282"/>
      <c r="AA86" s="112"/>
    </row>
    <row r="87" spans="1:27" ht="51" customHeight="1">
      <c r="A87" s="1004">
        <v>6</v>
      </c>
      <c r="B87" s="942">
        <v>6</v>
      </c>
      <c r="C87" s="942" t="s">
        <v>303</v>
      </c>
      <c r="D87" s="1128" t="s">
        <v>236</v>
      </c>
      <c r="E87" s="457" t="s">
        <v>136</v>
      </c>
      <c r="F87" s="388">
        <v>16</v>
      </c>
      <c r="G87" s="388">
        <v>16</v>
      </c>
      <c r="H87" s="231"/>
      <c r="I87" s="231"/>
      <c r="J87" s="231"/>
      <c r="K87" s="231">
        <v>0</v>
      </c>
      <c r="L87" s="199"/>
      <c r="M87" s="199"/>
      <c r="N87" s="199"/>
      <c r="O87" s="907" t="s">
        <v>232</v>
      </c>
      <c r="P87" s="907" t="s">
        <v>233</v>
      </c>
      <c r="Q87" s="907" t="s">
        <v>234</v>
      </c>
      <c r="R87" s="907" t="s">
        <v>160</v>
      </c>
      <c r="S87" s="907" t="s">
        <v>235</v>
      </c>
      <c r="T87" s="907">
        <v>164937</v>
      </c>
      <c r="U87" s="907">
        <v>172215</v>
      </c>
      <c r="V87" s="901" t="s">
        <v>238</v>
      </c>
      <c r="W87" s="901" t="s">
        <v>238</v>
      </c>
      <c r="X87" s="901" t="s">
        <v>238</v>
      </c>
      <c r="Y87" s="901" t="s">
        <v>238</v>
      </c>
      <c r="Z87" s="1267">
        <f>+T87+U87</f>
        <v>337152</v>
      </c>
      <c r="AA87" s="112"/>
    </row>
    <row r="88" spans="1:27" ht="51" customHeight="1">
      <c r="A88" s="973"/>
      <c r="B88" s="943"/>
      <c r="C88" s="943"/>
      <c r="D88" s="1129"/>
      <c r="E88" s="651" t="s">
        <v>145</v>
      </c>
      <c r="F88" s="386">
        <v>764802400</v>
      </c>
      <c r="G88" s="386">
        <v>764802400</v>
      </c>
      <c r="H88" s="391"/>
      <c r="I88" s="391"/>
      <c r="J88" s="391"/>
      <c r="K88" s="391">
        <v>62473000</v>
      </c>
      <c r="L88" s="390"/>
      <c r="M88" s="390"/>
      <c r="N88" s="390"/>
      <c r="O88" s="908"/>
      <c r="P88" s="908"/>
      <c r="Q88" s="908"/>
      <c r="R88" s="908"/>
      <c r="S88" s="908"/>
      <c r="T88" s="908"/>
      <c r="U88" s="908"/>
      <c r="V88" s="902"/>
      <c r="W88" s="902"/>
      <c r="X88" s="902"/>
      <c r="Y88" s="902"/>
      <c r="Z88" s="1269"/>
      <c r="AA88" s="112"/>
    </row>
    <row r="89" spans="1:27" ht="51" customHeight="1">
      <c r="A89" s="973"/>
      <c r="B89" s="943"/>
      <c r="C89" s="943"/>
      <c r="D89" s="1129"/>
      <c r="E89" s="651" t="s">
        <v>146</v>
      </c>
      <c r="F89" s="176">
        <v>0</v>
      </c>
      <c r="G89" s="176">
        <v>0</v>
      </c>
      <c r="H89" s="233"/>
      <c r="I89" s="233"/>
      <c r="J89" s="233"/>
      <c r="K89" s="233">
        <v>0</v>
      </c>
      <c r="L89" s="655"/>
      <c r="M89" s="655"/>
      <c r="N89" s="655"/>
      <c r="O89" s="908"/>
      <c r="P89" s="908"/>
      <c r="Q89" s="908"/>
      <c r="R89" s="908"/>
      <c r="S89" s="908"/>
      <c r="T89" s="908"/>
      <c r="U89" s="908"/>
      <c r="V89" s="902"/>
      <c r="W89" s="902"/>
      <c r="X89" s="902"/>
      <c r="Y89" s="902"/>
      <c r="Z89" s="1269"/>
      <c r="AA89" s="112"/>
    </row>
    <row r="90" spans="1:27" ht="51" customHeight="1">
      <c r="A90" s="973"/>
      <c r="B90" s="943"/>
      <c r="C90" s="943"/>
      <c r="D90" s="1129"/>
      <c r="E90" s="981" t="s">
        <v>147</v>
      </c>
      <c r="F90" s="1036">
        <v>0</v>
      </c>
      <c r="G90" s="1036">
        <v>0</v>
      </c>
      <c r="H90" s="979"/>
      <c r="I90" s="979"/>
      <c r="J90" s="979"/>
      <c r="K90" s="979">
        <v>0</v>
      </c>
      <c r="L90" s="1063"/>
      <c r="M90" s="1063"/>
      <c r="N90" s="1063"/>
      <c r="O90" s="908"/>
      <c r="P90" s="908"/>
      <c r="Q90" s="908"/>
      <c r="R90" s="908"/>
      <c r="S90" s="908"/>
      <c r="T90" s="908"/>
      <c r="U90" s="908"/>
      <c r="V90" s="902"/>
      <c r="W90" s="902"/>
      <c r="X90" s="902"/>
      <c r="Y90" s="902"/>
      <c r="Z90" s="1269"/>
      <c r="AA90" s="112"/>
    </row>
    <row r="91" spans="1:27" ht="51" customHeight="1" thickBot="1">
      <c r="A91" s="973"/>
      <c r="B91" s="943"/>
      <c r="C91" s="943"/>
      <c r="D91" s="1130"/>
      <c r="E91" s="982"/>
      <c r="F91" s="1037"/>
      <c r="G91" s="1037"/>
      <c r="H91" s="980"/>
      <c r="I91" s="980"/>
      <c r="J91" s="980"/>
      <c r="K91" s="980"/>
      <c r="L91" s="1064"/>
      <c r="M91" s="1064"/>
      <c r="N91" s="1064"/>
      <c r="O91" s="909"/>
      <c r="P91" s="909"/>
      <c r="Q91" s="909"/>
      <c r="R91" s="909"/>
      <c r="S91" s="909"/>
      <c r="T91" s="909"/>
      <c r="U91" s="909"/>
      <c r="V91" s="903"/>
      <c r="W91" s="903"/>
      <c r="X91" s="903"/>
      <c r="Y91" s="903"/>
      <c r="Z91" s="1273"/>
      <c r="AA91" s="112"/>
    </row>
    <row r="92" spans="1:27" ht="51" customHeight="1">
      <c r="A92" s="973"/>
      <c r="B92" s="943"/>
      <c r="C92" s="943"/>
      <c r="D92" s="1147" t="s">
        <v>219</v>
      </c>
      <c r="E92" s="212" t="s">
        <v>136</v>
      </c>
      <c r="F92" s="388">
        <v>24</v>
      </c>
      <c r="G92" s="388">
        <v>24</v>
      </c>
      <c r="H92" s="117"/>
      <c r="I92" s="388"/>
      <c r="J92" s="117"/>
      <c r="K92" s="117">
        <v>0</v>
      </c>
      <c r="L92" s="135"/>
      <c r="M92" s="400"/>
      <c r="N92" s="121"/>
      <c r="O92" s="1077" t="s">
        <v>179</v>
      </c>
      <c r="P92" s="948" t="s">
        <v>180</v>
      </c>
      <c r="Q92" s="1041" t="s">
        <v>181</v>
      </c>
      <c r="R92" s="907" t="s">
        <v>345</v>
      </c>
      <c r="S92" s="1041" t="s">
        <v>183</v>
      </c>
      <c r="T92" s="1043" t="s">
        <v>184</v>
      </c>
      <c r="U92" s="1043" t="s">
        <v>185</v>
      </c>
      <c r="V92" s="901" t="s">
        <v>238</v>
      </c>
      <c r="W92" s="901" t="s">
        <v>238</v>
      </c>
      <c r="X92" s="901" t="s">
        <v>238</v>
      </c>
      <c r="Y92" s="901" t="s">
        <v>238</v>
      </c>
      <c r="Z92" s="1294">
        <v>34669</v>
      </c>
      <c r="AA92" s="112"/>
    </row>
    <row r="93" spans="1:27" ht="51" customHeight="1">
      <c r="A93" s="973"/>
      <c r="B93" s="943"/>
      <c r="C93" s="943"/>
      <c r="D93" s="1148"/>
      <c r="E93" s="650" t="s">
        <v>145</v>
      </c>
      <c r="F93" s="386">
        <v>1147203600</v>
      </c>
      <c r="G93" s="386">
        <v>1147203600</v>
      </c>
      <c r="H93" s="391"/>
      <c r="I93" s="386"/>
      <c r="J93" s="391"/>
      <c r="K93" s="391">
        <v>62473000</v>
      </c>
      <c r="L93" s="390"/>
      <c r="M93" s="385"/>
      <c r="N93" s="384"/>
      <c r="O93" s="1078"/>
      <c r="P93" s="949"/>
      <c r="Q93" s="1042"/>
      <c r="R93" s="908"/>
      <c r="S93" s="1042"/>
      <c r="T93" s="1044"/>
      <c r="U93" s="1044"/>
      <c r="V93" s="902"/>
      <c r="W93" s="902"/>
      <c r="X93" s="902"/>
      <c r="Y93" s="902"/>
      <c r="Z93" s="1295"/>
      <c r="AA93" s="112"/>
    </row>
    <row r="94" spans="1:27" ht="51" customHeight="1">
      <c r="A94" s="973"/>
      <c r="B94" s="943"/>
      <c r="C94" s="943"/>
      <c r="D94" s="1148"/>
      <c r="E94" s="650" t="s">
        <v>146</v>
      </c>
      <c r="F94" s="176">
        <v>9.4</v>
      </c>
      <c r="G94" s="176">
        <v>9.4</v>
      </c>
      <c r="H94" s="229"/>
      <c r="I94" s="383"/>
      <c r="J94" s="229"/>
      <c r="K94" s="229">
        <v>0</v>
      </c>
      <c r="L94" s="389"/>
      <c r="M94" s="399"/>
      <c r="N94" s="398"/>
      <c r="O94" s="1078"/>
      <c r="P94" s="949"/>
      <c r="Q94" s="1042"/>
      <c r="R94" s="908"/>
      <c r="S94" s="1042"/>
      <c r="T94" s="1044"/>
      <c r="U94" s="1044"/>
      <c r="V94" s="902"/>
      <c r="W94" s="902"/>
      <c r="X94" s="902"/>
      <c r="Y94" s="902"/>
      <c r="Z94" s="1295"/>
      <c r="AA94" s="112"/>
    </row>
    <row r="95" spans="1:27" ht="51" customHeight="1">
      <c r="A95" s="973"/>
      <c r="B95" s="943"/>
      <c r="C95" s="943"/>
      <c r="D95" s="1148"/>
      <c r="E95" s="977" t="s">
        <v>147</v>
      </c>
      <c r="F95" s="1036">
        <v>827947812</v>
      </c>
      <c r="G95" s="1036">
        <v>827947812</v>
      </c>
      <c r="H95" s="1036"/>
      <c r="I95" s="1036"/>
      <c r="J95" s="1058"/>
      <c r="K95" s="1296">
        <v>20217000</v>
      </c>
      <c r="L95" s="922"/>
      <c r="M95" s="1075"/>
      <c r="N95" s="1081"/>
      <c r="O95" s="1078"/>
      <c r="P95" s="949"/>
      <c r="Q95" s="1042"/>
      <c r="R95" s="908"/>
      <c r="S95" s="1042"/>
      <c r="T95" s="1044"/>
      <c r="U95" s="1044"/>
      <c r="V95" s="902"/>
      <c r="W95" s="902"/>
      <c r="X95" s="902"/>
      <c r="Y95" s="902"/>
      <c r="Z95" s="1295"/>
      <c r="AA95" s="112"/>
    </row>
    <row r="96" spans="1:27" ht="51" customHeight="1" thickBot="1">
      <c r="A96" s="973"/>
      <c r="B96" s="943"/>
      <c r="C96" s="943"/>
      <c r="D96" s="1149"/>
      <c r="E96" s="978"/>
      <c r="F96" s="1037"/>
      <c r="G96" s="1037"/>
      <c r="H96" s="1037"/>
      <c r="I96" s="1037"/>
      <c r="J96" s="1059"/>
      <c r="K96" s="1297"/>
      <c r="L96" s="923"/>
      <c r="M96" s="1076"/>
      <c r="N96" s="1082"/>
      <c r="O96" s="1079"/>
      <c r="P96" s="1047"/>
      <c r="Q96" s="1074"/>
      <c r="R96" s="909"/>
      <c r="S96" s="1074"/>
      <c r="T96" s="1060"/>
      <c r="U96" s="1060"/>
      <c r="V96" s="903"/>
      <c r="W96" s="903"/>
      <c r="X96" s="903"/>
      <c r="Y96" s="903"/>
      <c r="Z96" s="1298"/>
      <c r="AA96" s="112"/>
    </row>
    <row r="97" spans="1:74" ht="51" customHeight="1">
      <c r="A97" s="973"/>
      <c r="B97" s="943"/>
      <c r="C97" s="943"/>
      <c r="D97" s="983" t="s">
        <v>178</v>
      </c>
      <c r="E97" s="212" t="s">
        <v>136</v>
      </c>
      <c r="F97" s="459">
        <v>40</v>
      </c>
      <c r="G97" s="459">
        <f>G92+G87</f>
        <v>40</v>
      </c>
      <c r="H97" s="458"/>
      <c r="I97" s="458"/>
      <c r="J97" s="460"/>
      <c r="K97" s="459">
        <v>0</v>
      </c>
      <c r="L97" s="461"/>
      <c r="M97" s="462"/>
      <c r="N97" s="462"/>
      <c r="O97" s="463"/>
      <c r="P97" s="464"/>
      <c r="Q97" s="465"/>
      <c r="R97" s="464"/>
      <c r="S97" s="465"/>
      <c r="T97" s="466"/>
      <c r="U97" s="466"/>
      <c r="V97" s="467"/>
      <c r="W97" s="466"/>
      <c r="X97" s="466"/>
      <c r="Y97" s="466"/>
      <c r="Z97" s="518"/>
      <c r="AA97" s="112"/>
    </row>
    <row r="98" spans="1:74" ht="51" customHeight="1">
      <c r="A98" s="973"/>
      <c r="B98" s="943"/>
      <c r="C98" s="943"/>
      <c r="D98" s="945"/>
      <c r="E98" s="650" t="s">
        <v>145</v>
      </c>
      <c r="F98" s="468">
        <v>1912006000</v>
      </c>
      <c r="G98" s="468">
        <f>G88+G93</f>
        <v>1912006000</v>
      </c>
      <c r="H98" s="642"/>
      <c r="I98" s="642"/>
      <c r="J98" s="637"/>
      <c r="K98" s="468">
        <v>124946000</v>
      </c>
      <c r="L98" s="641"/>
      <c r="M98" s="469"/>
      <c r="N98" s="469"/>
      <c r="O98" s="470"/>
      <c r="P98" s="471"/>
      <c r="Q98" s="472"/>
      <c r="R98" s="471"/>
      <c r="S98" s="472"/>
      <c r="T98" s="473"/>
      <c r="U98" s="473"/>
      <c r="V98" s="474"/>
      <c r="W98" s="473"/>
      <c r="X98" s="473"/>
      <c r="Y98" s="473"/>
      <c r="Z98" s="519"/>
      <c r="AA98" s="112"/>
    </row>
    <row r="99" spans="1:74" ht="51" customHeight="1">
      <c r="A99" s="973"/>
      <c r="B99" s="943"/>
      <c r="C99" s="943"/>
      <c r="D99" s="945"/>
      <c r="E99" s="650" t="s">
        <v>146</v>
      </c>
      <c r="F99" s="475">
        <v>9.4</v>
      </c>
      <c r="G99" s="475">
        <v>9.4</v>
      </c>
      <c r="H99" s="642"/>
      <c r="I99" s="642"/>
      <c r="J99" s="637"/>
      <c r="K99" s="475">
        <v>0</v>
      </c>
      <c r="L99" s="641"/>
      <c r="M99" s="469"/>
      <c r="N99" s="469"/>
      <c r="O99" s="470"/>
      <c r="P99" s="471"/>
      <c r="Q99" s="472"/>
      <c r="R99" s="471"/>
      <c r="S99" s="472"/>
      <c r="T99" s="473"/>
      <c r="U99" s="473"/>
      <c r="V99" s="474"/>
      <c r="W99" s="473"/>
      <c r="X99" s="473"/>
      <c r="Y99" s="473"/>
      <c r="Z99" s="519"/>
      <c r="AA99" s="112"/>
    </row>
    <row r="100" spans="1:74" ht="51" customHeight="1">
      <c r="A100" s="973"/>
      <c r="B100" s="943"/>
      <c r="C100" s="943"/>
      <c r="D100" s="945"/>
      <c r="E100" s="977" t="s">
        <v>147</v>
      </c>
      <c r="F100" s="910">
        <v>827947812</v>
      </c>
      <c r="G100" s="910">
        <v>827947812</v>
      </c>
      <c r="H100" s="642"/>
      <c r="I100" s="642"/>
      <c r="J100" s="637"/>
      <c r="K100" s="910">
        <v>20217000</v>
      </c>
      <c r="L100" s="641"/>
      <c r="M100" s="469"/>
      <c r="N100" s="469"/>
      <c r="O100" s="470"/>
      <c r="P100" s="471"/>
      <c r="Q100" s="472"/>
      <c r="R100" s="471"/>
      <c r="S100" s="472"/>
      <c r="T100" s="473"/>
      <c r="U100" s="473"/>
      <c r="V100" s="474"/>
      <c r="W100" s="473"/>
      <c r="X100" s="473"/>
      <c r="Y100" s="473"/>
      <c r="Z100" s="519"/>
      <c r="AA100" s="112"/>
    </row>
    <row r="101" spans="1:74" ht="51" customHeight="1" thickBot="1">
      <c r="A101" s="1005"/>
      <c r="B101" s="944"/>
      <c r="C101" s="944"/>
      <c r="D101" s="946"/>
      <c r="E101" s="978"/>
      <c r="F101" s="911"/>
      <c r="G101" s="911"/>
      <c r="H101" s="652"/>
      <c r="I101" s="652"/>
      <c r="J101" s="638"/>
      <c r="K101" s="911"/>
      <c r="L101" s="476"/>
      <c r="M101" s="477"/>
      <c r="N101" s="477"/>
      <c r="O101" s="478"/>
      <c r="P101" s="479"/>
      <c r="Q101" s="480"/>
      <c r="R101" s="479"/>
      <c r="S101" s="480"/>
      <c r="T101" s="481"/>
      <c r="U101" s="481"/>
      <c r="V101" s="482"/>
      <c r="W101" s="481"/>
      <c r="X101" s="481"/>
      <c r="Y101" s="481"/>
      <c r="Z101" s="520"/>
      <c r="AA101" s="112"/>
    </row>
    <row r="102" spans="1:74" s="266" customFormat="1" ht="51" customHeight="1">
      <c r="A102" s="965">
        <v>7</v>
      </c>
      <c r="B102" s="968">
        <v>7</v>
      </c>
      <c r="C102" s="968" t="s">
        <v>304</v>
      </c>
      <c r="D102" s="943" t="s">
        <v>218</v>
      </c>
      <c r="E102" s="150" t="s">
        <v>136</v>
      </c>
      <c r="F102" s="86">
        <v>1</v>
      </c>
      <c r="G102" s="86">
        <v>8</v>
      </c>
      <c r="H102" s="152"/>
      <c r="I102" s="79"/>
      <c r="J102" s="152"/>
      <c r="K102" s="152">
        <v>0</v>
      </c>
      <c r="L102" s="394"/>
      <c r="M102" s="86"/>
      <c r="N102" s="260"/>
      <c r="O102" s="1048" t="s">
        <v>323</v>
      </c>
      <c r="P102" s="1061" t="s">
        <v>324</v>
      </c>
      <c r="Q102" s="1062" t="s">
        <v>325</v>
      </c>
      <c r="R102" s="1040" t="s">
        <v>326</v>
      </c>
      <c r="S102" s="1056" t="s">
        <v>327</v>
      </c>
      <c r="T102" s="1055">
        <f>92106+20477</f>
        <v>112583</v>
      </c>
      <c r="U102" s="1055">
        <f>92641+20877</f>
        <v>113518</v>
      </c>
      <c r="V102" s="901" t="s">
        <v>238</v>
      </c>
      <c r="W102" s="901" t="s">
        <v>238</v>
      </c>
      <c r="X102" s="901" t="s">
        <v>238</v>
      </c>
      <c r="Y102" s="901" t="s">
        <v>238</v>
      </c>
      <c r="Z102" s="1299">
        <f>T102+U102</f>
        <v>226101</v>
      </c>
      <c r="AA102" s="262"/>
      <c r="AB102" s="264"/>
      <c r="AC102" s="264"/>
      <c r="AD102" s="264"/>
      <c r="AE102" s="265"/>
      <c r="AF102" s="265"/>
      <c r="AG102" s="265"/>
      <c r="AH102" s="265"/>
      <c r="AI102" s="265"/>
      <c r="AJ102" s="265"/>
      <c r="AK102" s="265"/>
      <c r="AL102" s="265"/>
      <c r="AM102" s="265"/>
      <c r="AN102" s="265"/>
      <c r="AO102" s="265"/>
      <c r="AP102" s="265"/>
      <c r="AQ102" s="265"/>
      <c r="AR102" s="265"/>
      <c r="AS102" s="265"/>
      <c r="AT102" s="265"/>
      <c r="AU102" s="265"/>
      <c r="AV102" s="265"/>
      <c r="AW102" s="265"/>
      <c r="AX102" s="265"/>
      <c r="AY102" s="265"/>
      <c r="AZ102" s="265"/>
      <c r="BA102" s="265"/>
      <c r="BB102" s="265"/>
      <c r="BC102" s="265"/>
      <c r="BD102" s="265"/>
      <c r="BE102" s="265"/>
      <c r="BF102" s="265"/>
      <c r="BG102" s="265"/>
      <c r="BH102" s="265"/>
      <c r="BI102" s="265"/>
      <c r="BJ102" s="265"/>
      <c r="BK102" s="265"/>
      <c r="BL102" s="265"/>
      <c r="BM102" s="265"/>
      <c r="BN102" s="265"/>
      <c r="BO102" s="265"/>
      <c r="BP102" s="265"/>
      <c r="BQ102" s="265"/>
      <c r="BR102" s="265"/>
      <c r="BS102" s="265"/>
      <c r="BT102" s="265"/>
      <c r="BU102" s="265"/>
      <c r="BV102" s="265"/>
    </row>
    <row r="103" spans="1:74" s="266" customFormat="1" ht="51" customHeight="1">
      <c r="A103" s="966"/>
      <c r="B103" s="969"/>
      <c r="C103" s="969"/>
      <c r="D103" s="943"/>
      <c r="E103" s="650" t="s">
        <v>145</v>
      </c>
      <c r="F103" s="386">
        <v>837143000</v>
      </c>
      <c r="G103" s="386">
        <v>837143000</v>
      </c>
      <c r="H103" s="391"/>
      <c r="I103" s="386"/>
      <c r="J103" s="391"/>
      <c r="K103" s="391">
        <v>30516000</v>
      </c>
      <c r="L103" s="433"/>
      <c r="M103" s="396"/>
      <c r="N103" s="381"/>
      <c r="O103" s="1048"/>
      <c r="P103" s="1061"/>
      <c r="Q103" s="1062"/>
      <c r="R103" s="1040"/>
      <c r="S103" s="1056"/>
      <c r="T103" s="1055"/>
      <c r="U103" s="1055"/>
      <c r="V103" s="902"/>
      <c r="W103" s="902"/>
      <c r="X103" s="902"/>
      <c r="Y103" s="902"/>
      <c r="Z103" s="1299"/>
      <c r="AA103" s="262"/>
      <c r="AB103" s="264"/>
      <c r="AC103" s="264"/>
      <c r="AD103" s="264"/>
      <c r="AE103" s="265"/>
      <c r="AF103" s="265"/>
      <c r="AG103" s="265"/>
      <c r="AH103" s="265"/>
      <c r="AI103" s="265"/>
      <c r="AJ103" s="265"/>
      <c r="AK103" s="265"/>
      <c r="AL103" s="265"/>
      <c r="AM103" s="265"/>
      <c r="AN103" s="265"/>
      <c r="AO103" s="265"/>
      <c r="AP103" s="265"/>
      <c r="AQ103" s="265"/>
      <c r="AR103" s="265"/>
      <c r="AS103" s="265"/>
      <c r="AT103" s="265"/>
      <c r="AU103" s="265"/>
      <c r="AV103" s="265"/>
      <c r="AW103" s="265"/>
      <c r="AX103" s="265"/>
      <c r="AY103" s="265"/>
      <c r="AZ103" s="265"/>
      <c r="BA103" s="265"/>
      <c r="BB103" s="265"/>
      <c r="BC103" s="265"/>
      <c r="BD103" s="265"/>
      <c r="BE103" s="265"/>
      <c r="BF103" s="265"/>
      <c r="BG103" s="265"/>
      <c r="BH103" s="265"/>
      <c r="BI103" s="265"/>
      <c r="BJ103" s="265"/>
      <c r="BK103" s="265"/>
      <c r="BL103" s="265"/>
      <c r="BM103" s="265"/>
      <c r="BN103" s="265"/>
      <c r="BO103" s="265"/>
      <c r="BP103" s="265"/>
      <c r="BQ103" s="265"/>
      <c r="BR103" s="265"/>
      <c r="BS103" s="265"/>
      <c r="BT103" s="265"/>
      <c r="BU103" s="265"/>
      <c r="BV103" s="265"/>
    </row>
    <row r="104" spans="1:74" s="266" customFormat="1" ht="51" customHeight="1">
      <c r="A104" s="966"/>
      <c r="B104" s="969"/>
      <c r="C104" s="969"/>
      <c r="D104" s="943"/>
      <c r="E104" s="650" t="s">
        <v>146</v>
      </c>
      <c r="F104" s="383">
        <v>8</v>
      </c>
      <c r="G104" s="383">
        <v>0</v>
      </c>
      <c r="H104" s="130"/>
      <c r="I104" s="395"/>
      <c r="J104" s="130"/>
      <c r="K104" s="229">
        <v>0</v>
      </c>
      <c r="L104" s="394"/>
      <c r="M104" s="393"/>
      <c r="N104" s="392"/>
      <c r="O104" s="1048"/>
      <c r="P104" s="1061"/>
      <c r="Q104" s="1062"/>
      <c r="R104" s="1040"/>
      <c r="S104" s="1056"/>
      <c r="T104" s="1055"/>
      <c r="U104" s="1055"/>
      <c r="V104" s="902"/>
      <c r="W104" s="902"/>
      <c r="X104" s="902"/>
      <c r="Y104" s="902"/>
      <c r="Z104" s="1299"/>
      <c r="AA104" s="262"/>
      <c r="AB104" s="264"/>
      <c r="AC104" s="264"/>
      <c r="AD104" s="264"/>
      <c r="AE104" s="265"/>
      <c r="AF104" s="265"/>
      <c r="AG104" s="265"/>
      <c r="AH104" s="265"/>
      <c r="AI104" s="265"/>
      <c r="AJ104" s="265"/>
      <c r="AK104" s="265"/>
      <c r="AL104" s="265"/>
      <c r="AM104" s="265"/>
      <c r="AN104" s="265"/>
      <c r="AO104" s="265"/>
      <c r="AP104" s="265"/>
      <c r="AQ104" s="265"/>
      <c r="AR104" s="265"/>
      <c r="AS104" s="265"/>
      <c r="AT104" s="265"/>
      <c r="AU104" s="265"/>
      <c r="AV104" s="265"/>
      <c r="AW104" s="265"/>
      <c r="AX104" s="265"/>
      <c r="AY104" s="265"/>
      <c r="AZ104" s="265"/>
      <c r="BA104" s="265"/>
      <c r="BB104" s="265"/>
      <c r="BC104" s="265"/>
      <c r="BD104" s="265"/>
      <c r="BE104" s="265"/>
      <c r="BF104" s="265"/>
      <c r="BG104" s="265"/>
      <c r="BH104" s="265"/>
      <c r="BI104" s="265"/>
      <c r="BJ104" s="265"/>
      <c r="BK104" s="265"/>
      <c r="BL104" s="265"/>
      <c r="BM104" s="265"/>
      <c r="BN104" s="265"/>
      <c r="BO104" s="265"/>
      <c r="BP104" s="265"/>
      <c r="BQ104" s="265"/>
      <c r="BR104" s="265"/>
      <c r="BS104" s="265"/>
      <c r="BT104" s="265"/>
      <c r="BU104" s="265"/>
      <c r="BV104" s="265"/>
    </row>
    <row r="105" spans="1:74" s="266" customFormat="1" ht="51" customHeight="1">
      <c r="A105" s="966"/>
      <c r="B105" s="969"/>
      <c r="C105" s="969"/>
      <c r="D105" s="943"/>
      <c r="E105" s="974" t="s">
        <v>147</v>
      </c>
      <c r="F105" s="934">
        <v>853553076</v>
      </c>
      <c r="G105" s="934">
        <v>853553076</v>
      </c>
      <c r="H105" s="934"/>
      <c r="I105" s="934"/>
      <c r="J105" s="971"/>
      <c r="K105" s="971">
        <v>180814187</v>
      </c>
      <c r="L105" s="1053"/>
      <c r="M105" s="1051"/>
      <c r="N105" s="1049"/>
      <c r="O105" s="1048"/>
      <c r="P105" s="1061"/>
      <c r="Q105" s="1062"/>
      <c r="R105" s="1040"/>
      <c r="S105" s="1056"/>
      <c r="T105" s="1055"/>
      <c r="U105" s="1055"/>
      <c r="V105" s="902"/>
      <c r="W105" s="902"/>
      <c r="X105" s="902"/>
      <c r="Y105" s="902"/>
      <c r="Z105" s="1299"/>
      <c r="AA105" s="262"/>
      <c r="AB105" s="264"/>
      <c r="AC105" s="264"/>
      <c r="AD105" s="264"/>
      <c r="AE105" s="265"/>
      <c r="AF105" s="265"/>
      <c r="AG105" s="265"/>
      <c r="AH105" s="265"/>
      <c r="AI105" s="265"/>
      <c r="AJ105" s="265"/>
      <c r="AK105" s="265"/>
      <c r="AL105" s="265"/>
      <c r="AM105" s="265"/>
      <c r="AN105" s="265"/>
      <c r="AO105" s="265"/>
      <c r="AP105" s="265"/>
      <c r="AQ105" s="265"/>
      <c r="AR105" s="265"/>
      <c r="AS105" s="265"/>
      <c r="AT105" s="265"/>
      <c r="AU105" s="265"/>
      <c r="AV105" s="265"/>
      <c r="AW105" s="265"/>
      <c r="AX105" s="265"/>
      <c r="AY105" s="265"/>
      <c r="AZ105" s="265"/>
      <c r="BA105" s="265"/>
      <c r="BB105" s="265"/>
      <c r="BC105" s="265"/>
      <c r="BD105" s="265"/>
      <c r="BE105" s="265"/>
      <c r="BF105" s="265"/>
      <c r="BG105" s="265"/>
      <c r="BH105" s="265"/>
      <c r="BI105" s="265"/>
      <c r="BJ105" s="265"/>
      <c r="BK105" s="265"/>
      <c r="BL105" s="265"/>
      <c r="BM105" s="265"/>
      <c r="BN105" s="265"/>
      <c r="BO105" s="265"/>
      <c r="BP105" s="265"/>
      <c r="BQ105" s="265"/>
      <c r="BR105" s="265"/>
      <c r="BS105" s="265"/>
      <c r="BT105" s="265"/>
      <c r="BU105" s="265"/>
      <c r="BV105" s="265"/>
    </row>
    <row r="106" spans="1:74" s="266" customFormat="1" ht="51" customHeight="1" thickBot="1">
      <c r="A106" s="967"/>
      <c r="B106" s="970"/>
      <c r="C106" s="970"/>
      <c r="D106" s="943"/>
      <c r="E106" s="976"/>
      <c r="F106" s="935"/>
      <c r="G106" s="935"/>
      <c r="H106" s="935"/>
      <c r="I106" s="935"/>
      <c r="J106" s="972"/>
      <c r="K106" s="972"/>
      <c r="L106" s="1054"/>
      <c r="M106" s="1052"/>
      <c r="N106" s="1050"/>
      <c r="O106" s="1048"/>
      <c r="P106" s="1061"/>
      <c r="Q106" s="1062"/>
      <c r="R106" s="1040"/>
      <c r="S106" s="1056"/>
      <c r="T106" s="1055"/>
      <c r="U106" s="1055"/>
      <c r="V106" s="903"/>
      <c r="W106" s="903"/>
      <c r="X106" s="903"/>
      <c r="Y106" s="903"/>
      <c r="Z106" s="1299"/>
      <c r="AA106" s="262"/>
      <c r="AB106" s="264"/>
      <c r="AC106" s="264"/>
      <c r="AD106" s="264"/>
      <c r="AE106" s="265"/>
      <c r="AF106" s="265"/>
      <c r="AG106" s="265"/>
      <c r="AH106" s="265"/>
      <c r="AI106" s="265"/>
      <c r="AJ106" s="265"/>
      <c r="AK106" s="265"/>
      <c r="AL106" s="265"/>
      <c r="AM106" s="265"/>
      <c r="AN106" s="265"/>
      <c r="AO106" s="265"/>
      <c r="AP106" s="265"/>
      <c r="AQ106" s="265"/>
      <c r="AR106" s="265"/>
      <c r="AS106" s="265"/>
      <c r="AT106" s="265"/>
      <c r="AU106" s="265"/>
      <c r="AV106" s="265"/>
      <c r="AW106" s="265"/>
      <c r="AX106" s="265"/>
      <c r="AY106" s="265"/>
      <c r="AZ106" s="265"/>
      <c r="BA106" s="265"/>
      <c r="BB106" s="265"/>
      <c r="BC106" s="265"/>
      <c r="BD106" s="265"/>
      <c r="BE106" s="265"/>
      <c r="BF106" s="265"/>
      <c r="BG106" s="265"/>
      <c r="BH106" s="265"/>
      <c r="BI106" s="265"/>
      <c r="BJ106" s="265"/>
      <c r="BK106" s="265"/>
      <c r="BL106" s="265"/>
      <c r="BM106" s="265"/>
      <c r="BN106" s="265"/>
      <c r="BO106" s="265"/>
      <c r="BP106" s="265"/>
      <c r="BQ106" s="265"/>
      <c r="BR106" s="265"/>
      <c r="BS106" s="265"/>
      <c r="BT106" s="265"/>
      <c r="BU106" s="265"/>
      <c r="BV106" s="265"/>
    </row>
    <row r="107" spans="1:74" ht="51" customHeight="1">
      <c r="A107" s="942">
        <v>8</v>
      </c>
      <c r="B107" s="939">
        <v>8</v>
      </c>
      <c r="C107" s="939" t="s">
        <v>305</v>
      </c>
      <c r="D107" s="1147" t="s">
        <v>217</v>
      </c>
      <c r="E107" s="483" t="s">
        <v>136</v>
      </c>
      <c r="F107" s="388">
        <v>0</v>
      </c>
      <c r="G107" s="388">
        <v>0</v>
      </c>
      <c r="H107" s="117"/>
      <c r="I107" s="388"/>
      <c r="J107" s="117"/>
      <c r="K107" s="117">
        <v>0</v>
      </c>
      <c r="L107" s="116"/>
      <c r="M107" s="387"/>
      <c r="N107" s="484"/>
      <c r="O107" s="947" t="s">
        <v>137</v>
      </c>
      <c r="P107" s="948" t="s">
        <v>168</v>
      </c>
      <c r="Q107" s="1041" t="s">
        <v>192</v>
      </c>
      <c r="R107" s="948" t="s">
        <v>140</v>
      </c>
      <c r="S107" s="1041" t="s">
        <v>193</v>
      </c>
      <c r="T107" s="1043">
        <v>37445</v>
      </c>
      <c r="U107" s="1043">
        <v>38908</v>
      </c>
      <c r="V107" s="1038" t="s">
        <v>238</v>
      </c>
      <c r="W107" s="1038" t="s">
        <v>238</v>
      </c>
      <c r="X107" s="1038" t="s">
        <v>238</v>
      </c>
      <c r="Y107" s="1038" t="s">
        <v>238</v>
      </c>
      <c r="Z107" s="1033">
        <v>76353</v>
      </c>
      <c r="AA107" s="112"/>
    </row>
    <row r="108" spans="1:74" ht="51" customHeight="1">
      <c r="A108" s="943"/>
      <c r="B108" s="940"/>
      <c r="C108" s="940"/>
      <c r="D108" s="1148"/>
      <c r="E108" s="485" t="s">
        <v>145</v>
      </c>
      <c r="F108" s="386">
        <v>0</v>
      </c>
      <c r="G108" s="386">
        <v>0</v>
      </c>
      <c r="H108" s="391"/>
      <c r="I108" s="386"/>
      <c r="J108" s="391"/>
      <c r="K108" s="391">
        <v>0</v>
      </c>
      <c r="L108" s="390"/>
      <c r="M108" s="390"/>
      <c r="N108" s="486"/>
      <c r="O108" s="924"/>
      <c r="P108" s="949"/>
      <c r="Q108" s="1042"/>
      <c r="R108" s="949"/>
      <c r="S108" s="1042"/>
      <c r="T108" s="1044"/>
      <c r="U108" s="1044"/>
      <c r="V108" s="1039"/>
      <c r="W108" s="1039"/>
      <c r="X108" s="1039"/>
      <c r="Y108" s="1039"/>
      <c r="Z108" s="1034"/>
      <c r="AA108" s="112"/>
    </row>
    <row r="109" spans="1:74" ht="51" customHeight="1">
      <c r="A109" s="943"/>
      <c r="B109" s="940"/>
      <c r="C109" s="940"/>
      <c r="D109" s="1148"/>
      <c r="E109" s="485" t="s">
        <v>146</v>
      </c>
      <c r="F109" s="383">
        <v>8</v>
      </c>
      <c r="G109" s="383">
        <v>8</v>
      </c>
      <c r="H109" s="229"/>
      <c r="I109" s="442"/>
      <c r="J109" s="130"/>
      <c r="K109" s="229">
        <v>7</v>
      </c>
      <c r="L109" s="389"/>
      <c r="M109" s="382"/>
      <c r="N109" s="487"/>
      <c r="O109" s="924"/>
      <c r="P109" s="949"/>
      <c r="Q109" s="1042"/>
      <c r="R109" s="949"/>
      <c r="S109" s="1042"/>
      <c r="T109" s="1044"/>
      <c r="U109" s="1044"/>
      <c r="V109" s="1039"/>
      <c r="W109" s="1039"/>
      <c r="X109" s="1039"/>
      <c r="Y109" s="1039"/>
      <c r="Z109" s="1034"/>
      <c r="AA109" s="112"/>
    </row>
    <row r="110" spans="1:74" ht="51" customHeight="1" thickBot="1">
      <c r="A110" s="943"/>
      <c r="B110" s="940"/>
      <c r="C110" s="940"/>
      <c r="D110" s="1148"/>
      <c r="E110" s="488" t="s">
        <v>147</v>
      </c>
      <c r="F110" s="437">
        <v>108425443</v>
      </c>
      <c r="G110" s="437">
        <v>108425443</v>
      </c>
      <c r="H110" s="437"/>
      <c r="I110" s="489"/>
      <c r="J110" s="1300"/>
      <c r="K110" s="1300">
        <v>19560000</v>
      </c>
      <c r="L110" s="490"/>
      <c r="M110" s="490"/>
      <c r="N110" s="491"/>
      <c r="O110" s="924"/>
      <c r="P110" s="949"/>
      <c r="Q110" s="1042"/>
      <c r="R110" s="949"/>
      <c r="S110" s="1042"/>
      <c r="T110" s="1044"/>
      <c r="U110" s="1044"/>
      <c r="V110" s="1039"/>
      <c r="W110" s="1039"/>
      <c r="X110" s="1039"/>
      <c r="Y110" s="1039"/>
      <c r="Z110" s="1034"/>
      <c r="AA110" s="112"/>
    </row>
    <row r="111" spans="1:74" s="377" customFormat="1" ht="51" customHeight="1">
      <c r="A111" s="943"/>
      <c r="B111" s="940"/>
      <c r="C111" s="940"/>
      <c r="D111" s="1147" t="s">
        <v>237</v>
      </c>
      <c r="E111" s="493" t="s">
        <v>136</v>
      </c>
      <c r="F111" s="388">
        <v>15</v>
      </c>
      <c r="G111" s="388">
        <v>15</v>
      </c>
      <c r="H111" s="388"/>
      <c r="I111" s="494"/>
      <c r="J111" s="494"/>
      <c r="K111" s="388">
        <v>0</v>
      </c>
      <c r="L111" s="495"/>
      <c r="M111" s="492"/>
      <c r="N111" s="496"/>
      <c r="O111" s="924" t="s">
        <v>151</v>
      </c>
      <c r="P111" s="949" t="s">
        <v>152</v>
      </c>
      <c r="Q111" s="949" t="s">
        <v>153</v>
      </c>
      <c r="R111" s="949" t="s">
        <v>140</v>
      </c>
      <c r="S111" s="949" t="s">
        <v>216</v>
      </c>
      <c r="T111" s="949">
        <v>13002.72</v>
      </c>
      <c r="U111" s="949">
        <v>14086.28</v>
      </c>
      <c r="V111" s="1045" t="s">
        <v>238</v>
      </c>
      <c r="W111" s="1045" t="s">
        <v>238</v>
      </c>
      <c r="X111" s="1045" t="s">
        <v>238</v>
      </c>
      <c r="Y111" s="1045" t="s">
        <v>238</v>
      </c>
      <c r="Z111" s="1034">
        <v>6376</v>
      </c>
      <c r="AA111" s="380"/>
      <c r="AB111" s="379"/>
      <c r="AC111" s="379"/>
      <c r="AD111" s="379"/>
      <c r="AE111" s="378"/>
      <c r="AF111" s="378"/>
      <c r="AG111" s="378"/>
      <c r="AH111" s="378"/>
      <c r="AI111" s="378"/>
      <c r="AJ111" s="378"/>
      <c r="AK111" s="378"/>
      <c r="AL111" s="378"/>
      <c r="AM111" s="378"/>
      <c r="AN111" s="378"/>
      <c r="AO111" s="378"/>
      <c r="AP111" s="378"/>
      <c r="AQ111" s="378"/>
      <c r="AR111" s="378"/>
      <c r="AS111" s="378"/>
      <c r="AT111" s="378"/>
      <c r="AU111" s="378"/>
      <c r="AV111" s="378"/>
      <c r="AW111" s="378"/>
      <c r="AX111" s="378"/>
      <c r="AY111" s="378"/>
      <c r="AZ111" s="378"/>
      <c r="BA111" s="378"/>
      <c r="BB111" s="378"/>
      <c r="BC111" s="378"/>
      <c r="BD111" s="378"/>
      <c r="BE111" s="378"/>
      <c r="BF111" s="378"/>
      <c r="BG111" s="378"/>
      <c r="BH111" s="378"/>
      <c r="BI111" s="378"/>
      <c r="BJ111" s="378"/>
      <c r="BK111" s="378"/>
      <c r="BL111" s="378"/>
      <c r="BM111" s="378"/>
      <c r="BN111" s="378"/>
      <c r="BO111" s="378"/>
      <c r="BP111" s="378"/>
      <c r="BQ111" s="378"/>
      <c r="BR111" s="378"/>
      <c r="BS111" s="378"/>
      <c r="BT111" s="378"/>
      <c r="BU111" s="378"/>
      <c r="BV111" s="378"/>
    </row>
    <row r="112" spans="1:74" s="377" customFormat="1" ht="51" customHeight="1">
      <c r="A112" s="943"/>
      <c r="B112" s="940"/>
      <c r="C112" s="940"/>
      <c r="D112" s="1148"/>
      <c r="E112" s="497" t="s">
        <v>145</v>
      </c>
      <c r="F112" s="396">
        <v>220809000</v>
      </c>
      <c r="G112" s="396">
        <v>220809000</v>
      </c>
      <c r="H112" s="396"/>
      <c r="I112" s="396"/>
      <c r="J112" s="396"/>
      <c r="K112" s="396">
        <v>43673500</v>
      </c>
      <c r="L112" s="445"/>
      <c r="M112" s="381"/>
      <c r="N112" s="498"/>
      <c r="O112" s="924"/>
      <c r="P112" s="949"/>
      <c r="Q112" s="949"/>
      <c r="R112" s="949"/>
      <c r="S112" s="949"/>
      <c r="T112" s="949"/>
      <c r="U112" s="949"/>
      <c r="V112" s="1045"/>
      <c r="W112" s="1045"/>
      <c r="X112" s="1045"/>
      <c r="Y112" s="1045"/>
      <c r="Z112" s="1034"/>
      <c r="AA112" s="380"/>
      <c r="AB112" s="379"/>
      <c r="AC112" s="379"/>
      <c r="AD112" s="379"/>
      <c r="AE112" s="378"/>
      <c r="AF112" s="378"/>
      <c r="AG112" s="378"/>
      <c r="AH112" s="378"/>
      <c r="AI112" s="378"/>
      <c r="AJ112" s="378"/>
      <c r="AK112" s="378"/>
      <c r="AL112" s="378"/>
      <c r="AM112" s="378"/>
      <c r="AN112" s="378"/>
      <c r="AO112" s="378"/>
      <c r="AP112" s="378"/>
      <c r="AQ112" s="378"/>
      <c r="AR112" s="378"/>
      <c r="AS112" s="378"/>
      <c r="AT112" s="378"/>
      <c r="AU112" s="378"/>
      <c r="AV112" s="378"/>
      <c r="AW112" s="378"/>
      <c r="AX112" s="378"/>
      <c r="AY112" s="378"/>
      <c r="AZ112" s="378"/>
      <c r="BA112" s="378"/>
      <c r="BB112" s="378"/>
      <c r="BC112" s="378"/>
      <c r="BD112" s="378"/>
      <c r="BE112" s="378"/>
      <c r="BF112" s="378"/>
      <c r="BG112" s="378"/>
      <c r="BH112" s="378"/>
      <c r="BI112" s="378"/>
      <c r="BJ112" s="378"/>
      <c r="BK112" s="378"/>
      <c r="BL112" s="378"/>
      <c r="BM112" s="378"/>
      <c r="BN112" s="378"/>
      <c r="BO112" s="378"/>
      <c r="BP112" s="378"/>
      <c r="BQ112" s="378"/>
      <c r="BR112" s="378"/>
      <c r="BS112" s="378"/>
      <c r="BT112" s="378"/>
      <c r="BU112" s="378"/>
      <c r="BV112" s="378"/>
    </row>
    <row r="113" spans="1:74" s="377" customFormat="1" ht="51" customHeight="1">
      <c r="A113" s="943"/>
      <c r="B113" s="940"/>
      <c r="C113" s="940"/>
      <c r="D113" s="1148"/>
      <c r="E113" s="497" t="s">
        <v>146</v>
      </c>
      <c r="F113" s="393">
        <v>0</v>
      </c>
      <c r="G113" s="393">
        <v>0</v>
      </c>
      <c r="H113" s="393"/>
      <c r="I113" s="444"/>
      <c r="J113" s="444"/>
      <c r="K113" s="393">
        <v>0</v>
      </c>
      <c r="L113" s="446"/>
      <c r="M113" s="443"/>
      <c r="N113" s="498"/>
      <c r="O113" s="924"/>
      <c r="P113" s="949"/>
      <c r="Q113" s="949"/>
      <c r="R113" s="949"/>
      <c r="S113" s="949"/>
      <c r="T113" s="949"/>
      <c r="U113" s="949"/>
      <c r="V113" s="1045"/>
      <c r="W113" s="1045"/>
      <c r="X113" s="1045"/>
      <c r="Y113" s="1045"/>
      <c r="Z113" s="1034"/>
      <c r="AA113" s="380"/>
      <c r="AB113" s="379"/>
      <c r="AC113" s="379"/>
      <c r="AD113" s="379"/>
      <c r="AE113" s="378"/>
      <c r="AF113" s="378"/>
      <c r="AG113" s="378"/>
      <c r="AH113" s="378"/>
      <c r="AI113" s="378"/>
      <c r="AJ113" s="378"/>
      <c r="AK113" s="378"/>
      <c r="AL113" s="378"/>
      <c r="AM113" s="378"/>
      <c r="AN113" s="378"/>
      <c r="AO113" s="378"/>
      <c r="AP113" s="378"/>
      <c r="AQ113" s="378"/>
      <c r="AR113" s="378"/>
      <c r="AS113" s="378"/>
      <c r="AT113" s="378"/>
      <c r="AU113" s="378"/>
      <c r="AV113" s="378"/>
      <c r="AW113" s="378"/>
      <c r="AX113" s="378"/>
      <c r="AY113" s="378"/>
      <c r="AZ113" s="378"/>
      <c r="BA113" s="378"/>
      <c r="BB113" s="378"/>
      <c r="BC113" s="378"/>
      <c r="BD113" s="378"/>
      <c r="BE113" s="378"/>
      <c r="BF113" s="378"/>
      <c r="BG113" s="378"/>
      <c r="BH113" s="378"/>
      <c r="BI113" s="378"/>
      <c r="BJ113" s="378"/>
      <c r="BK113" s="378"/>
      <c r="BL113" s="378"/>
      <c r="BM113" s="378"/>
      <c r="BN113" s="378"/>
      <c r="BO113" s="378"/>
      <c r="BP113" s="378"/>
      <c r="BQ113" s="378"/>
      <c r="BR113" s="378"/>
      <c r="BS113" s="378"/>
      <c r="BT113" s="378"/>
      <c r="BU113" s="378"/>
      <c r="BV113" s="378"/>
    </row>
    <row r="114" spans="1:74" s="377" customFormat="1" ht="51" customHeight="1" thickBot="1">
      <c r="A114" s="943"/>
      <c r="B114" s="940"/>
      <c r="C114" s="940"/>
      <c r="D114" s="1148"/>
      <c r="E114" s="499" t="s">
        <v>147</v>
      </c>
      <c r="F114" s="437">
        <v>0</v>
      </c>
      <c r="G114" s="437">
        <v>0</v>
      </c>
      <c r="H114" s="437"/>
      <c r="I114" s="447"/>
      <c r="J114" s="447"/>
      <c r="K114" s="437"/>
      <c r="L114" s="449"/>
      <c r="M114" s="448"/>
      <c r="N114" s="500"/>
      <c r="O114" s="925"/>
      <c r="P114" s="1047"/>
      <c r="Q114" s="1047"/>
      <c r="R114" s="1047"/>
      <c r="S114" s="1047"/>
      <c r="T114" s="1047"/>
      <c r="U114" s="1047"/>
      <c r="V114" s="1046"/>
      <c r="W114" s="1046"/>
      <c r="X114" s="1046"/>
      <c r="Y114" s="1046"/>
      <c r="Z114" s="1035"/>
      <c r="AA114" s="380"/>
      <c r="AB114" s="379"/>
      <c r="AC114" s="379"/>
      <c r="AD114" s="379"/>
      <c r="AE114" s="378"/>
      <c r="AF114" s="378"/>
      <c r="AG114" s="378"/>
      <c r="AH114" s="378"/>
      <c r="AI114" s="378"/>
      <c r="AJ114" s="378"/>
      <c r="AK114" s="378"/>
      <c r="AL114" s="378"/>
      <c r="AM114" s="378"/>
      <c r="AN114" s="378"/>
      <c r="AO114" s="378"/>
      <c r="AP114" s="378"/>
      <c r="AQ114" s="378"/>
      <c r="AR114" s="378"/>
      <c r="AS114" s="378"/>
      <c r="AT114" s="378"/>
      <c r="AU114" s="378"/>
      <c r="AV114" s="378"/>
      <c r="AW114" s="378"/>
      <c r="AX114" s="378"/>
      <c r="AY114" s="378"/>
      <c r="AZ114" s="378"/>
      <c r="BA114" s="378"/>
      <c r="BB114" s="378"/>
      <c r="BC114" s="378"/>
      <c r="BD114" s="378"/>
      <c r="BE114" s="378"/>
      <c r="BF114" s="378"/>
      <c r="BG114" s="378"/>
      <c r="BH114" s="378"/>
      <c r="BI114" s="378"/>
      <c r="BJ114" s="378"/>
      <c r="BK114" s="378"/>
      <c r="BL114" s="378"/>
      <c r="BM114" s="378"/>
      <c r="BN114" s="378"/>
      <c r="BO114" s="378"/>
      <c r="BP114" s="378"/>
      <c r="BQ114" s="378"/>
      <c r="BR114" s="378"/>
      <c r="BS114" s="378"/>
      <c r="BT114" s="378"/>
      <c r="BU114" s="378"/>
      <c r="BV114" s="378"/>
    </row>
    <row r="115" spans="1:74" ht="51" customHeight="1">
      <c r="A115" s="943"/>
      <c r="B115" s="940"/>
      <c r="C115" s="940"/>
      <c r="D115" s="945" t="s">
        <v>21</v>
      </c>
      <c r="E115" s="441" t="s">
        <v>136</v>
      </c>
      <c r="F115" s="372">
        <v>15</v>
      </c>
      <c r="G115" s="372">
        <v>0</v>
      </c>
      <c r="H115" s="372"/>
      <c r="I115" s="372"/>
      <c r="J115" s="370"/>
      <c r="K115" s="370">
        <v>0</v>
      </c>
      <c r="L115" s="376"/>
      <c r="M115" s="370"/>
      <c r="N115" s="370"/>
      <c r="O115" s="908"/>
      <c r="P115" s="908"/>
      <c r="Q115" s="908"/>
      <c r="R115" s="908"/>
      <c r="S115" s="908"/>
      <c r="T115" s="908"/>
      <c r="U115" s="908"/>
      <c r="V115" s="635"/>
      <c r="W115" s="908"/>
      <c r="X115" s="908"/>
      <c r="Y115" s="908"/>
      <c r="Z115" s="899"/>
      <c r="AA115" s="112"/>
    </row>
    <row r="116" spans="1:74" ht="51" customHeight="1">
      <c r="A116" s="943"/>
      <c r="B116" s="940"/>
      <c r="C116" s="940"/>
      <c r="D116" s="945"/>
      <c r="E116" s="651" t="s">
        <v>145</v>
      </c>
      <c r="F116" s="375">
        <v>220809000</v>
      </c>
      <c r="G116" s="375">
        <v>220809000</v>
      </c>
      <c r="H116" s="375"/>
      <c r="I116" s="375"/>
      <c r="J116" s="373"/>
      <c r="K116" s="373">
        <v>43673500</v>
      </c>
      <c r="L116" s="374"/>
      <c r="M116" s="373"/>
      <c r="N116" s="373"/>
      <c r="O116" s="908"/>
      <c r="P116" s="908"/>
      <c r="Q116" s="908"/>
      <c r="R116" s="908"/>
      <c r="S116" s="908"/>
      <c r="T116" s="908"/>
      <c r="U116" s="908"/>
      <c r="V116" s="635"/>
      <c r="W116" s="908"/>
      <c r="X116" s="908"/>
      <c r="Y116" s="908"/>
      <c r="Z116" s="899"/>
      <c r="AA116" s="112"/>
    </row>
    <row r="117" spans="1:74" ht="51" customHeight="1">
      <c r="A117" s="943"/>
      <c r="B117" s="940"/>
      <c r="C117" s="940"/>
      <c r="D117" s="945"/>
      <c r="E117" s="651" t="s">
        <v>146</v>
      </c>
      <c r="F117" s="372">
        <v>8</v>
      </c>
      <c r="G117" s="372">
        <v>8</v>
      </c>
      <c r="H117" s="372"/>
      <c r="I117" s="372"/>
      <c r="J117" s="370"/>
      <c r="K117" s="370">
        <v>7</v>
      </c>
      <c r="L117" s="371"/>
      <c r="M117" s="370"/>
      <c r="N117" s="370"/>
      <c r="O117" s="908"/>
      <c r="P117" s="908"/>
      <c r="Q117" s="908"/>
      <c r="R117" s="908"/>
      <c r="S117" s="908"/>
      <c r="T117" s="908"/>
      <c r="U117" s="908"/>
      <c r="V117" s="635"/>
      <c r="W117" s="908"/>
      <c r="X117" s="908"/>
      <c r="Y117" s="908"/>
      <c r="Z117" s="899"/>
      <c r="AA117" s="112"/>
    </row>
    <row r="118" spans="1:74" ht="51" customHeight="1" thickBot="1">
      <c r="A118" s="944"/>
      <c r="B118" s="941"/>
      <c r="C118" s="941"/>
      <c r="D118" s="946"/>
      <c r="E118" s="369" t="s">
        <v>147</v>
      </c>
      <c r="F118" s="368">
        <v>108425443</v>
      </c>
      <c r="G118" s="368">
        <v>108425443</v>
      </c>
      <c r="H118" s="368"/>
      <c r="I118" s="368"/>
      <c r="J118" s="366"/>
      <c r="K118" s="366">
        <v>19560000</v>
      </c>
      <c r="L118" s="367"/>
      <c r="M118" s="366"/>
      <c r="N118" s="366"/>
      <c r="O118" s="909"/>
      <c r="P118" s="909"/>
      <c r="Q118" s="909"/>
      <c r="R118" s="909"/>
      <c r="S118" s="909"/>
      <c r="T118" s="909"/>
      <c r="U118" s="909"/>
      <c r="V118" s="636"/>
      <c r="W118" s="909"/>
      <c r="X118" s="909"/>
      <c r="Y118" s="909"/>
      <c r="Z118" s="900"/>
      <c r="AA118" s="112"/>
    </row>
    <row r="119" spans="1:74" s="331" customFormat="1" ht="51" customHeight="1">
      <c r="A119" s="942"/>
      <c r="B119" s="653"/>
      <c r="C119" s="961" t="s">
        <v>198</v>
      </c>
      <c r="D119" s="962"/>
      <c r="E119" s="950" t="s">
        <v>199</v>
      </c>
      <c r="F119" s="936">
        <v>7468889000</v>
      </c>
      <c r="G119" s="936">
        <v>7468889000</v>
      </c>
      <c r="H119" s="936"/>
      <c r="I119" s="936"/>
      <c r="J119" s="936"/>
      <c r="K119" s="936">
        <v>407942500</v>
      </c>
      <c r="L119" s="936"/>
      <c r="M119" s="936"/>
      <c r="N119" s="936"/>
      <c r="O119" s="1301"/>
      <c r="P119" s="1302"/>
      <c r="Q119" s="1302"/>
      <c r="R119" s="1302"/>
      <c r="S119" s="1302"/>
      <c r="T119" s="1302"/>
      <c r="U119" s="1302"/>
      <c r="V119" s="1302"/>
      <c r="W119" s="1302"/>
      <c r="X119" s="1302"/>
      <c r="Y119" s="1302"/>
      <c r="Z119" s="1302"/>
      <c r="AA119" s="326"/>
      <c r="AB119" s="328"/>
      <c r="AC119" s="328"/>
      <c r="AD119" s="328"/>
      <c r="AE119" s="329"/>
      <c r="AF119" s="329"/>
      <c r="AG119" s="329"/>
      <c r="AH119" s="329"/>
      <c r="AI119" s="329"/>
      <c r="AJ119" s="329"/>
      <c r="AK119" s="329"/>
      <c r="AL119" s="329"/>
      <c r="AM119" s="329"/>
      <c r="AN119" s="329"/>
      <c r="AO119" s="329"/>
      <c r="AP119" s="329"/>
      <c r="AQ119" s="329"/>
      <c r="AR119" s="329"/>
      <c r="AS119" s="329"/>
      <c r="AT119" s="329"/>
      <c r="AU119" s="329"/>
      <c r="AV119" s="329"/>
      <c r="AW119" s="329"/>
      <c r="AX119" s="329"/>
      <c r="AY119" s="329"/>
      <c r="AZ119" s="329"/>
      <c r="BA119" s="329"/>
      <c r="BB119" s="329"/>
      <c r="BC119" s="329"/>
      <c r="BD119" s="329"/>
      <c r="BE119" s="329"/>
      <c r="BF119" s="329"/>
      <c r="BG119" s="329"/>
      <c r="BH119" s="329"/>
      <c r="BI119" s="329"/>
      <c r="BJ119" s="329"/>
      <c r="BK119" s="329"/>
      <c r="BL119" s="329"/>
      <c r="BM119" s="329"/>
      <c r="BN119" s="329"/>
      <c r="BO119" s="330"/>
      <c r="BP119" s="330"/>
      <c r="BQ119" s="330"/>
      <c r="BR119" s="330"/>
      <c r="BS119" s="330"/>
      <c r="BT119" s="330"/>
      <c r="BU119" s="330"/>
      <c r="BV119" s="330"/>
    </row>
    <row r="120" spans="1:74" s="331" customFormat="1" ht="51" customHeight="1" thickBot="1">
      <c r="A120" s="943"/>
      <c r="B120" s="654"/>
      <c r="C120" s="963"/>
      <c r="D120" s="964"/>
      <c r="E120" s="951" t="s">
        <v>200</v>
      </c>
      <c r="F120" s="937"/>
      <c r="G120" s="937"/>
      <c r="H120" s="937"/>
      <c r="I120" s="937"/>
      <c r="J120" s="937"/>
      <c r="K120" s="937"/>
      <c r="L120" s="937"/>
      <c r="M120" s="937"/>
      <c r="N120" s="937"/>
      <c r="O120" s="1303"/>
      <c r="P120" s="1304"/>
      <c r="Q120" s="1304"/>
      <c r="R120" s="1304"/>
      <c r="S120" s="1304"/>
      <c r="T120" s="1304"/>
      <c r="U120" s="1304"/>
      <c r="V120" s="1304"/>
      <c r="W120" s="1304"/>
      <c r="X120" s="1304"/>
      <c r="Y120" s="1304"/>
      <c r="Z120" s="1304"/>
      <c r="AA120" s="326"/>
      <c r="AB120" s="328"/>
      <c r="AC120" s="328"/>
      <c r="AD120" s="328"/>
      <c r="AE120" s="329"/>
      <c r="AF120" s="329"/>
      <c r="AG120" s="329"/>
      <c r="AH120" s="329"/>
      <c r="AI120" s="329"/>
      <c r="AJ120" s="329"/>
      <c r="AK120" s="329"/>
      <c r="AL120" s="329"/>
      <c r="AM120" s="329"/>
      <c r="AN120" s="329"/>
      <c r="AO120" s="329"/>
      <c r="AP120" s="329"/>
      <c r="AQ120" s="329"/>
      <c r="AR120" s="329"/>
      <c r="AS120" s="329"/>
      <c r="AT120" s="329"/>
      <c r="AU120" s="329"/>
      <c r="AV120" s="329"/>
      <c r="AW120" s="329"/>
      <c r="AX120" s="329"/>
      <c r="AY120" s="329"/>
      <c r="AZ120" s="329"/>
      <c r="BA120" s="329"/>
      <c r="BB120" s="329"/>
      <c r="BC120" s="329"/>
      <c r="BD120" s="329"/>
      <c r="BE120" s="329"/>
      <c r="BF120" s="329"/>
      <c r="BG120" s="329"/>
      <c r="BH120" s="329"/>
      <c r="BI120" s="329"/>
      <c r="BJ120" s="329"/>
      <c r="BK120" s="329"/>
      <c r="BL120" s="329"/>
      <c r="BM120" s="329"/>
      <c r="BN120" s="329"/>
      <c r="BO120" s="330"/>
      <c r="BP120" s="330"/>
      <c r="BQ120" s="330"/>
      <c r="BR120" s="330"/>
      <c r="BS120" s="330"/>
      <c r="BT120" s="330"/>
      <c r="BU120" s="330"/>
      <c r="BV120" s="330"/>
    </row>
    <row r="121" spans="1:74" s="334" customFormat="1" ht="51" customHeight="1" thickBot="1">
      <c r="A121" s="956" t="s">
        <v>201</v>
      </c>
      <c r="B121" s="957"/>
      <c r="C121" s="957"/>
      <c r="D121" s="957"/>
      <c r="E121" s="952" t="s">
        <v>202</v>
      </c>
      <c r="F121" s="938"/>
      <c r="G121" s="938"/>
      <c r="H121" s="938"/>
      <c r="I121" s="938"/>
      <c r="J121" s="938"/>
      <c r="K121" s="938"/>
      <c r="L121" s="938"/>
      <c r="M121" s="938"/>
      <c r="N121" s="938"/>
      <c r="O121" s="1303"/>
      <c r="P121" s="1304"/>
      <c r="Q121" s="1304"/>
      <c r="R121" s="1304"/>
      <c r="S121" s="1304"/>
      <c r="T121" s="1304"/>
      <c r="U121" s="1304"/>
      <c r="V121" s="1304"/>
      <c r="W121" s="1304"/>
      <c r="X121" s="1304"/>
      <c r="Y121" s="1304"/>
      <c r="Z121" s="1304"/>
      <c r="AA121" s="332"/>
      <c r="AB121" s="328"/>
      <c r="AC121" s="328"/>
      <c r="AD121" s="328"/>
      <c r="AE121" s="329"/>
      <c r="AF121" s="329"/>
      <c r="AG121" s="329"/>
      <c r="AH121" s="329"/>
      <c r="AI121" s="329"/>
      <c r="AJ121" s="329"/>
      <c r="AK121" s="329"/>
      <c r="AL121" s="329"/>
      <c r="AM121" s="329"/>
      <c r="AN121" s="329"/>
      <c r="AO121" s="329"/>
      <c r="AP121" s="329"/>
      <c r="AQ121" s="329"/>
      <c r="AR121" s="329"/>
      <c r="AS121" s="329"/>
      <c r="AT121" s="329"/>
      <c r="AU121" s="329"/>
      <c r="AV121" s="329"/>
      <c r="AW121" s="329"/>
      <c r="AX121" s="329"/>
      <c r="AY121" s="329"/>
      <c r="AZ121" s="329"/>
      <c r="BA121" s="329"/>
      <c r="BB121" s="329"/>
      <c r="BC121" s="329"/>
      <c r="BD121" s="329"/>
      <c r="BE121" s="329"/>
      <c r="BF121" s="329"/>
      <c r="BG121" s="329"/>
      <c r="BH121" s="329"/>
      <c r="BI121" s="329"/>
      <c r="BJ121" s="329"/>
      <c r="BK121" s="329"/>
      <c r="BL121" s="329"/>
      <c r="BM121" s="329"/>
      <c r="BN121" s="329"/>
      <c r="BO121" s="333"/>
      <c r="BP121" s="333"/>
      <c r="BQ121" s="333"/>
      <c r="BR121" s="333"/>
      <c r="BS121" s="333"/>
      <c r="BT121" s="333"/>
      <c r="BU121" s="333"/>
      <c r="BV121" s="333"/>
    </row>
    <row r="122" spans="1:74" s="334" customFormat="1" ht="51" customHeight="1" thickBot="1">
      <c r="A122" s="958"/>
      <c r="B122" s="959"/>
      <c r="C122" s="959"/>
      <c r="D122" s="960"/>
      <c r="E122" s="365" t="s">
        <v>203</v>
      </c>
      <c r="F122" s="351">
        <v>5853824592</v>
      </c>
      <c r="G122" s="364">
        <v>5853824592</v>
      </c>
      <c r="H122" s="364"/>
      <c r="I122" s="364"/>
      <c r="J122" s="364"/>
      <c r="K122" s="364">
        <v>340102549</v>
      </c>
      <c r="L122" s="364"/>
      <c r="M122" s="364"/>
      <c r="N122" s="364"/>
      <c r="O122" s="1305"/>
      <c r="P122" s="1306"/>
      <c r="Q122" s="1306"/>
      <c r="R122" s="1306"/>
      <c r="S122" s="1306"/>
      <c r="T122" s="1306"/>
      <c r="U122" s="1306"/>
      <c r="V122" s="1306"/>
      <c r="W122" s="1306"/>
      <c r="X122" s="1306"/>
      <c r="Y122" s="1306"/>
      <c r="Z122" s="1306"/>
      <c r="AA122" s="332"/>
      <c r="AB122" s="328"/>
      <c r="AC122" s="328"/>
      <c r="AD122" s="328"/>
      <c r="AE122" s="329"/>
      <c r="AF122" s="329"/>
      <c r="AG122" s="329"/>
      <c r="AH122" s="329"/>
      <c r="AI122" s="329"/>
      <c r="AJ122" s="329"/>
      <c r="AK122" s="329"/>
      <c r="AL122" s="329"/>
      <c r="AM122" s="329"/>
      <c r="AN122" s="329"/>
      <c r="AO122" s="329"/>
      <c r="AP122" s="329"/>
      <c r="AQ122" s="329"/>
      <c r="AR122" s="329"/>
      <c r="AS122" s="329"/>
      <c r="AT122" s="329"/>
      <c r="AU122" s="329"/>
      <c r="AV122" s="329"/>
      <c r="AW122" s="329"/>
      <c r="AX122" s="329"/>
      <c r="AY122" s="329"/>
      <c r="AZ122" s="329"/>
      <c r="BA122" s="329"/>
      <c r="BB122" s="329"/>
      <c r="BC122" s="329"/>
      <c r="BD122" s="329"/>
      <c r="BE122" s="329"/>
      <c r="BF122" s="329"/>
      <c r="BG122" s="329"/>
      <c r="BH122" s="329"/>
      <c r="BI122" s="329"/>
      <c r="BJ122" s="329"/>
      <c r="BK122" s="329"/>
      <c r="BL122" s="329"/>
      <c r="BM122" s="329"/>
      <c r="BN122" s="329"/>
      <c r="BO122" s="333"/>
      <c r="BP122" s="333"/>
      <c r="BQ122" s="333"/>
      <c r="BR122" s="333"/>
      <c r="BS122" s="333"/>
      <c r="BT122" s="333"/>
      <c r="BU122" s="333"/>
      <c r="BV122" s="333"/>
    </row>
    <row r="123" spans="1:74" ht="51" customHeight="1" thickBot="1">
      <c r="A123" s="1083"/>
      <c r="B123" s="1084"/>
      <c r="C123" s="1084"/>
      <c r="D123" s="1084"/>
      <c r="E123" s="1084"/>
      <c r="F123" s="1084"/>
      <c r="G123" s="1084"/>
      <c r="H123" s="1084"/>
      <c r="I123" s="1084"/>
      <c r="J123" s="1084"/>
      <c r="K123" s="1084"/>
      <c r="L123" s="1084"/>
      <c r="M123" s="1084"/>
      <c r="N123" s="1084"/>
      <c r="O123" s="1084"/>
      <c r="P123" s="1084"/>
      <c r="Q123" s="1084"/>
      <c r="R123" s="1084"/>
      <c r="S123" s="1084"/>
      <c r="T123" s="1084"/>
      <c r="U123" s="1084"/>
      <c r="V123" s="1084"/>
      <c r="W123" s="1084"/>
      <c r="X123" s="1084"/>
      <c r="Y123" s="1084"/>
      <c r="Z123" s="1085"/>
    </row>
    <row r="124" spans="1:74" ht="51" customHeight="1" thickBot="1">
      <c r="F124" s="362"/>
      <c r="G124" s="362"/>
      <c r="H124" s="362"/>
      <c r="I124" s="362"/>
      <c r="J124" s="362"/>
      <c r="K124" s="362"/>
      <c r="L124" s="363"/>
      <c r="M124" s="362"/>
      <c r="N124" s="362"/>
      <c r="T124" s="438"/>
      <c r="X124" s="361"/>
      <c r="Y124" s="361"/>
      <c r="Z124" s="361"/>
    </row>
    <row r="125" spans="1:74" ht="51" customHeight="1">
      <c r="F125" s="362"/>
      <c r="G125" s="362"/>
      <c r="H125" s="362"/>
      <c r="I125" s="362"/>
      <c r="J125" s="362"/>
      <c r="K125" s="362"/>
      <c r="L125" s="363"/>
      <c r="M125" s="362"/>
      <c r="N125" s="362"/>
      <c r="X125" s="361"/>
      <c r="Y125" s="361"/>
      <c r="Z125" s="361"/>
    </row>
    <row r="126" spans="1:74" ht="51" customHeight="1">
      <c r="F126" s="362"/>
      <c r="G126" s="362"/>
      <c r="H126" s="362"/>
      <c r="I126" s="362"/>
      <c r="J126" s="362"/>
      <c r="K126" s="362"/>
      <c r="L126" s="363"/>
      <c r="M126" s="362"/>
      <c r="N126" s="362"/>
      <c r="X126" s="361"/>
      <c r="Y126" s="361"/>
      <c r="Z126" s="361"/>
    </row>
  </sheetData>
  <mergeCells count="499">
    <mergeCell ref="N119:N121"/>
    <mergeCell ref="O119:Z122"/>
    <mergeCell ref="A121:D122"/>
    <mergeCell ref="A123:Z123"/>
    <mergeCell ref="H119:H121"/>
    <mergeCell ref="I119:I121"/>
    <mergeCell ref="J119:J121"/>
    <mergeCell ref="K119:K121"/>
    <mergeCell ref="L119:L121"/>
    <mergeCell ref="M119:M121"/>
    <mergeCell ref="U115:U118"/>
    <mergeCell ref="W115:W118"/>
    <mergeCell ref="X115:X118"/>
    <mergeCell ref="Y115:Y118"/>
    <mergeCell ref="Z115:Z118"/>
    <mergeCell ref="A119:A120"/>
    <mergeCell ref="C119:D120"/>
    <mergeCell ref="E119:E121"/>
    <mergeCell ref="F119:F121"/>
    <mergeCell ref="G119:G121"/>
    <mergeCell ref="O115:O118"/>
    <mergeCell ref="P115:P118"/>
    <mergeCell ref="Q115:Q118"/>
    <mergeCell ref="R115:R118"/>
    <mergeCell ref="S115:S118"/>
    <mergeCell ref="T115:T118"/>
    <mergeCell ref="U111:U114"/>
    <mergeCell ref="V111:V114"/>
    <mergeCell ref="W111:W114"/>
    <mergeCell ref="X111:X114"/>
    <mergeCell ref="Y111:Y114"/>
    <mergeCell ref="Z111:Z114"/>
    <mergeCell ref="O111:O114"/>
    <mergeCell ref="P111:P114"/>
    <mergeCell ref="Q111:Q114"/>
    <mergeCell ref="R111:R114"/>
    <mergeCell ref="S111:S114"/>
    <mergeCell ref="T111:T114"/>
    <mergeCell ref="U107:U110"/>
    <mergeCell ref="V107:V110"/>
    <mergeCell ref="W107:W110"/>
    <mergeCell ref="X107:X110"/>
    <mergeCell ref="Y107:Y110"/>
    <mergeCell ref="Z107:Z110"/>
    <mergeCell ref="O107:O110"/>
    <mergeCell ref="P107:P110"/>
    <mergeCell ref="Q107:Q110"/>
    <mergeCell ref="R107:R110"/>
    <mergeCell ref="S107:S110"/>
    <mergeCell ref="T107:T110"/>
    <mergeCell ref="L105:L106"/>
    <mergeCell ref="M105:M106"/>
    <mergeCell ref="N105:N106"/>
    <mergeCell ref="A107:A118"/>
    <mergeCell ref="B107:B118"/>
    <mergeCell ref="C107:C118"/>
    <mergeCell ref="D107:D110"/>
    <mergeCell ref="D111:D114"/>
    <mergeCell ref="D115:D118"/>
    <mergeCell ref="F105:F106"/>
    <mergeCell ref="G105:G106"/>
    <mergeCell ref="H105:H106"/>
    <mergeCell ref="I105:I106"/>
    <mergeCell ref="J105:J106"/>
    <mergeCell ref="K105:K106"/>
    <mergeCell ref="U102:U106"/>
    <mergeCell ref="V102:V106"/>
    <mergeCell ref="W102:W106"/>
    <mergeCell ref="X102:X106"/>
    <mergeCell ref="Y102:Y106"/>
    <mergeCell ref="Z102:Z106"/>
    <mergeCell ref="O102:O106"/>
    <mergeCell ref="P102:P106"/>
    <mergeCell ref="Q102:Q106"/>
    <mergeCell ref="R102:R106"/>
    <mergeCell ref="S102:S106"/>
    <mergeCell ref="T102:T106"/>
    <mergeCell ref="D97:D101"/>
    <mergeCell ref="E100:E101"/>
    <mergeCell ref="F100:F101"/>
    <mergeCell ref="G100:G101"/>
    <mergeCell ref="K100:K101"/>
    <mergeCell ref="A102:A106"/>
    <mergeCell ref="B102:B106"/>
    <mergeCell ref="C102:C106"/>
    <mergeCell ref="D102:D106"/>
    <mergeCell ref="E105:E106"/>
    <mergeCell ref="Z92:Z96"/>
    <mergeCell ref="E95:E96"/>
    <mergeCell ref="F95:F96"/>
    <mergeCell ref="G95:G96"/>
    <mergeCell ref="H95:H96"/>
    <mergeCell ref="I95:I96"/>
    <mergeCell ref="J95:J96"/>
    <mergeCell ref="K95:K96"/>
    <mergeCell ref="L95:L96"/>
    <mergeCell ref="M95:M96"/>
    <mergeCell ref="T92:T96"/>
    <mergeCell ref="U92:U96"/>
    <mergeCell ref="V92:V96"/>
    <mergeCell ref="W92:W96"/>
    <mergeCell ref="X92:X96"/>
    <mergeCell ref="Y92:Y96"/>
    <mergeCell ref="D92:D96"/>
    <mergeCell ref="O92:O96"/>
    <mergeCell ref="P92:P96"/>
    <mergeCell ref="Q92:Q96"/>
    <mergeCell ref="R92:R96"/>
    <mergeCell ref="S92:S96"/>
    <mergeCell ref="N95:N96"/>
    <mergeCell ref="I90:I91"/>
    <mergeCell ref="J90:J91"/>
    <mergeCell ref="K90:K91"/>
    <mergeCell ref="L90:L91"/>
    <mergeCell ref="M90:M91"/>
    <mergeCell ref="N90:N91"/>
    <mergeCell ref="U87:U91"/>
    <mergeCell ref="V87:V91"/>
    <mergeCell ref="W87:W91"/>
    <mergeCell ref="X87:X91"/>
    <mergeCell ref="Y87:Y91"/>
    <mergeCell ref="Z87:Z91"/>
    <mergeCell ref="O87:O91"/>
    <mergeCell ref="P87:P91"/>
    <mergeCell ref="Q87:Q91"/>
    <mergeCell ref="R87:R91"/>
    <mergeCell ref="S87:S91"/>
    <mergeCell ref="T87:T91"/>
    <mergeCell ref="M85:M86"/>
    <mergeCell ref="N85:N86"/>
    <mergeCell ref="A87:A101"/>
    <mergeCell ref="B87:B101"/>
    <mergeCell ref="C87:C101"/>
    <mergeCell ref="D87:D91"/>
    <mergeCell ref="E90:E91"/>
    <mergeCell ref="F90:F91"/>
    <mergeCell ref="G90:G91"/>
    <mergeCell ref="H90:H91"/>
    <mergeCell ref="D82:D86"/>
    <mergeCell ref="O82:Z86"/>
    <mergeCell ref="E85:E86"/>
    <mergeCell ref="F85:F86"/>
    <mergeCell ref="G85:G86"/>
    <mergeCell ref="H85:H86"/>
    <mergeCell ref="I85:I86"/>
    <mergeCell ref="J85:J86"/>
    <mergeCell ref="K85:K86"/>
    <mergeCell ref="L85:L86"/>
    <mergeCell ref="Z77:Z81"/>
    <mergeCell ref="E80:E81"/>
    <mergeCell ref="F80:F81"/>
    <mergeCell ref="G80:G81"/>
    <mergeCell ref="H80:H81"/>
    <mergeCell ref="I80:I81"/>
    <mergeCell ref="J80:J81"/>
    <mergeCell ref="K80:K81"/>
    <mergeCell ref="L80:L81"/>
    <mergeCell ref="M80:M81"/>
    <mergeCell ref="T77:T81"/>
    <mergeCell ref="U77:U81"/>
    <mergeCell ref="V77:V81"/>
    <mergeCell ref="W77:W81"/>
    <mergeCell ref="X77:X81"/>
    <mergeCell ref="Y77:Y81"/>
    <mergeCell ref="D77:D81"/>
    <mergeCell ref="O77:O81"/>
    <mergeCell ref="P77:P81"/>
    <mergeCell ref="Q77:Q81"/>
    <mergeCell ref="R77:R81"/>
    <mergeCell ref="S77:S81"/>
    <mergeCell ref="N80:N81"/>
    <mergeCell ref="Y72:Y76"/>
    <mergeCell ref="Z72:Z76"/>
    <mergeCell ref="E75:E76"/>
    <mergeCell ref="F75:F76"/>
    <mergeCell ref="G75:G76"/>
    <mergeCell ref="H75:H76"/>
    <mergeCell ref="I75:I76"/>
    <mergeCell ref="J75:J76"/>
    <mergeCell ref="K75:K76"/>
    <mergeCell ref="L75:L76"/>
    <mergeCell ref="S72:S76"/>
    <mergeCell ref="T72:T76"/>
    <mergeCell ref="U72:U76"/>
    <mergeCell ref="V72:V76"/>
    <mergeCell ref="W72:W76"/>
    <mergeCell ref="X72:X76"/>
    <mergeCell ref="N70:N71"/>
    <mergeCell ref="D72:D76"/>
    <mergeCell ref="O72:O76"/>
    <mergeCell ref="P72:P76"/>
    <mergeCell ref="Q72:Q76"/>
    <mergeCell ref="R72:R76"/>
    <mergeCell ref="M75:M76"/>
    <mergeCell ref="N75:N76"/>
    <mergeCell ref="V67:V71"/>
    <mergeCell ref="W67:W71"/>
    <mergeCell ref="X67:X71"/>
    <mergeCell ref="Y67:Y71"/>
    <mergeCell ref="Z67:Z71"/>
    <mergeCell ref="E70:E71"/>
    <mergeCell ref="F70:F71"/>
    <mergeCell ref="G70:G71"/>
    <mergeCell ref="H70:H71"/>
    <mergeCell ref="I70:I71"/>
    <mergeCell ref="P67:P71"/>
    <mergeCell ref="Q67:Q71"/>
    <mergeCell ref="R67:R71"/>
    <mergeCell ref="S67:S71"/>
    <mergeCell ref="T67:T71"/>
    <mergeCell ref="U67:U71"/>
    <mergeCell ref="N65:N66"/>
    <mergeCell ref="A67:A86"/>
    <mergeCell ref="B67:B86"/>
    <mergeCell ref="C67:C86"/>
    <mergeCell ref="D67:D71"/>
    <mergeCell ref="O67:O71"/>
    <mergeCell ref="J70:J71"/>
    <mergeCell ref="K70:K71"/>
    <mergeCell ref="L70:L71"/>
    <mergeCell ref="M70:M71"/>
    <mergeCell ref="V62:V66"/>
    <mergeCell ref="W62:W66"/>
    <mergeCell ref="X62:X66"/>
    <mergeCell ref="Y62:Y66"/>
    <mergeCell ref="Z62:Z66"/>
    <mergeCell ref="E65:E66"/>
    <mergeCell ref="F65:F66"/>
    <mergeCell ref="G65:G66"/>
    <mergeCell ref="H65:H66"/>
    <mergeCell ref="I65:I66"/>
    <mergeCell ref="P62:P66"/>
    <mergeCell ref="Q62:Q66"/>
    <mergeCell ref="R62:R66"/>
    <mergeCell ref="S62:S66"/>
    <mergeCell ref="T62:T66"/>
    <mergeCell ref="U62:U66"/>
    <mergeCell ref="N60:N61"/>
    <mergeCell ref="A62:A66"/>
    <mergeCell ref="B62:B66"/>
    <mergeCell ref="C62:C66"/>
    <mergeCell ref="D62:D66"/>
    <mergeCell ref="O62:O66"/>
    <mergeCell ref="J65:J66"/>
    <mergeCell ref="K65:K66"/>
    <mergeCell ref="L65:L66"/>
    <mergeCell ref="M65:M66"/>
    <mergeCell ref="V57:V61"/>
    <mergeCell ref="W57:W61"/>
    <mergeCell ref="X57:X61"/>
    <mergeCell ref="Y57:Y61"/>
    <mergeCell ref="Z57:Z61"/>
    <mergeCell ref="E60:E61"/>
    <mergeCell ref="F60:F61"/>
    <mergeCell ref="G60:G61"/>
    <mergeCell ref="H60:H61"/>
    <mergeCell ref="I60:I61"/>
    <mergeCell ref="P57:P61"/>
    <mergeCell ref="Q57:Q61"/>
    <mergeCell ref="R57:R61"/>
    <mergeCell ref="S57:S61"/>
    <mergeCell ref="T57:T61"/>
    <mergeCell ref="U57:U61"/>
    <mergeCell ref="N55:N56"/>
    <mergeCell ref="A57:A61"/>
    <mergeCell ref="B57:B61"/>
    <mergeCell ref="C57:C61"/>
    <mergeCell ref="D57:D61"/>
    <mergeCell ref="O57:O61"/>
    <mergeCell ref="J60:J61"/>
    <mergeCell ref="K60:K61"/>
    <mergeCell ref="L60:L61"/>
    <mergeCell ref="M60:M61"/>
    <mergeCell ref="D52:D56"/>
    <mergeCell ref="O52:Z56"/>
    <mergeCell ref="E55:E56"/>
    <mergeCell ref="F55:F56"/>
    <mergeCell ref="H55:H56"/>
    <mergeCell ref="I55:I56"/>
    <mergeCell ref="J55:J56"/>
    <mergeCell ref="K55:K56"/>
    <mergeCell ref="L55:L56"/>
    <mergeCell ref="M55:M56"/>
    <mergeCell ref="Z47:Z51"/>
    <mergeCell ref="E50:E51"/>
    <mergeCell ref="F50:F51"/>
    <mergeCell ref="G50:G51"/>
    <mergeCell ref="H50:H51"/>
    <mergeCell ref="I50:I51"/>
    <mergeCell ref="J50:J51"/>
    <mergeCell ref="K50:K51"/>
    <mergeCell ref="L50:L51"/>
    <mergeCell ref="M50:M51"/>
    <mergeCell ref="T47:T51"/>
    <mergeCell ref="U47:U51"/>
    <mergeCell ref="V47:V51"/>
    <mergeCell ref="W47:W51"/>
    <mergeCell ref="X47:X51"/>
    <mergeCell ref="Y47:Y51"/>
    <mergeCell ref="D47:D51"/>
    <mergeCell ref="O47:O51"/>
    <mergeCell ref="P47:P51"/>
    <mergeCell ref="Q47:Q51"/>
    <mergeCell ref="R47:R51"/>
    <mergeCell ref="S47:S51"/>
    <mergeCell ref="N50:N51"/>
    <mergeCell ref="Z42:Z46"/>
    <mergeCell ref="E45:E46"/>
    <mergeCell ref="F45:F46"/>
    <mergeCell ref="G45:G46"/>
    <mergeCell ref="H45:H46"/>
    <mergeCell ref="I45:I46"/>
    <mergeCell ref="J45:J46"/>
    <mergeCell ref="K45:K46"/>
    <mergeCell ref="L45:L46"/>
    <mergeCell ref="M45:M46"/>
    <mergeCell ref="T42:T46"/>
    <mergeCell ref="U42:U46"/>
    <mergeCell ref="V42:V46"/>
    <mergeCell ref="W42:W46"/>
    <mergeCell ref="X42:X46"/>
    <mergeCell ref="Y42:Y46"/>
    <mergeCell ref="D42:D46"/>
    <mergeCell ref="O42:O46"/>
    <mergeCell ref="P42:P46"/>
    <mergeCell ref="Q42:Q46"/>
    <mergeCell ref="R42:R46"/>
    <mergeCell ref="S42:S46"/>
    <mergeCell ref="N45:N46"/>
    <mergeCell ref="Z37:Z41"/>
    <mergeCell ref="E40:E41"/>
    <mergeCell ref="F40:F41"/>
    <mergeCell ref="G40:G41"/>
    <mergeCell ref="H40:H41"/>
    <mergeCell ref="I40:I41"/>
    <mergeCell ref="J40:J41"/>
    <mergeCell ref="K40:K41"/>
    <mergeCell ref="L40:L41"/>
    <mergeCell ref="M40:M41"/>
    <mergeCell ref="T37:T41"/>
    <mergeCell ref="U37:U41"/>
    <mergeCell ref="V37:V41"/>
    <mergeCell ref="W37:W41"/>
    <mergeCell ref="X37:X41"/>
    <mergeCell ref="Y37:Y41"/>
    <mergeCell ref="D37:D41"/>
    <mergeCell ref="O37:O41"/>
    <mergeCell ref="P37:P41"/>
    <mergeCell ref="Q37:Q41"/>
    <mergeCell ref="R37:R41"/>
    <mergeCell ref="S37:S41"/>
    <mergeCell ref="N40:N41"/>
    <mergeCell ref="W32:W36"/>
    <mergeCell ref="X32:X36"/>
    <mergeCell ref="Y32:Y36"/>
    <mergeCell ref="Z32:Z36"/>
    <mergeCell ref="B33:B56"/>
    <mergeCell ref="E35:E36"/>
    <mergeCell ref="F35:F36"/>
    <mergeCell ref="H35:H36"/>
    <mergeCell ref="I35:I36"/>
    <mergeCell ref="J35:J36"/>
    <mergeCell ref="Q32:Q36"/>
    <mergeCell ref="R32:R36"/>
    <mergeCell ref="S32:S36"/>
    <mergeCell ref="T32:T36"/>
    <mergeCell ref="U32:U36"/>
    <mergeCell ref="V32:V36"/>
    <mergeCell ref="N30:N31"/>
    <mergeCell ref="A32:A56"/>
    <mergeCell ref="C32:C56"/>
    <mergeCell ref="D32:D36"/>
    <mergeCell ref="O32:O36"/>
    <mergeCell ref="P32:P36"/>
    <mergeCell ref="K35:K36"/>
    <mergeCell ref="L35:L36"/>
    <mergeCell ref="M35:M36"/>
    <mergeCell ref="N35:N36"/>
    <mergeCell ref="D27:D31"/>
    <mergeCell ref="O27:Z31"/>
    <mergeCell ref="E30:E31"/>
    <mergeCell ref="F30:F31"/>
    <mergeCell ref="H30:H31"/>
    <mergeCell ref="I30:I31"/>
    <mergeCell ref="J30:J31"/>
    <mergeCell ref="K30:K31"/>
    <mergeCell ref="L30:L31"/>
    <mergeCell ref="M30:M31"/>
    <mergeCell ref="Z22:Z26"/>
    <mergeCell ref="E25:E26"/>
    <mergeCell ref="F25:F26"/>
    <mergeCell ref="G25:G26"/>
    <mergeCell ref="H25:H26"/>
    <mergeCell ref="I25:I26"/>
    <mergeCell ref="J25:J26"/>
    <mergeCell ref="K25:K26"/>
    <mergeCell ref="L25:L26"/>
    <mergeCell ref="M25:M26"/>
    <mergeCell ref="T22:T26"/>
    <mergeCell ref="U22:U26"/>
    <mergeCell ref="V22:V26"/>
    <mergeCell ref="W22:W26"/>
    <mergeCell ref="X22:X26"/>
    <mergeCell ref="Y22:Y26"/>
    <mergeCell ref="D22:D26"/>
    <mergeCell ref="O22:O26"/>
    <mergeCell ref="P22:P26"/>
    <mergeCell ref="Q22:Q26"/>
    <mergeCell ref="R22:R26"/>
    <mergeCell ref="S22:S26"/>
    <mergeCell ref="N25:N26"/>
    <mergeCell ref="Z17:Z21"/>
    <mergeCell ref="E20:E21"/>
    <mergeCell ref="F20:F21"/>
    <mergeCell ref="G20:G21"/>
    <mergeCell ref="H20:H21"/>
    <mergeCell ref="I20:I21"/>
    <mergeCell ref="J20:J21"/>
    <mergeCell ref="K20:K21"/>
    <mergeCell ref="L20:L21"/>
    <mergeCell ref="M20:M21"/>
    <mergeCell ref="T17:T21"/>
    <mergeCell ref="U17:U21"/>
    <mergeCell ref="V17:V21"/>
    <mergeCell ref="W17:W21"/>
    <mergeCell ref="X17:X21"/>
    <mergeCell ref="Y17:Y21"/>
    <mergeCell ref="D17:D21"/>
    <mergeCell ref="O17:O21"/>
    <mergeCell ref="P17:P21"/>
    <mergeCell ref="Q17:Q21"/>
    <mergeCell ref="R17:R21"/>
    <mergeCell ref="S17:S21"/>
    <mergeCell ref="N20:N21"/>
    <mergeCell ref="W12:W16"/>
    <mergeCell ref="X12:X16"/>
    <mergeCell ref="Y12:Y16"/>
    <mergeCell ref="Z12:Z16"/>
    <mergeCell ref="E15:E16"/>
    <mergeCell ref="F15:F16"/>
    <mergeCell ref="G15:G16"/>
    <mergeCell ref="H15:H16"/>
    <mergeCell ref="I15:I16"/>
    <mergeCell ref="J15:J16"/>
    <mergeCell ref="Q12:Q16"/>
    <mergeCell ref="R12:R16"/>
    <mergeCell ref="S12:S16"/>
    <mergeCell ref="T12:T16"/>
    <mergeCell ref="U12:U16"/>
    <mergeCell ref="V12:V16"/>
    <mergeCell ref="L10:L11"/>
    <mergeCell ref="M10:M11"/>
    <mergeCell ref="N10:N11"/>
    <mergeCell ref="D12:D16"/>
    <mergeCell ref="O12:O16"/>
    <mergeCell ref="P12:P16"/>
    <mergeCell ref="K15:K16"/>
    <mergeCell ref="L15:L16"/>
    <mergeCell ref="M15:M16"/>
    <mergeCell ref="N15:N16"/>
    <mergeCell ref="X7:X11"/>
    <mergeCell ref="Y7:Y11"/>
    <mergeCell ref="Z7:Z11"/>
    <mergeCell ref="E10:E11"/>
    <mergeCell ref="F10:F11"/>
    <mergeCell ref="G10:G11"/>
    <mergeCell ref="H10:H11"/>
    <mergeCell ref="I10:I11"/>
    <mergeCell ref="J10:J11"/>
    <mergeCell ref="K10:K11"/>
    <mergeCell ref="R7:R11"/>
    <mergeCell ref="S7:S11"/>
    <mergeCell ref="T7:T11"/>
    <mergeCell ref="U7:U11"/>
    <mergeCell ref="V7:V11"/>
    <mergeCell ref="W7:W11"/>
    <mergeCell ref="K5:N5"/>
    <mergeCell ref="O5:S5"/>
    <mergeCell ref="T5:Z5"/>
    <mergeCell ref="A7:A31"/>
    <mergeCell ref="B7:B31"/>
    <mergeCell ref="C7:C31"/>
    <mergeCell ref="D7:D11"/>
    <mergeCell ref="O7:O11"/>
    <mergeCell ref="P7:P11"/>
    <mergeCell ref="Q7:Q11"/>
    <mergeCell ref="A5:A6"/>
    <mergeCell ref="C5:C6"/>
    <mergeCell ref="D5:D6"/>
    <mergeCell ref="E5:E6"/>
    <mergeCell ref="F5:F6"/>
    <mergeCell ref="G5:J5"/>
    <mergeCell ref="A1:E4"/>
    <mergeCell ref="F1:Z1"/>
    <mergeCell ref="F2:Z2"/>
    <mergeCell ref="F3:G3"/>
    <mergeCell ref="H3:Z3"/>
    <mergeCell ref="F4:G4"/>
    <mergeCell ref="H4:Z4"/>
  </mergeCell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Z116"/>
  <sheetViews>
    <sheetView view="pageBreakPreview" topLeftCell="A88" zoomScale="85" zoomScaleNormal="50" zoomScaleSheetLayoutView="85" workbookViewId="0">
      <selection activeCell="D107" sqref="D107"/>
    </sheetView>
  </sheetViews>
  <sheetFormatPr baseColWidth="10" defaultColWidth="11.42578125" defaultRowHeight="12.75"/>
  <cols>
    <col min="1" max="1" width="8.7109375" style="99" customWidth="1"/>
    <col min="2" max="2" width="16.28515625" style="99" customWidth="1"/>
    <col min="3" max="3" width="21.28515625" style="99" customWidth="1"/>
    <col min="4" max="4" width="16" style="99" customWidth="1"/>
    <col min="5" max="5" width="21.140625" style="99" customWidth="1"/>
    <col min="6" max="6" width="18.42578125" style="99" customWidth="1"/>
    <col min="7" max="7" width="23.140625" style="99" customWidth="1"/>
    <col min="8" max="9" width="16" style="99" bestFit="1" customWidth="1"/>
    <col min="10" max="11" width="16.5703125" style="346" bestFit="1" customWidth="1"/>
    <col min="12" max="12" width="16.5703125" style="347" bestFit="1" customWidth="1"/>
    <col min="13" max="15" width="11.5703125" style="99" customWidth="1"/>
    <col min="16" max="22" width="8.42578125" style="99" customWidth="1"/>
    <col min="23" max="23" width="32" style="99" hidden="1" customWidth="1"/>
    <col min="24" max="24" width="22.28515625" style="346" hidden="1" customWidth="1"/>
    <col min="25" max="25" width="15.5703125" style="99" customWidth="1"/>
    <col min="26" max="26" width="14.28515625" style="96" customWidth="1"/>
    <col min="27" max="27" width="1.85546875" style="96" customWidth="1"/>
    <col min="28" max="28" width="16.85546875" style="96" customWidth="1"/>
    <col min="29" max="30" width="1.85546875" style="96" customWidth="1"/>
    <col min="31" max="31" width="14.140625" style="96" customWidth="1"/>
    <col min="32" max="34" width="11.42578125" style="97"/>
    <col min="35" max="78" width="11.42578125" style="98"/>
    <col min="79" max="16384" width="11.42578125" style="99"/>
  </cols>
  <sheetData>
    <row r="1" spans="1:78" ht="27.75" customHeight="1">
      <c r="A1" s="1006"/>
      <c r="B1" s="1007"/>
      <c r="C1" s="1007"/>
      <c r="D1" s="1008"/>
      <c r="E1" s="986" t="s">
        <v>0</v>
      </c>
      <c r="F1" s="987"/>
      <c r="G1" s="987"/>
      <c r="H1" s="987"/>
      <c r="I1" s="987"/>
      <c r="J1" s="987"/>
      <c r="K1" s="987"/>
      <c r="L1" s="987"/>
      <c r="M1" s="987"/>
      <c r="N1" s="987"/>
      <c r="O1" s="987"/>
      <c r="P1" s="987"/>
      <c r="Q1" s="987"/>
      <c r="R1" s="987"/>
      <c r="S1" s="987"/>
      <c r="T1" s="987"/>
      <c r="U1" s="987"/>
      <c r="V1" s="987"/>
      <c r="W1" s="987"/>
      <c r="X1" s="987"/>
      <c r="Y1" s="988"/>
    </row>
    <row r="2" spans="1:78" ht="36" customHeight="1">
      <c r="A2" s="1009"/>
      <c r="B2" s="1010"/>
      <c r="C2" s="1010"/>
      <c r="D2" s="1011"/>
      <c r="E2" s="989" t="s">
        <v>101</v>
      </c>
      <c r="F2" s="990"/>
      <c r="G2" s="990"/>
      <c r="H2" s="990"/>
      <c r="I2" s="990"/>
      <c r="J2" s="990"/>
      <c r="K2" s="990"/>
      <c r="L2" s="990"/>
      <c r="M2" s="990"/>
      <c r="N2" s="990"/>
      <c r="O2" s="990"/>
      <c r="P2" s="990"/>
      <c r="Q2" s="990"/>
      <c r="R2" s="990"/>
      <c r="S2" s="990"/>
      <c r="T2" s="990"/>
      <c r="U2" s="990"/>
      <c r="V2" s="990"/>
      <c r="W2" s="990"/>
      <c r="X2" s="990"/>
      <c r="Y2" s="991"/>
    </row>
    <row r="3" spans="1:78" ht="35.25" customHeight="1">
      <c r="A3" s="1009"/>
      <c r="B3" s="1010"/>
      <c r="C3" s="1010"/>
      <c r="D3" s="1011"/>
      <c r="E3" s="992" t="s">
        <v>102</v>
      </c>
      <c r="F3" s="993"/>
      <c r="G3" s="994" t="s">
        <v>89</v>
      </c>
      <c r="H3" s="994"/>
      <c r="I3" s="994"/>
      <c r="J3" s="994"/>
      <c r="K3" s="994"/>
      <c r="L3" s="994"/>
      <c r="M3" s="994"/>
      <c r="N3" s="994"/>
      <c r="O3" s="994"/>
      <c r="P3" s="994"/>
      <c r="Q3" s="994"/>
      <c r="R3" s="994"/>
      <c r="S3" s="994"/>
      <c r="T3" s="994"/>
      <c r="U3" s="994"/>
      <c r="V3" s="994"/>
      <c r="W3" s="994"/>
      <c r="X3" s="994"/>
      <c r="Y3" s="995"/>
    </row>
    <row r="4" spans="1:78" ht="23.25" customHeight="1" thickBot="1">
      <c r="A4" s="1009"/>
      <c r="B4" s="1010"/>
      <c r="C4" s="1010"/>
      <c r="D4" s="1011"/>
      <c r="E4" s="996" t="s">
        <v>103</v>
      </c>
      <c r="F4" s="997"/>
      <c r="G4" s="999" t="s">
        <v>104</v>
      </c>
      <c r="H4" s="999"/>
      <c r="I4" s="999"/>
      <c r="J4" s="999"/>
      <c r="K4" s="999"/>
      <c r="L4" s="999"/>
      <c r="M4" s="999"/>
      <c r="N4" s="999"/>
      <c r="O4" s="999"/>
      <c r="P4" s="999"/>
      <c r="Q4" s="999"/>
      <c r="R4" s="999"/>
      <c r="S4" s="999"/>
      <c r="T4" s="999"/>
      <c r="U4" s="999"/>
      <c r="V4" s="999"/>
      <c r="W4" s="999"/>
      <c r="X4" s="999"/>
      <c r="Y4" s="1000"/>
    </row>
    <row r="5" spans="1:78" s="104" customFormat="1" ht="12" customHeight="1" thickBot="1">
      <c r="A5" s="1012" t="s">
        <v>105</v>
      </c>
      <c r="B5" s="1012" t="s">
        <v>106</v>
      </c>
      <c r="C5" s="1012" t="s">
        <v>107</v>
      </c>
      <c r="D5" s="956" t="s">
        <v>108</v>
      </c>
      <c r="E5" s="984" t="s">
        <v>109</v>
      </c>
      <c r="F5" s="984" t="s">
        <v>110</v>
      </c>
      <c r="G5" s="984"/>
      <c r="H5" s="984"/>
      <c r="I5" s="984"/>
      <c r="J5" s="984" t="s">
        <v>111</v>
      </c>
      <c r="K5" s="984"/>
      <c r="L5" s="984"/>
      <c r="M5" s="984"/>
      <c r="N5" s="984"/>
      <c r="O5" s="1090" t="s">
        <v>112</v>
      </c>
      <c r="P5" s="1090"/>
      <c r="Q5" s="1090"/>
      <c r="R5" s="1090"/>
      <c r="S5" s="1091"/>
      <c r="T5" s="1092" t="s">
        <v>113</v>
      </c>
      <c r="U5" s="1090"/>
      <c r="V5" s="1090"/>
      <c r="W5" s="1090"/>
      <c r="X5" s="1090"/>
      <c r="Y5" s="1091"/>
      <c r="Z5" s="100"/>
      <c r="AA5" s="101"/>
      <c r="AB5" s="101"/>
      <c r="AC5" s="101"/>
      <c r="AD5" s="101"/>
      <c r="AE5" s="101"/>
      <c r="AF5" s="102"/>
      <c r="AG5" s="102"/>
      <c r="AH5" s="102"/>
      <c r="AI5" s="103"/>
      <c r="AJ5" s="103"/>
      <c r="AK5" s="103"/>
      <c r="AL5" s="103"/>
      <c r="AM5" s="103"/>
      <c r="AN5" s="103"/>
      <c r="AO5" s="103"/>
      <c r="AP5" s="103"/>
      <c r="AQ5" s="103"/>
      <c r="AR5" s="103"/>
      <c r="AS5" s="103"/>
      <c r="AT5" s="103"/>
      <c r="AU5" s="103"/>
      <c r="AV5" s="103"/>
      <c r="AW5" s="103"/>
      <c r="AX5" s="103"/>
      <c r="AY5" s="103"/>
      <c r="AZ5" s="103"/>
      <c r="BA5" s="103"/>
      <c r="BB5" s="103"/>
      <c r="BC5" s="103"/>
      <c r="BD5" s="103"/>
      <c r="BE5" s="103"/>
      <c r="BF5" s="103"/>
      <c r="BG5" s="103"/>
      <c r="BH5" s="103"/>
      <c r="BI5" s="103"/>
      <c r="BJ5" s="103"/>
      <c r="BK5" s="103"/>
      <c r="BL5" s="103"/>
      <c r="BM5" s="103"/>
      <c r="BN5" s="103"/>
      <c r="BO5" s="103"/>
      <c r="BP5" s="103"/>
      <c r="BQ5" s="103"/>
      <c r="BR5" s="103"/>
      <c r="BS5" s="103"/>
      <c r="BT5" s="103"/>
      <c r="BU5" s="103"/>
      <c r="BV5" s="103"/>
      <c r="BW5" s="103"/>
      <c r="BX5" s="103"/>
      <c r="BY5" s="103"/>
      <c r="BZ5" s="103"/>
    </row>
    <row r="6" spans="1:78" s="104" customFormat="1" ht="33" customHeight="1" thickBot="1">
      <c r="A6" s="1013" t="s">
        <v>114</v>
      </c>
      <c r="B6" s="1013"/>
      <c r="C6" s="1014"/>
      <c r="D6" s="1015"/>
      <c r="E6" s="985"/>
      <c r="F6" s="105" t="s">
        <v>115</v>
      </c>
      <c r="G6" s="105" t="s">
        <v>116</v>
      </c>
      <c r="H6" s="105" t="s">
        <v>117</v>
      </c>
      <c r="I6" s="105" t="s">
        <v>118</v>
      </c>
      <c r="J6" s="106" t="s">
        <v>119</v>
      </c>
      <c r="K6" s="106" t="s">
        <v>120</v>
      </c>
      <c r="L6" s="106" t="s">
        <v>121</v>
      </c>
      <c r="M6" s="105" t="s">
        <v>122</v>
      </c>
      <c r="N6" s="105" t="s">
        <v>123</v>
      </c>
      <c r="O6" s="107" t="s">
        <v>124</v>
      </c>
      <c r="P6" s="108" t="s">
        <v>125</v>
      </c>
      <c r="Q6" s="108" t="s">
        <v>126</v>
      </c>
      <c r="R6" s="108" t="s">
        <v>127</v>
      </c>
      <c r="S6" s="108" t="s">
        <v>128</v>
      </c>
      <c r="T6" s="109" t="s">
        <v>129</v>
      </c>
      <c r="U6" s="109" t="s">
        <v>130</v>
      </c>
      <c r="V6" s="107" t="s">
        <v>131</v>
      </c>
      <c r="W6" s="107" t="s">
        <v>132</v>
      </c>
      <c r="X6" s="110" t="s">
        <v>133</v>
      </c>
      <c r="Y6" s="111" t="s">
        <v>134</v>
      </c>
      <c r="Z6" s="112"/>
      <c r="AA6" s="113"/>
      <c r="AB6" s="100"/>
      <c r="AC6" s="101"/>
      <c r="AD6" s="101"/>
      <c r="AE6" s="114"/>
      <c r="AF6" s="102"/>
      <c r="AG6" s="102"/>
      <c r="AH6" s="102"/>
      <c r="AI6" s="103"/>
      <c r="AJ6" s="103"/>
      <c r="AK6" s="103"/>
      <c r="AL6" s="103"/>
      <c r="AM6" s="103"/>
      <c r="AN6" s="103"/>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c r="BM6" s="103"/>
      <c r="BN6" s="103"/>
      <c r="BO6" s="103"/>
      <c r="BP6" s="103"/>
      <c r="BQ6" s="103"/>
      <c r="BR6" s="103"/>
      <c r="BS6" s="103"/>
      <c r="BT6" s="103"/>
      <c r="BU6" s="103"/>
      <c r="BV6" s="103"/>
      <c r="BW6" s="103"/>
      <c r="BX6" s="103"/>
      <c r="BY6" s="103"/>
      <c r="BZ6" s="103"/>
    </row>
    <row r="7" spans="1:78" ht="13.5" customHeight="1">
      <c r="A7" s="942">
        <v>1</v>
      </c>
      <c r="B7" s="942" t="s">
        <v>79</v>
      </c>
      <c r="C7" s="942" t="s">
        <v>135</v>
      </c>
      <c r="D7" s="115" t="s">
        <v>136</v>
      </c>
      <c r="E7" s="116">
        <v>20</v>
      </c>
      <c r="F7" s="116">
        <f>+F27/4</f>
        <v>12.5</v>
      </c>
      <c r="G7" s="117">
        <v>12</v>
      </c>
      <c r="H7" s="118"/>
      <c r="I7" s="116"/>
      <c r="J7" s="119">
        <v>0</v>
      </c>
      <c r="K7" s="119">
        <v>5</v>
      </c>
      <c r="L7" s="120">
        <v>8</v>
      </c>
      <c r="M7" s="121"/>
      <c r="N7" s="121"/>
      <c r="O7" s="907" t="s">
        <v>137</v>
      </c>
      <c r="P7" s="907" t="s">
        <v>138</v>
      </c>
      <c r="Q7" s="933" t="s">
        <v>139</v>
      </c>
      <c r="R7" s="1093" t="s">
        <v>140</v>
      </c>
      <c r="S7" s="933" t="s">
        <v>141</v>
      </c>
      <c r="T7" s="904">
        <v>53381.279999999999</v>
      </c>
      <c r="U7" s="904">
        <v>57829.72</v>
      </c>
      <c r="V7" s="904" t="s">
        <v>142</v>
      </c>
      <c r="W7" s="904" t="s">
        <v>143</v>
      </c>
      <c r="X7" s="904" t="s">
        <v>144</v>
      </c>
      <c r="Y7" s="1098">
        <v>111211</v>
      </c>
      <c r="Z7" s="112"/>
      <c r="AA7" s="112"/>
      <c r="AB7" s="122"/>
      <c r="AC7" s="112"/>
      <c r="AD7" s="112"/>
      <c r="AE7" s="112"/>
    </row>
    <row r="8" spans="1:78" ht="13.5" customHeight="1">
      <c r="A8" s="943"/>
      <c r="B8" s="943"/>
      <c r="C8" s="943"/>
      <c r="D8" s="253" t="s">
        <v>145</v>
      </c>
      <c r="E8" s="123">
        <v>27574097.25</v>
      </c>
      <c r="F8" s="123">
        <f>+F28/4</f>
        <v>27574097.25</v>
      </c>
      <c r="G8" s="124">
        <v>27574097.25</v>
      </c>
      <c r="H8" s="125"/>
      <c r="I8" s="123"/>
      <c r="J8" s="126">
        <f>+J28/4</f>
        <v>17545000</v>
      </c>
      <c r="K8" s="126">
        <f>+K28/4</f>
        <v>18798250</v>
      </c>
      <c r="L8" s="127">
        <v>18798250</v>
      </c>
      <c r="M8" s="123"/>
      <c r="N8" s="123"/>
      <c r="O8" s="908"/>
      <c r="P8" s="908"/>
      <c r="Q8" s="918"/>
      <c r="R8" s="1094"/>
      <c r="S8" s="918"/>
      <c r="T8" s="905"/>
      <c r="U8" s="905"/>
      <c r="V8" s="905"/>
      <c r="W8" s="905"/>
      <c r="X8" s="905"/>
      <c r="Y8" s="1099"/>
      <c r="AA8" s="112"/>
      <c r="AB8" s="122"/>
      <c r="AC8" s="112"/>
      <c r="AD8" s="112"/>
      <c r="AE8" s="112"/>
    </row>
    <row r="9" spans="1:78" ht="14.25" customHeight="1">
      <c r="A9" s="943"/>
      <c r="B9" s="943"/>
      <c r="C9" s="943"/>
      <c r="D9" s="253" t="s">
        <v>146</v>
      </c>
      <c r="E9" s="128"/>
      <c r="F9" s="129">
        <f>+F29/4</f>
        <v>0</v>
      </c>
      <c r="G9" s="130"/>
      <c r="H9" s="13"/>
      <c r="I9" s="129"/>
      <c r="J9" s="131">
        <v>0</v>
      </c>
      <c r="K9" s="131">
        <v>0</v>
      </c>
      <c r="L9" s="132">
        <v>0</v>
      </c>
      <c r="M9" s="133"/>
      <c r="N9" s="133"/>
      <c r="O9" s="908"/>
      <c r="P9" s="908"/>
      <c r="Q9" s="918"/>
      <c r="R9" s="1094"/>
      <c r="S9" s="918"/>
      <c r="T9" s="905"/>
      <c r="U9" s="905"/>
      <c r="V9" s="905"/>
      <c r="W9" s="905"/>
      <c r="X9" s="905"/>
      <c r="Y9" s="1099"/>
      <c r="Z9" s="112"/>
      <c r="AA9" s="112"/>
      <c r="AB9" s="122"/>
      <c r="AC9" s="112"/>
      <c r="AD9" s="112"/>
      <c r="AE9" s="112"/>
    </row>
    <row r="10" spans="1:78" ht="11.25" customHeight="1">
      <c r="A10" s="943"/>
      <c r="B10" s="943"/>
      <c r="C10" s="943"/>
      <c r="D10" s="1101" t="s">
        <v>147</v>
      </c>
      <c r="E10" s="1025">
        <v>32677550.5</v>
      </c>
      <c r="F10" s="896">
        <f>+F30/4</f>
        <v>32677550.5</v>
      </c>
      <c r="G10" s="180">
        <v>32677550</v>
      </c>
      <c r="H10" s="1103"/>
      <c r="I10" s="179"/>
      <c r="J10" s="1105">
        <f>+J30/4</f>
        <v>1002550.5</v>
      </c>
      <c r="K10" s="1105">
        <f>+K30/4</f>
        <v>1002550.5</v>
      </c>
      <c r="L10" s="1096">
        <v>1002550.5</v>
      </c>
      <c r="M10" s="1031"/>
      <c r="N10" s="1031"/>
      <c r="O10" s="908"/>
      <c r="P10" s="908"/>
      <c r="Q10" s="918"/>
      <c r="R10" s="1094"/>
      <c r="S10" s="918"/>
      <c r="T10" s="905"/>
      <c r="U10" s="905"/>
      <c r="V10" s="905"/>
      <c r="W10" s="905"/>
      <c r="X10" s="905"/>
      <c r="Y10" s="1099"/>
      <c r="Z10" s="112"/>
      <c r="AA10" s="112"/>
      <c r="AB10" s="122"/>
      <c r="AC10" s="112"/>
      <c r="AD10" s="112"/>
      <c r="AE10" s="112"/>
    </row>
    <row r="11" spans="1:78" ht="15.75" customHeight="1" thickBot="1">
      <c r="A11" s="943"/>
      <c r="B11" s="943"/>
      <c r="C11" s="944"/>
      <c r="D11" s="1102"/>
      <c r="E11" s="1026"/>
      <c r="F11" s="897"/>
      <c r="G11" s="183"/>
      <c r="H11" s="1104"/>
      <c r="I11" s="182"/>
      <c r="J11" s="1106"/>
      <c r="K11" s="1106"/>
      <c r="L11" s="1097"/>
      <c r="M11" s="1032"/>
      <c r="N11" s="1032"/>
      <c r="O11" s="909"/>
      <c r="P11" s="909"/>
      <c r="Q11" s="919"/>
      <c r="R11" s="1095"/>
      <c r="S11" s="919"/>
      <c r="T11" s="906"/>
      <c r="U11" s="906"/>
      <c r="V11" s="906"/>
      <c r="W11" s="906"/>
      <c r="X11" s="906"/>
      <c r="Y11" s="1100"/>
      <c r="Z11" s="112"/>
      <c r="AA11" s="112"/>
      <c r="AB11" s="122"/>
      <c r="AC11" s="112"/>
      <c r="AD11" s="112"/>
      <c r="AE11" s="112"/>
    </row>
    <row r="12" spans="1:78" ht="14.25" customHeight="1">
      <c r="A12" s="943"/>
      <c r="B12" s="943"/>
      <c r="C12" s="942" t="str">
        <f>+O12</f>
        <v>Candelaria y Santafe</v>
      </c>
      <c r="D12" s="115" t="s">
        <v>136</v>
      </c>
      <c r="E12" s="118">
        <v>10</v>
      </c>
      <c r="F12" s="134">
        <v>12.5</v>
      </c>
      <c r="G12" s="135">
        <v>12.5</v>
      </c>
      <c r="H12" s="118"/>
      <c r="I12" s="116"/>
      <c r="J12" s="119">
        <v>0</v>
      </c>
      <c r="K12" s="119">
        <v>0</v>
      </c>
      <c r="L12" s="120">
        <v>5</v>
      </c>
      <c r="M12" s="121"/>
      <c r="N12" s="121"/>
      <c r="O12" s="907" t="s">
        <v>148</v>
      </c>
      <c r="P12" s="907" t="s">
        <v>149</v>
      </c>
      <c r="Q12" s="933" t="s">
        <v>150</v>
      </c>
      <c r="R12" s="907" t="s">
        <v>140</v>
      </c>
      <c r="S12" s="933" t="s">
        <v>141</v>
      </c>
      <c r="T12" s="904">
        <v>7236</v>
      </c>
      <c r="U12" s="904">
        <v>7839</v>
      </c>
      <c r="V12" s="904" t="s">
        <v>142</v>
      </c>
      <c r="W12" s="904" t="s">
        <v>143</v>
      </c>
      <c r="X12" s="904" t="s">
        <v>144</v>
      </c>
      <c r="Y12" s="1098">
        <v>15075</v>
      </c>
      <c r="Z12" s="112"/>
      <c r="AA12" s="112"/>
      <c r="AB12" s="122"/>
      <c r="AC12" s="112"/>
      <c r="AD12" s="112"/>
      <c r="AE12" s="112"/>
    </row>
    <row r="13" spans="1:78" ht="14.25" customHeight="1">
      <c r="A13" s="943"/>
      <c r="B13" s="943"/>
      <c r="C13" s="943"/>
      <c r="D13" s="253" t="s">
        <v>145</v>
      </c>
      <c r="E13" s="123">
        <f>+E8</f>
        <v>27574097.25</v>
      </c>
      <c r="F13" s="123">
        <v>27574097.25</v>
      </c>
      <c r="G13" s="124">
        <v>27574097.25</v>
      </c>
      <c r="H13" s="125"/>
      <c r="I13" s="123"/>
      <c r="J13" s="126">
        <f>+J8</f>
        <v>17545000</v>
      </c>
      <c r="K13" s="126">
        <f>+K8</f>
        <v>18798250</v>
      </c>
      <c r="L13" s="127">
        <v>18798250</v>
      </c>
      <c r="M13" s="133"/>
      <c r="N13" s="133"/>
      <c r="O13" s="908"/>
      <c r="P13" s="908"/>
      <c r="Q13" s="918"/>
      <c r="R13" s="908"/>
      <c r="S13" s="918"/>
      <c r="T13" s="905"/>
      <c r="U13" s="905"/>
      <c r="V13" s="905"/>
      <c r="W13" s="905"/>
      <c r="X13" s="905"/>
      <c r="Y13" s="1099"/>
      <c r="Z13" s="112"/>
      <c r="AA13" s="112"/>
      <c r="AB13" s="122"/>
      <c r="AC13" s="112"/>
      <c r="AD13" s="112"/>
      <c r="AE13" s="112"/>
    </row>
    <row r="14" spans="1:78" ht="14.25" customHeight="1">
      <c r="A14" s="943"/>
      <c r="B14" s="943"/>
      <c r="C14" s="943"/>
      <c r="D14" s="253" t="s">
        <v>146</v>
      </c>
      <c r="E14" s="13"/>
      <c r="F14" s="129">
        <v>0</v>
      </c>
      <c r="G14" s="130"/>
      <c r="H14" s="13"/>
      <c r="I14" s="129"/>
      <c r="J14" s="131">
        <v>0</v>
      </c>
      <c r="K14" s="131">
        <v>0</v>
      </c>
      <c r="L14" s="132">
        <v>0</v>
      </c>
      <c r="M14" s="133"/>
      <c r="N14" s="133"/>
      <c r="O14" s="908"/>
      <c r="P14" s="908"/>
      <c r="Q14" s="918"/>
      <c r="R14" s="908"/>
      <c r="S14" s="918"/>
      <c r="T14" s="905"/>
      <c r="U14" s="905"/>
      <c r="V14" s="905"/>
      <c r="W14" s="905"/>
      <c r="X14" s="905"/>
      <c r="Y14" s="1099"/>
      <c r="Z14" s="112"/>
      <c r="AA14" s="112"/>
      <c r="AB14" s="122"/>
      <c r="AC14" s="112"/>
      <c r="AD14" s="112"/>
      <c r="AE14" s="112"/>
    </row>
    <row r="15" spans="1:78" ht="13.5" customHeight="1">
      <c r="A15" s="943"/>
      <c r="B15" s="943"/>
      <c r="C15" s="943"/>
      <c r="D15" s="1101" t="s">
        <v>147</v>
      </c>
      <c r="E15" s="896">
        <f>+E10</f>
        <v>32677550.5</v>
      </c>
      <c r="F15" s="896">
        <v>32677550.5</v>
      </c>
      <c r="G15" s="180">
        <v>32677552</v>
      </c>
      <c r="H15" s="1103"/>
      <c r="I15" s="179"/>
      <c r="J15" s="1105">
        <f>+J10</f>
        <v>1002550.5</v>
      </c>
      <c r="K15" s="1105">
        <f>+K10</f>
        <v>1002550.5</v>
      </c>
      <c r="L15" s="1096">
        <v>1002550.5</v>
      </c>
      <c r="M15" s="1031"/>
      <c r="N15" s="1031"/>
      <c r="O15" s="908"/>
      <c r="P15" s="908"/>
      <c r="Q15" s="918"/>
      <c r="R15" s="908"/>
      <c r="S15" s="918"/>
      <c r="T15" s="905"/>
      <c r="U15" s="905"/>
      <c r="V15" s="905"/>
      <c r="W15" s="905"/>
      <c r="X15" s="905"/>
      <c r="Y15" s="1099"/>
      <c r="Z15" s="112"/>
      <c r="AA15" s="112"/>
      <c r="AB15" s="122"/>
      <c r="AC15" s="112"/>
      <c r="AD15" s="112"/>
      <c r="AE15" s="112"/>
    </row>
    <row r="16" spans="1:78" ht="12.75" customHeight="1" thickBot="1">
      <c r="A16" s="943"/>
      <c r="B16" s="943"/>
      <c r="C16" s="943"/>
      <c r="D16" s="1107"/>
      <c r="E16" s="897"/>
      <c r="F16" s="897"/>
      <c r="G16" s="198"/>
      <c r="H16" s="1108"/>
      <c r="I16" s="197"/>
      <c r="J16" s="1109"/>
      <c r="K16" s="1109"/>
      <c r="L16" s="1097"/>
      <c r="M16" s="1110"/>
      <c r="N16" s="1110"/>
      <c r="O16" s="908"/>
      <c r="P16" s="908"/>
      <c r="Q16" s="918"/>
      <c r="R16" s="909"/>
      <c r="S16" s="919"/>
      <c r="T16" s="905"/>
      <c r="U16" s="905"/>
      <c r="V16" s="906"/>
      <c r="W16" s="906"/>
      <c r="X16" s="906"/>
      <c r="Y16" s="1099"/>
      <c r="Z16" s="112"/>
      <c r="AA16" s="112"/>
      <c r="AB16" s="122"/>
      <c r="AC16" s="112"/>
      <c r="AD16" s="112"/>
      <c r="AE16" s="112"/>
    </row>
    <row r="17" spans="1:31" ht="13.5" customHeight="1">
      <c r="A17" s="943"/>
      <c r="B17" s="943"/>
      <c r="C17" s="942" t="str">
        <f>+O17</f>
        <v>San Cristobal</v>
      </c>
      <c r="D17" s="115" t="s">
        <v>136</v>
      </c>
      <c r="E17" s="136">
        <v>10</v>
      </c>
      <c r="F17" s="134">
        <v>12.5</v>
      </c>
      <c r="G17" s="135">
        <v>12.5</v>
      </c>
      <c r="H17" s="137"/>
      <c r="I17" s="116"/>
      <c r="J17" s="138">
        <v>0</v>
      </c>
      <c r="K17" s="138">
        <v>0</v>
      </c>
      <c r="L17" s="139">
        <v>5</v>
      </c>
      <c r="M17" s="140"/>
      <c r="N17" s="140"/>
      <c r="O17" s="907" t="s">
        <v>151</v>
      </c>
      <c r="P17" s="907" t="s">
        <v>152</v>
      </c>
      <c r="Q17" s="907" t="s">
        <v>153</v>
      </c>
      <c r="R17" s="907" t="s">
        <v>140</v>
      </c>
      <c r="S17" s="933" t="s">
        <v>141</v>
      </c>
      <c r="T17" s="904">
        <v>13002.72</v>
      </c>
      <c r="U17" s="904">
        <v>14086.28</v>
      </c>
      <c r="V17" s="904" t="s">
        <v>142</v>
      </c>
      <c r="W17" s="904" t="s">
        <v>143</v>
      </c>
      <c r="X17" s="904" t="s">
        <v>144</v>
      </c>
      <c r="Y17" s="1111">
        <v>27089</v>
      </c>
      <c r="Z17" s="112"/>
      <c r="AA17" s="112"/>
      <c r="AB17" s="122"/>
      <c r="AC17" s="112"/>
      <c r="AD17" s="112"/>
      <c r="AE17" s="112"/>
    </row>
    <row r="18" spans="1:31" ht="13.5" customHeight="1">
      <c r="A18" s="943"/>
      <c r="B18" s="943"/>
      <c r="C18" s="943"/>
      <c r="D18" s="253" t="s">
        <v>145</v>
      </c>
      <c r="E18" s="123">
        <f>+E13</f>
        <v>27574097.25</v>
      </c>
      <c r="F18" s="124">
        <v>27574097.25</v>
      </c>
      <c r="G18" s="124">
        <v>27574097.25</v>
      </c>
      <c r="H18" s="141"/>
      <c r="I18" s="142"/>
      <c r="J18" s="143">
        <f>+J13</f>
        <v>17545000</v>
      </c>
      <c r="K18" s="143">
        <f>+K13</f>
        <v>18798250</v>
      </c>
      <c r="L18" s="144">
        <v>18798250</v>
      </c>
      <c r="M18" s="256"/>
      <c r="N18" s="256"/>
      <c r="O18" s="908"/>
      <c r="P18" s="908"/>
      <c r="Q18" s="908"/>
      <c r="R18" s="908"/>
      <c r="S18" s="918"/>
      <c r="T18" s="905"/>
      <c r="U18" s="905"/>
      <c r="V18" s="905"/>
      <c r="W18" s="905"/>
      <c r="X18" s="905"/>
      <c r="Y18" s="1112"/>
      <c r="Z18" s="112"/>
      <c r="AA18" s="112"/>
      <c r="AB18" s="122"/>
      <c r="AC18" s="112"/>
      <c r="AD18" s="112"/>
      <c r="AE18" s="112"/>
    </row>
    <row r="19" spans="1:31" ht="13.5" customHeight="1">
      <c r="A19" s="943"/>
      <c r="B19" s="943"/>
      <c r="C19" s="943"/>
      <c r="D19" s="253" t="s">
        <v>146</v>
      </c>
      <c r="E19" s="145"/>
      <c r="F19" s="130">
        <v>0</v>
      </c>
      <c r="G19" s="130"/>
      <c r="H19" s="145"/>
      <c r="I19" s="129"/>
      <c r="J19" s="255">
        <v>0</v>
      </c>
      <c r="K19" s="255">
        <v>0</v>
      </c>
      <c r="L19" s="146">
        <v>0</v>
      </c>
      <c r="M19" s="256"/>
      <c r="N19" s="256"/>
      <c r="O19" s="908"/>
      <c r="P19" s="908"/>
      <c r="Q19" s="908"/>
      <c r="R19" s="908"/>
      <c r="S19" s="918"/>
      <c r="T19" s="905"/>
      <c r="U19" s="905"/>
      <c r="V19" s="905"/>
      <c r="W19" s="905"/>
      <c r="X19" s="905"/>
      <c r="Y19" s="1112"/>
      <c r="Z19" s="112"/>
      <c r="AA19" s="112"/>
      <c r="AB19" s="122"/>
      <c r="AC19" s="112"/>
      <c r="AD19" s="112"/>
      <c r="AE19" s="112"/>
    </row>
    <row r="20" spans="1:31" ht="13.5" customHeight="1">
      <c r="A20" s="943"/>
      <c r="B20" s="943"/>
      <c r="C20" s="943"/>
      <c r="D20" s="1101" t="s">
        <v>147</v>
      </c>
      <c r="E20" s="896">
        <f>+E15</f>
        <v>32677550.5</v>
      </c>
      <c r="F20" s="971">
        <v>32677550.5</v>
      </c>
      <c r="G20" s="130">
        <v>32677550</v>
      </c>
      <c r="H20" s="145"/>
      <c r="I20" s="129"/>
      <c r="J20" s="1105">
        <f>+J15</f>
        <v>1002550.5</v>
      </c>
      <c r="K20" s="1105">
        <f>+K15</f>
        <v>1002550.5</v>
      </c>
      <c r="L20" s="1096">
        <v>1002550.5</v>
      </c>
      <c r="M20" s="256"/>
      <c r="N20" s="256"/>
      <c r="O20" s="908"/>
      <c r="P20" s="908"/>
      <c r="Q20" s="908"/>
      <c r="R20" s="908"/>
      <c r="S20" s="918"/>
      <c r="T20" s="905"/>
      <c r="U20" s="905"/>
      <c r="V20" s="905"/>
      <c r="W20" s="905"/>
      <c r="X20" s="905"/>
      <c r="Y20" s="1112"/>
      <c r="Z20" s="112"/>
      <c r="AA20" s="112"/>
      <c r="AB20" s="122"/>
      <c r="AC20" s="112"/>
      <c r="AD20" s="112"/>
      <c r="AE20" s="112"/>
    </row>
    <row r="21" spans="1:31" ht="13.5" customHeight="1" thickBot="1">
      <c r="A21" s="943"/>
      <c r="B21" s="943"/>
      <c r="C21" s="944"/>
      <c r="D21" s="1102"/>
      <c r="E21" s="897"/>
      <c r="F21" s="1113"/>
      <c r="G21" s="147"/>
      <c r="H21" s="148"/>
      <c r="I21" s="149"/>
      <c r="J21" s="1106"/>
      <c r="K21" s="1106"/>
      <c r="L21" s="1097"/>
      <c r="M21" s="257"/>
      <c r="N21" s="257"/>
      <c r="O21" s="908"/>
      <c r="P21" s="908"/>
      <c r="Q21" s="908"/>
      <c r="R21" s="909"/>
      <c r="S21" s="919"/>
      <c r="T21" s="905"/>
      <c r="U21" s="905"/>
      <c r="V21" s="906"/>
      <c r="W21" s="906"/>
      <c r="X21" s="906"/>
      <c r="Y21" s="1112"/>
      <c r="Z21" s="112"/>
      <c r="AA21" s="112"/>
      <c r="AB21" s="122"/>
      <c r="AC21" s="112"/>
      <c r="AD21" s="112"/>
      <c r="AE21" s="112"/>
    </row>
    <row r="22" spans="1:31" ht="13.5" customHeight="1">
      <c r="A22" s="943"/>
      <c r="B22" s="943"/>
      <c r="C22" s="942" t="str">
        <f>+O22</f>
        <v>Usme</v>
      </c>
      <c r="D22" s="115" t="s">
        <v>136</v>
      </c>
      <c r="E22" s="118">
        <v>10</v>
      </c>
      <c r="F22" s="117">
        <v>12.5</v>
      </c>
      <c r="G22" s="117">
        <v>13</v>
      </c>
      <c r="H22" s="118"/>
      <c r="I22" s="116"/>
      <c r="J22" s="119">
        <v>0</v>
      </c>
      <c r="K22" s="119">
        <v>5</v>
      </c>
      <c r="L22" s="120">
        <v>17</v>
      </c>
      <c r="M22" s="121"/>
      <c r="N22" s="121"/>
      <c r="O22" s="907" t="s">
        <v>154</v>
      </c>
      <c r="P22" s="907" t="s">
        <v>155</v>
      </c>
      <c r="Q22" s="907" t="s">
        <v>156</v>
      </c>
      <c r="R22" s="907" t="s">
        <v>140</v>
      </c>
      <c r="S22" s="933" t="s">
        <v>141</v>
      </c>
      <c r="T22" s="904">
        <v>3060.48</v>
      </c>
      <c r="U22" s="904">
        <v>3315.52</v>
      </c>
      <c r="V22" s="904" t="s">
        <v>142</v>
      </c>
      <c r="W22" s="904" t="s">
        <v>143</v>
      </c>
      <c r="X22" s="904" t="s">
        <v>144</v>
      </c>
      <c r="Y22" s="1111">
        <v>6376</v>
      </c>
      <c r="Z22" s="112"/>
      <c r="AA22" s="112"/>
      <c r="AB22" s="122"/>
      <c r="AC22" s="112"/>
      <c r="AD22" s="112"/>
      <c r="AE22" s="112"/>
    </row>
    <row r="23" spans="1:31" ht="13.5" customHeight="1">
      <c r="A23" s="943"/>
      <c r="B23" s="943"/>
      <c r="C23" s="943"/>
      <c r="D23" s="253" t="s">
        <v>145</v>
      </c>
      <c r="E23" s="123">
        <f>+E18</f>
        <v>27574097.25</v>
      </c>
      <c r="F23" s="124">
        <v>27574097.25</v>
      </c>
      <c r="G23" s="124">
        <f>G28/4</f>
        <v>27574097.25</v>
      </c>
      <c r="H23" s="125"/>
      <c r="I23" s="123"/>
      <c r="J23" s="126">
        <f>+J18</f>
        <v>17545000</v>
      </c>
      <c r="K23" s="126">
        <f>+K18</f>
        <v>18798250</v>
      </c>
      <c r="L23" s="127">
        <v>18798250</v>
      </c>
      <c r="M23" s="133"/>
      <c r="N23" s="133"/>
      <c r="O23" s="908"/>
      <c r="P23" s="908"/>
      <c r="Q23" s="908"/>
      <c r="R23" s="908"/>
      <c r="S23" s="918"/>
      <c r="T23" s="905"/>
      <c r="U23" s="905"/>
      <c r="V23" s="905"/>
      <c r="W23" s="905"/>
      <c r="X23" s="905"/>
      <c r="Y23" s="1112"/>
      <c r="Z23" s="112"/>
      <c r="AA23" s="112"/>
      <c r="AB23" s="122"/>
      <c r="AC23" s="112"/>
      <c r="AD23" s="112"/>
      <c r="AE23" s="112"/>
    </row>
    <row r="24" spans="1:31" ht="14.25" customHeight="1">
      <c r="A24" s="943"/>
      <c r="B24" s="943"/>
      <c r="C24" s="943"/>
      <c r="D24" s="253" t="s">
        <v>146</v>
      </c>
      <c r="E24" s="13"/>
      <c r="F24" s="130">
        <v>0</v>
      </c>
      <c r="G24" s="130"/>
      <c r="H24" s="13"/>
      <c r="I24" s="129"/>
      <c r="J24" s="131">
        <v>0</v>
      </c>
      <c r="K24" s="131"/>
      <c r="L24" s="132">
        <v>0</v>
      </c>
      <c r="M24" s="133"/>
      <c r="N24" s="133"/>
      <c r="O24" s="908"/>
      <c r="P24" s="908"/>
      <c r="Q24" s="908"/>
      <c r="R24" s="908"/>
      <c r="S24" s="918"/>
      <c r="T24" s="905"/>
      <c r="U24" s="905"/>
      <c r="V24" s="905"/>
      <c r="W24" s="905"/>
      <c r="X24" s="905"/>
      <c r="Y24" s="1112"/>
      <c r="Z24" s="112"/>
      <c r="AA24" s="112"/>
      <c r="AB24" s="122"/>
      <c r="AC24" s="112"/>
      <c r="AD24" s="112"/>
      <c r="AE24" s="112"/>
    </row>
    <row r="25" spans="1:31" ht="12" customHeight="1">
      <c r="A25" s="943"/>
      <c r="B25" s="943"/>
      <c r="C25" s="943"/>
      <c r="D25" s="1101" t="s">
        <v>147</v>
      </c>
      <c r="E25" s="896">
        <f>+E20</f>
        <v>32677550.5</v>
      </c>
      <c r="F25" s="971">
        <v>32677550.5</v>
      </c>
      <c r="G25" s="180">
        <v>32677550</v>
      </c>
      <c r="H25" s="1103"/>
      <c r="I25" s="179"/>
      <c r="J25" s="1105">
        <f>+J20</f>
        <v>1002550.5</v>
      </c>
      <c r="K25" s="1105">
        <f>+K20</f>
        <v>1002550.5</v>
      </c>
      <c r="L25" s="1096">
        <v>1002550.5</v>
      </c>
      <c r="M25" s="1031"/>
      <c r="N25" s="1031"/>
      <c r="O25" s="908"/>
      <c r="P25" s="908"/>
      <c r="Q25" s="908"/>
      <c r="R25" s="908"/>
      <c r="S25" s="918"/>
      <c r="T25" s="905"/>
      <c r="U25" s="905"/>
      <c r="V25" s="905"/>
      <c r="W25" s="905"/>
      <c r="X25" s="905"/>
      <c r="Y25" s="1112"/>
      <c r="Z25" s="112"/>
      <c r="AA25" s="112"/>
      <c r="AB25" s="122"/>
      <c r="AC25" s="112"/>
      <c r="AD25" s="112"/>
      <c r="AE25" s="112"/>
    </row>
    <row r="26" spans="1:31" ht="12" customHeight="1" thickBot="1">
      <c r="A26" s="943"/>
      <c r="B26" s="943"/>
      <c r="C26" s="944"/>
      <c r="D26" s="1102"/>
      <c r="E26" s="897"/>
      <c r="F26" s="1113"/>
      <c r="G26" s="183"/>
      <c r="H26" s="1104"/>
      <c r="I26" s="182"/>
      <c r="J26" s="1106"/>
      <c r="K26" s="1106"/>
      <c r="L26" s="1097"/>
      <c r="M26" s="1032"/>
      <c r="N26" s="1032"/>
      <c r="O26" s="909"/>
      <c r="P26" s="909"/>
      <c r="Q26" s="909"/>
      <c r="R26" s="909"/>
      <c r="S26" s="919"/>
      <c r="T26" s="906"/>
      <c r="U26" s="906"/>
      <c r="V26" s="906"/>
      <c r="W26" s="906"/>
      <c r="X26" s="906"/>
      <c r="Y26" s="1114"/>
      <c r="Z26" s="112"/>
      <c r="AA26" s="112"/>
      <c r="AB26" s="122"/>
      <c r="AC26" s="112"/>
      <c r="AD26" s="112"/>
      <c r="AE26" s="112"/>
    </row>
    <row r="27" spans="1:31" ht="13.5" customHeight="1">
      <c r="A27" s="943"/>
      <c r="B27" s="943"/>
      <c r="C27" s="943" t="s">
        <v>21</v>
      </c>
      <c r="D27" s="150" t="s">
        <v>136</v>
      </c>
      <c r="E27" s="151">
        <f>E22+E17+E12+E7</f>
        <v>50</v>
      </c>
      <c r="F27" s="152">
        <v>50</v>
      </c>
      <c r="G27" s="152">
        <f>G7+G12+G17+G22</f>
        <v>50</v>
      </c>
      <c r="H27" s="151"/>
      <c r="I27" s="153"/>
      <c r="J27" s="154">
        <v>0</v>
      </c>
      <c r="K27" s="155">
        <v>28</v>
      </c>
      <c r="L27" s="156">
        <f>L7+L12+L17+L22</f>
        <v>35</v>
      </c>
      <c r="M27" s="157"/>
      <c r="N27" s="158"/>
      <c r="O27" s="907"/>
      <c r="P27" s="907"/>
      <c r="Q27" s="907"/>
      <c r="R27" s="907"/>
      <c r="S27" s="933"/>
      <c r="T27" s="901"/>
      <c r="U27" s="901"/>
      <c r="V27" s="901"/>
      <c r="W27" s="901"/>
      <c r="X27" s="901"/>
      <c r="Y27" s="1115"/>
      <c r="Z27" s="112"/>
      <c r="AA27" s="112"/>
      <c r="AB27" s="122"/>
      <c r="AC27" s="112"/>
      <c r="AD27" s="112"/>
      <c r="AE27" s="112"/>
    </row>
    <row r="28" spans="1:31" ht="11.25" customHeight="1">
      <c r="A28" s="943"/>
      <c r="B28" s="943"/>
      <c r="C28" s="943"/>
      <c r="D28" s="159" t="s">
        <v>145</v>
      </c>
      <c r="E28" s="123">
        <f>E23+E18+E13+E8</f>
        <v>110296389</v>
      </c>
      <c r="F28" s="124">
        <v>110296389</v>
      </c>
      <c r="G28" s="130">
        <v>110296389</v>
      </c>
      <c r="H28" s="145"/>
      <c r="I28" s="129"/>
      <c r="J28" s="126">
        <v>70180000</v>
      </c>
      <c r="K28" s="126">
        <v>75193000</v>
      </c>
      <c r="L28" s="127">
        <f>L23+L18+L13</f>
        <v>56394750</v>
      </c>
      <c r="M28" s="256"/>
      <c r="N28" s="160"/>
      <c r="O28" s="908"/>
      <c r="P28" s="908"/>
      <c r="Q28" s="908"/>
      <c r="R28" s="908"/>
      <c r="S28" s="918"/>
      <c r="T28" s="902"/>
      <c r="U28" s="902"/>
      <c r="V28" s="902"/>
      <c r="W28" s="902"/>
      <c r="X28" s="902"/>
      <c r="Y28" s="1112"/>
      <c r="Z28" s="112"/>
      <c r="AA28" s="112"/>
      <c r="AB28" s="122"/>
      <c r="AC28" s="112"/>
      <c r="AD28" s="112"/>
      <c r="AE28" s="112"/>
    </row>
    <row r="29" spans="1:31" ht="12" customHeight="1">
      <c r="A29" s="943"/>
      <c r="B29" s="943"/>
      <c r="C29" s="943"/>
      <c r="D29" s="159" t="s">
        <v>146</v>
      </c>
      <c r="E29" s="145"/>
      <c r="F29" s="130">
        <v>0</v>
      </c>
      <c r="G29" s="130"/>
      <c r="H29" s="145"/>
      <c r="I29" s="129"/>
      <c r="J29" s="161">
        <v>0</v>
      </c>
      <c r="K29" s="161">
        <v>0</v>
      </c>
      <c r="L29" s="162">
        <v>0</v>
      </c>
      <c r="M29" s="256"/>
      <c r="N29" s="163"/>
      <c r="O29" s="908"/>
      <c r="P29" s="908"/>
      <c r="Q29" s="908"/>
      <c r="R29" s="908"/>
      <c r="S29" s="918"/>
      <c r="T29" s="902"/>
      <c r="U29" s="902"/>
      <c r="V29" s="902"/>
      <c r="W29" s="902"/>
      <c r="X29" s="902"/>
      <c r="Y29" s="1112"/>
      <c r="Z29" s="112"/>
      <c r="AA29" s="112"/>
      <c r="AB29" s="122"/>
      <c r="AC29" s="112"/>
      <c r="AD29" s="112"/>
      <c r="AE29" s="112"/>
    </row>
    <row r="30" spans="1:31" ht="9" customHeight="1">
      <c r="A30" s="943"/>
      <c r="B30" s="943"/>
      <c r="C30" s="943"/>
      <c r="D30" s="974" t="s">
        <v>147</v>
      </c>
      <c r="E30" s="1116">
        <f>+E25+E20+E15+E10</f>
        <v>130710202</v>
      </c>
      <c r="F30" s="971">
        <v>130710202</v>
      </c>
      <c r="G30" s="130">
        <v>130710202</v>
      </c>
      <c r="H30" s="145"/>
      <c r="I30" s="129"/>
      <c r="J30" s="1105">
        <v>4010202</v>
      </c>
      <c r="K30" s="1105">
        <v>4010202</v>
      </c>
      <c r="L30" s="1096">
        <f>L10+L15+L20</f>
        <v>3007651.5</v>
      </c>
      <c r="M30" s="256"/>
      <c r="N30" s="163"/>
      <c r="O30" s="908"/>
      <c r="P30" s="908"/>
      <c r="Q30" s="908"/>
      <c r="R30" s="908"/>
      <c r="S30" s="918"/>
      <c r="T30" s="902"/>
      <c r="U30" s="902"/>
      <c r="V30" s="902"/>
      <c r="W30" s="902"/>
      <c r="X30" s="902"/>
      <c r="Y30" s="1112"/>
      <c r="Z30" s="112"/>
      <c r="AA30" s="112"/>
      <c r="AB30" s="122"/>
      <c r="AC30" s="112"/>
      <c r="AD30" s="112"/>
      <c r="AE30" s="112"/>
    </row>
    <row r="31" spans="1:31" ht="15" customHeight="1" thickBot="1">
      <c r="A31" s="943"/>
      <c r="B31" s="943"/>
      <c r="C31" s="944"/>
      <c r="D31" s="976"/>
      <c r="E31" s="1117"/>
      <c r="F31" s="972"/>
      <c r="G31" s="180"/>
      <c r="H31" s="164"/>
      <c r="I31" s="179"/>
      <c r="J31" s="1109"/>
      <c r="K31" s="1109"/>
      <c r="L31" s="1097"/>
      <c r="M31" s="165"/>
      <c r="N31" s="166"/>
      <c r="O31" s="909"/>
      <c r="P31" s="909"/>
      <c r="Q31" s="909"/>
      <c r="R31" s="909"/>
      <c r="S31" s="919"/>
      <c r="T31" s="903"/>
      <c r="U31" s="903"/>
      <c r="V31" s="903"/>
      <c r="W31" s="903"/>
      <c r="X31" s="903"/>
      <c r="Y31" s="1114"/>
      <c r="Z31" s="112"/>
      <c r="AA31" s="112"/>
      <c r="AB31" s="122"/>
      <c r="AC31" s="112"/>
      <c r="AD31" s="112"/>
      <c r="AE31" s="112"/>
    </row>
    <row r="32" spans="1:31" ht="18" customHeight="1">
      <c r="A32" s="942">
        <v>2</v>
      </c>
      <c r="B32" s="942" t="s">
        <v>80</v>
      </c>
      <c r="C32" s="942" t="s">
        <v>135</v>
      </c>
      <c r="D32" s="115" t="s">
        <v>136</v>
      </c>
      <c r="E32" s="134">
        <f>+E52/4</f>
        <v>2.5</v>
      </c>
      <c r="F32" s="167">
        <f>+E32</f>
        <v>2.5</v>
      </c>
      <c r="G32" s="167">
        <v>2.5</v>
      </c>
      <c r="H32" s="118"/>
      <c r="I32" s="116"/>
      <c r="J32" s="168">
        <v>0</v>
      </c>
      <c r="K32" s="168">
        <v>0</v>
      </c>
      <c r="L32" s="169">
        <v>0</v>
      </c>
      <c r="M32" s="121"/>
      <c r="N32" s="121"/>
      <c r="O32" s="907" t="s">
        <v>137</v>
      </c>
      <c r="P32" s="907" t="s">
        <v>138</v>
      </c>
      <c r="Q32" s="933" t="s">
        <v>139</v>
      </c>
      <c r="R32" s="907" t="s">
        <v>140</v>
      </c>
      <c r="S32" s="933" t="s">
        <v>141</v>
      </c>
      <c r="T32" s="904">
        <v>53381.279999999999</v>
      </c>
      <c r="U32" s="904">
        <v>57829.72</v>
      </c>
      <c r="V32" s="904" t="s">
        <v>142</v>
      </c>
      <c r="W32" s="904" t="s">
        <v>143</v>
      </c>
      <c r="X32" s="904" t="s">
        <v>144</v>
      </c>
      <c r="Y32" s="1098">
        <v>111211</v>
      </c>
      <c r="Z32" s="112"/>
      <c r="AA32" s="112"/>
      <c r="AB32" s="122"/>
      <c r="AC32" s="112"/>
      <c r="AD32" s="112"/>
      <c r="AE32" s="112"/>
    </row>
    <row r="33" spans="1:31" ht="18" customHeight="1">
      <c r="A33" s="943"/>
      <c r="B33" s="943"/>
      <c r="C33" s="943"/>
      <c r="D33" s="253" t="s">
        <v>145</v>
      </c>
      <c r="E33" s="170">
        <f>+E53/4</f>
        <v>270000000</v>
      </c>
      <c r="F33" s="171">
        <f>+E33</f>
        <v>270000000</v>
      </c>
      <c r="G33" s="172">
        <v>270000000</v>
      </c>
      <c r="H33" s="173"/>
      <c r="I33" s="170"/>
      <c r="J33" s="174">
        <v>0</v>
      </c>
      <c r="K33" s="174">
        <v>0</v>
      </c>
      <c r="L33" s="175">
        <v>0</v>
      </c>
      <c r="M33" s="133"/>
      <c r="N33" s="133"/>
      <c r="O33" s="908"/>
      <c r="P33" s="908"/>
      <c r="Q33" s="918"/>
      <c r="R33" s="908"/>
      <c r="S33" s="918"/>
      <c r="T33" s="905"/>
      <c r="U33" s="905"/>
      <c r="V33" s="905"/>
      <c r="W33" s="905"/>
      <c r="X33" s="905"/>
      <c r="Y33" s="1099"/>
      <c r="Z33" s="112"/>
      <c r="AA33" s="112"/>
      <c r="AB33" s="122"/>
      <c r="AC33" s="112"/>
      <c r="AD33" s="112"/>
      <c r="AE33" s="112"/>
    </row>
    <row r="34" spans="1:31" ht="18" customHeight="1">
      <c r="A34" s="943"/>
      <c r="B34" s="943"/>
      <c r="C34" s="943"/>
      <c r="D34" s="253" t="s">
        <v>146</v>
      </c>
      <c r="E34" s="128"/>
      <c r="F34" s="130">
        <f>+E34</f>
        <v>0</v>
      </c>
      <c r="G34" s="176">
        <v>0</v>
      </c>
      <c r="H34" s="13"/>
      <c r="I34" s="129"/>
      <c r="J34" s="177">
        <v>0</v>
      </c>
      <c r="K34" s="177">
        <v>0</v>
      </c>
      <c r="L34" s="178">
        <v>0</v>
      </c>
      <c r="M34" s="133"/>
      <c r="N34" s="133"/>
      <c r="O34" s="908"/>
      <c r="P34" s="908"/>
      <c r="Q34" s="918"/>
      <c r="R34" s="908"/>
      <c r="S34" s="918"/>
      <c r="T34" s="905"/>
      <c r="U34" s="905"/>
      <c r="V34" s="905"/>
      <c r="W34" s="905"/>
      <c r="X34" s="905"/>
      <c r="Y34" s="1099"/>
      <c r="Z34" s="112"/>
      <c r="AA34" s="112"/>
      <c r="AB34" s="122"/>
      <c r="AC34" s="112"/>
      <c r="AD34" s="112"/>
      <c r="AE34" s="112"/>
    </row>
    <row r="35" spans="1:31" ht="18" customHeight="1">
      <c r="A35" s="943"/>
      <c r="B35" s="943"/>
      <c r="C35" s="943"/>
      <c r="D35" s="1101" t="s">
        <v>147</v>
      </c>
      <c r="E35" s="1021">
        <v>0</v>
      </c>
      <c r="F35" s="1058">
        <f>+E35</f>
        <v>0</v>
      </c>
      <c r="G35" s="181">
        <v>0</v>
      </c>
      <c r="H35" s="1103"/>
      <c r="I35" s="179"/>
      <c r="J35" s="1118">
        <v>0</v>
      </c>
      <c r="K35" s="1118">
        <v>0</v>
      </c>
      <c r="L35" s="1120">
        <v>0</v>
      </c>
      <c r="M35" s="1031"/>
      <c r="N35" s="1031"/>
      <c r="O35" s="908"/>
      <c r="P35" s="908"/>
      <c r="Q35" s="918"/>
      <c r="R35" s="908"/>
      <c r="S35" s="918"/>
      <c r="T35" s="905"/>
      <c r="U35" s="905"/>
      <c r="V35" s="905"/>
      <c r="W35" s="905"/>
      <c r="X35" s="905"/>
      <c r="Y35" s="1099"/>
      <c r="Z35" s="112"/>
      <c r="AA35" s="112"/>
      <c r="AB35" s="122"/>
      <c r="AC35" s="112"/>
      <c r="AD35" s="112"/>
      <c r="AE35" s="112"/>
    </row>
    <row r="36" spans="1:31" ht="9" customHeight="1" thickBot="1">
      <c r="A36" s="943"/>
      <c r="B36" s="943"/>
      <c r="C36" s="944"/>
      <c r="D36" s="1102"/>
      <c r="E36" s="1022"/>
      <c r="F36" s="1059"/>
      <c r="G36" s="184"/>
      <c r="H36" s="1104"/>
      <c r="I36" s="182"/>
      <c r="J36" s="1119"/>
      <c r="K36" s="1119"/>
      <c r="L36" s="1121"/>
      <c r="M36" s="1032"/>
      <c r="N36" s="1032"/>
      <c r="O36" s="909"/>
      <c r="P36" s="909"/>
      <c r="Q36" s="919"/>
      <c r="R36" s="909"/>
      <c r="S36" s="919"/>
      <c r="T36" s="906"/>
      <c r="U36" s="906"/>
      <c r="V36" s="906"/>
      <c r="W36" s="906"/>
      <c r="X36" s="906"/>
      <c r="Y36" s="1100"/>
      <c r="Z36" s="112"/>
      <c r="AA36" s="112"/>
      <c r="AB36" s="122"/>
      <c r="AC36" s="112"/>
      <c r="AD36" s="112"/>
      <c r="AE36" s="112"/>
    </row>
    <row r="37" spans="1:31" ht="13.5" customHeight="1">
      <c r="A37" s="943"/>
      <c r="B37" s="943"/>
      <c r="C37" s="942" t="s">
        <v>148</v>
      </c>
      <c r="D37" s="115" t="s">
        <v>136</v>
      </c>
      <c r="E37" s="185">
        <f>+E32</f>
        <v>2.5</v>
      </c>
      <c r="F37" s="167">
        <f>+E37</f>
        <v>2.5</v>
      </c>
      <c r="G37" s="167">
        <v>2.5</v>
      </c>
      <c r="H37" s="118"/>
      <c r="I37" s="116"/>
      <c r="J37" s="168">
        <v>0</v>
      </c>
      <c r="K37" s="168">
        <v>0</v>
      </c>
      <c r="L37" s="169">
        <v>0</v>
      </c>
      <c r="M37" s="121"/>
      <c r="N37" s="121"/>
      <c r="O37" s="907" t="s">
        <v>148</v>
      </c>
      <c r="P37" s="907" t="s">
        <v>149</v>
      </c>
      <c r="Q37" s="933" t="s">
        <v>150</v>
      </c>
      <c r="R37" s="907" t="s">
        <v>140</v>
      </c>
      <c r="S37" s="933" t="s">
        <v>141</v>
      </c>
      <c r="T37" s="904">
        <v>7236</v>
      </c>
      <c r="U37" s="904">
        <v>7839</v>
      </c>
      <c r="V37" s="904" t="s">
        <v>142</v>
      </c>
      <c r="W37" s="904" t="s">
        <v>143</v>
      </c>
      <c r="X37" s="904" t="s">
        <v>144</v>
      </c>
      <c r="Y37" s="1098">
        <v>15075</v>
      </c>
      <c r="Z37" s="112"/>
      <c r="AA37" s="112"/>
      <c r="AB37" s="122"/>
      <c r="AC37" s="112"/>
      <c r="AD37" s="112"/>
      <c r="AE37" s="112"/>
    </row>
    <row r="38" spans="1:31" ht="13.5" customHeight="1">
      <c r="A38" s="943"/>
      <c r="B38" s="943"/>
      <c r="C38" s="943"/>
      <c r="D38" s="253" t="s">
        <v>145</v>
      </c>
      <c r="E38" s="170">
        <f>+E33</f>
        <v>270000000</v>
      </c>
      <c r="F38" s="171">
        <f>+E38</f>
        <v>270000000</v>
      </c>
      <c r="G38" s="172">
        <v>270000000</v>
      </c>
      <c r="H38" s="173"/>
      <c r="I38" s="170"/>
      <c r="J38" s="174">
        <v>0</v>
      </c>
      <c r="K38" s="174">
        <v>0</v>
      </c>
      <c r="L38" s="175">
        <v>0</v>
      </c>
      <c r="M38" s="133"/>
      <c r="N38" s="133"/>
      <c r="O38" s="908"/>
      <c r="P38" s="908"/>
      <c r="Q38" s="918"/>
      <c r="R38" s="908"/>
      <c r="S38" s="918"/>
      <c r="T38" s="905"/>
      <c r="U38" s="905"/>
      <c r="V38" s="905"/>
      <c r="W38" s="905"/>
      <c r="X38" s="905"/>
      <c r="Y38" s="1099"/>
      <c r="Z38" s="112"/>
      <c r="AA38" s="112"/>
      <c r="AB38" s="122"/>
      <c r="AC38" s="112"/>
      <c r="AD38" s="112"/>
      <c r="AE38" s="112"/>
    </row>
    <row r="39" spans="1:31" ht="12.75" customHeight="1">
      <c r="A39" s="943"/>
      <c r="B39" s="943"/>
      <c r="C39" s="943"/>
      <c r="D39" s="253" t="s">
        <v>146</v>
      </c>
      <c r="E39" s="13"/>
      <c r="F39" s="130">
        <f>+E39</f>
        <v>0</v>
      </c>
      <c r="G39" s="176">
        <v>0</v>
      </c>
      <c r="H39" s="13"/>
      <c r="I39" s="129"/>
      <c r="J39" s="177">
        <v>0</v>
      </c>
      <c r="K39" s="177">
        <v>0</v>
      </c>
      <c r="L39" s="178">
        <v>0</v>
      </c>
      <c r="M39" s="133"/>
      <c r="N39" s="133"/>
      <c r="O39" s="908"/>
      <c r="P39" s="908"/>
      <c r="Q39" s="918"/>
      <c r="R39" s="908"/>
      <c r="S39" s="918"/>
      <c r="T39" s="905"/>
      <c r="U39" s="905"/>
      <c r="V39" s="905"/>
      <c r="W39" s="905"/>
      <c r="X39" s="905"/>
      <c r="Y39" s="1099"/>
      <c r="Z39" s="112"/>
      <c r="AA39" s="112"/>
      <c r="AB39" s="122"/>
      <c r="AC39" s="112"/>
      <c r="AD39" s="112"/>
      <c r="AE39" s="112"/>
    </row>
    <row r="40" spans="1:31" ht="9" customHeight="1">
      <c r="A40" s="943"/>
      <c r="B40" s="943"/>
      <c r="C40" s="943"/>
      <c r="D40" s="1101" t="s">
        <v>147</v>
      </c>
      <c r="E40" s="164"/>
      <c r="F40" s="1058">
        <f>+E40</f>
        <v>0</v>
      </c>
      <c r="G40" s="181">
        <v>0</v>
      </c>
      <c r="H40" s="1103"/>
      <c r="I40" s="179"/>
      <c r="J40" s="1118">
        <v>0</v>
      </c>
      <c r="K40" s="186">
        <v>0</v>
      </c>
      <c r="L40" s="1120">
        <v>0</v>
      </c>
      <c r="M40" s="1031"/>
      <c r="N40" s="1031"/>
      <c r="O40" s="908"/>
      <c r="P40" s="908"/>
      <c r="Q40" s="918"/>
      <c r="R40" s="908"/>
      <c r="S40" s="918"/>
      <c r="T40" s="905"/>
      <c r="U40" s="905"/>
      <c r="V40" s="905"/>
      <c r="W40" s="905"/>
      <c r="X40" s="905"/>
      <c r="Y40" s="1099"/>
      <c r="Z40" s="112"/>
      <c r="AA40" s="112"/>
      <c r="AB40" s="122"/>
      <c r="AC40" s="112"/>
      <c r="AD40" s="112"/>
      <c r="AE40" s="112"/>
    </row>
    <row r="41" spans="1:31" ht="17.25" customHeight="1" thickBot="1">
      <c r="A41" s="943"/>
      <c r="B41" s="943"/>
      <c r="C41" s="943"/>
      <c r="D41" s="1107"/>
      <c r="E41" s="187"/>
      <c r="F41" s="1059"/>
      <c r="G41" s="188"/>
      <c r="H41" s="1108"/>
      <c r="I41" s="197"/>
      <c r="J41" s="1122"/>
      <c r="K41" s="189"/>
      <c r="L41" s="1121"/>
      <c r="M41" s="1110"/>
      <c r="N41" s="1110"/>
      <c r="O41" s="908"/>
      <c r="P41" s="908"/>
      <c r="Q41" s="918"/>
      <c r="R41" s="909"/>
      <c r="S41" s="919"/>
      <c r="T41" s="905"/>
      <c r="U41" s="905"/>
      <c r="V41" s="906"/>
      <c r="W41" s="906"/>
      <c r="X41" s="906"/>
      <c r="Y41" s="1099"/>
      <c r="Z41" s="112"/>
      <c r="AA41" s="112"/>
      <c r="AB41" s="122"/>
      <c r="AC41" s="112"/>
      <c r="AD41" s="112"/>
      <c r="AE41" s="112"/>
    </row>
    <row r="42" spans="1:31" ht="12.75" customHeight="1">
      <c r="A42" s="943"/>
      <c r="B42" s="943"/>
      <c r="C42" s="942" t="s">
        <v>151</v>
      </c>
      <c r="D42" s="115" t="s">
        <v>136</v>
      </c>
      <c r="E42" s="190">
        <f>+E37</f>
        <v>2.5</v>
      </c>
      <c r="F42" s="167">
        <f>+E42</f>
        <v>2.5</v>
      </c>
      <c r="G42" s="167">
        <v>2.5</v>
      </c>
      <c r="H42" s="137"/>
      <c r="I42" s="116"/>
      <c r="J42" s="168">
        <v>0</v>
      </c>
      <c r="K42" s="168">
        <v>0</v>
      </c>
      <c r="L42" s="169">
        <v>0</v>
      </c>
      <c r="M42" s="140"/>
      <c r="N42" s="140"/>
      <c r="O42" s="907" t="s">
        <v>151</v>
      </c>
      <c r="P42" s="907" t="s">
        <v>152</v>
      </c>
      <c r="Q42" s="907" t="s">
        <v>153</v>
      </c>
      <c r="R42" s="907" t="s">
        <v>140</v>
      </c>
      <c r="S42" s="933" t="s">
        <v>141</v>
      </c>
      <c r="T42" s="904">
        <v>13002.72</v>
      </c>
      <c r="U42" s="904">
        <v>14086.28</v>
      </c>
      <c r="V42" s="904" t="s">
        <v>142</v>
      </c>
      <c r="W42" s="904" t="s">
        <v>143</v>
      </c>
      <c r="X42" s="904" t="s">
        <v>144</v>
      </c>
      <c r="Y42" s="1111">
        <v>27089</v>
      </c>
      <c r="Z42" s="112"/>
      <c r="AA42" s="112"/>
      <c r="AB42" s="122"/>
      <c r="AC42" s="112"/>
      <c r="AD42" s="112"/>
      <c r="AE42" s="112"/>
    </row>
    <row r="43" spans="1:31" ht="12" customHeight="1">
      <c r="A43" s="943"/>
      <c r="B43" s="943"/>
      <c r="C43" s="943"/>
      <c r="D43" s="253" t="s">
        <v>145</v>
      </c>
      <c r="E43" s="170">
        <f>+E38</f>
        <v>270000000</v>
      </c>
      <c r="F43" s="171">
        <f>+E43</f>
        <v>270000000</v>
      </c>
      <c r="G43" s="176">
        <v>270000000</v>
      </c>
      <c r="H43" s="145"/>
      <c r="I43" s="129"/>
      <c r="J43" s="177">
        <v>0</v>
      </c>
      <c r="K43" s="177">
        <v>0</v>
      </c>
      <c r="L43" s="175">
        <v>0</v>
      </c>
      <c r="M43" s="256"/>
      <c r="N43" s="256"/>
      <c r="O43" s="908"/>
      <c r="P43" s="908"/>
      <c r="Q43" s="908"/>
      <c r="R43" s="908"/>
      <c r="S43" s="918"/>
      <c r="T43" s="905"/>
      <c r="U43" s="905"/>
      <c r="V43" s="905"/>
      <c r="W43" s="905"/>
      <c r="X43" s="905"/>
      <c r="Y43" s="1112"/>
      <c r="Z43" s="112"/>
      <c r="AA43" s="112"/>
      <c r="AB43" s="122"/>
      <c r="AC43" s="112"/>
      <c r="AD43" s="112"/>
      <c r="AE43" s="112"/>
    </row>
    <row r="44" spans="1:31" ht="12" customHeight="1">
      <c r="A44" s="943"/>
      <c r="B44" s="943"/>
      <c r="C44" s="943"/>
      <c r="D44" s="253" t="s">
        <v>146</v>
      </c>
      <c r="E44" s="145"/>
      <c r="F44" s="130">
        <f>+E44</f>
        <v>0</v>
      </c>
      <c r="G44" s="176">
        <v>0</v>
      </c>
      <c r="H44" s="145"/>
      <c r="I44" s="129"/>
      <c r="J44" s="177">
        <v>0</v>
      </c>
      <c r="K44" s="177">
        <v>0</v>
      </c>
      <c r="L44" s="178">
        <v>0</v>
      </c>
      <c r="M44" s="256"/>
      <c r="N44" s="256"/>
      <c r="O44" s="908"/>
      <c r="P44" s="908"/>
      <c r="Q44" s="908"/>
      <c r="R44" s="908"/>
      <c r="S44" s="918"/>
      <c r="T44" s="905"/>
      <c r="U44" s="905"/>
      <c r="V44" s="905"/>
      <c r="W44" s="905"/>
      <c r="X44" s="905"/>
      <c r="Y44" s="1112"/>
      <c r="Z44" s="112"/>
      <c r="AA44" s="112"/>
      <c r="AB44" s="122"/>
      <c r="AC44" s="112"/>
      <c r="AD44" s="112"/>
      <c r="AE44" s="112"/>
    </row>
    <row r="45" spans="1:31" ht="12" customHeight="1">
      <c r="A45" s="943"/>
      <c r="B45" s="943"/>
      <c r="C45" s="943"/>
      <c r="D45" s="1101" t="s">
        <v>147</v>
      </c>
      <c r="E45" s="1021">
        <v>0</v>
      </c>
      <c r="F45" s="1058">
        <f>+E45</f>
        <v>0</v>
      </c>
      <c r="G45" s="176">
        <v>0</v>
      </c>
      <c r="H45" s="145"/>
      <c r="I45" s="129"/>
      <c r="J45" s="1118">
        <v>0</v>
      </c>
      <c r="K45" s="186">
        <v>0</v>
      </c>
      <c r="L45" s="1120">
        <v>0</v>
      </c>
      <c r="M45" s="256"/>
      <c r="N45" s="256"/>
      <c r="O45" s="908"/>
      <c r="P45" s="908"/>
      <c r="Q45" s="908"/>
      <c r="R45" s="908"/>
      <c r="S45" s="918"/>
      <c r="T45" s="905"/>
      <c r="U45" s="905"/>
      <c r="V45" s="905"/>
      <c r="W45" s="905"/>
      <c r="X45" s="905"/>
      <c r="Y45" s="1112"/>
      <c r="Z45" s="112"/>
      <c r="AA45" s="112"/>
      <c r="AB45" s="122"/>
      <c r="AC45" s="112"/>
      <c r="AD45" s="112"/>
      <c r="AE45" s="112"/>
    </row>
    <row r="46" spans="1:31" ht="12" customHeight="1" thickBot="1">
      <c r="A46" s="943"/>
      <c r="B46" s="943"/>
      <c r="C46" s="944"/>
      <c r="D46" s="1102"/>
      <c r="E46" s="1022"/>
      <c r="F46" s="1059"/>
      <c r="G46" s="191"/>
      <c r="H46" s="148"/>
      <c r="I46" s="149"/>
      <c r="J46" s="1119"/>
      <c r="K46" s="192"/>
      <c r="L46" s="1121"/>
      <c r="M46" s="257"/>
      <c r="N46" s="257"/>
      <c r="O46" s="908"/>
      <c r="P46" s="908"/>
      <c r="Q46" s="908"/>
      <c r="R46" s="909"/>
      <c r="S46" s="919"/>
      <c r="T46" s="905"/>
      <c r="U46" s="905"/>
      <c r="V46" s="906"/>
      <c r="W46" s="906"/>
      <c r="X46" s="906"/>
      <c r="Y46" s="1112"/>
      <c r="Z46" s="112"/>
      <c r="AA46" s="112"/>
      <c r="AB46" s="122"/>
      <c r="AC46" s="112"/>
      <c r="AD46" s="112"/>
      <c r="AE46" s="112"/>
    </row>
    <row r="47" spans="1:31" ht="12" customHeight="1">
      <c r="A47" s="943"/>
      <c r="B47" s="943"/>
      <c r="C47" s="942" t="s">
        <v>154</v>
      </c>
      <c r="D47" s="115" t="s">
        <v>136</v>
      </c>
      <c r="E47" s="185">
        <f>+E42</f>
        <v>2.5</v>
      </c>
      <c r="F47" s="117">
        <f>+E47</f>
        <v>2.5</v>
      </c>
      <c r="G47" s="167">
        <v>2.5</v>
      </c>
      <c r="H47" s="118"/>
      <c r="I47" s="116"/>
      <c r="J47" s="168">
        <v>0</v>
      </c>
      <c r="K47" s="168">
        <v>0</v>
      </c>
      <c r="L47" s="169">
        <v>0</v>
      </c>
      <c r="M47" s="121"/>
      <c r="N47" s="121"/>
      <c r="O47" s="907" t="s">
        <v>154</v>
      </c>
      <c r="P47" s="907" t="s">
        <v>155</v>
      </c>
      <c r="Q47" s="907" t="s">
        <v>156</v>
      </c>
      <c r="R47" s="907" t="s">
        <v>140</v>
      </c>
      <c r="S47" s="933" t="s">
        <v>141</v>
      </c>
      <c r="T47" s="904">
        <v>3060.48</v>
      </c>
      <c r="U47" s="904">
        <v>3315.52</v>
      </c>
      <c r="V47" s="904" t="s">
        <v>142</v>
      </c>
      <c r="W47" s="904" t="s">
        <v>143</v>
      </c>
      <c r="X47" s="904" t="s">
        <v>144</v>
      </c>
      <c r="Y47" s="1111">
        <v>6376</v>
      </c>
      <c r="Z47" s="112"/>
      <c r="AA47" s="112"/>
      <c r="AB47" s="122"/>
      <c r="AC47" s="112"/>
      <c r="AD47" s="112"/>
      <c r="AE47" s="112"/>
    </row>
    <row r="48" spans="1:31" ht="15.75" customHeight="1">
      <c r="A48" s="943"/>
      <c r="B48" s="943"/>
      <c r="C48" s="943"/>
      <c r="D48" s="253" t="s">
        <v>145</v>
      </c>
      <c r="E48" s="170">
        <f>+E43</f>
        <v>270000000</v>
      </c>
      <c r="F48" s="171">
        <f>+E48</f>
        <v>270000000</v>
      </c>
      <c r="G48" s="172">
        <v>270000000</v>
      </c>
      <c r="H48" s="173"/>
      <c r="I48" s="170"/>
      <c r="J48" s="174">
        <v>0</v>
      </c>
      <c r="K48" s="174">
        <v>0</v>
      </c>
      <c r="L48" s="175">
        <v>0</v>
      </c>
      <c r="M48" s="133"/>
      <c r="N48" s="133"/>
      <c r="O48" s="908"/>
      <c r="P48" s="908"/>
      <c r="Q48" s="908"/>
      <c r="R48" s="908"/>
      <c r="S48" s="918"/>
      <c r="T48" s="905"/>
      <c r="U48" s="905"/>
      <c r="V48" s="905"/>
      <c r="W48" s="905"/>
      <c r="X48" s="905"/>
      <c r="Y48" s="1112"/>
      <c r="Z48" s="112"/>
      <c r="AA48" s="112"/>
      <c r="AB48" s="122"/>
      <c r="AC48" s="112"/>
      <c r="AD48" s="112"/>
      <c r="AE48" s="112"/>
    </row>
    <row r="49" spans="1:31" ht="15.75" customHeight="1">
      <c r="A49" s="943"/>
      <c r="B49" s="943"/>
      <c r="C49" s="943"/>
      <c r="D49" s="253" t="s">
        <v>146</v>
      </c>
      <c r="E49" s="13"/>
      <c r="F49" s="130">
        <f>+E49</f>
        <v>0</v>
      </c>
      <c r="G49" s="176">
        <v>0</v>
      </c>
      <c r="H49" s="13"/>
      <c r="I49" s="129"/>
      <c r="J49" s="177">
        <v>0</v>
      </c>
      <c r="K49" s="177">
        <v>0</v>
      </c>
      <c r="L49" s="178">
        <v>0</v>
      </c>
      <c r="M49" s="133"/>
      <c r="N49" s="133"/>
      <c r="O49" s="908"/>
      <c r="P49" s="908"/>
      <c r="Q49" s="908"/>
      <c r="R49" s="908"/>
      <c r="S49" s="918"/>
      <c r="T49" s="905"/>
      <c r="U49" s="905"/>
      <c r="V49" s="905"/>
      <c r="W49" s="905"/>
      <c r="X49" s="905"/>
      <c r="Y49" s="1112"/>
      <c r="Z49" s="112"/>
      <c r="AA49" s="112"/>
      <c r="AB49" s="122"/>
      <c r="AC49" s="112"/>
      <c r="AD49" s="112"/>
      <c r="AE49" s="112"/>
    </row>
    <row r="50" spans="1:31" ht="15.75" customHeight="1">
      <c r="A50" s="943"/>
      <c r="B50" s="943"/>
      <c r="C50" s="943"/>
      <c r="D50" s="1101" t="s">
        <v>147</v>
      </c>
      <c r="E50" s="1021">
        <v>0</v>
      </c>
      <c r="F50" s="1058">
        <f>+E50</f>
        <v>0</v>
      </c>
      <c r="G50" s="181">
        <v>0</v>
      </c>
      <c r="H50" s="1103"/>
      <c r="I50" s="179"/>
      <c r="J50" s="1118">
        <v>0</v>
      </c>
      <c r="K50" s="186">
        <v>0</v>
      </c>
      <c r="L50" s="1120">
        <v>0</v>
      </c>
      <c r="M50" s="1031"/>
      <c r="N50" s="1031"/>
      <c r="O50" s="908"/>
      <c r="P50" s="908"/>
      <c r="Q50" s="908"/>
      <c r="R50" s="908"/>
      <c r="S50" s="918"/>
      <c r="T50" s="905"/>
      <c r="U50" s="905"/>
      <c r="V50" s="905"/>
      <c r="W50" s="905"/>
      <c r="X50" s="905"/>
      <c r="Y50" s="1112"/>
      <c r="Z50" s="112"/>
      <c r="AA50" s="112"/>
      <c r="AB50" s="122"/>
      <c r="AC50" s="112"/>
      <c r="AD50" s="112"/>
      <c r="AE50" s="112"/>
    </row>
    <row r="51" spans="1:31" ht="15.75" customHeight="1" thickBot="1">
      <c r="A51" s="943"/>
      <c r="B51" s="943"/>
      <c r="C51" s="944"/>
      <c r="D51" s="1102" t="s">
        <v>136</v>
      </c>
      <c r="E51" s="1022">
        <v>1080000000</v>
      </c>
      <c r="F51" s="1059"/>
      <c r="G51" s="183"/>
      <c r="H51" s="1104"/>
      <c r="I51" s="182"/>
      <c r="J51" s="1119"/>
      <c r="K51" s="192"/>
      <c r="L51" s="1121"/>
      <c r="M51" s="1032"/>
      <c r="N51" s="1032"/>
      <c r="O51" s="909"/>
      <c r="P51" s="909"/>
      <c r="Q51" s="909"/>
      <c r="R51" s="909"/>
      <c r="S51" s="919"/>
      <c r="T51" s="906"/>
      <c r="U51" s="906"/>
      <c r="V51" s="906"/>
      <c r="W51" s="906"/>
      <c r="X51" s="906"/>
      <c r="Y51" s="1114"/>
      <c r="Z51" s="112"/>
      <c r="AA51" s="112"/>
      <c r="AB51" s="122"/>
      <c r="AC51" s="112"/>
      <c r="AD51" s="112"/>
      <c r="AE51" s="112"/>
    </row>
    <row r="52" spans="1:31" ht="15.75" customHeight="1">
      <c r="A52" s="943"/>
      <c r="B52" s="943"/>
      <c r="C52" s="942" t="s">
        <v>21</v>
      </c>
      <c r="D52" s="193" t="s">
        <v>136</v>
      </c>
      <c r="E52" s="153">
        <v>10</v>
      </c>
      <c r="F52" s="152">
        <v>10</v>
      </c>
      <c r="G52" s="198">
        <v>10</v>
      </c>
      <c r="H52" s="194"/>
      <c r="I52" s="197"/>
      <c r="J52" s="155">
        <v>0</v>
      </c>
      <c r="K52" s="155">
        <v>0</v>
      </c>
      <c r="L52" s="169">
        <v>0</v>
      </c>
      <c r="M52" s="121"/>
      <c r="N52" s="121"/>
      <c r="O52" s="1071"/>
      <c r="P52" s="907"/>
      <c r="Q52" s="907"/>
      <c r="R52" s="907"/>
      <c r="S52" s="933"/>
      <c r="T52" s="901"/>
      <c r="U52" s="901"/>
      <c r="V52" s="901"/>
      <c r="W52" s="901"/>
      <c r="X52" s="901"/>
      <c r="Y52" s="1115"/>
      <c r="Z52" s="112"/>
      <c r="AA52" s="112"/>
      <c r="AB52" s="122"/>
      <c r="AC52" s="112"/>
      <c r="AD52" s="112"/>
      <c r="AE52" s="112"/>
    </row>
    <row r="53" spans="1:31" ht="15.75" customHeight="1">
      <c r="A53" s="943"/>
      <c r="B53" s="943"/>
      <c r="C53" s="943"/>
      <c r="D53" s="253" t="s">
        <v>145</v>
      </c>
      <c r="E53" s="170">
        <v>1080000000</v>
      </c>
      <c r="F53" s="171">
        <v>1080000000</v>
      </c>
      <c r="G53" s="198">
        <v>1080000000</v>
      </c>
      <c r="H53" s="194"/>
      <c r="I53" s="197"/>
      <c r="J53" s="177">
        <v>0</v>
      </c>
      <c r="K53" s="177">
        <v>0</v>
      </c>
      <c r="L53" s="175">
        <v>0</v>
      </c>
      <c r="M53" s="133"/>
      <c r="N53" s="133"/>
      <c r="O53" s="1072"/>
      <c r="P53" s="908"/>
      <c r="Q53" s="908"/>
      <c r="R53" s="908"/>
      <c r="S53" s="918"/>
      <c r="T53" s="902"/>
      <c r="U53" s="902"/>
      <c r="V53" s="902"/>
      <c r="W53" s="902"/>
      <c r="X53" s="902"/>
      <c r="Y53" s="1112"/>
      <c r="Z53" s="112"/>
      <c r="AA53" s="112"/>
      <c r="AB53" s="122"/>
      <c r="AC53" s="112"/>
      <c r="AD53" s="112"/>
      <c r="AE53" s="112"/>
    </row>
    <row r="54" spans="1:31" ht="15.75" customHeight="1">
      <c r="A54" s="943"/>
      <c r="B54" s="943"/>
      <c r="C54" s="943"/>
      <c r="D54" s="253" t="s">
        <v>146</v>
      </c>
      <c r="E54" s="128"/>
      <c r="F54" s="130">
        <v>0</v>
      </c>
      <c r="G54" s="152">
        <v>0</v>
      </c>
      <c r="H54" s="151"/>
      <c r="I54" s="153"/>
      <c r="J54" s="177">
        <v>0</v>
      </c>
      <c r="K54" s="177">
        <v>0</v>
      </c>
      <c r="L54" s="178">
        <v>0</v>
      </c>
      <c r="M54" s="133"/>
      <c r="N54" s="133"/>
      <c r="O54" s="1072"/>
      <c r="P54" s="908"/>
      <c r="Q54" s="908"/>
      <c r="R54" s="908"/>
      <c r="S54" s="918"/>
      <c r="T54" s="902"/>
      <c r="U54" s="902"/>
      <c r="V54" s="902"/>
      <c r="W54" s="902"/>
      <c r="X54" s="902"/>
      <c r="Y54" s="1112"/>
      <c r="Z54" s="112"/>
      <c r="AA54" s="112"/>
      <c r="AB54" s="122"/>
      <c r="AC54" s="112"/>
      <c r="AD54" s="112"/>
      <c r="AE54" s="112"/>
    </row>
    <row r="55" spans="1:31" ht="7.5" customHeight="1">
      <c r="A55" s="943"/>
      <c r="B55" s="943"/>
      <c r="C55" s="943"/>
      <c r="D55" s="1101" t="s">
        <v>147</v>
      </c>
      <c r="E55" s="1021">
        <v>0</v>
      </c>
      <c r="F55" s="1058">
        <v>0</v>
      </c>
      <c r="G55" s="130">
        <v>0</v>
      </c>
      <c r="H55" s="145"/>
      <c r="I55" s="129"/>
      <c r="J55" s="1118">
        <v>0</v>
      </c>
      <c r="K55" s="1118">
        <v>0</v>
      </c>
      <c r="L55" s="1120">
        <v>0</v>
      </c>
      <c r="M55" s="1031"/>
      <c r="N55" s="1031"/>
      <c r="O55" s="1072"/>
      <c r="P55" s="908"/>
      <c r="Q55" s="908"/>
      <c r="R55" s="908"/>
      <c r="S55" s="918"/>
      <c r="T55" s="902"/>
      <c r="U55" s="902"/>
      <c r="V55" s="902"/>
      <c r="W55" s="902"/>
      <c r="X55" s="902"/>
      <c r="Y55" s="1112"/>
      <c r="Z55" s="112"/>
      <c r="AA55" s="112"/>
      <c r="AB55" s="122"/>
      <c r="AC55" s="112"/>
      <c r="AD55" s="112"/>
      <c r="AE55" s="112"/>
    </row>
    <row r="56" spans="1:31" ht="17.25" customHeight="1" thickBot="1">
      <c r="A56" s="944"/>
      <c r="B56" s="944"/>
      <c r="C56" s="943"/>
      <c r="D56" s="1107"/>
      <c r="E56" s="1123">
        <f>+E51</f>
        <v>1080000000</v>
      </c>
      <c r="F56" s="1124"/>
      <c r="G56" s="180"/>
      <c r="H56" s="164"/>
      <c r="I56" s="179"/>
      <c r="J56" s="1122"/>
      <c r="K56" s="1122"/>
      <c r="L56" s="1121"/>
      <c r="M56" s="1032"/>
      <c r="N56" s="1032"/>
      <c r="O56" s="1073"/>
      <c r="P56" s="909"/>
      <c r="Q56" s="909"/>
      <c r="R56" s="909"/>
      <c r="S56" s="919"/>
      <c r="T56" s="903"/>
      <c r="U56" s="903"/>
      <c r="V56" s="903"/>
      <c r="W56" s="903"/>
      <c r="X56" s="903"/>
      <c r="Y56" s="1114"/>
      <c r="Z56" s="112"/>
      <c r="AA56" s="112"/>
      <c r="AB56" s="122"/>
      <c r="AC56" s="112"/>
      <c r="AD56" s="112"/>
      <c r="AE56" s="112"/>
    </row>
    <row r="57" spans="1:31" ht="13.5" customHeight="1">
      <c r="A57" s="968">
        <v>3</v>
      </c>
      <c r="B57" s="968" t="s">
        <v>81</v>
      </c>
      <c r="C57" s="942" t="str">
        <f>+O57</f>
        <v>5 usme
4 san cristobal</v>
      </c>
      <c r="D57" s="115" t="s">
        <v>136</v>
      </c>
      <c r="E57" s="199">
        <v>1.2</v>
      </c>
      <c r="F57" s="135">
        <v>1.2</v>
      </c>
      <c r="G57" s="167">
        <v>1.2</v>
      </c>
      <c r="H57" s="199"/>
      <c r="I57" s="116"/>
      <c r="J57" s="119">
        <v>0</v>
      </c>
      <c r="K57" s="200">
        <v>0</v>
      </c>
      <c r="L57" s="201">
        <v>0</v>
      </c>
      <c r="M57" s="121"/>
      <c r="N57" s="202"/>
      <c r="O57" s="907" t="s">
        <v>157</v>
      </c>
      <c r="P57" s="907" t="s">
        <v>158</v>
      </c>
      <c r="Q57" s="933" t="s">
        <v>159</v>
      </c>
      <c r="R57" s="907" t="s">
        <v>160</v>
      </c>
      <c r="S57" s="933" t="s">
        <v>161</v>
      </c>
      <c r="T57" s="912" t="s">
        <v>162</v>
      </c>
      <c r="U57" s="915">
        <v>207.62899999999999</v>
      </c>
      <c r="V57" s="203"/>
      <c r="W57" s="203"/>
      <c r="X57" s="203"/>
      <c r="Y57" s="204"/>
      <c r="Z57" s="112"/>
      <c r="AA57" s="112"/>
      <c r="AB57" s="122"/>
      <c r="AC57" s="112"/>
      <c r="AD57" s="112"/>
      <c r="AE57" s="112"/>
    </row>
    <row r="58" spans="1:31" ht="13.5" customHeight="1">
      <c r="A58" s="969"/>
      <c r="B58" s="969"/>
      <c r="C58" s="943"/>
      <c r="D58" s="253" t="s">
        <v>145</v>
      </c>
      <c r="E58" s="170">
        <v>3979227588</v>
      </c>
      <c r="F58" s="171">
        <v>3979227588</v>
      </c>
      <c r="G58" s="171">
        <v>3979227588</v>
      </c>
      <c r="H58" s="173"/>
      <c r="I58" s="170"/>
      <c r="J58" s="205">
        <v>43220000</v>
      </c>
      <c r="K58" s="205">
        <v>174094000</v>
      </c>
      <c r="L58" s="206">
        <v>174094000</v>
      </c>
      <c r="M58" s="133"/>
      <c r="N58" s="133"/>
      <c r="O58" s="908"/>
      <c r="P58" s="908"/>
      <c r="Q58" s="918"/>
      <c r="R58" s="908"/>
      <c r="S58" s="918"/>
      <c r="T58" s="913"/>
      <c r="U58" s="916"/>
      <c r="V58" s="207"/>
      <c r="W58" s="207"/>
      <c r="X58" s="207"/>
      <c r="Y58" s="208"/>
      <c r="Z58" s="112"/>
      <c r="AA58" s="112"/>
      <c r="AB58" s="122"/>
      <c r="AC58" s="112"/>
      <c r="AD58" s="112"/>
      <c r="AE58" s="112"/>
    </row>
    <row r="59" spans="1:31" ht="14.25" customHeight="1">
      <c r="A59" s="969"/>
      <c r="B59" s="969"/>
      <c r="C59" s="943"/>
      <c r="D59" s="253" t="s">
        <v>146</v>
      </c>
      <c r="E59" s="129"/>
      <c r="F59" s="130">
        <v>0</v>
      </c>
      <c r="G59" s="130"/>
      <c r="H59" s="129"/>
      <c r="I59" s="129"/>
      <c r="J59" s="131">
        <v>0</v>
      </c>
      <c r="K59" s="131">
        <v>0</v>
      </c>
      <c r="L59" s="206">
        <v>0</v>
      </c>
      <c r="M59" s="133"/>
      <c r="N59" s="133"/>
      <c r="O59" s="908"/>
      <c r="P59" s="908"/>
      <c r="Q59" s="918"/>
      <c r="R59" s="908"/>
      <c r="S59" s="918"/>
      <c r="T59" s="913"/>
      <c r="U59" s="916"/>
      <c r="V59" s="207" t="s">
        <v>163</v>
      </c>
      <c r="W59" s="207" t="s">
        <v>164</v>
      </c>
      <c r="X59" s="207" t="s">
        <v>165</v>
      </c>
      <c r="Y59" s="209">
        <v>406.02499999999998</v>
      </c>
      <c r="Z59" s="112"/>
      <c r="AA59" s="112"/>
      <c r="AB59" s="122"/>
      <c r="AC59" s="112"/>
      <c r="AD59" s="112"/>
      <c r="AE59" s="112"/>
    </row>
    <row r="60" spans="1:31" ht="36.75" customHeight="1">
      <c r="A60" s="969"/>
      <c r="B60" s="969"/>
      <c r="C60" s="943"/>
      <c r="D60" s="1101" t="s">
        <v>147</v>
      </c>
      <c r="E60" s="922">
        <v>65502409</v>
      </c>
      <c r="F60" s="1019">
        <v>65502409</v>
      </c>
      <c r="G60" s="222">
        <v>65502409</v>
      </c>
      <c r="H60" s="922"/>
      <c r="I60" s="179"/>
      <c r="J60" s="1105">
        <v>2630924.75</v>
      </c>
      <c r="K60" s="1105">
        <v>9130925</v>
      </c>
      <c r="L60" s="222">
        <v>9130924.75</v>
      </c>
      <c r="M60" s="1031"/>
      <c r="N60" s="1031"/>
      <c r="O60" s="908"/>
      <c r="P60" s="908"/>
      <c r="Q60" s="918"/>
      <c r="R60" s="908"/>
      <c r="S60" s="918"/>
      <c r="T60" s="913"/>
      <c r="U60" s="916"/>
      <c r="V60" s="207"/>
      <c r="W60" s="207"/>
      <c r="X60" s="207"/>
      <c r="Y60" s="208"/>
      <c r="Z60" s="112"/>
      <c r="AA60" s="112"/>
      <c r="AB60" s="122"/>
      <c r="AC60" s="112"/>
      <c r="AD60" s="112"/>
      <c r="AE60" s="112"/>
    </row>
    <row r="61" spans="1:31" ht="24" customHeight="1" thickBot="1">
      <c r="A61" s="970"/>
      <c r="B61" s="970"/>
      <c r="C61" s="944"/>
      <c r="D61" s="1125"/>
      <c r="E61" s="923"/>
      <c r="F61" s="1020"/>
      <c r="G61" s="225"/>
      <c r="H61" s="923"/>
      <c r="I61" s="182"/>
      <c r="J61" s="1106"/>
      <c r="K61" s="1106"/>
      <c r="L61" s="225"/>
      <c r="M61" s="1032"/>
      <c r="N61" s="1032"/>
      <c r="O61" s="909"/>
      <c r="P61" s="909"/>
      <c r="Q61" s="919"/>
      <c r="R61" s="909"/>
      <c r="S61" s="919"/>
      <c r="T61" s="914"/>
      <c r="U61" s="917"/>
      <c r="V61" s="210"/>
      <c r="W61" s="210"/>
      <c r="X61" s="210"/>
      <c r="Y61" s="211"/>
      <c r="Z61" s="112"/>
      <c r="AA61" s="112"/>
      <c r="AB61" s="122"/>
      <c r="AC61" s="112"/>
      <c r="AD61" s="112"/>
      <c r="AE61" s="112"/>
    </row>
    <row r="62" spans="1:31" ht="24" customHeight="1">
      <c r="A62" s="942">
        <v>4</v>
      </c>
      <c r="B62" s="942" t="s">
        <v>82</v>
      </c>
      <c r="C62" s="942" t="s">
        <v>166</v>
      </c>
      <c r="D62" s="212" t="s">
        <v>136</v>
      </c>
      <c r="E62" s="213">
        <v>1</v>
      </c>
      <c r="F62" s="214">
        <v>1</v>
      </c>
      <c r="G62" s="214">
        <v>1</v>
      </c>
      <c r="H62" s="215"/>
      <c r="I62" s="215"/>
      <c r="J62" s="168">
        <v>0</v>
      </c>
      <c r="K62" s="168">
        <v>0</v>
      </c>
      <c r="L62" s="169">
        <v>0</v>
      </c>
      <c r="M62" s="216"/>
      <c r="N62" s="216"/>
      <c r="O62" s="907" t="s">
        <v>157</v>
      </c>
      <c r="P62" s="907" t="s">
        <v>158</v>
      </c>
      <c r="Q62" s="933" t="s">
        <v>159</v>
      </c>
      <c r="R62" s="907" t="s">
        <v>160</v>
      </c>
      <c r="S62" s="933" t="s">
        <v>161</v>
      </c>
      <c r="T62" s="912" t="s">
        <v>162</v>
      </c>
      <c r="U62" s="915">
        <v>207.62899999999999</v>
      </c>
      <c r="V62" s="203"/>
      <c r="W62" s="203"/>
      <c r="X62" s="203"/>
      <c r="Y62" s="204"/>
      <c r="Z62" s="112"/>
      <c r="AA62" s="112"/>
      <c r="AB62" s="122"/>
      <c r="AC62" s="112"/>
      <c r="AD62" s="112"/>
      <c r="AE62" s="112"/>
    </row>
    <row r="63" spans="1:31" ht="24" customHeight="1">
      <c r="A63" s="943"/>
      <c r="B63" s="943"/>
      <c r="C63" s="943"/>
      <c r="D63" s="159" t="s">
        <v>145</v>
      </c>
      <c r="E63" s="217">
        <v>97000000</v>
      </c>
      <c r="F63" s="218">
        <v>97000000</v>
      </c>
      <c r="G63" s="218">
        <v>97000000</v>
      </c>
      <c r="H63" s="217"/>
      <c r="I63" s="129"/>
      <c r="J63" s="255">
        <v>0</v>
      </c>
      <c r="K63" s="255">
        <v>0</v>
      </c>
      <c r="L63" s="219">
        <v>0</v>
      </c>
      <c r="M63" s="195"/>
      <c r="N63" s="195"/>
      <c r="O63" s="908"/>
      <c r="P63" s="908"/>
      <c r="Q63" s="918"/>
      <c r="R63" s="908"/>
      <c r="S63" s="918"/>
      <c r="T63" s="913"/>
      <c r="U63" s="916"/>
      <c r="V63" s="207"/>
      <c r="W63" s="207"/>
      <c r="X63" s="207"/>
      <c r="Y63" s="208"/>
      <c r="Z63" s="112"/>
      <c r="AA63" s="112"/>
      <c r="AB63" s="122"/>
      <c r="AC63" s="112"/>
      <c r="AD63" s="112"/>
      <c r="AE63" s="112"/>
    </row>
    <row r="64" spans="1:31" ht="24" customHeight="1">
      <c r="A64" s="943"/>
      <c r="B64" s="943"/>
      <c r="C64" s="943"/>
      <c r="D64" s="159" t="s">
        <v>146</v>
      </c>
      <c r="E64" s="220">
        <v>0</v>
      </c>
      <c r="F64" s="221">
        <v>0</v>
      </c>
      <c r="G64" s="221"/>
      <c r="H64" s="220"/>
      <c r="I64" s="220"/>
      <c r="J64" s="177">
        <v>0</v>
      </c>
      <c r="K64" s="177">
        <v>0</v>
      </c>
      <c r="L64" s="178">
        <v>0</v>
      </c>
      <c r="M64" s="195"/>
      <c r="N64" s="195"/>
      <c r="O64" s="908"/>
      <c r="P64" s="908"/>
      <c r="Q64" s="918"/>
      <c r="R64" s="908"/>
      <c r="S64" s="918"/>
      <c r="T64" s="913"/>
      <c r="U64" s="916"/>
      <c r="V64" s="207" t="s">
        <v>163</v>
      </c>
      <c r="W64" s="207" t="s">
        <v>164</v>
      </c>
      <c r="X64" s="207" t="s">
        <v>165</v>
      </c>
      <c r="Y64" s="209">
        <v>406.02499999999998</v>
      </c>
      <c r="Z64" s="112"/>
      <c r="AA64" s="112"/>
      <c r="AB64" s="122"/>
      <c r="AC64" s="112"/>
      <c r="AD64" s="112"/>
      <c r="AE64" s="112"/>
    </row>
    <row r="65" spans="1:31" ht="24" customHeight="1">
      <c r="A65" s="943"/>
      <c r="B65" s="943"/>
      <c r="C65" s="943"/>
      <c r="D65" s="974" t="s">
        <v>147</v>
      </c>
      <c r="E65" s="922">
        <v>0</v>
      </c>
      <c r="F65" s="1019">
        <v>0</v>
      </c>
      <c r="G65" s="218"/>
      <c r="H65" s="217"/>
      <c r="I65" s="129"/>
      <c r="J65" s="1105">
        <v>0</v>
      </c>
      <c r="K65" s="1105">
        <v>0</v>
      </c>
      <c r="L65" s="1126">
        <v>0</v>
      </c>
      <c r="M65" s="195"/>
      <c r="N65" s="195"/>
      <c r="O65" s="908"/>
      <c r="P65" s="908"/>
      <c r="Q65" s="918"/>
      <c r="R65" s="908"/>
      <c r="S65" s="918"/>
      <c r="T65" s="913"/>
      <c r="U65" s="916"/>
      <c r="V65" s="207"/>
      <c r="W65" s="207"/>
      <c r="X65" s="207"/>
      <c r="Y65" s="208"/>
      <c r="Z65" s="112"/>
      <c r="AA65" s="112"/>
      <c r="AB65" s="122"/>
      <c r="AC65" s="112"/>
      <c r="AD65" s="112"/>
      <c r="AE65" s="112"/>
    </row>
    <row r="66" spans="1:31" ht="24" customHeight="1" thickBot="1">
      <c r="A66" s="944"/>
      <c r="B66" s="944"/>
      <c r="C66" s="944"/>
      <c r="D66" s="975"/>
      <c r="E66" s="923"/>
      <c r="F66" s="1020"/>
      <c r="G66" s="223"/>
      <c r="H66" s="224"/>
      <c r="I66" s="149"/>
      <c r="J66" s="1106"/>
      <c r="K66" s="1106"/>
      <c r="L66" s="1127">
        <v>0</v>
      </c>
      <c r="M66" s="226"/>
      <c r="N66" s="226"/>
      <c r="O66" s="909"/>
      <c r="P66" s="909"/>
      <c r="Q66" s="919"/>
      <c r="R66" s="909"/>
      <c r="S66" s="919"/>
      <c r="T66" s="914"/>
      <c r="U66" s="917"/>
      <c r="V66" s="210"/>
      <c r="W66" s="210"/>
      <c r="X66" s="210"/>
      <c r="Y66" s="211"/>
      <c r="Z66" s="112"/>
      <c r="AA66" s="112"/>
      <c r="AB66" s="122"/>
      <c r="AC66" s="112"/>
      <c r="AD66" s="112"/>
      <c r="AE66" s="112"/>
    </row>
    <row r="67" spans="1:31" ht="13.5" customHeight="1">
      <c r="A67" s="942">
        <v>5</v>
      </c>
      <c r="B67" s="942" t="s">
        <v>167</v>
      </c>
      <c r="C67" s="942" t="s">
        <v>135</v>
      </c>
      <c r="D67" s="115" t="s">
        <v>136</v>
      </c>
      <c r="E67" s="199">
        <v>2</v>
      </c>
      <c r="F67" s="117">
        <f>+E67</f>
        <v>2</v>
      </c>
      <c r="G67" s="135">
        <v>0.66</v>
      </c>
      <c r="H67" s="118"/>
      <c r="I67" s="116"/>
      <c r="J67" s="119">
        <v>0</v>
      </c>
      <c r="K67" s="227">
        <v>0</v>
      </c>
      <c r="L67" s="228">
        <v>0</v>
      </c>
      <c r="M67" s="121"/>
      <c r="N67" s="121"/>
      <c r="O67" s="907" t="s">
        <v>137</v>
      </c>
      <c r="P67" s="907" t="s">
        <v>168</v>
      </c>
      <c r="Q67" s="933" t="s">
        <v>169</v>
      </c>
      <c r="R67" s="907" t="s">
        <v>140</v>
      </c>
      <c r="S67" s="933" t="s">
        <v>170</v>
      </c>
      <c r="T67" s="901">
        <v>37445</v>
      </c>
      <c r="U67" s="901">
        <v>38908</v>
      </c>
      <c r="V67" s="901" t="s">
        <v>142</v>
      </c>
      <c r="W67" s="901" t="s">
        <v>143</v>
      </c>
      <c r="X67" s="901" t="s">
        <v>144</v>
      </c>
      <c r="Y67" s="1134">
        <v>76353</v>
      </c>
      <c r="Z67" s="112"/>
      <c r="AA67" s="112"/>
      <c r="AB67" s="122"/>
      <c r="AC67" s="112"/>
      <c r="AD67" s="112"/>
      <c r="AE67" s="112"/>
    </row>
    <row r="68" spans="1:31" ht="13.5" customHeight="1">
      <c r="A68" s="943"/>
      <c r="B68" s="943"/>
      <c r="C68" s="943"/>
      <c r="D68" s="253" t="s">
        <v>145</v>
      </c>
      <c r="E68" s="170">
        <v>449112690</v>
      </c>
      <c r="F68" s="171">
        <f>+E68</f>
        <v>449112690</v>
      </c>
      <c r="G68" s="171">
        <v>149704230</v>
      </c>
      <c r="H68" s="173"/>
      <c r="I68" s="170"/>
      <c r="J68" s="205">
        <v>86440000</v>
      </c>
      <c r="K68" s="205">
        <v>43220000</v>
      </c>
      <c r="L68" s="206">
        <f>+G68</f>
        <v>149704230</v>
      </c>
      <c r="M68" s="133"/>
      <c r="N68" s="133"/>
      <c r="O68" s="908"/>
      <c r="P68" s="908"/>
      <c r="Q68" s="918"/>
      <c r="R68" s="908"/>
      <c r="S68" s="918"/>
      <c r="T68" s="902"/>
      <c r="U68" s="902"/>
      <c r="V68" s="902"/>
      <c r="W68" s="902"/>
      <c r="X68" s="902"/>
      <c r="Y68" s="1135"/>
      <c r="Z68" s="112"/>
      <c r="AA68" s="112"/>
      <c r="AB68" s="122"/>
      <c r="AC68" s="112"/>
      <c r="AD68" s="112"/>
      <c r="AE68" s="112"/>
    </row>
    <row r="69" spans="1:31" ht="27.75" customHeight="1">
      <c r="A69" s="943"/>
      <c r="B69" s="943"/>
      <c r="C69" s="943"/>
      <c r="D69" s="253" t="s">
        <v>146</v>
      </c>
      <c r="E69" s="254">
        <v>0.5</v>
      </c>
      <c r="F69" s="130">
        <f>+E69</f>
        <v>0.5</v>
      </c>
      <c r="G69" s="229">
        <v>0.17</v>
      </c>
      <c r="H69" s="254"/>
      <c r="I69" s="129"/>
      <c r="J69" s="131">
        <v>0</v>
      </c>
      <c r="K69" s="131">
        <v>0.16</v>
      </c>
      <c r="L69" s="230">
        <v>0.3</v>
      </c>
      <c r="M69" s="133"/>
      <c r="N69" s="133"/>
      <c r="O69" s="908"/>
      <c r="P69" s="908"/>
      <c r="Q69" s="918"/>
      <c r="R69" s="908"/>
      <c r="S69" s="918"/>
      <c r="T69" s="902"/>
      <c r="U69" s="902"/>
      <c r="V69" s="902"/>
      <c r="W69" s="902"/>
      <c r="X69" s="902"/>
      <c r="Y69" s="1135"/>
      <c r="Z69" s="112"/>
      <c r="AA69" s="112"/>
      <c r="AB69" s="122"/>
      <c r="AC69" s="112"/>
      <c r="AD69" s="112"/>
      <c r="AE69" s="112"/>
    </row>
    <row r="70" spans="1:31">
      <c r="A70" s="943"/>
      <c r="B70" s="943"/>
      <c r="C70" s="943"/>
      <c r="D70" s="1101" t="s">
        <v>147</v>
      </c>
      <c r="E70" s="1063">
        <v>15008539</v>
      </c>
      <c r="F70" s="1058">
        <f>+E70</f>
        <v>15008539</v>
      </c>
      <c r="G70" s="180">
        <v>5002846.3333333302</v>
      </c>
      <c r="H70" s="1137"/>
      <c r="I70" s="179"/>
      <c r="J70" s="1105">
        <v>10480618</v>
      </c>
      <c r="K70" s="1105">
        <v>15008539</v>
      </c>
      <c r="L70" s="1139">
        <v>5002846</v>
      </c>
      <c r="M70" s="1031"/>
      <c r="N70" s="1031"/>
      <c r="O70" s="908"/>
      <c r="P70" s="908"/>
      <c r="Q70" s="918"/>
      <c r="R70" s="908"/>
      <c r="S70" s="918"/>
      <c r="T70" s="902"/>
      <c r="U70" s="902"/>
      <c r="V70" s="902"/>
      <c r="W70" s="902"/>
      <c r="X70" s="902"/>
      <c r="Y70" s="1135"/>
      <c r="Z70" s="112"/>
      <c r="AA70" s="112"/>
      <c r="AB70" s="122"/>
      <c r="AC70" s="112"/>
      <c r="AD70" s="112"/>
      <c r="AE70" s="112"/>
    </row>
    <row r="71" spans="1:31" ht="13.5" thickBot="1">
      <c r="A71" s="943"/>
      <c r="B71" s="943"/>
      <c r="C71" s="944"/>
      <c r="D71" s="1102"/>
      <c r="E71" s="1064"/>
      <c r="F71" s="1059"/>
      <c r="G71" s="183"/>
      <c r="H71" s="1138"/>
      <c r="I71" s="182"/>
      <c r="J71" s="1106"/>
      <c r="K71" s="1106"/>
      <c r="L71" s="1140"/>
      <c r="M71" s="1032"/>
      <c r="N71" s="1032"/>
      <c r="O71" s="909"/>
      <c r="P71" s="909"/>
      <c r="Q71" s="919"/>
      <c r="R71" s="909"/>
      <c r="S71" s="919"/>
      <c r="T71" s="903"/>
      <c r="U71" s="903"/>
      <c r="V71" s="903"/>
      <c r="W71" s="903"/>
      <c r="X71" s="903"/>
      <c r="Y71" s="1136"/>
      <c r="Z71" s="112"/>
      <c r="AA71" s="112"/>
      <c r="AB71" s="122"/>
      <c r="AC71" s="112"/>
      <c r="AD71" s="112"/>
      <c r="AE71" s="112"/>
    </row>
    <row r="72" spans="1:31" ht="12.75" customHeight="1">
      <c r="A72" s="943"/>
      <c r="B72" s="943"/>
      <c r="C72" s="1128" t="s">
        <v>171</v>
      </c>
      <c r="D72" s="115" t="s">
        <v>136</v>
      </c>
      <c r="E72" s="199">
        <v>0</v>
      </c>
      <c r="F72" s="231"/>
      <c r="G72" s="231">
        <v>0.66666666666666663</v>
      </c>
      <c r="H72" s="199"/>
      <c r="I72" s="199"/>
      <c r="J72" s="232"/>
      <c r="K72" s="232">
        <v>0</v>
      </c>
      <c r="L72" s="228">
        <v>0.33600000000000002</v>
      </c>
      <c r="M72" s="216"/>
      <c r="N72" s="216"/>
      <c r="O72" s="1080" t="s">
        <v>171</v>
      </c>
      <c r="P72" s="1080" t="s">
        <v>172</v>
      </c>
      <c r="Q72" s="1145" t="s">
        <v>173</v>
      </c>
      <c r="R72" s="1146" t="s">
        <v>140</v>
      </c>
      <c r="S72" s="1145" t="s">
        <v>174</v>
      </c>
      <c r="T72" s="1141">
        <v>48066</v>
      </c>
      <c r="U72" s="1141">
        <v>47135</v>
      </c>
      <c r="V72" s="1141" t="s">
        <v>142</v>
      </c>
      <c r="W72" s="1141" t="s">
        <v>143</v>
      </c>
      <c r="X72" s="1141" t="s">
        <v>144</v>
      </c>
      <c r="Y72" s="1142">
        <v>95201</v>
      </c>
      <c r="Z72" s="112"/>
      <c r="AA72" s="112"/>
      <c r="AB72" s="122"/>
      <c r="AC72" s="112"/>
      <c r="AD72" s="112"/>
      <c r="AE72" s="112"/>
    </row>
    <row r="73" spans="1:31" ht="12.75" customHeight="1">
      <c r="A73" s="943"/>
      <c r="B73" s="943"/>
      <c r="C73" s="1129"/>
      <c r="D73" s="253" t="s">
        <v>145</v>
      </c>
      <c r="E73" s="170">
        <v>0</v>
      </c>
      <c r="F73" s="171"/>
      <c r="G73" s="171">
        <v>149704230</v>
      </c>
      <c r="H73" s="170"/>
      <c r="I73" s="170"/>
      <c r="J73" s="205"/>
      <c r="K73" s="205">
        <v>43220000</v>
      </c>
      <c r="L73" s="206">
        <v>76553333.333333328</v>
      </c>
      <c r="M73" s="195"/>
      <c r="N73" s="195"/>
      <c r="O73" s="908"/>
      <c r="P73" s="908"/>
      <c r="Q73" s="918"/>
      <c r="R73" s="1094"/>
      <c r="S73" s="918"/>
      <c r="T73" s="902"/>
      <c r="U73" s="902"/>
      <c r="V73" s="902"/>
      <c r="W73" s="902"/>
      <c r="X73" s="902"/>
      <c r="Y73" s="1132"/>
      <c r="Z73" s="112"/>
      <c r="AA73" s="112"/>
      <c r="AB73" s="122"/>
      <c r="AC73" s="112"/>
      <c r="AD73" s="112"/>
      <c r="AE73" s="112"/>
    </row>
    <row r="74" spans="1:31" ht="12.75" customHeight="1">
      <c r="A74" s="943"/>
      <c r="B74" s="943"/>
      <c r="C74" s="1129"/>
      <c r="D74" s="253" t="s">
        <v>146</v>
      </c>
      <c r="E74" s="254">
        <v>0</v>
      </c>
      <c r="F74" s="233"/>
      <c r="G74" s="234">
        <v>0.17</v>
      </c>
      <c r="H74" s="254"/>
      <c r="I74" s="254"/>
      <c r="J74" s="235"/>
      <c r="K74" s="235">
        <v>0</v>
      </c>
      <c r="L74" s="236">
        <v>0</v>
      </c>
      <c r="M74" s="195"/>
      <c r="N74" s="195"/>
      <c r="O74" s="908"/>
      <c r="P74" s="908"/>
      <c r="Q74" s="918"/>
      <c r="R74" s="1094"/>
      <c r="S74" s="918"/>
      <c r="T74" s="902"/>
      <c r="U74" s="902"/>
      <c r="V74" s="902"/>
      <c r="W74" s="902"/>
      <c r="X74" s="902"/>
      <c r="Y74" s="1132"/>
      <c r="Z74" s="112"/>
      <c r="AA74" s="112"/>
      <c r="AB74" s="122"/>
      <c r="AC74" s="112"/>
      <c r="AD74" s="112"/>
      <c r="AE74" s="112"/>
    </row>
    <row r="75" spans="1:31" ht="12.75" customHeight="1">
      <c r="A75" s="943"/>
      <c r="B75" s="943"/>
      <c r="C75" s="1129"/>
      <c r="D75" s="1101" t="s">
        <v>147</v>
      </c>
      <c r="E75" s="1063">
        <v>0</v>
      </c>
      <c r="F75" s="979"/>
      <c r="G75" s="237">
        <v>5002846.333333333</v>
      </c>
      <c r="H75" s="1063"/>
      <c r="I75" s="1063"/>
      <c r="J75" s="1143"/>
      <c r="K75" s="1143">
        <v>0</v>
      </c>
      <c r="L75" s="1139">
        <v>0</v>
      </c>
      <c r="M75" s="195"/>
      <c r="N75" s="195"/>
      <c r="O75" s="908"/>
      <c r="P75" s="908"/>
      <c r="Q75" s="918"/>
      <c r="R75" s="1094"/>
      <c r="S75" s="918"/>
      <c r="T75" s="902"/>
      <c r="U75" s="902"/>
      <c r="V75" s="902"/>
      <c r="W75" s="902"/>
      <c r="X75" s="902"/>
      <c r="Y75" s="1132"/>
      <c r="Z75" s="112"/>
      <c r="AA75" s="112"/>
      <c r="AB75" s="122"/>
      <c r="AC75" s="112"/>
      <c r="AD75" s="112"/>
      <c r="AE75" s="112"/>
    </row>
    <row r="76" spans="1:31" ht="13.5" thickBot="1">
      <c r="A76" s="943"/>
      <c r="B76" s="943"/>
      <c r="C76" s="1130"/>
      <c r="D76" s="1102"/>
      <c r="E76" s="1064"/>
      <c r="F76" s="980"/>
      <c r="G76" s="238"/>
      <c r="H76" s="1064"/>
      <c r="I76" s="1064"/>
      <c r="J76" s="1144"/>
      <c r="K76" s="1144"/>
      <c r="L76" s="1140"/>
      <c r="M76" s="226"/>
      <c r="N76" s="226"/>
      <c r="O76" s="909"/>
      <c r="P76" s="909"/>
      <c r="Q76" s="919"/>
      <c r="R76" s="1095"/>
      <c r="S76" s="919"/>
      <c r="T76" s="903"/>
      <c r="U76" s="903"/>
      <c r="V76" s="903"/>
      <c r="W76" s="903"/>
      <c r="X76" s="903"/>
      <c r="Y76" s="1133"/>
      <c r="Z76" s="112"/>
      <c r="AA76" s="112"/>
      <c r="AB76" s="122"/>
      <c r="AC76" s="112"/>
      <c r="AD76" s="112"/>
      <c r="AE76" s="112"/>
    </row>
    <row r="77" spans="1:31" ht="12.75" customHeight="1">
      <c r="A77" s="943"/>
      <c r="B77" s="943"/>
      <c r="C77" s="942" t="s">
        <v>175</v>
      </c>
      <c r="D77" s="115" t="s">
        <v>136</v>
      </c>
      <c r="E77" s="199">
        <v>0</v>
      </c>
      <c r="F77" s="231"/>
      <c r="G77" s="231">
        <v>0.66666666666666663</v>
      </c>
      <c r="H77" s="199"/>
      <c r="I77" s="199"/>
      <c r="J77" s="232"/>
      <c r="K77" s="232">
        <v>0</v>
      </c>
      <c r="L77" s="228">
        <v>0.22400000000000003</v>
      </c>
      <c r="M77" s="216"/>
      <c r="N77" s="239"/>
      <c r="O77" s="1080" t="s">
        <v>175</v>
      </c>
      <c r="P77" s="1071" t="s">
        <v>176</v>
      </c>
      <c r="Q77" s="933" t="s">
        <v>153</v>
      </c>
      <c r="R77" s="1093" t="s">
        <v>140</v>
      </c>
      <c r="S77" s="933" t="s">
        <v>177</v>
      </c>
      <c r="T77" s="901">
        <v>191535</v>
      </c>
      <c r="U77" s="901">
        <v>202823</v>
      </c>
      <c r="V77" s="1141" t="s">
        <v>142</v>
      </c>
      <c r="W77" s="1141" t="s">
        <v>143</v>
      </c>
      <c r="X77" s="1141" t="s">
        <v>144</v>
      </c>
      <c r="Y77" s="1131">
        <v>394358</v>
      </c>
      <c r="Z77" s="112"/>
      <c r="AA77" s="112"/>
      <c r="AB77" s="122"/>
      <c r="AC77" s="112"/>
      <c r="AD77" s="112"/>
      <c r="AE77" s="112"/>
    </row>
    <row r="78" spans="1:31" ht="12.75" customHeight="1">
      <c r="A78" s="943"/>
      <c r="B78" s="943"/>
      <c r="C78" s="943"/>
      <c r="D78" s="253" t="s">
        <v>145</v>
      </c>
      <c r="E78" s="170">
        <v>0</v>
      </c>
      <c r="F78" s="171"/>
      <c r="G78" s="171">
        <v>149704230</v>
      </c>
      <c r="H78" s="170"/>
      <c r="I78" s="170"/>
      <c r="J78" s="205"/>
      <c r="K78" s="205">
        <v>43220000</v>
      </c>
      <c r="L78" s="206">
        <v>76553333.333333328</v>
      </c>
      <c r="M78" s="195"/>
      <c r="N78" s="196"/>
      <c r="O78" s="908"/>
      <c r="P78" s="1072"/>
      <c r="Q78" s="918"/>
      <c r="R78" s="1094"/>
      <c r="S78" s="918"/>
      <c r="T78" s="902"/>
      <c r="U78" s="902"/>
      <c r="V78" s="902"/>
      <c r="W78" s="902"/>
      <c r="X78" s="902"/>
      <c r="Y78" s="1132"/>
      <c r="Z78" s="112"/>
      <c r="AA78" s="112"/>
      <c r="AB78" s="122"/>
      <c r="AC78" s="112"/>
      <c r="AD78" s="112"/>
      <c r="AE78" s="112"/>
    </row>
    <row r="79" spans="1:31" ht="12.75" customHeight="1">
      <c r="A79" s="943"/>
      <c r="B79" s="943"/>
      <c r="C79" s="943"/>
      <c r="D79" s="253" t="s">
        <v>146</v>
      </c>
      <c r="E79" s="254">
        <v>0</v>
      </c>
      <c r="F79" s="233"/>
      <c r="G79" s="234">
        <v>0.17</v>
      </c>
      <c r="H79" s="254"/>
      <c r="I79" s="254"/>
      <c r="J79" s="235"/>
      <c r="K79" s="235">
        <v>0</v>
      </c>
      <c r="L79" s="236">
        <v>0</v>
      </c>
      <c r="M79" s="195"/>
      <c r="N79" s="196"/>
      <c r="O79" s="908"/>
      <c r="P79" s="1072"/>
      <c r="Q79" s="918"/>
      <c r="R79" s="1094"/>
      <c r="S79" s="918"/>
      <c r="T79" s="902"/>
      <c r="U79" s="902"/>
      <c r="V79" s="902"/>
      <c r="W79" s="902"/>
      <c r="X79" s="902"/>
      <c r="Y79" s="1132"/>
      <c r="Z79" s="112"/>
      <c r="AA79" s="112"/>
      <c r="AB79" s="122"/>
      <c r="AC79" s="112"/>
      <c r="AD79" s="112"/>
      <c r="AE79" s="112"/>
    </row>
    <row r="80" spans="1:31" ht="12.75" customHeight="1">
      <c r="A80" s="943"/>
      <c r="B80" s="943"/>
      <c r="C80" s="943"/>
      <c r="D80" s="1101" t="s">
        <v>147</v>
      </c>
      <c r="E80" s="1063">
        <v>0</v>
      </c>
      <c r="F80" s="979"/>
      <c r="G80" s="237">
        <v>5002846.333333333</v>
      </c>
      <c r="H80" s="1063"/>
      <c r="I80" s="1063"/>
      <c r="J80" s="1143"/>
      <c r="K80" s="1143">
        <v>0</v>
      </c>
      <c r="L80" s="1139">
        <v>0</v>
      </c>
      <c r="M80" s="195"/>
      <c r="N80" s="196"/>
      <c r="O80" s="908"/>
      <c r="P80" s="1072"/>
      <c r="Q80" s="918"/>
      <c r="R80" s="1094"/>
      <c r="S80" s="918"/>
      <c r="T80" s="902"/>
      <c r="U80" s="902"/>
      <c r="V80" s="902"/>
      <c r="W80" s="902"/>
      <c r="X80" s="902"/>
      <c r="Y80" s="1132"/>
      <c r="Z80" s="112"/>
      <c r="AA80" s="112"/>
      <c r="AB80" s="122"/>
      <c r="AC80" s="112"/>
      <c r="AD80" s="112"/>
      <c r="AE80" s="112"/>
    </row>
    <row r="81" spans="1:78" ht="13.5" thickBot="1">
      <c r="A81" s="943"/>
      <c r="B81" s="943"/>
      <c r="C81" s="944"/>
      <c r="D81" s="1102"/>
      <c r="E81" s="1064"/>
      <c r="F81" s="980"/>
      <c r="G81" s="238"/>
      <c r="H81" s="1064"/>
      <c r="I81" s="1064"/>
      <c r="J81" s="1144"/>
      <c r="K81" s="1144"/>
      <c r="L81" s="1140"/>
      <c r="M81" s="226"/>
      <c r="N81" s="240"/>
      <c r="O81" s="909"/>
      <c r="P81" s="1073"/>
      <c r="Q81" s="919"/>
      <c r="R81" s="1095"/>
      <c r="S81" s="919"/>
      <c r="T81" s="903"/>
      <c r="U81" s="903"/>
      <c r="V81" s="903"/>
      <c r="W81" s="903"/>
      <c r="X81" s="903"/>
      <c r="Y81" s="1133"/>
      <c r="Z81" s="112"/>
      <c r="AA81" s="112"/>
      <c r="AB81" s="122"/>
      <c r="AC81" s="112"/>
      <c r="AD81" s="112"/>
      <c r="AE81" s="112"/>
    </row>
    <row r="82" spans="1:78" ht="12" customHeight="1">
      <c r="A82" s="943"/>
      <c r="B82" s="943"/>
      <c r="C82" s="943" t="s">
        <v>178</v>
      </c>
      <c r="D82" s="193" t="s">
        <v>136</v>
      </c>
      <c r="E82" s="199">
        <f>+E77+E72</f>
        <v>0</v>
      </c>
      <c r="F82" s="231"/>
      <c r="G82" s="231">
        <v>1.9933333333333332</v>
      </c>
      <c r="H82" s="199"/>
      <c r="I82" s="199"/>
      <c r="J82" s="232"/>
      <c r="K82" s="232">
        <f t="shared" ref="K82" si="0">+K77+K72</f>
        <v>0</v>
      </c>
      <c r="L82" s="228">
        <f>L77+L72</f>
        <v>0.56000000000000005</v>
      </c>
      <c r="M82" s="195"/>
      <c r="N82" s="195"/>
      <c r="O82" s="241"/>
      <c r="P82" s="241"/>
      <c r="Q82" s="242"/>
      <c r="R82" s="241"/>
      <c r="S82" s="242"/>
      <c r="T82" s="207"/>
      <c r="U82" s="207"/>
      <c r="V82" s="207"/>
      <c r="W82" s="207"/>
      <c r="X82" s="207"/>
      <c r="Y82" s="208"/>
      <c r="Z82" s="112"/>
      <c r="AA82" s="112"/>
      <c r="AB82" s="122"/>
      <c r="AC82" s="112"/>
      <c r="AD82" s="112"/>
      <c r="AE82" s="112"/>
    </row>
    <row r="83" spans="1:78" ht="12" customHeight="1">
      <c r="A83" s="943"/>
      <c r="B83" s="943"/>
      <c r="C83" s="943"/>
      <c r="D83" s="253" t="s">
        <v>145</v>
      </c>
      <c r="E83" s="170">
        <f>+E78+E73+E68</f>
        <v>449112690</v>
      </c>
      <c r="F83" s="171">
        <f t="shared" ref="F83:K83" si="1">+F78+F73+F68</f>
        <v>449112690</v>
      </c>
      <c r="G83" s="171">
        <v>449112690</v>
      </c>
      <c r="H83" s="170">
        <f t="shared" si="1"/>
        <v>0</v>
      </c>
      <c r="I83" s="170">
        <f t="shared" si="1"/>
        <v>0</v>
      </c>
      <c r="J83" s="205">
        <f t="shared" si="1"/>
        <v>86440000</v>
      </c>
      <c r="K83" s="205">
        <f t="shared" si="1"/>
        <v>129660000</v>
      </c>
      <c r="L83" s="206">
        <f>L78+L73+L68</f>
        <v>302810896.66666663</v>
      </c>
      <c r="M83" s="195"/>
      <c r="N83" s="195"/>
      <c r="O83" s="241"/>
      <c r="P83" s="241"/>
      <c r="Q83" s="242"/>
      <c r="R83" s="241"/>
      <c r="S83" s="242"/>
      <c r="T83" s="207"/>
      <c r="U83" s="207"/>
      <c r="V83" s="207"/>
      <c r="W83" s="207"/>
      <c r="X83" s="207"/>
      <c r="Y83" s="208"/>
      <c r="Z83" s="112"/>
      <c r="AA83" s="112"/>
      <c r="AB83" s="122"/>
      <c r="AC83" s="112"/>
      <c r="AD83" s="112"/>
      <c r="AE83" s="112"/>
    </row>
    <row r="84" spans="1:78" ht="12" customHeight="1">
      <c r="A84" s="943"/>
      <c r="B84" s="943"/>
      <c r="C84" s="943"/>
      <c r="D84" s="253" t="s">
        <v>146</v>
      </c>
      <c r="E84" s="254">
        <f>+E79+E74</f>
        <v>0</v>
      </c>
      <c r="F84" s="233"/>
      <c r="G84" s="243">
        <f>G69+G74+G79</f>
        <v>0.51</v>
      </c>
      <c r="H84" s="254"/>
      <c r="I84" s="254"/>
      <c r="J84" s="235"/>
      <c r="K84" s="235">
        <f t="shared" ref="K84:K85" si="2">+K79+K74</f>
        <v>0</v>
      </c>
      <c r="L84" s="230">
        <v>0</v>
      </c>
      <c r="M84" s="195"/>
      <c r="N84" s="195"/>
      <c r="O84" s="241"/>
      <c r="P84" s="241"/>
      <c r="Q84" s="242"/>
      <c r="R84" s="241"/>
      <c r="S84" s="242"/>
      <c r="T84" s="207"/>
      <c r="U84" s="207"/>
      <c r="V84" s="207"/>
      <c r="W84" s="207"/>
      <c r="X84" s="207"/>
      <c r="Y84" s="208"/>
      <c r="Z84" s="112"/>
      <c r="AA84" s="112"/>
      <c r="AB84" s="122"/>
      <c r="AC84" s="112"/>
      <c r="AD84" s="112"/>
      <c r="AE84" s="112"/>
    </row>
    <row r="85" spans="1:78" ht="12" customHeight="1">
      <c r="A85" s="943"/>
      <c r="B85" s="943"/>
      <c r="C85" s="943"/>
      <c r="D85" s="1101" t="s">
        <v>147</v>
      </c>
      <c r="E85" s="1063">
        <f>+E80+E75</f>
        <v>0</v>
      </c>
      <c r="F85" s="979"/>
      <c r="G85" s="244">
        <v>15008539</v>
      </c>
      <c r="H85" s="1063"/>
      <c r="I85" s="1063"/>
      <c r="J85" s="1143"/>
      <c r="K85" s="1143">
        <f t="shared" si="2"/>
        <v>0</v>
      </c>
      <c r="L85" s="244">
        <v>15008539</v>
      </c>
      <c r="M85" s="195"/>
      <c r="N85" s="195"/>
      <c r="O85" s="241"/>
      <c r="P85" s="241"/>
      <c r="Q85" s="242"/>
      <c r="R85" s="241"/>
      <c r="S85" s="242"/>
      <c r="T85" s="207"/>
      <c r="U85" s="207"/>
      <c r="V85" s="207"/>
      <c r="W85" s="207"/>
      <c r="X85" s="207"/>
      <c r="Y85" s="208"/>
      <c r="Z85" s="112"/>
      <c r="AA85" s="112"/>
      <c r="AB85" s="122"/>
      <c r="AC85" s="112"/>
      <c r="AD85" s="112"/>
      <c r="AE85" s="112"/>
    </row>
    <row r="86" spans="1:78" ht="12" customHeight="1" thickBot="1">
      <c r="A86" s="944"/>
      <c r="B86" s="944"/>
      <c r="C86" s="944"/>
      <c r="D86" s="1107"/>
      <c r="E86" s="1064"/>
      <c r="F86" s="980"/>
      <c r="G86" s="245"/>
      <c r="H86" s="1064"/>
      <c r="I86" s="1064"/>
      <c r="J86" s="1144"/>
      <c r="K86" s="1144"/>
      <c r="L86" s="246"/>
      <c r="M86" s="195"/>
      <c r="N86" s="195"/>
      <c r="O86" s="241"/>
      <c r="P86" s="241"/>
      <c r="Q86" s="242"/>
      <c r="R86" s="241"/>
      <c r="S86" s="242"/>
      <c r="T86" s="207"/>
      <c r="U86" s="207"/>
      <c r="V86" s="207"/>
      <c r="W86" s="207"/>
      <c r="X86" s="207"/>
      <c r="Y86" s="208"/>
      <c r="Z86" s="112"/>
      <c r="AA86" s="112"/>
      <c r="AB86" s="122"/>
      <c r="AC86" s="112"/>
      <c r="AD86" s="112"/>
      <c r="AE86" s="112"/>
    </row>
    <row r="87" spans="1:78" ht="13.5" customHeight="1">
      <c r="A87" s="968">
        <v>6</v>
      </c>
      <c r="B87" s="939" t="s">
        <v>86</v>
      </c>
      <c r="C87" s="1147" t="s">
        <v>179</v>
      </c>
      <c r="D87" s="115" t="s">
        <v>136</v>
      </c>
      <c r="E87" s="118">
        <v>9.4</v>
      </c>
      <c r="F87" s="117">
        <v>9</v>
      </c>
      <c r="G87" s="117">
        <v>9</v>
      </c>
      <c r="H87" s="118"/>
      <c r="I87" s="116"/>
      <c r="J87" s="119">
        <v>0</v>
      </c>
      <c r="K87" s="247">
        <v>0.04</v>
      </c>
      <c r="L87" s="248">
        <v>0</v>
      </c>
      <c r="M87" s="121"/>
      <c r="N87" s="121"/>
      <c r="O87" s="1077" t="s">
        <v>179</v>
      </c>
      <c r="P87" s="948" t="s">
        <v>180</v>
      </c>
      <c r="Q87" s="1041" t="s">
        <v>181</v>
      </c>
      <c r="R87" s="948" t="s">
        <v>182</v>
      </c>
      <c r="S87" s="1041" t="s">
        <v>183</v>
      </c>
      <c r="T87" s="1043" t="s">
        <v>184</v>
      </c>
      <c r="U87" s="1043" t="s">
        <v>185</v>
      </c>
      <c r="V87" s="1043" t="s">
        <v>163</v>
      </c>
      <c r="W87" s="1043" t="s">
        <v>164</v>
      </c>
      <c r="X87" s="1043" t="s">
        <v>165</v>
      </c>
      <c r="Y87" s="1153">
        <v>34669</v>
      </c>
      <c r="Z87" s="112"/>
      <c r="AA87" s="112"/>
      <c r="AB87" s="122"/>
      <c r="AC87" s="112"/>
      <c r="AD87" s="112"/>
      <c r="AE87" s="112"/>
    </row>
    <row r="88" spans="1:78" ht="13.5" customHeight="1">
      <c r="A88" s="969"/>
      <c r="B88" s="940"/>
      <c r="C88" s="1148"/>
      <c r="D88" s="253" t="s">
        <v>145</v>
      </c>
      <c r="E88" s="173">
        <v>1194445933</v>
      </c>
      <c r="F88" s="171">
        <v>1194445933</v>
      </c>
      <c r="G88" s="171">
        <v>1194445933</v>
      </c>
      <c r="H88" s="173"/>
      <c r="I88" s="170"/>
      <c r="J88" s="205">
        <v>48900000</v>
      </c>
      <c r="K88" s="205">
        <v>92910000</v>
      </c>
      <c r="L88" s="249">
        <v>127486000</v>
      </c>
      <c r="M88" s="133"/>
      <c r="N88" s="133"/>
      <c r="O88" s="1078"/>
      <c r="P88" s="949"/>
      <c r="Q88" s="1042"/>
      <c r="R88" s="949"/>
      <c r="S88" s="1042"/>
      <c r="T88" s="1044"/>
      <c r="U88" s="1044"/>
      <c r="V88" s="1044"/>
      <c r="W88" s="1044"/>
      <c r="X88" s="1044"/>
      <c r="Y88" s="1154"/>
      <c r="Z88" s="112"/>
      <c r="AA88" s="112"/>
      <c r="AB88" s="122"/>
      <c r="AC88" s="112"/>
      <c r="AD88" s="112"/>
      <c r="AE88" s="112"/>
    </row>
    <row r="89" spans="1:78" ht="26.25" customHeight="1">
      <c r="A89" s="969"/>
      <c r="B89" s="940"/>
      <c r="C89" s="1148"/>
      <c r="D89" s="253" t="s">
        <v>146</v>
      </c>
      <c r="E89" s="250">
        <f>+F89</f>
        <v>0.4</v>
      </c>
      <c r="F89" s="176">
        <v>0.4</v>
      </c>
      <c r="G89" s="130">
        <v>0.4</v>
      </c>
      <c r="H89" s="251"/>
      <c r="I89" s="129"/>
      <c r="J89" s="131">
        <v>0</v>
      </c>
      <c r="K89" s="131">
        <v>0</v>
      </c>
      <c r="L89" s="252">
        <v>0</v>
      </c>
      <c r="M89" s="133"/>
      <c r="N89" s="133"/>
      <c r="O89" s="1078"/>
      <c r="P89" s="949"/>
      <c r="Q89" s="1042"/>
      <c r="R89" s="949"/>
      <c r="S89" s="1042"/>
      <c r="T89" s="1044"/>
      <c r="U89" s="1044"/>
      <c r="V89" s="1044"/>
      <c r="W89" s="1044"/>
      <c r="X89" s="1044"/>
      <c r="Y89" s="1154"/>
      <c r="Z89" s="112"/>
      <c r="AA89" s="112"/>
      <c r="AB89" s="122"/>
      <c r="AC89" s="112"/>
      <c r="AD89" s="112"/>
      <c r="AE89" s="112"/>
    </row>
    <row r="90" spans="1:78" ht="11.25" customHeight="1">
      <c r="A90" s="969"/>
      <c r="B90" s="940"/>
      <c r="C90" s="1148"/>
      <c r="D90" s="1156" t="s">
        <v>147</v>
      </c>
      <c r="E90" s="1158">
        <v>69871194</v>
      </c>
      <c r="F90" s="1058">
        <v>69871194</v>
      </c>
      <c r="G90" s="130">
        <v>69871194</v>
      </c>
      <c r="H90" s="1158"/>
      <c r="I90" s="129"/>
      <c r="J90" s="1160">
        <v>20475862.5</v>
      </c>
      <c r="K90" s="1105">
        <v>20475862.5</v>
      </c>
      <c r="L90" s="222">
        <v>20475862.5</v>
      </c>
      <c r="M90" s="1081"/>
      <c r="N90" s="1081"/>
      <c r="O90" s="1078"/>
      <c r="P90" s="949"/>
      <c r="Q90" s="1042"/>
      <c r="R90" s="949"/>
      <c r="S90" s="1042"/>
      <c r="T90" s="1044"/>
      <c r="U90" s="1044"/>
      <c r="V90" s="1044"/>
      <c r="W90" s="1044"/>
      <c r="X90" s="1044"/>
      <c r="Y90" s="1154"/>
      <c r="Z90" s="112"/>
      <c r="AA90" s="112"/>
      <c r="AB90" s="122"/>
      <c r="AC90" s="112"/>
      <c r="AD90" s="112"/>
      <c r="AE90" s="112"/>
    </row>
    <row r="91" spans="1:78" ht="37.5" customHeight="1" thickBot="1">
      <c r="A91" s="970"/>
      <c r="B91" s="941"/>
      <c r="C91" s="1149"/>
      <c r="D91" s="1157"/>
      <c r="E91" s="1159"/>
      <c r="F91" s="1059"/>
      <c r="G91" s="147"/>
      <c r="H91" s="1159"/>
      <c r="I91" s="149"/>
      <c r="J91" s="1161"/>
      <c r="K91" s="1106"/>
      <c r="L91" s="225">
        <v>0</v>
      </c>
      <c r="M91" s="1082"/>
      <c r="N91" s="1082"/>
      <c r="O91" s="1079"/>
      <c r="P91" s="1047"/>
      <c r="Q91" s="1074"/>
      <c r="R91" s="1047"/>
      <c r="S91" s="1074"/>
      <c r="T91" s="1060"/>
      <c r="U91" s="1060"/>
      <c r="V91" s="1060"/>
      <c r="W91" s="1060"/>
      <c r="X91" s="1060"/>
      <c r="Y91" s="1155"/>
      <c r="Z91" s="112"/>
      <c r="AA91" s="112"/>
      <c r="AB91" s="122"/>
      <c r="AC91" s="112"/>
      <c r="AD91" s="112"/>
      <c r="AE91" s="112"/>
    </row>
    <row r="92" spans="1:78" s="266" customFormat="1" ht="49.5" customHeight="1">
      <c r="A92" s="968">
        <v>7</v>
      </c>
      <c r="B92" s="968" t="s">
        <v>91</v>
      </c>
      <c r="C92" s="943" t="s">
        <v>186</v>
      </c>
      <c r="D92" s="193" t="s">
        <v>136</v>
      </c>
      <c r="E92" s="258">
        <f>+F92</f>
        <v>20</v>
      </c>
      <c r="F92" s="259">
        <v>20</v>
      </c>
      <c r="G92" s="152">
        <v>20</v>
      </c>
      <c r="H92" s="260"/>
      <c r="I92" s="153"/>
      <c r="J92" s="261">
        <v>0</v>
      </c>
      <c r="K92" s="261">
        <v>0</v>
      </c>
      <c r="L92" s="248">
        <v>0</v>
      </c>
      <c r="M92" s="260"/>
      <c r="N92" s="260"/>
      <c r="O92" s="1048" t="s">
        <v>186</v>
      </c>
      <c r="P92" s="1061" t="s">
        <v>187</v>
      </c>
      <c r="Q92" s="1062" t="s">
        <v>188</v>
      </c>
      <c r="R92" s="1040" t="s">
        <v>189</v>
      </c>
      <c r="S92" s="1056" t="s">
        <v>190</v>
      </c>
      <c r="T92" s="1055">
        <f>92106+20477</f>
        <v>112583</v>
      </c>
      <c r="U92" s="1055">
        <f>92641+20877</f>
        <v>113518</v>
      </c>
      <c r="V92" s="1055" t="s">
        <v>191</v>
      </c>
      <c r="W92" s="1055" t="s">
        <v>143</v>
      </c>
      <c r="X92" s="1055" t="s">
        <v>144</v>
      </c>
      <c r="Y92" s="1166">
        <f>T92+U92</f>
        <v>226101</v>
      </c>
      <c r="Z92" s="262"/>
      <c r="AA92" s="262"/>
      <c r="AB92" s="263"/>
      <c r="AC92" s="262"/>
      <c r="AD92" s="262"/>
      <c r="AE92" s="262"/>
      <c r="AF92" s="264"/>
      <c r="AG92" s="264"/>
      <c r="AH92" s="264"/>
      <c r="AI92" s="265"/>
      <c r="AJ92" s="265"/>
      <c r="AK92" s="265"/>
      <c r="AL92" s="265"/>
      <c r="AM92" s="265"/>
      <c r="AN92" s="265"/>
      <c r="AO92" s="265"/>
      <c r="AP92" s="265"/>
      <c r="AQ92" s="265"/>
      <c r="AR92" s="265"/>
      <c r="AS92" s="265"/>
      <c r="AT92" s="265"/>
      <c r="AU92" s="265"/>
      <c r="AV92" s="265"/>
      <c r="AW92" s="265"/>
      <c r="AX92" s="265"/>
      <c r="AY92" s="265"/>
      <c r="AZ92" s="265"/>
      <c r="BA92" s="265"/>
      <c r="BB92" s="265"/>
      <c r="BC92" s="265"/>
      <c r="BD92" s="265"/>
      <c r="BE92" s="265"/>
      <c r="BF92" s="265"/>
      <c r="BG92" s="265"/>
      <c r="BH92" s="265"/>
      <c r="BI92" s="265"/>
      <c r="BJ92" s="265"/>
      <c r="BK92" s="265"/>
      <c r="BL92" s="265"/>
      <c r="BM92" s="265"/>
      <c r="BN92" s="265"/>
      <c r="BO92" s="265"/>
      <c r="BP92" s="265"/>
      <c r="BQ92" s="265"/>
      <c r="BR92" s="265"/>
      <c r="BS92" s="265"/>
      <c r="BT92" s="265"/>
      <c r="BU92" s="265"/>
      <c r="BV92" s="265"/>
      <c r="BW92" s="265"/>
      <c r="BX92" s="265"/>
      <c r="BY92" s="265"/>
      <c r="BZ92" s="265"/>
    </row>
    <row r="93" spans="1:78" s="266" customFormat="1" ht="49.5" customHeight="1">
      <c r="A93" s="969"/>
      <c r="B93" s="969"/>
      <c r="C93" s="943"/>
      <c r="D93" s="253" t="s">
        <v>145</v>
      </c>
      <c r="E93" s="173">
        <v>1705086345</v>
      </c>
      <c r="F93" s="171">
        <v>1705086345</v>
      </c>
      <c r="G93" s="171">
        <v>1705086345</v>
      </c>
      <c r="H93" s="173"/>
      <c r="I93" s="170"/>
      <c r="J93" s="205">
        <v>48900000</v>
      </c>
      <c r="K93" s="205">
        <v>237798000</v>
      </c>
      <c r="L93" s="267">
        <v>237798000</v>
      </c>
      <c r="M93" s="173"/>
      <c r="N93" s="85"/>
      <c r="O93" s="1048"/>
      <c r="P93" s="1061"/>
      <c r="Q93" s="1062"/>
      <c r="R93" s="1040"/>
      <c r="S93" s="1056"/>
      <c r="T93" s="1055"/>
      <c r="U93" s="1055"/>
      <c r="V93" s="1055"/>
      <c r="W93" s="1055"/>
      <c r="X93" s="1055"/>
      <c r="Y93" s="1166"/>
      <c r="Z93" s="262"/>
      <c r="AA93" s="262"/>
      <c r="AB93" s="263"/>
      <c r="AC93" s="262"/>
      <c r="AD93" s="262"/>
      <c r="AE93" s="262"/>
      <c r="AF93" s="264"/>
      <c r="AG93" s="264"/>
      <c r="AH93" s="264"/>
      <c r="AI93" s="265"/>
      <c r="AJ93" s="265"/>
      <c r="AK93" s="265"/>
      <c r="AL93" s="265"/>
      <c r="AM93" s="265"/>
      <c r="AN93" s="265"/>
      <c r="AO93" s="265"/>
      <c r="AP93" s="265"/>
      <c r="AQ93" s="265"/>
      <c r="AR93" s="265"/>
      <c r="AS93" s="265"/>
      <c r="AT93" s="265"/>
      <c r="AU93" s="265"/>
      <c r="AV93" s="265"/>
      <c r="AW93" s="265"/>
      <c r="AX93" s="265"/>
      <c r="AY93" s="265"/>
      <c r="AZ93" s="265"/>
      <c r="BA93" s="265"/>
      <c r="BB93" s="265"/>
      <c r="BC93" s="265"/>
      <c r="BD93" s="265"/>
      <c r="BE93" s="265"/>
      <c r="BF93" s="265"/>
      <c r="BG93" s="265"/>
      <c r="BH93" s="265"/>
      <c r="BI93" s="265"/>
      <c r="BJ93" s="265"/>
      <c r="BK93" s="265"/>
      <c r="BL93" s="265"/>
      <c r="BM93" s="265"/>
      <c r="BN93" s="265"/>
      <c r="BO93" s="265"/>
      <c r="BP93" s="265"/>
      <c r="BQ93" s="265"/>
      <c r="BR93" s="265"/>
      <c r="BS93" s="265"/>
      <c r="BT93" s="265"/>
      <c r="BU93" s="265"/>
      <c r="BV93" s="265"/>
      <c r="BW93" s="265"/>
      <c r="BX93" s="265"/>
      <c r="BY93" s="265"/>
      <c r="BZ93" s="265"/>
    </row>
    <row r="94" spans="1:78" s="266" customFormat="1" ht="49.5" customHeight="1">
      <c r="A94" s="969"/>
      <c r="B94" s="969"/>
      <c r="C94" s="943"/>
      <c r="D94" s="253" t="s">
        <v>146</v>
      </c>
      <c r="E94" s="268">
        <f>+F94</f>
        <v>29</v>
      </c>
      <c r="F94" s="229">
        <v>29</v>
      </c>
      <c r="G94" s="130">
        <v>29</v>
      </c>
      <c r="H94" s="13"/>
      <c r="I94" s="129"/>
      <c r="J94" s="269">
        <v>6.74</v>
      </c>
      <c r="K94" s="269"/>
      <c r="L94" s="267">
        <v>26.58</v>
      </c>
      <c r="M94" s="13"/>
      <c r="N94" s="270"/>
      <c r="O94" s="1048"/>
      <c r="P94" s="1061"/>
      <c r="Q94" s="1062"/>
      <c r="R94" s="1040"/>
      <c r="S94" s="1056"/>
      <c r="T94" s="1055"/>
      <c r="U94" s="1055"/>
      <c r="V94" s="1055"/>
      <c r="W94" s="1055"/>
      <c r="X94" s="1055"/>
      <c r="Y94" s="1166"/>
      <c r="Z94" s="262"/>
      <c r="AA94" s="262"/>
      <c r="AB94" s="263"/>
      <c r="AC94" s="262"/>
      <c r="AD94" s="262"/>
      <c r="AE94" s="262"/>
      <c r="AF94" s="264"/>
      <c r="AG94" s="264"/>
      <c r="AH94" s="264"/>
      <c r="AI94" s="265"/>
      <c r="AJ94" s="265"/>
      <c r="AK94" s="265"/>
      <c r="AL94" s="265"/>
      <c r="AM94" s="265"/>
      <c r="AN94" s="265"/>
      <c r="AO94" s="265"/>
      <c r="AP94" s="265"/>
      <c r="AQ94" s="265"/>
      <c r="AR94" s="265"/>
      <c r="AS94" s="265"/>
      <c r="AT94" s="265"/>
      <c r="AU94" s="265"/>
      <c r="AV94" s="265"/>
      <c r="AW94" s="265"/>
      <c r="AX94" s="265"/>
      <c r="AY94" s="265"/>
      <c r="AZ94" s="265"/>
      <c r="BA94" s="265"/>
      <c r="BB94" s="265"/>
      <c r="BC94" s="265"/>
      <c r="BD94" s="265"/>
      <c r="BE94" s="265"/>
      <c r="BF94" s="265"/>
      <c r="BG94" s="265"/>
      <c r="BH94" s="265"/>
      <c r="BI94" s="265"/>
      <c r="BJ94" s="265"/>
      <c r="BK94" s="265"/>
      <c r="BL94" s="265"/>
      <c r="BM94" s="265"/>
      <c r="BN94" s="265"/>
      <c r="BO94" s="265"/>
      <c r="BP94" s="265"/>
      <c r="BQ94" s="265"/>
      <c r="BR94" s="265"/>
      <c r="BS94" s="265"/>
      <c r="BT94" s="265"/>
      <c r="BU94" s="265"/>
      <c r="BV94" s="265"/>
      <c r="BW94" s="265"/>
      <c r="BX94" s="265"/>
      <c r="BY94" s="265"/>
      <c r="BZ94" s="265"/>
    </row>
    <row r="95" spans="1:78" s="266" customFormat="1" ht="40.5" customHeight="1">
      <c r="A95" s="969"/>
      <c r="B95" s="969"/>
      <c r="C95" s="943"/>
      <c r="D95" s="1101" t="s">
        <v>147</v>
      </c>
      <c r="E95" s="1168">
        <v>431339501</v>
      </c>
      <c r="F95" s="1058">
        <v>431339501</v>
      </c>
      <c r="G95" s="180">
        <v>431339501</v>
      </c>
      <c r="H95" s="1168"/>
      <c r="I95" s="179"/>
      <c r="J95" s="1105">
        <v>91046315.75</v>
      </c>
      <c r="K95" s="1105">
        <v>229846315.75</v>
      </c>
      <c r="L95" s="271">
        <v>304096315.75</v>
      </c>
      <c r="M95" s="1168"/>
      <c r="N95" s="1170"/>
      <c r="O95" s="1048"/>
      <c r="P95" s="1061"/>
      <c r="Q95" s="1062"/>
      <c r="R95" s="1040"/>
      <c r="S95" s="1056"/>
      <c r="T95" s="1055"/>
      <c r="U95" s="1055"/>
      <c r="V95" s="1055"/>
      <c r="W95" s="1055"/>
      <c r="X95" s="1055"/>
      <c r="Y95" s="1166"/>
      <c r="Z95" s="262"/>
      <c r="AA95" s="262"/>
      <c r="AB95" s="263"/>
      <c r="AC95" s="262"/>
      <c r="AD95" s="262"/>
      <c r="AE95" s="262"/>
      <c r="AF95" s="264"/>
      <c r="AG95" s="264"/>
      <c r="AH95" s="264"/>
      <c r="AI95" s="265"/>
      <c r="AJ95" s="265"/>
      <c r="AK95" s="265"/>
      <c r="AL95" s="265"/>
      <c r="AM95" s="265"/>
      <c r="AN95" s="265"/>
      <c r="AO95" s="265"/>
      <c r="AP95" s="265"/>
      <c r="AQ95" s="265"/>
      <c r="AR95" s="265"/>
      <c r="AS95" s="265"/>
      <c r="AT95" s="265"/>
      <c r="AU95" s="265"/>
      <c r="AV95" s="265"/>
      <c r="AW95" s="265"/>
      <c r="AX95" s="265"/>
      <c r="AY95" s="265"/>
      <c r="AZ95" s="265"/>
      <c r="BA95" s="265"/>
      <c r="BB95" s="265"/>
      <c r="BC95" s="265"/>
      <c r="BD95" s="265"/>
      <c r="BE95" s="265"/>
      <c r="BF95" s="265"/>
      <c r="BG95" s="265"/>
      <c r="BH95" s="265"/>
      <c r="BI95" s="265"/>
      <c r="BJ95" s="265"/>
      <c r="BK95" s="265"/>
      <c r="BL95" s="265"/>
      <c r="BM95" s="265"/>
      <c r="BN95" s="265"/>
      <c r="BO95" s="265"/>
      <c r="BP95" s="265"/>
      <c r="BQ95" s="265"/>
      <c r="BR95" s="265"/>
      <c r="BS95" s="265"/>
      <c r="BT95" s="265"/>
      <c r="BU95" s="265"/>
      <c r="BV95" s="265"/>
      <c r="BW95" s="265"/>
      <c r="BX95" s="265"/>
      <c r="BY95" s="265"/>
      <c r="BZ95" s="265"/>
    </row>
    <row r="96" spans="1:78" s="266" customFormat="1" ht="42.75" customHeight="1" thickBot="1">
      <c r="A96" s="970"/>
      <c r="B96" s="970"/>
      <c r="C96" s="944"/>
      <c r="D96" s="1102"/>
      <c r="E96" s="1169"/>
      <c r="F96" s="1059"/>
      <c r="G96" s="183"/>
      <c r="H96" s="1169"/>
      <c r="I96" s="182"/>
      <c r="J96" s="1106"/>
      <c r="K96" s="1106"/>
      <c r="L96" s="272"/>
      <c r="M96" s="1169"/>
      <c r="N96" s="1171"/>
      <c r="O96" s="1150"/>
      <c r="P96" s="1151"/>
      <c r="Q96" s="1152"/>
      <c r="R96" s="1172"/>
      <c r="S96" s="1173"/>
      <c r="T96" s="1165"/>
      <c r="U96" s="1165"/>
      <c r="V96" s="1165"/>
      <c r="W96" s="1165"/>
      <c r="X96" s="1165"/>
      <c r="Y96" s="1167"/>
      <c r="Z96" s="262"/>
      <c r="AA96" s="262"/>
      <c r="AB96" s="263"/>
      <c r="AC96" s="262"/>
      <c r="AD96" s="262"/>
      <c r="AE96" s="262"/>
      <c r="AF96" s="264"/>
      <c r="AG96" s="264"/>
      <c r="AH96" s="264"/>
      <c r="AI96" s="265"/>
      <c r="AJ96" s="265"/>
      <c r="AK96" s="265"/>
      <c r="AL96" s="265"/>
      <c r="AM96" s="265"/>
      <c r="AN96" s="265"/>
      <c r="AO96" s="265"/>
      <c r="AP96" s="265"/>
      <c r="AQ96" s="265"/>
      <c r="AR96" s="265"/>
      <c r="AS96" s="265"/>
      <c r="AT96" s="265"/>
      <c r="AU96" s="265"/>
      <c r="AV96" s="265"/>
      <c r="AW96" s="265"/>
      <c r="AX96" s="265"/>
      <c r="AY96" s="265"/>
      <c r="AZ96" s="265"/>
      <c r="BA96" s="265"/>
      <c r="BB96" s="265"/>
      <c r="BC96" s="265"/>
      <c r="BD96" s="265"/>
      <c r="BE96" s="265"/>
      <c r="BF96" s="265"/>
      <c r="BG96" s="265"/>
      <c r="BH96" s="265"/>
      <c r="BI96" s="265"/>
      <c r="BJ96" s="265"/>
      <c r="BK96" s="265"/>
      <c r="BL96" s="265"/>
      <c r="BM96" s="265"/>
      <c r="BN96" s="265"/>
      <c r="BO96" s="265"/>
      <c r="BP96" s="265"/>
      <c r="BQ96" s="265"/>
      <c r="BR96" s="265"/>
      <c r="BS96" s="265"/>
      <c r="BT96" s="265"/>
      <c r="BU96" s="265"/>
      <c r="BV96" s="265"/>
      <c r="BW96" s="265"/>
      <c r="BX96" s="265"/>
      <c r="BY96" s="265"/>
      <c r="BZ96" s="265"/>
    </row>
    <row r="97" spans="1:78" ht="13.5" customHeight="1">
      <c r="A97" s="942">
        <v>8</v>
      </c>
      <c r="B97" s="939" t="s">
        <v>87</v>
      </c>
      <c r="C97" s="942" t="s">
        <v>135</v>
      </c>
      <c r="D97" s="273" t="s">
        <v>136</v>
      </c>
      <c r="E97" s="274">
        <v>8</v>
      </c>
      <c r="F97" s="117">
        <v>8</v>
      </c>
      <c r="G97" s="117">
        <v>4</v>
      </c>
      <c r="H97" s="118"/>
      <c r="I97" s="275"/>
      <c r="J97" s="119">
        <v>0</v>
      </c>
      <c r="K97" s="119">
        <v>0.12</v>
      </c>
      <c r="L97" s="248">
        <v>0.183</v>
      </c>
      <c r="M97" s="276"/>
      <c r="N97" s="277"/>
      <c r="O97" s="1162" t="s">
        <v>137</v>
      </c>
      <c r="P97" s="1162" t="s">
        <v>168</v>
      </c>
      <c r="Q97" s="1163" t="s">
        <v>192</v>
      </c>
      <c r="R97" s="1162" t="s">
        <v>140</v>
      </c>
      <c r="S97" s="1163" t="s">
        <v>193</v>
      </c>
      <c r="T97" s="1174">
        <v>37445</v>
      </c>
      <c r="U97" s="1174">
        <v>38908</v>
      </c>
      <c r="V97" s="1174" t="s">
        <v>142</v>
      </c>
      <c r="W97" s="1174" t="s">
        <v>143</v>
      </c>
      <c r="X97" s="1174" t="s">
        <v>194</v>
      </c>
      <c r="Y97" s="1175">
        <v>76353</v>
      </c>
      <c r="Z97" s="112"/>
      <c r="AA97" s="112"/>
      <c r="AB97" s="122"/>
      <c r="AC97" s="112"/>
      <c r="AD97" s="112"/>
      <c r="AE97" s="112"/>
    </row>
    <row r="98" spans="1:78" ht="13.5" customHeight="1">
      <c r="A98" s="943"/>
      <c r="B98" s="940"/>
      <c r="C98" s="943"/>
      <c r="D98" s="278" t="s">
        <v>145</v>
      </c>
      <c r="E98" s="279">
        <v>180131055</v>
      </c>
      <c r="F98" s="171">
        <v>180131055</v>
      </c>
      <c r="G98" s="171">
        <f>G106/2</f>
        <v>90065527.5</v>
      </c>
      <c r="H98" s="173"/>
      <c r="I98" s="280"/>
      <c r="J98" s="205">
        <v>54580000</v>
      </c>
      <c r="K98" s="205">
        <v>54580000</v>
      </c>
      <c r="L98" s="249">
        <v>28043400</v>
      </c>
      <c r="M98" s="281"/>
      <c r="N98" s="282"/>
      <c r="O98" s="1048"/>
      <c r="P98" s="1048"/>
      <c r="Q98" s="1164"/>
      <c r="R98" s="1048"/>
      <c r="S98" s="1164"/>
      <c r="T98" s="1055"/>
      <c r="U98" s="1055"/>
      <c r="V98" s="1055"/>
      <c r="W98" s="1055"/>
      <c r="X98" s="1055"/>
      <c r="Y98" s="1166"/>
      <c r="Z98" s="112"/>
      <c r="AA98" s="112"/>
      <c r="AB98" s="122"/>
      <c r="AC98" s="112"/>
      <c r="AD98" s="112"/>
      <c r="AE98" s="112"/>
    </row>
    <row r="99" spans="1:78" ht="18" customHeight="1">
      <c r="A99" s="943"/>
      <c r="B99" s="940"/>
      <c r="C99" s="943"/>
      <c r="D99" s="278" t="s">
        <v>146</v>
      </c>
      <c r="E99" s="283">
        <v>0</v>
      </c>
      <c r="F99" s="229">
        <v>0</v>
      </c>
      <c r="G99" s="284"/>
      <c r="H99" s="285"/>
      <c r="I99" s="286"/>
      <c r="J99" s="269">
        <v>0</v>
      </c>
      <c r="K99" s="269">
        <v>0</v>
      </c>
      <c r="L99" s="287"/>
      <c r="M99" s="281"/>
      <c r="N99" s="282"/>
      <c r="O99" s="1048"/>
      <c r="P99" s="1048"/>
      <c r="Q99" s="1164"/>
      <c r="R99" s="1048"/>
      <c r="S99" s="1164"/>
      <c r="T99" s="1055"/>
      <c r="U99" s="1055"/>
      <c r="V99" s="1055"/>
      <c r="W99" s="1055"/>
      <c r="X99" s="1055"/>
      <c r="Y99" s="1166"/>
      <c r="Z99" s="112"/>
      <c r="AA99" s="112"/>
      <c r="AB99" s="122"/>
      <c r="AC99" s="112"/>
      <c r="AD99" s="112"/>
      <c r="AE99" s="112"/>
    </row>
    <row r="100" spans="1:78" ht="35.25" customHeight="1" thickBot="1">
      <c r="A100" s="943"/>
      <c r="B100" s="940"/>
      <c r="C100" s="944"/>
      <c r="D100" s="288" t="s">
        <v>147</v>
      </c>
      <c r="E100" s="289">
        <v>17781040</v>
      </c>
      <c r="F100" s="290">
        <v>17781040</v>
      </c>
      <c r="G100" s="180">
        <v>17781040</v>
      </c>
      <c r="H100" s="164"/>
      <c r="I100" s="291"/>
      <c r="J100" s="292">
        <v>17781040</v>
      </c>
      <c r="K100" s="292">
        <v>17781040</v>
      </c>
      <c r="L100" s="222">
        <v>17781040</v>
      </c>
      <c r="M100" s="293"/>
      <c r="N100" s="294"/>
      <c r="O100" s="1048"/>
      <c r="P100" s="1048"/>
      <c r="Q100" s="1164"/>
      <c r="R100" s="1048"/>
      <c r="S100" s="1164"/>
      <c r="T100" s="1055"/>
      <c r="U100" s="1055"/>
      <c r="V100" s="1055"/>
      <c r="W100" s="1055"/>
      <c r="X100" s="1055"/>
      <c r="Y100" s="1166"/>
      <c r="Z100" s="112"/>
      <c r="AA100" s="112"/>
      <c r="AB100" s="122"/>
      <c r="AC100" s="112"/>
      <c r="AD100" s="112"/>
      <c r="AE100" s="112"/>
    </row>
    <row r="101" spans="1:78" ht="20.100000000000001" customHeight="1">
      <c r="A101" s="943"/>
      <c r="B101" s="940"/>
      <c r="C101" s="942" t="s">
        <v>171</v>
      </c>
      <c r="D101" s="273" t="s">
        <v>136</v>
      </c>
      <c r="E101" s="295">
        <v>0</v>
      </c>
      <c r="F101" s="296"/>
      <c r="G101" s="297">
        <v>4</v>
      </c>
      <c r="H101" s="298"/>
      <c r="I101" s="298"/>
      <c r="J101" s="299"/>
      <c r="K101" s="299">
        <v>0</v>
      </c>
      <c r="L101" s="300">
        <v>0.42699999999999999</v>
      </c>
      <c r="M101" s="301"/>
      <c r="N101" s="302"/>
      <c r="O101" s="1176" t="s">
        <v>171</v>
      </c>
      <c r="P101" s="1176" t="s">
        <v>195</v>
      </c>
      <c r="Q101" s="1176" t="s">
        <v>196</v>
      </c>
      <c r="R101" s="1162" t="s">
        <v>140</v>
      </c>
      <c r="S101" s="1176" t="s">
        <v>197</v>
      </c>
      <c r="T101" s="1176">
        <v>6968</v>
      </c>
      <c r="U101" s="1176">
        <v>7253</v>
      </c>
      <c r="V101" s="1174" t="s">
        <v>142</v>
      </c>
      <c r="W101" s="1174" t="s">
        <v>143</v>
      </c>
      <c r="X101" s="1174" t="s">
        <v>194</v>
      </c>
      <c r="Y101" s="1179">
        <v>14221</v>
      </c>
      <c r="Z101" s="112"/>
      <c r="AA101" s="112"/>
      <c r="AB101" s="122"/>
      <c r="AC101" s="112"/>
      <c r="AD101" s="112"/>
      <c r="AE101" s="112"/>
    </row>
    <row r="102" spans="1:78" ht="20.100000000000001" customHeight="1">
      <c r="A102" s="943"/>
      <c r="B102" s="940"/>
      <c r="C102" s="943"/>
      <c r="D102" s="278" t="s">
        <v>145</v>
      </c>
      <c r="E102" s="303">
        <v>0</v>
      </c>
      <c r="F102" s="304"/>
      <c r="G102" s="305">
        <v>90065527.5</v>
      </c>
      <c r="H102" s="306"/>
      <c r="I102" s="306"/>
      <c r="J102" s="307"/>
      <c r="K102" s="307">
        <v>0</v>
      </c>
      <c r="L102" s="308">
        <v>65434600</v>
      </c>
      <c r="M102" s="309"/>
      <c r="N102" s="310"/>
      <c r="O102" s="1177"/>
      <c r="P102" s="1177"/>
      <c r="Q102" s="1177"/>
      <c r="R102" s="1048"/>
      <c r="S102" s="1177"/>
      <c r="T102" s="1177"/>
      <c r="U102" s="1177"/>
      <c r="V102" s="1055"/>
      <c r="W102" s="1055"/>
      <c r="X102" s="1055"/>
      <c r="Y102" s="1180"/>
      <c r="Z102" s="112"/>
      <c r="AA102" s="112"/>
      <c r="AB102" s="122"/>
      <c r="AC102" s="112"/>
      <c r="AD102" s="112"/>
      <c r="AE102" s="112"/>
    </row>
    <row r="103" spans="1:78" ht="20.100000000000001" customHeight="1">
      <c r="A103" s="943"/>
      <c r="B103" s="940"/>
      <c r="C103" s="943"/>
      <c r="D103" s="278" t="s">
        <v>146</v>
      </c>
      <c r="E103" s="303">
        <v>0</v>
      </c>
      <c r="F103" s="304"/>
      <c r="G103" s="305"/>
      <c r="H103" s="306"/>
      <c r="I103" s="306"/>
      <c r="J103" s="307"/>
      <c r="K103" s="307">
        <v>0</v>
      </c>
      <c r="L103" s="308">
        <v>0</v>
      </c>
      <c r="M103" s="309"/>
      <c r="N103" s="310"/>
      <c r="O103" s="1177"/>
      <c r="P103" s="1177"/>
      <c r="Q103" s="1177"/>
      <c r="R103" s="1048"/>
      <c r="S103" s="1177"/>
      <c r="T103" s="1177"/>
      <c r="U103" s="1177"/>
      <c r="V103" s="1055"/>
      <c r="W103" s="1055"/>
      <c r="X103" s="1055"/>
      <c r="Y103" s="1180"/>
      <c r="Z103" s="112"/>
      <c r="AA103" s="112"/>
      <c r="AB103" s="122"/>
      <c r="AC103" s="112"/>
      <c r="AD103" s="112"/>
      <c r="AE103" s="112"/>
    </row>
    <row r="104" spans="1:78" ht="20.100000000000001" customHeight="1" thickBot="1">
      <c r="A104" s="943"/>
      <c r="B104" s="940"/>
      <c r="C104" s="944"/>
      <c r="D104" s="288" t="s">
        <v>147</v>
      </c>
      <c r="E104" s="311">
        <v>0</v>
      </c>
      <c r="F104" s="312"/>
      <c r="G104" s="313"/>
      <c r="H104" s="314"/>
      <c r="I104" s="314"/>
      <c r="J104" s="315"/>
      <c r="K104" s="315">
        <v>0</v>
      </c>
      <c r="L104" s="316">
        <v>0</v>
      </c>
      <c r="M104" s="317"/>
      <c r="N104" s="318"/>
      <c r="O104" s="1178"/>
      <c r="P104" s="1178"/>
      <c r="Q104" s="1178"/>
      <c r="R104" s="1150"/>
      <c r="S104" s="1178"/>
      <c r="T104" s="1178"/>
      <c r="U104" s="1178"/>
      <c r="V104" s="1165"/>
      <c r="W104" s="1165"/>
      <c r="X104" s="1165"/>
      <c r="Y104" s="1181"/>
      <c r="Z104" s="112"/>
      <c r="AA104" s="112"/>
      <c r="AB104" s="122"/>
      <c r="AC104" s="112"/>
      <c r="AD104" s="112"/>
      <c r="AE104" s="112"/>
    </row>
    <row r="105" spans="1:78" ht="20.100000000000001" customHeight="1">
      <c r="A105" s="943"/>
      <c r="B105" s="940"/>
      <c r="C105" s="942" t="s">
        <v>21</v>
      </c>
      <c r="D105" s="273" t="s">
        <v>136</v>
      </c>
      <c r="E105" s="306">
        <f>+E101+E97</f>
        <v>8</v>
      </c>
      <c r="F105" s="304">
        <f t="shared" ref="F105:K106" si="3">+F101+F97</f>
        <v>8</v>
      </c>
      <c r="G105" s="305">
        <v>8</v>
      </c>
      <c r="H105" s="306">
        <f t="shared" si="3"/>
        <v>0</v>
      </c>
      <c r="I105" s="306">
        <f t="shared" si="3"/>
        <v>0</v>
      </c>
      <c r="J105" s="319">
        <f t="shared" si="3"/>
        <v>0</v>
      </c>
      <c r="K105" s="319">
        <f t="shared" si="3"/>
        <v>0.12</v>
      </c>
      <c r="L105" s="320">
        <v>0.61</v>
      </c>
      <c r="M105" s="321"/>
      <c r="N105" s="195"/>
      <c r="O105" s="907"/>
      <c r="P105" s="907"/>
      <c r="Q105" s="907"/>
      <c r="R105" s="907"/>
      <c r="S105" s="907"/>
      <c r="T105" s="907"/>
      <c r="U105" s="907"/>
      <c r="V105" s="907"/>
      <c r="W105" s="907"/>
      <c r="X105" s="907"/>
      <c r="Y105" s="907"/>
      <c r="Z105" s="112"/>
      <c r="AA105" s="112"/>
      <c r="AB105" s="122"/>
      <c r="AC105" s="112"/>
      <c r="AD105" s="112"/>
      <c r="AE105" s="112"/>
    </row>
    <row r="106" spans="1:78" ht="20.100000000000001" customHeight="1">
      <c r="A106" s="943"/>
      <c r="B106" s="940"/>
      <c r="C106" s="943"/>
      <c r="D106" s="278" t="s">
        <v>145</v>
      </c>
      <c r="E106" s="306">
        <f>+E102+E98</f>
        <v>180131055</v>
      </c>
      <c r="F106" s="306">
        <f t="shared" si="3"/>
        <v>180131055</v>
      </c>
      <c r="G106" s="322">
        <v>180131055</v>
      </c>
      <c r="H106" s="306">
        <f t="shared" si="3"/>
        <v>0</v>
      </c>
      <c r="I106" s="306">
        <f t="shared" si="3"/>
        <v>0</v>
      </c>
      <c r="J106" s="319">
        <f t="shared" si="3"/>
        <v>54580000</v>
      </c>
      <c r="K106" s="319">
        <f t="shared" si="3"/>
        <v>54580000</v>
      </c>
      <c r="L106" s="308">
        <v>93478000</v>
      </c>
      <c r="M106" s="321"/>
      <c r="N106" s="195"/>
      <c r="O106" s="908"/>
      <c r="P106" s="908"/>
      <c r="Q106" s="908"/>
      <c r="R106" s="908"/>
      <c r="S106" s="908"/>
      <c r="T106" s="908"/>
      <c r="U106" s="908"/>
      <c r="V106" s="908"/>
      <c r="W106" s="908"/>
      <c r="X106" s="908"/>
      <c r="Y106" s="908"/>
      <c r="Z106" s="112"/>
      <c r="AA106" s="112"/>
      <c r="AB106" s="122"/>
      <c r="AC106" s="112"/>
      <c r="AD106" s="112"/>
      <c r="AE106" s="112"/>
    </row>
    <row r="107" spans="1:78" ht="20.100000000000001" customHeight="1">
      <c r="A107" s="943"/>
      <c r="B107" s="940"/>
      <c r="C107" s="943"/>
      <c r="D107" s="278" t="s">
        <v>146</v>
      </c>
      <c r="E107" s="306">
        <f>+E99+E103</f>
        <v>0</v>
      </c>
      <c r="F107" s="306">
        <f t="shared" ref="F107:K107" si="4">+F99+F103</f>
        <v>0</v>
      </c>
      <c r="G107" s="322"/>
      <c r="H107" s="306">
        <f t="shared" si="4"/>
        <v>0</v>
      </c>
      <c r="I107" s="306">
        <f t="shared" si="4"/>
        <v>0</v>
      </c>
      <c r="J107" s="319">
        <f t="shared" si="4"/>
        <v>0</v>
      </c>
      <c r="K107" s="319">
        <f t="shared" si="4"/>
        <v>0</v>
      </c>
      <c r="L107" s="308">
        <v>0</v>
      </c>
      <c r="M107" s="321"/>
      <c r="N107" s="195"/>
      <c r="O107" s="908"/>
      <c r="P107" s="908"/>
      <c r="Q107" s="908"/>
      <c r="R107" s="908"/>
      <c r="S107" s="908"/>
      <c r="T107" s="908"/>
      <c r="U107" s="908"/>
      <c r="V107" s="908"/>
      <c r="W107" s="908"/>
      <c r="X107" s="908"/>
      <c r="Y107" s="908"/>
      <c r="Z107" s="112"/>
      <c r="AA107" s="112"/>
      <c r="AB107" s="122"/>
      <c r="AC107" s="112"/>
      <c r="AD107" s="112"/>
      <c r="AE107" s="112"/>
    </row>
    <row r="108" spans="1:78" ht="20.100000000000001" customHeight="1" thickBot="1">
      <c r="A108" s="944"/>
      <c r="B108" s="941"/>
      <c r="C108" s="944"/>
      <c r="D108" s="288" t="s">
        <v>147</v>
      </c>
      <c r="E108" s="314">
        <f>+E104+E100</f>
        <v>17781040</v>
      </c>
      <c r="F108" s="314">
        <f t="shared" ref="F108:K108" si="5">+F104+F100</f>
        <v>17781040</v>
      </c>
      <c r="G108" s="323">
        <v>17781040</v>
      </c>
      <c r="H108" s="314">
        <f t="shared" si="5"/>
        <v>0</v>
      </c>
      <c r="I108" s="314">
        <f t="shared" si="5"/>
        <v>0</v>
      </c>
      <c r="J108" s="324">
        <f t="shared" si="5"/>
        <v>17781040</v>
      </c>
      <c r="K108" s="324">
        <f t="shared" si="5"/>
        <v>17781040</v>
      </c>
      <c r="L108" s="325">
        <v>17781040</v>
      </c>
      <c r="M108" s="321"/>
      <c r="N108" s="195"/>
      <c r="O108" s="909"/>
      <c r="P108" s="909"/>
      <c r="Q108" s="909"/>
      <c r="R108" s="909"/>
      <c r="S108" s="909"/>
      <c r="T108" s="909"/>
      <c r="U108" s="909"/>
      <c r="V108" s="909"/>
      <c r="W108" s="909"/>
      <c r="X108" s="909"/>
      <c r="Y108" s="909"/>
      <c r="Z108" s="112"/>
      <c r="AA108" s="112"/>
      <c r="AB108" s="122"/>
      <c r="AC108" s="112"/>
      <c r="AD108" s="112"/>
      <c r="AE108" s="112"/>
    </row>
    <row r="109" spans="1:78" s="331" customFormat="1" ht="12" customHeight="1">
      <c r="A109" s="942"/>
      <c r="B109" s="961" t="s">
        <v>198</v>
      </c>
      <c r="C109" s="962"/>
      <c r="D109" s="1192" t="s">
        <v>199</v>
      </c>
      <c r="E109" s="936">
        <f>+E28+E58+E63+E68+E88+E93+E98+E53</f>
        <v>8795300000</v>
      </c>
      <c r="F109" s="936">
        <f>+F28+F53+F58+F63+F68+F88+F93+F98</f>
        <v>8795300000</v>
      </c>
      <c r="G109" s="348"/>
      <c r="H109" s="1195"/>
      <c r="I109" s="348"/>
      <c r="J109" s="1186">
        <f>+J28+J58+J68+J88+J93+J98</f>
        <v>352220000</v>
      </c>
      <c r="K109" s="1186">
        <f>+K28+K58+K68+K88+K93+K98</f>
        <v>677795000</v>
      </c>
      <c r="L109" s="1186">
        <v>937709000</v>
      </c>
      <c r="M109" s="1189"/>
      <c r="N109" s="1189"/>
      <c r="O109" s="953"/>
      <c r="P109" s="953"/>
      <c r="Q109" s="953"/>
      <c r="R109" s="953"/>
      <c r="S109" s="953"/>
      <c r="T109" s="953"/>
      <c r="U109" s="953"/>
      <c r="V109" s="953"/>
      <c r="W109" s="953"/>
      <c r="X109" s="953"/>
      <c r="Y109" s="1182"/>
      <c r="Z109" s="326"/>
      <c r="AA109" s="326"/>
      <c r="AB109" s="327"/>
      <c r="AC109" s="326"/>
      <c r="AD109" s="326"/>
      <c r="AE109" s="326"/>
      <c r="AF109" s="328"/>
      <c r="AG109" s="328"/>
      <c r="AH109" s="328"/>
      <c r="AI109" s="329"/>
      <c r="AJ109" s="329"/>
      <c r="AK109" s="329"/>
      <c r="AL109" s="329"/>
      <c r="AM109" s="329"/>
      <c r="AN109" s="329"/>
      <c r="AO109" s="329"/>
      <c r="AP109" s="329"/>
      <c r="AQ109" s="329"/>
      <c r="AR109" s="329"/>
      <c r="AS109" s="329"/>
      <c r="AT109" s="329"/>
      <c r="AU109" s="329"/>
      <c r="AV109" s="329"/>
      <c r="AW109" s="329"/>
      <c r="AX109" s="329"/>
      <c r="AY109" s="329"/>
      <c r="AZ109" s="329"/>
      <c r="BA109" s="329"/>
      <c r="BB109" s="329"/>
      <c r="BC109" s="329"/>
      <c r="BD109" s="329"/>
      <c r="BE109" s="329"/>
      <c r="BF109" s="329"/>
      <c r="BG109" s="329"/>
      <c r="BH109" s="329"/>
      <c r="BI109" s="329"/>
      <c r="BJ109" s="329"/>
      <c r="BK109" s="329"/>
      <c r="BL109" s="329"/>
      <c r="BM109" s="329"/>
      <c r="BN109" s="329"/>
      <c r="BO109" s="329"/>
      <c r="BP109" s="329"/>
      <c r="BQ109" s="329"/>
      <c r="BR109" s="329"/>
      <c r="BS109" s="330"/>
      <c r="BT109" s="330"/>
      <c r="BU109" s="330"/>
      <c r="BV109" s="330"/>
      <c r="BW109" s="330"/>
      <c r="BX109" s="330"/>
      <c r="BY109" s="330"/>
      <c r="BZ109" s="330"/>
    </row>
    <row r="110" spans="1:78" s="331" customFormat="1" ht="12" customHeight="1" thickBot="1">
      <c r="A110" s="943"/>
      <c r="B110" s="963"/>
      <c r="C110" s="964"/>
      <c r="D110" s="1193" t="s">
        <v>200</v>
      </c>
      <c r="E110" s="937"/>
      <c r="F110" s="937"/>
      <c r="G110" s="349"/>
      <c r="H110" s="1196"/>
      <c r="I110" s="349"/>
      <c r="J110" s="1187"/>
      <c r="K110" s="1187"/>
      <c r="L110" s="1187"/>
      <c r="M110" s="1190"/>
      <c r="N110" s="1190"/>
      <c r="O110" s="954"/>
      <c r="P110" s="954"/>
      <c r="Q110" s="954"/>
      <c r="R110" s="954"/>
      <c r="S110" s="954"/>
      <c r="T110" s="954"/>
      <c r="U110" s="954"/>
      <c r="V110" s="954"/>
      <c r="W110" s="954"/>
      <c r="X110" s="954"/>
      <c r="Y110" s="1183"/>
      <c r="Z110" s="326"/>
      <c r="AA110" s="326"/>
      <c r="AB110" s="327"/>
      <c r="AC110" s="326"/>
      <c r="AD110" s="326"/>
      <c r="AE110" s="326"/>
      <c r="AF110" s="328"/>
      <c r="AG110" s="328"/>
      <c r="AH110" s="328"/>
      <c r="AI110" s="329"/>
      <c r="AJ110" s="329"/>
      <c r="AK110" s="329"/>
      <c r="AL110" s="329"/>
      <c r="AM110" s="329"/>
      <c r="AN110" s="329"/>
      <c r="AO110" s="329"/>
      <c r="AP110" s="329"/>
      <c r="AQ110" s="329"/>
      <c r="AR110" s="329"/>
      <c r="AS110" s="329"/>
      <c r="AT110" s="329"/>
      <c r="AU110" s="329"/>
      <c r="AV110" s="329"/>
      <c r="AW110" s="329"/>
      <c r="AX110" s="329"/>
      <c r="AY110" s="329"/>
      <c r="AZ110" s="329"/>
      <c r="BA110" s="329"/>
      <c r="BB110" s="329"/>
      <c r="BC110" s="329"/>
      <c r="BD110" s="329"/>
      <c r="BE110" s="329"/>
      <c r="BF110" s="329"/>
      <c r="BG110" s="329"/>
      <c r="BH110" s="329"/>
      <c r="BI110" s="329"/>
      <c r="BJ110" s="329"/>
      <c r="BK110" s="329"/>
      <c r="BL110" s="329"/>
      <c r="BM110" s="329"/>
      <c r="BN110" s="329"/>
      <c r="BO110" s="329"/>
      <c r="BP110" s="329"/>
      <c r="BQ110" s="329"/>
      <c r="BR110" s="329"/>
      <c r="BS110" s="330"/>
      <c r="BT110" s="330"/>
      <c r="BU110" s="330"/>
      <c r="BV110" s="330"/>
      <c r="BW110" s="330"/>
      <c r="BX110" s="330"/>
      <c r="BY110" s="330"/>
      <c r="BZ110" s="330"/>
    </row>
    <row r="111" spans="1:78" s="334" customFormat="1" ht="52.5" customHeight="1" thickBot="1">
      <c r="A111" s="956" t="s">
        <v>201</v>
      </c>
      <c r="B111" s="957"/>
      <c r="C111" s="957"/>
      <c r="D111" s="1194" t="s">
        <v>202</v>
      </c>
      <c r="E111" s="938"/>
      <c r="F111" s="938"/>
      <c r="G111" s="350"/>
      <c r="H111" s="1197"/>
      <c r="I111" s="350"/>
      <c r="J111" s="1188"/>
      <c r="K111" s="1188"/>
      <c r="L111" s="1188"/>
      <c r="M111" s="1191"/>
      <c r="N111" s="1191"/>
      <c r="O111" s="955"/>
      <c r="P111" s="955"/>
      <c r="Q111" s="955"/>
      <c r="R111" s="955"/>
      <c r="S111" s="955"/>
      <c r="T111" s="955"/>
      <c r="U111" s="955"/>
      <c r="V111" s="955"/>
      <c r="W111" s="955"/>
      <c r="X111" s="955"/>
      <c r="Y111" s="1184"/>
      <c r="Z111" s="332"/>
      <c r="AA111" s="332"/>
      <c r="AB111" s="332"/>
      <c r="AC111" s="332"/>
      <c r="AD111" s="332"/>
      <c r="AE111" s="332"/>
      <c r="AF111" s="328"/>
      <c r="AG111" s="328"/>
      <c r="AH111" s="328"/>
      <c r="AI111" s="329"/>
      <c r="AJ111" s="329"/>
      <c r="AK111" s="329"/>
      <c r="AL111" s="329"/>
      <c r="AM111" s="329"/>
      <c r="AN111" s="329"/>
      <c r="AO111" s="329"/>
      <c r="AP111" s="329"/>
      <c r="AQ111" s="329"/>
      <c r="AR111" s="329"/>
      <c r="AS111" s="329"/>
      <c r="AT111" s="329"/>
      <c r="AU111" s="329"/>
      <c r="AV111" s="329"/>
      <c r="AW111" s="329"/>
      <c r="AX111" s="329"/>
      <c r="AY111" s="329"/>
      <c r="AZ111" s="329"/>
      <c r="BA111" s="329"/>
      <c r="BB111" s="329"/>
      <c r="BC111" s="329"/>
      <c r="BD111" s="329"/>
      <c r="BE111" s="329"/>
      <c r="BF111" s="329"/>
      <c r="BG111" s="329"/>
      <c r="BH111" s="329"/>
      <c r="BI111" s="329"/>
      <c r="BJ111" s="329"/>
      <c r="BK111" s="329"/>
      <c r="BL111" s="329"/>
      <c r="BM111" s="329"/>
      <c r="BN111" s="329"/>
      <c r="BO111" s="329"/>
      <c r="BP111" s="329"/>
      <c r="BQ111" s="329"/>
      <c r="BR111" s="329"/>
      <c r="BS111" s="333"/>
      <c r="BT111" s="333"/>
      <c r="BU111" s="333"/>
      <c r="BV111" s="333"/>
      <c r="BW111" s="333"/>
      <c r="BX111" s="333"/>
      <c r="BY111" s="333"/>
      <c r="BZ111" s="333"/>
    </row>
    <row r="112" spans="1:78" s="334" customFormat="1" ht="35.450000000000003" customHeight="1" thickBot="1">
      <c r="A112" s="958"/>
      <c r="B112" s="959"/>
      <c r="C112" s="960"/>
      <c r="D112" s="335" t="s">
        <v>203</v>
      </c>
      <c r="E112" s="351">
        <f>+E10+E15+E20+E25+E35+E60+E65+E70+E90+E95+E100</f>
        <v>730212885</v>
      </c>
      <c r="F112" s="351">
        <f>+F30+F55+F60+F65+F70+F90+F95+F100</f>
        <v>730212885</v>
      </c>
      <c r="G112" s="352"/>
      <c r="H112" s="352"/>
      <c r="I112" s="352"/>
      <c r="J112" s="353">
        <f>+J30+J35+J55+J60+J65+J70+J90+J95+J100</f>
        <v>146424963</v>
      </c>
      <c r="K112" s="353">
        <f>+K30+K35+K55+K60+K65+K70+K90+K95+K100</f>
        <v>296252884.25</v>
      </c>
      <c r="L112" s="353">
        <v>442721884</v>
      </c>
      <c r="M112" s="336"/>
      <c r="N112" s="336"/>
      <c r="O112" s="337"/>
      <c r="P112" s="337"/>
      <c r="Q112" s="337"/>
      <c r="R112" s="337"/>
      <c r="S112" s="337"/>
      <c r="T112" s="337"/>
      <c r="U112" s="337"/>
      <c r="V112" s="337"/>
      <c r="W112" s="337"/>
      <c r="X112" s="337"/>
      <c r="Y112" s="338"/>
      <c r="Z112" s="332"/>
      <c r="AA112" s="332"/>
      <c r="AB112" s="332"/>
      <c r="AC112" s="332"/>
      <c r="AD112" s="332"/>
      <c r="AE112" s="332"/>
      <c r="AF112" s="328"/>
      <c r="AG112" s="328"/>
      <c r="AH112" s="328"/>
      <c r="AI112" s="329"/>
      <c r="AJ112" s="329"/>
      <c r="AK112" s="329"/>
      <c r="AL112" s="329"/>
      <c r="AM112" s="329"/>
      <c r="AN112" s="329"/>
      <c r="AO112" s="329"/>
      <c r="AP112" s="329"/>
      <c r="AQ112" s="329"/>
      <c r="AR112" s="329"/>
      <c r="AS112" s="329"/>
      <c r="AT112" s="329"/>
      <c r="AU112" s="329"/>
      <c r="AV112" s="329"/>
      <c r="AW112" s="329"/>
      <c r="AX112" s="329"/>
      <c r="AY112" s="329"/>
      <c r="AZ112" s="329"/>
      <c r="BA112" s="329"/>
      <c r="BB112" s="329"/>
      <c r="BC112" s="329"/>
      <c r="BD112" s="329"/>
      <c r="BE112" s="329"/>
      <c r="BF112" s="329"/>
      <c r="BG112" s="329"/>
      <c r="BH112" s="329"/>
      <c r="BI112" s="329"/>
      <c r="BJ112" s="329"/>
      <c r="BK112" s="329"/>
      <c r="BL112" s="329"/>
      <c r="BM112" s="329"/>
      <c r="BN112" s="329"/>
      <c r="BO112" s="329"/>
      <c r="BP112" s="329"/>
      <c r="BQ112" s="329"/>
      <c r="BR112" s="329"/>
      <c r="BS112" s="333"/>
      <c r="BT112" s="333"/>
      <c r="BU112" s="333"/>
      <c r="BV112" s="333"/>
      <c r="BW112" s="333"/>
      <c r="BX112" s="333"/>
      <c r="BY112" s="333"/>
      <c r="BZ112" s="333"/>
    </row>
    <row r="113" spans="1:25" ht="18">
      <c r="A113" s="339"/>
      <c r="B113" s="339"/>
      <c r="C113" s="339"/>
      <c r="D113" s="339"/>
      <c r="E113" s="340"/>
      <c r="F113" s="341"/>
      <c r="G113" s="341"/>
      <c r="H113" s="341"/>
      <c r="I113" s="341"/>
      <c r="J113" s="342"/>
      <c r="K113" s="342"/>
      <c r="L113" s="343"/>
      <c r="M113" s="341"/>
      <c r="N113" s="341"/>
      <c r="O113" s="339"/>
      <c r="P113" s="339"/>
      <c r="Q113" s="339"/>
      <c r="R113" s="339"/>
      <c r="S113" s="339"/>
      <c r="T113" s="339"/>
      <c r="U113" s="339"/>
      <c r="V113" s="339"/>
      <c r="W113" s="344"/>
      <c r="X113" s="344"/>
      <c r="Y113" s="345"/>
    </row>
    <row r="114" spans="1:25" ht="15" customHeight="1">
      <c r="A114" s="339"/>
      <c r="B114" s="339"/>
      <c r="C114" s="339"/>
      <c r="D114" s="339"/>
      <c r="E114" s="341"/>
      <c r="F114" s="341"/>
      <c r="G114" s="341"/>
      <c r="H114" s="341"/>
      <c r="I114" s="341"/>
      <c r="J114" s="342"/>
      <c r="K114" s="342"/>
      <c r="L114" s="343"/>
      <c r="M114" s="341"/>
      <c r="N114" s="341"/>
      <c r="O114" s="339"/>
      <c r="P114" s="339"/>
      <c r="Q114" s="339"/>
      <c r="R114" s="339"/>
      <c r="S114" s="1185" t="s">
        <v>74</v>
      </c>
      <c r="T114" s="1185"/>
      <c r="U114" s="1185"/>
      <c r="V114" s="1185"/>
      <c r="W114" s="1185"/>
      <c r="X114" s="1185"/>
      <c r="Y114" s="1185"/>
    </row>
    <row r="115" spans="1:25" ht="18">
      <c r="A115" s="339"/>
      <c r="B115" s="339"/>
      <c r="C115" s="339"/>
      <c r="D115" s="339"/>
      <c r="E115" s="341"/>
      <c r="F115" s="341"/>
      <c r="G115" s="341"/>
      <c r="H115" s="341"/>
      <c r="I115" s="341"/>
      <c r="J115" s="342"/>
      <c r="K115" s="342"/>
      <c r="L115" s="343"/>
      <c r="M115" s="341"/>
      <c r="N115" s="341"/>
      <c r="O115" s="339"/>
      <c r="P115" s="339"/>
      <c r="Q115" s="339"/>
      <c r="R115" s="339"/>
      <c r="S115" s="339"/>
      <c r="T115" s="339"/>
      <c r="U115" s="339"/>
      <c r="V115" s="339"/>
      <c r="W115" s="344"/>
      <c r="X115" s="344"/>
      <c r="Y115" s="345"/>
    </row>
    <row r="116" spans="1:25" ht="18">
      <c r="A116" s="339"/>
      <c r="B116" s="339"/>
      <c r="C116" s="339"/>
      <c r="D116" s="339"/>
      <c r="E116" s="341"/>
      <c r="F116" s="341"/>
      <c r="G116" s="341"/>
      <c r="H116" s="341"/>
      <c r="I116" s="341"/>
      <c r="J116" s="342"/>
      <c r="K116" s="342"/>
      <c r="L116" s="343"/>
      <c r="M116" s="341"/>
      <c r="N116" s="341"/>
      <c r="O116" s="339"/>
      <c r="P116" s="339"/>
      <c r="Q116" s="339"/>
      <c r="R116" s="339"/>
      <c r="S116" s="339"/>
      <c r="T116" s="339"/>
      <c r="U116" s="339"/>
      <c r="V116" s="339"/>
      <c r="W116" s="344"/>
      <c r="X116" s="344"/>
      <c r="Y116" s="344"/>
    </row>
  </sheetData>
  <mergeCells count="427">
    <mergeCell ref="A111:C112"/>
    <mergeCell ref="S114:Y114"/>
    <mergeCell ref="P109:P111"/>
    <mergeCell ref="Q109:Q111"/>
    <mergeCell ref="R109:R111"/>
    <mergeCell ref="S109:S111"/>
    <mergeCell ref="T109:T111"/>
    <mergeCell ref="U109:U111"/>
    <mergeCell ref="J109:J111"/>
    <mergeCell ref="K109:K111"/>
    <mergeCell ref="L109:L111"/>
    <mergeCell ref="M109:M111"/>
    <mergeCell ref="N109:N111"/>
    <mergeCell ref="O109:O111"/>
    <mergeCell ref="A109:A110"/>
    <mergeCell ref="B109:C110"/>
    <mergeCell ref="D109:D111"/>
    <mergeCell ref="E109:E111"/>
    <mergeCell ref="F109:F111"/>
    <mergeCell ref="H109:H111"/>
    <mergeCell ref="V105:V108"/>
    <mergeCell ref="W105:W108"/>
    <mergeCell ref="X105:X108"/>
    <mergeCell ref="Y105:Y108"/>
    <mergeCell ref="V101:V104"/>
    <mergeCell ref="W101:W104"/>
    <mergeCell ref="X101:X104"/>
    <mergeCell ref="Y101:Y104"/>
    <mergeCell ref="V109:V111"/>
    <mergeCell ref="W109:W111"/>
    <mergeCell ref="X109:X111"/>
    <mergeCell ref="Y109:Y111"/>
    <mergeCell ref="C105:C108"/>
    <mergeCell ref="O105:O108"/>
    <mergeCell ref="P105:P108"/>
    <mergeCell ref="Q105:Q108"/>
    <mergeCell ref="R105:R108"/>
    <mergeCell ref="S105:S108"/>
    <mergeCell ref="X97:X100"/>
    <mergeCell ref="Y97:Y100"/>
    <mergeCell ref="C101:C104"/>
    <mergeCell ref="O101:O104"/>
    <mergeCell ref="P101:P104"/>
    <mergeCell ref="Q101:Q104"/>
    <mergeCell ref="R101:R104"/>
    <mergeCell ref="S101:S104"/>
    <mergeCell ref="T101:T104"/>
    <mergeCell ref="U101:U104"/>
    <mergeCell ref="R97:R100"/>
    <mergeCell ref="S97:S100"/>
    <mergeCell ref="T97:T100"/>
    <mergeCell ref="U97:U100"/>
    <mergeCell ref="V97:V100"/>
    <mergeCell ref="W97:W100"/>
    <mergeCell ref="T105:T108"/>
    <mergeCell ref="U105:U108"/>
    <mergeCell ref="A97:A108"/>
    <mergeCell ref="B97:B108"/>
    <mergeCell ref="C97:C100"/>
    <mergeCell ref="O97:O100"/>
    <mergeCell ref="P97:P100"/>
    <mergeCell ref="Q97:Q100"/>
    <mergeCell ref="X92:X96"/>
    <mergeCell ref="Y92:Y96"/>
    <mergeCell ref="D95:D96"/>
    <mergeCell ref="E95:E96"/>
    <mergeCell ref="F95:F96"/>
    <mergeCell ref="H95:H96"/>
    <mergeCell ref="J95:J96"/>
    <mergeCell ref="K95:K96"/>
    <mergeCell ref="M95:M96"/>
    <mergeCell ref="N95:N96"/>
    <mergeCell ref="R92:R96"/>
    <mergeCell ref="S92:S96"/>
    <mergeCell ref="T92:T96"/>
    <mergeCell ref="U92:U96"/>
    <mergeCell ref="V92:V96"/>
    <mergeCell ref="W92:W96"/>
    <mergeCell ref="A92:A96"/>
    <mergeCell ref="B92:B96"/>
    <mergeCell ref="C92:C96"/>
    <mergeCell ref="O92:O96"/>
    <mergeCell ref="P92:P96"/>
    <mergeCell ref="Q92:Q96"/>
    <mergeCell ref="V87:V91"/>
    <mergeCell ref="W87:W91"/>
    <mergeCell ref="X87:X91"/>
    <mergeCell ref="Y87:Y91"/>
    <mergeCell ref="D90:D91"/>
    <mergeCell ref="E90:E91"/>
    <mergeCell ref="F90:F91"/>
    <mergeCell ref="H90:H91"/>
    <mergeCell ref="J90:J91"/>
    <mergeCell ref="K90:K91"/>
    <mergeCell ref="P87:P91"/>
    <mergeCell ref="Q87:Q91"/>
    <mergeCell ref="R87:R91"/>
    <mergeCell ref="S87:S91"/>
    <mergeCell ref="T87:T91"/>
    <mergeCell ref="U87:U91"/>
    <mergeCell ref="T77:T81"/>
    <mergeCell ref="U77:U81"/>
    <mergeCell ref="V77:V81"/>
    <mergeCell ref="W77:W81"/>
    <mergeCell ref="X77:X81"/>
    <mergeCell ref="J85:J86"/>
    <mergeCell ref="K85:K86"/>
    <mergeCell ref="A87:A91"/>
    <mergeCell ref="B87:B91"/>
    <mergeCell ref="C87:C91"/>
    <mergeCell ref="O87:O91"/>
    <mergeCell ref="M90:M91"/>
    <mergeCell ref="N90:N91"/>
    <mergeCell ref="C82:C86"/>
    <mergeCell ref="D85:D86"/>
    <mergeCell ref="E85:E86"/>
    <mergeCell ref="F85:F86"/>
    <mergeCell ref="H85:H86"/>
    <mergeCell ref="I85:I86"/>
    <mergeCell ref="A67:A86"/>
    <mergeCell ref="B67:B86"/>
    <mergeCell ref="C67:C71"/>
    <mergeCell ref="D80:D81"/>
    <mergeCell ref="E80:E81"/>
    <mergeCell ref="F80:F81"/>
    <mergeCell ref="H80:H81"/>
    <mergeCell ref="I80:I81"/>
    <mergeCell ref="J80:J81"/>
    <mergeCell ref="K80:K81"/>
    <mergeCell ref="L80:L81"/>
    <mergeCell ref="S77:S81"/>
    <mergeCell ref="C77:C81"/>
    <mergeCell ref="O77:O81"/>
    <mergeCell ref="P77:P81"/>
    <mergeCell ref="Q77:Q81"/>
    <mergeCell ref="R77:R81"/>
    <mergeCell ref="W72:W76"/>
    <mergeCell ref="X72:X76"/>
    <mergeCell ref="Y72:Y76"/>
    <mergeCell ref="D75:D76"/>
    <mergeCell ref="E75:E76"/>
    <mergeCell ref="F75:F76"/>
    <mergeCell ref="H75:H76"/>
    <mergeCell ref="I75:I76"/>
    <mergeCell ref="J75:J76"/>
    <mergeCell ref="K75:K76"/>
    <mergeCell ref="Q72:Q76"/>
    <mergeCell ref="R72:R76"/>
    <mergeCell ref="S72:S76"/>
    <mergeCell ref="T72:T76"/>
    <mergeCell ref="U72:U76"/>
    <mergeCell ref="V72:V76"/>
    <mergeCell ref="L75:L76"/>
    <mergeCell ref="C72:C76"/>
    <mergeCell ref="O72:O76"/>
    <mergeCell ref="Y77:Y81"/>
    <mergeCell ref="X67:X71"/>
    <mergeCell ref="Y67:Y71"/>
    <mergeCell ref="D70:D71"/>
    <mergeCell ref="E70:E71"/>
    <mergeCell ref="F70:F71"/>
    <mergeCell ref="H70:H71"/>
    <mergeCell ref="J70:J71"/>
    <mergeCell ref="K70:K71"/>
    <mergeCell ref="L70:L71"/>
    <mergeCell ref="M70:M71"/>
    <mergeCell ref="R67:R71"/>
    <mergeCell ref="S67:S71"/>
    <mergeCell ref="T67:T71"/>
    <mergeCell ref="U67:U71"/>
    <mergeCell ref="V67:V71"/>
    <mergeCell ref="W67:W71"/>
    <mergeCell ref="O67:O71"/>
    <mergeCell ref="P67:P71"/>
    <mergeCell ref="Q67:Q71"/>
    <mergeCell ref="N70:N71"/>
    <mergeCell ref="P72:P76"/>
    <mergeCell ref="R62:R66"/>
    <mergeCell ref="S62:S66"/>
    <mergeCell ref="T62:T66"/>
    <mergeCell ref="U62:U66"/>
    <mergeCell ref="D65:D66"/>
    <mergeCell ref="E65:E66"/>
    <mergeCell ref="F65:F66"/>
    <mergeCell ref="J65:J66"/>
    <mergeCell ref="K65:K66"/>
    <mergeCell ref="L65:L66"/>
    <mergeCell ref="A62:A66"/>
    <mergeCell ref="B62:B66"/>
    <mergeCell ref="C62:C66"/>
    <mergeCell ref="O62:O66"/>
    <mergeCell ref="P62:P66"/>
    <mergeCell ref="Q62:Q66"/>
    <mergeCell ref="U57:U61"/>
    <mergeCell ref="D60:D61"/>
    <mergeCell ref="E60:E61"/>
    <mergeCell ref="F60:F61"/>
    <mergeCell ref="H60:H61"/>
    <mergeCell ref="J60:J61"/>
    <mergeCell ref="K60:K61"/>
    <mergeCell ref="M60:M61"/>
    <mergeCell ref="N60:N61"/>
    <mergeCell ref="O57:O61"/>
    <mergeCell ref="P57:P61"/>
    <mergeCell ref="Q57:Q61"/>
    <mergeCell ref="R57:R61"/>
    <mergeCell ref="S57:S61"/>
    <mergeCell ref="T57:T61"/>
    <mergeCell ref="A57:A61"/>
    <mergeCell ref="B57:B61"/>
    <mergeCell ref="C57:C61"/>
    <mergeCell ref="A32:A56"/>
    <mergeCell ref="B32:B56"/>
    <mergeCell ref="C32:C36"/>
    <mergeCell ref="C37:C41"/>
    <mergeCell ref="V52:V56"/>
    <mergeCell ref="W52:W56"/>
    <mergeCell ref="X52:X56"/>
    <mergeCell ref="C47:C51"/>
    <mergeCell ref="O47:O51"/>
    <mergeCell ref="P47:P51"/>
    <mergeCell ref="Q47:Q51"/>
    <mergeCell ref="R47:R51"/>
    <mergeCell ref="T42:T46"/>
    <mergeCell ref="U42:U46"/>
    <mergeCell ref="V42:V46"/>
    <mergeCell ref="W42:W46"/>
    <mergeCell ref="X42:X46"/>
    <mergeCell ref="W37:W41"/>
    <mergeCell ref="X37:X41"/>
    <mergeCell ref="X32:X36"/>
    <mergeCell ref="Y52:Y56"/>
    <mergeCell ref="C52:C56"/>
    <mergeCell ref="O52:O56"/>
    <mergeCell ref="P52:P56"/>
    <mergeCell ref="Q52:Q56"/>
    <mergeCell ref="R52:R56"/>
    <mergeCell ref="S52:S56"/>
    <mergeCell ref="D55:D56"/>
    <mergeCell ref="E55:E56"/>
    <mergeCell ref="F55:F56"/>
    <mergeCell ref="J55:J56"/>
    <mergeCell ref="K55:K56"/>
    <mergeCell ref="L55:L56"/>
    <mergeCell ref="M55:M56"/>
    <mergeCell ref="N55:N56"/>
    <mergeCell ref="T52:T56"/>
    <mergeCell ref="U52:U56"/>
    <mergeCell ref="Y47:Y51"/>
    <mergeCell ref="D50:D51"/>
    <mergeCell ref="E50:E51"/>
    <mergeCell ref="F50:F51"/>
    <mergeCell ref="H50:H51"/>
    <mergeCell ref="J50:J51"/>
    <mergeCell ref="L50:L51"/>
    <mergeCell ref="M50:M51"/>
    <mergeCell ref="N50:N51"/>
    <mergeCell ref="S47:S51"/>
    <mergeCell ref="T47:T51"/>
    <mergeCell ref="U47:U51"/>
    <mergeCell ref="V47:V51"/>
    <mergeCell ref="W47:W51"/>
    <mergeCell ref="X47:X51"/>
    <mergeCell ref="Y42:Y46"/>
    <mergeCell ref="C42:C46"/>
    <mergeCell ref="O42:O46"/>
    <mergeCell ref="P42:P46"/>
    <mergeCell ref="Q42:Q46"/>
    <mergeCell ref="R42:R46"/>
    <mergeCell ref="S42:S46"/>
    <mergeCell ref="D45:D46"/>
    <mergeCell ref="E45:E46"/>
    <mergeCell ref="F45:F46"/>
    <mergeCell ref="J45:J46"/>
    <mergeCell ref="L45:L46"/>
    <mergeCell ref="Y37:Y41"/>
    <mergeCell ref="D40:D41"/>
    <mergeCell ref="F40:F41"/>
    <mergeCell ref="H40:H41"/>
    <mergeCell ref="J40:J41"/>
    <mergeCell ref="L40:L41"/>
    <mergeCell ref="M40:M41"/>
    <mergeCell ref="N40:N41"/>
    <mergeCell ref="Q37:Q41"/>
    <mergeCell ref="R37:R41"/>
    <mergeCell ref="S37:S41"/>
    <mergeCell ref="T37:T41"/>
    <mergeCell ref="U37:U41"/>
    <mergeCell ref="V37:V41"/>
    <mergeCell ref="O37:O41"/>
    <mergeCell ref="P37:P41"/>
    <mergeCell ref="Y32:Y36"/>
    <mergeCell ref="D35:D36"/>
    <mergeCell ref="E35:E36"/>
    <mergeCell ref="F35:F36"/>
    <mergeCell ref="H35:H36"/>
    <mergeCell ref="J35:J36"/>
    <mergeCell ref="K35:K36"/>
    <mergeCell ref="L35:L36"/>
    <mergeCell ref="M35:M36"/>
    <mergeCell ref="R32:R36"/>
    <mergeCell ref="S32:S36"/>
    <mergeCell ref="T32:T36"/>
    <mergeCell ref="U32:U36"/>
    <mergeCell ref="V32:V36"/>
    <mergeCell ref="W32:W36"/>
    <mergeCell ref="O32:O36"/>
    <mergeCell ref="P32:P36"/>
    <mergeCell ref="Q32:Q36"/>
    <mergeCell ref="N35:N36"/>
    <mergeCell ref="U27:U31"/>
    <mergeCell ref="V27:V31"/>
    <mergeCell ref="W27:W31"/>
    <mergeCell ref="X27:X31"/>
    <mergeCell ref="Y27:Y31"/>
    <mergeCell ref="D30:D31"/>
    <mergeCell ref="E30:E31"/>
    <mergeCell ref="F30:F31"/>
    <mergeCell ref="J30:J31"/>
    <mergeCell ref="K30:K31"/>
    <mergeCell ref="O27:O31"/>
    <mergeCell ref="P27:P31"/>
    <mergeCell ref="Q27:Q31"/>
    <mergeCell ref="R27:R31"/>
    <mergeCell ref="S27:S31"/>
    <mergeCell ref="T27:T31"/>
    <mergeCell ref="V22:V26"/>
    <mergeCell ref="W22:W26"/>
    <mergeCell ref="X22:X26"/>
    <mergeCell ref="Y22:Y26"/>
    <mergeCell ref="C22:C26"/>
    <mergeCell ref="O22:O26"/>
    <mergeCell ref="P22:P26"/>
    <mergeCell ref="Q22:Q26"/>
    <mergeCell ref="R22:R26"/>
    <mergeCell ref="S22:S26"/>
    <mergeCell ref="D25:D26"/>
    <mergeCell ref="E25:E26"/>
    <mergeCell ref="F25:F26"/>
    <mergeCell ref="H25:H26"/>
    <mergeCell ref="J25:J26"/>
    <mergeCell ref="K25:K26"/>
    <mergeCell ref="L25:L26"/>
    <mergeCell ref="M25:M26"/>
    <mergeCell ref="N25:N26"/>
    <mergeCell ref="T22:T26"/>
    <mergeCell ref="U22:U26"/>
    <mergeCell ref="U17:U21"/>
    <mergeCell ref="V17:V21"/>
    <mergeCell ref="W17:W21"/>
    <mergeCell ref="X17:X21"/>
    <mergeCell ref="Y17:Y21"/>
    <mergeCell ref="D20:D21"/>
    <mergeCell ref="E20:E21"/>
    <mergeCell ref="F20:F21"/>
    <mergeCell ref="J20:J21"/>
    <mergeCell ref="K20:K21"/>
    <mergeCell ref="O17:O21"/>
    <mergeCell ref="P17:P21"/>
    <mergeCell ref="Q17:Q21"/>
    <mergeCell ref="R17:R21"/>
    <mergeCell ref="S17:S21"/>
    <mergeCell ref="T17:T21"/>
    <mergeCell ref="V12:V16"/>
    <mergeCell ref="W12:W16"/>
    <mergeCell ref="X12:X16"/>
    <mergeCell ref="Y12:Y16"/>
    <mergeCell ref="C12:C16"/>
    <mergeCell ref="O12:O16"/>
    <mergeCell ref="P12:P16"/>
    <mergeCell ref="Q12:Q16"/>
    <mergeCell ref="R12:R16"/>
    <mergeCell ref="S12:S16"/>
    <mergeCell ref="D15:D16"/>
    <mergeCell ref="E15:E16"/>
    <mergeCell ref="F15:F16"/>
    <mergeCell ref="H15:H16"/>
    <mergeCell ref="J15:J16"/>
    <mergeCell ref="K15:K16"/>
    <mergeCell ref="L15:L16"/>
    <mergeCell ref="M15:M16"/>
    <mergeCell ref="N15:N16"/>
    <mergeCell ref="T12:T16"/>
    <mergeCell ref="U12:U16"/>
    <mergeCell ref="Y7:Y11"/>
    <mergeCell ref="D10:D11"/>
    <mergeCell ref="E10:E11"/>
    <mergeCell ref="F10:F11"/>
    <mergeCell ref="H10:H11"/>
    <mergeCell ref="J10:J11"/>
    <mergeCell ref="K10:K11"/>
    <mergeCell ref="L10:L11"/>
    <mergeCell ref="M10:M11"/>
    <mergeCell ref="N10:N11"/>
    <mergeCell ref="S7:S11"/>
    <mergeCell ref="T7:T11"/>
    <mergeCell ref="U7:U11"/>
    <mergeCell ref="V7:V11"/>
    <mergeCell ref="W7:W11"/>
    <mergeCell ref="X7:X11"/>
    <mergeCell ref="A7:A31"/>
    <mergeCell ref="B7:B31"/>
    <mergeCell ref="C7:C11"/>
    <mergeCell ref="O7:O11"/>
    <mergeCell ref="P7:P11"/>
    <mergeCell ref="Q7:Q11"/>
    <mergeCell ref="R7:R11"/>
    <mergeCell ref="A5:A6"/>
    <mergeCell ref="B5:B6"/>
    <mergeCell ref="C5:C6"/>
    <mergeCell ref="D5:D6"/>
    <mergeCell ref="E5:E6"/>
    <mergeCell ref="F5:I5"/>
    <mergeCell ref="C17:C21"/>
    <mergeCell ref="L20:L21"/>
    <mergeCell ref="C27:C31"/>
    <mergeCell ref="L30:L31"/>
    <mergeCell ref="A1:D4"/>
    <mergeCell ref="E1:Y1"/>
    <mergeCell ref="E2:Y2"/>
    <mergeCell ref="E3:F3"/>
    <mergeCell ref="G3:Y3"/>
    <mergeCell ref="E4:F4"/>
    <mergeCell ref="G4:Y4"/>
    <mergeCell ref="J5:N5"/>
    <mergeCell ref="O5:S5"/>
    <mergeCell ref="T5:Y5"/>
  </mergeCells>
  <pageMargins left="0.70866141732283472" right="0.70866141732283472" top="0.74803149606299213" bottom="0.74803149606299213" header="0.31496062992125984" footer="0.31496062992125984"/>
  <pageSetup scale="24" orientation="portrait" r:id="rId1"/>
  <headerFooter>
    <oddFooter>&amp;C&amp;G</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GESTIÓN </vt:lpstr>
      <vt:lpstr>INVERSIÓN</vt:lpstr>
      <vt:lpstr>ACTIVIDADES </vt:lpstr>
      <vt:lpstr>TERRITORIALIZACIÓN.</vt:lpstr>
      <vt:lpstr>TERRITORIALIZACIÓN</vt:lpstr>
      <vt:lpstr>'ACTIVIDADES '!Área_de_impresión</vt:lpstr>
      <vt:lpstr>'GESTIÓN '!Área_de_impresión</vt:lpstr>
      <vt:lpstr>INVERSIÓN!Área_de_impresión</vt:lpstr>
      <vt:lpstr>TERRITORIALIZACIÓN!Área_de_impresión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2014-02-14T15:16:27Z</cp:lastPrinted>
  <dcterms:created xsi:type="dcterms:W3CDTF">2010-03-25T16:40:43Z</dcterms:created>
  <dcterms:modified xsi:type="dcterms:W3CDTF">2018-05-02T19:45:54Z</dcterms:modified>
</cp:coreProperties>
</file>