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00" windowHeight="6465" tabRatio="603"/>
  </bookViews>
  <sheets>
    <sheet name="GESTIÓN " sheetId="10" r:id="rId1"/>
    <sheet name="INVERSIÓN" sheetId="6" r:id="rId2"/>
    <sheet name="ACTIVIDADES " sheetId="11" r:id="rId3"/>
    <sheet name="TERRITORIALIZACIÓN" sheetId="12" r:id="rId4"/>
  </sheets>
  <externalReferences>
    <externalReference r:id="rId5"/>
    <externalReference r:id="rId6"/>
    <externalReference r:id="rId7"/>
    <externalReference r:id="rId8"/>
  </externalReferences>
  <definedNames>
    <definedName name="_xlnm._FilterDatabase" localSheetId="2" hidden="1">'ACTIVIDADES '!$A$6:$AZ$7</definedName>
    <definedName name="_xlnm._FilterDatabase" localSheetId="3" hidden="1">TERRITORIALIZACIÓN!$A$1:$V$85</definedName>
    <definedName name="_xlnm.Print_Area" localSheetId="2">'ACTIVIDADES '!$A$1:$N$54</definedName>
    <definedName name="_xlnm.Print_Area" localSheetId="0">'GESTIÓN '!$A$1:$AR$18</definedName>
    <definedName name="_xlnm.Print_Area" localSheetId="1">INVERSIÓN!$A$1:$AP$60</definedName>
    <definedName name="_xlnm.Print_Area" localSheetId="3">TERRITORIALIZACIÓN!$A$1:$Y$88</definedName>
    <definedName name="CONDICION_POBLACIONAL" localSheetId="2">[1]Variables!$C$1:$C$24</definedName>
    <definedName name="CONDICION_POBLACIONAL" localSheetId="0">[1]Variables!$C$1:$C$24</definedName>
    <definedName name="CONDICION_POBLACIONAL" localSheetId="3">[1]Variables!$C$1:$C$24</definedName>
    <definedName name="CONDICION_POBLACIONAL">[2]Variables!$C$1:$C$24</definedName>
    <definedName name="GRUPO_ETAREO" localSheetId="2">[1]Variables!$A$1:$A$8</definedName>
    <definedName name="GRUPO_ETAREO" localSheetId="0">[1]Variables!$A$1:$A$8</definedName>
    <definedName name="GRUPO_ETAREO" localSheetId="3">[1]Variables!$A$1:$A$8</definedName>
    <definedName name="GRUPO_ETAREO">[2]Variables!$A$1:$A$8</definedName>
    <definedName name="GRUPO_ETAREOS" localSheetId="2">#REF!</definedName>
    <definedName name="GRUPO_ETAREOS" localSheetId="0">#REF!</definedName>
    <definedName name="GRUPO_ETAREOS" localSheetId="3">#REF!</definedName>
    <definedName name="GRUPO_ETAREOS">#REF!</definedName>
    <definedName name="GRUPO_ETARIO" localSheetId="2">#REF!</definedName>
    <definedName name="GRUPO_ETARIO" localSheetId="0">#REF!</definedName>
    <definedName name="GRUPO_ETARIO" localSheetId="3">#REF!</definedName>
    <definedName name="GRUPO_ETARIO">#REF!</definedName>
    <definedName name="GRUPO_ETNICO" localSheetId="2">#REF!</definedName>
    <definedName name="GRUPO_ETNICO" localSheetId="0">#REF!</definedName>
    <definedName name="GRUPO_ETNICO" localSheetId="3">#REF!</definedName>
    <definedName name="GRUPO_ETNICO">#REF!</definedName>
    <definedName name="GRUPOETNICO" localSheetId="3">#REF!</definedName>
    <definedName name="GRUPOETNICO">#REF!</definedName>
    <definedName name="GRUPOS_ETNICOS" localSheetId="2">[1]Variables!$H$1:$H$8</definedName>
    <definedName name="GRUPOS_ETNICOS" localSheetId="0">[1]Variables!$H$1:$H$8</definedName>
    <definedName name="GRUPOS_ETNICOS" localSheetId="3">[1]Variables!$H$1:$H$8</definedName>
    <definedName name="GRUPOS_ETNICOS">[2]Variables!$H$1:$H$8</definedName>
    <definedName name="LOCALIDAD" localSheetId="2">#REF!</definedName>
    <definedName name="LOCALIDAD" localSheetId="0">#REF!</definedName>
    <definedName name="LOCALIDAD" localSheetId="3">#REF!</definedName>
    <definedName name="LOCALIDAD">#REF!</definedName>
    <definedName name="LOCALIZACION" localSheetId="2">#REF!</definedName>
    <definedName name="LOCALIZACION" localSheetId="0">#REF!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E8" i="12" l="1"/>
  <c r="E13" i="12" s="1"/>
  <c r="E18" i="12" s="1"/>
  <c r="E23" i="12" s="1"/>
  <c r="E28" i="12" s="1"/>
  <c r="E10" i="12"/>
  <c r="C12" i="12"/>
  <c r="E15" i="12"/>
  <c r="E20" i="12" s="1"/>
  <c r="C17" i="12"/>
  <c r="C22" i="12"/>
  <c r="E27" i="12"/>
  <c r="G27" i="12"/>
  <c r="G7" i="12" s="1"/>
  <c r="G28" i="12"/>
  <c r="G8" i="12" s="1"/>
  <c r="G29" i="12"/>
  <c r="G9" i="12" s="1"/>
  <c r="G30" i="12"/>
  <c r="G10" i="12" s="1"/>
  <c r="E32" i="12"/>
  <c r="G32" i="12" s="1"/>
  <c r="G34" i="12"/>
  <c r="G35" i="12"/>
  <c r="E37" i="12"/>
  <c r="E42" i="12" s="1"/>
  <c r="G37" i="12"/>
  <c r="G39" i="12"/>
  <c r="G40" i="12"/>
  <c r="G44" i="12"/>
  <c r="G45" i="12"/>
  <c r="G49" i="12"/>
  <c r="G50" i="12"/>
  <c r="E51" i="12"/>
  <c r="G52" i="12"/>
  <c r="E53" i="12"/>
  <c r="E33" i="12" s="1"/>
  <c r="G53" i="12"/>
  <c r="G54" i="12"/>
  <c r="G55" i="12"/>
  <c r="G88" i="12" s="1"/>
  <c r="E56" i="12"/>
  <c r="C57" i="12"/>
  <c r="E57" i="12"/>
  <c r="G57" i="12"/>
  <c r="E58" i="12"/>
  <c r="G58" i="12"/>
  <c r="E60" i="12"/>
  <c r="G60" i="12"/>
  <c r="E62" i="12"/>
  <c r="G62" i="12"/>
  <c r="E63" i="12"/>
  <c r="G63" i="12"/>
  <c r="E67" i="12"/>
  <c r="G67" i="12" s="1"/>
  <c r="Y67" i="12"/>
  <c r="E68" i="12"/>
  <c r="G68" i="12"/>
  <c r="E69" i="12"/>
  <c r="G69" i="12" s="1"/>
  <c r="E70" i="12"/>
  <c r="G70" i="12"/>
  <c r="E72" i="12"/>
  <c r="G72" i="12"/>
  <c r="E73" i="12"/>
  <c r="G73" i="12"/>
  <c r="E74" i="12"/>
  <c r="G74" i="12"/>
  <c r="E75" i="12"/>
  <c r="G75" i="12"/>
  <c r="E77" i="12"/>
  <c r="G77" i="12"/>
  <c r="G78" i="12"/>
  <c r="G79" i="12"/>
  <c r="E79" i="12" s="1"/>
  <c r="G80" i="12"/>
  <c r="E82" i="12"/>
  <c r="E83" i="12"/>
  <c r="G83" i="12"/>
  <c r="Y83" i="12"/>
  <c r="E84" i="12"/>
  <c r="G84" i="12"/>
  <c r="E86" i="12"/>
  <c r="G86" i="12"/>
  <c r="E25" i="12" l="1"/>
  <c r="E30" i="12" s="1"/>
  <c r="E47" i="12"/>
  <c r="G47" i="12" s="1"/>
  <c r="G42" i="12"/>
  <c r="G33" i="12"/>
  <c r="E38" i="12"/>
  <c r="M8" i="11"/>
  <c r="K9" i="11"/>
  <c r="K10" i="11"/>
  <c r="K11" i="11"/>
  <c r="M10" i="11" s="1"/>
  <c r="K12" i="11"/>
  <c r="K13" i="11"/>
  <c r="K14" i="11"/>
  <c r="K15" i="11"/>
  <c r="M14" i="11" s="1"/>
  <c r="K16" i="11"/>
  <c r="K17" i="11"/>
  <c r="M16" i="11" s="1"/>
  <c r="L16" i="11" s="1"/>
  <c r="K18" i="11"/>
  <c r="M18" i="11"/>
  <c r="K19" i="11"/>
  <c r="K20" i="11"/>
  <c r="M20" i="11"/>
  <c r="K21" i="11"/>
  <c r="K22" i="11"/>
  <c r="K23" i="11"/>
  <c r="M22" i="11" s="1"/>
  <c r="K24" i="11"/>
  <c r="K25" i="11"/>
  <c r="M24" i="11" s="1"/>
  <c r="K26" i="11"/>
  <c r="K27" i="11"/>
  <c r="M26" i="11" s="1"/>
  <c r="K28" i="11"/>
  <c r="K29" i="11"/>
  <c r="K30" i="11"/>
  <c r="K31" i="11"/>
  <c r="M30" i="11" s="1"/>
  <c r="K32" i="11"/>
  <c r="K33" i="11"/>
  <c r="M32" i="11" s="1"/>
  <c r="K34" i="11"/>
  <c r="K35" i="11"/>
  <c r="M34" i="11" s="1"/>
  <c r="L34" i="11" s="1"/>
  <c r="K36" i="11"/>
  <c r="K37" i="11"/>
  <c r="M36" i="11" s="1"/>
  <c r="K38" i="11"/>
  <c r="K39" i="11"/>
  <c r="M38" i="11" s="1"/>
  <c r="K40" i="11"/>
  <c r="K41" i="11"/>
  <c r="K42" i="11"/>
  <c r="M42" i="11"/>
  <c r="K43" i="11"/>
  <c r="K44" i="11"/>
  <c r="K45" i="11"/>
  <c r="M44" i="11" s="1"/>
  <c r="K46" i="11"/>
  <c r="K47" i="11"/>
  <c r="M46" i="11" s="1"/>
  <c r="K48" i="11"/>
  <c r="K49" i="11"/>
  <c r="K50" i="11"/>
  <c r="K51" i="11"/>
  <c r="AK52" i="6"/>
  <c r="AK51" i="6"/>
  <c r="AK46" i="6"/>
  <c r="AK45" i="6"/>
  <c r="AK40" i="6"/>
  <c r="AK39" i="6"/>
  <c r="AK34" i="6"/>
  <c r="AK33" i="6"/>
  <c r="AK28" i="6"/>
  <c r="AK27" i="6"/>
  <c r="AK22" i="6"/>
  <c r="AK21" i="6"/>
  <c r="AK16" i="6"/>
  <c r="AK15" i="6"/>
  <c r="AK10" i="6"/>
  <c r="AK9" i="6"/>
  <c r="AJ52" i="6"/>
  <c r="AJ51" i="6"/>
  <c r="AJ46" i="6"/>
  <c r="AJ45" i="6"/>
  <c r="AJ40" i="6"/>
  <c r="AJ39" i="6"/>
  <c r="AJ34" i="6"/>
  <c r="AJ33" i="6"/>
  <c r="AJ28" i="6"/>
  <c r="AJ27" i="6"/>
  <c r="AJ22" i="6"/>
  <c r="AJ21" i="6"/>
  <c r="AJ16" i="6"/>
  <c r="AJ15" i="6"/>
  <c r="AJ10" i="6"/>
  <c r="AJ9" i="6"/>
  <c r="AF59" i="6"/>
  <c r="AF58" i="6"/>
  <c r="AF57" i="6"/>
  <c r="AF56" i="6"/>
  <c r="AF55" i="6"/>
  <c r="AF49" i="6"/>
  <c r="AF48" i="6"/>
  <c r="AF50" i="6" s="1"/>
  <c r="AF44" i="6"/>
  <c r="AF43" i="6"/>
  <c r="AF38" i="6"/>
  <c r="AF37" i="6"/>
  <c r="AF32" i="6"/>
  <c r="AF31" i="6"/>
  <c r="AF26" i="6"/>
  <c r="AF25" i="6"/>
  <c r="AF20" i="6"/>
  <c r="AF19" i="6"/>
  <c r="AF14" i="6"/>
  <c r="AF13" i="6"/>
  <c r="L58" i="6"/>
  <c r="L56" i="6"/>
  <c r="L55" i="6"/>
  <c r="L50" i="6"/>
  <c r="L49" i="6"/>
  <c r="L44" i="6"/>
  <c r="L43" i="6"/>
  <c r="L38" i="6"/>
  <c r="L37" i="6"/>
  <c r="L32" i="6"/>
  <c r="L26" i="6"/>
  <c r="L25" i="6"/>
  <c r="L20" i="6"/>
  <c r="L19" i="6"/>
  <c r="L14" i="6"/>
  <c r="L13" i="6"/>
  <c r="AL17" i="10"/>
  <c r="AM17" i="10"/>
  <c r="E43" i="12" l="1"/>
  <c r="G38" i="12"/>
  <c r="E88" i="12"/>
  <c r="M50" i="11"/>
  <c r="M48" i="11"/>
  <c r="L46" i="11" s="1"/>
  <c r="M40" i="11"/>
  <c r="L38" i="11"/>
  <c r="M28" i="11"/>
  <c r="L28" i="11" s="1"/>
  <c r="M12" i="11"/>
  <c r="L8" i="11"/>
  <c r="L24" i="11"/>
  <c r="L20" i="11"/>
  <c r="G43" i="12" l="1"/>
  <c r="E48" i="12"/>
  <c r="M52" i="11"/>
  <c r="L52" i="11"/>
  <c r="F53" i="12" l="1"/>
  <c r="G48" i="12"/>
  <c r="H57" i="6" l="1"/>
  <c r="H59" i="6" s="1"/>
  <c r="I57" i="6"/>
  <c r="J57" i="6"/>
  <c r="K57" i="6"/>
  <c r="L57" i="6"/>
  <c r="L59" i="6" s="1"/>
  <c r="M57" i="6"/>
  <c r="N57" i="6"/>
  <c r="O57" i="6"/>
  <c r="P57" i="6"/>
  <c r="P59" i="6" s="1"/>
  <c r="Q57" i="6"/>
  <c r="R57" i="6"/>
  <c r="S57" i="6"/>
  <c r="T57" i="6"/>
  <c r="T59" i="6" s="1"/>
  <c r="U57" i="6"/>
  <c r="V57" i="6"/>
  <c r="W57" i="6"/>
  <c r="X57" i="6"/>
  <c r="X59" i="6" s="1"/>
  <c r="Y57" i="6"/>
  <c r="Z57" i="6"/>
  <c r="AA57" i="6"/>
  <c r="I59" i="6"/>
  <c r="J59" i="6"/>
  <c r="K59" i="6"/>
  <c r="M59" i="6"/>
  <c r="N59" i="6"/>
  <c r="O59" i="6"/>
  <c r="Q59" i="6"/>
  <c r="R59" i="6"/>
  <c r="S59" i="6"/>
  <c r="U59" i="6"/>
  <c r="V59" i="6"/>
  <c r="W59" i="6"/>
  <c r="Y59" i="6"/>
  <c r="Z59" i="6"/>
  <c r="AA59" i="6"/>
  <c r="K43" i="6" l="1"/>
  <c r="K37" i="6" l="1"/>
  <c r="I56" i="6" l="1"/>
  <c r="I55" i="6"/>
  <c r="I50" i="6"/>
  <c r="I49" i="6"/>
  <c r="I44" i="6"/>
  <c r="I43" i="6"/>
  <c r="I38" i="6"/>
  <c r="I26" i="6"/>
  <c r="I25" i="6"/>
  <c r="I14" i="6"/>
  <c r="I13" i="6"/>
  <c r="H20" i="6" l="1"/>
  <c r="K55" i="6"/>
  <c r="AA32" i="6"/>
  <c r="V32" i="6"/>
  <c r="Q32" i="6"/>
  <c r="H32" i="6"/>
  <c r="K56" i="6"/>
  <c r="M56" i="6"/>
  <c r="N56" i="6"/>
  <c r="O56" i="6"/>
  <c r="P56" i="6"/>
  <c r="Q56" i="6"/>
  <c r="R56" i="6"/>
  <c r="S56" i="6"/>
  <c r="T56" i="6"/>
  <c r="U56" i="6"/>
  <c r="X56" i="6"/>
  <c r="Y56" i="6"/>
  <c r="Z56" i="6"/>
  <c r="AA56" i="6"/>
  <c r="M55" i="6"/>
  <c r="N55" i="6"/>
  <c r="O55" i="6"/>
  <c r="P55" i="6"/>
  <c r="Q55" i="6"/>
  <c r="R55" i="6"/>
  <c r="S55" i="6"/>
  <c r="T55" i="6"/>
  <c r="U55" i="6"/>
  <c r="X55" i="6"/>
  <c r="Y55" i="6"/>
  <c r="Z55" i="6"/>
  <c r="AA55" i="6"/>
  <c r="K49" i="6"/>
  <c r="M49" i="6"/>
  <c r="N49" i="6"/>
  <c r="O49" i="6"/>
  <c r="P49" i="6"/>
  <c r="Q49" i="6"/>
  <c r="R49" i="6"/>
  <c r="S49" i="6"/>
  <c r="T49" i="6"/>
  <c r="U49" i="6"/>
  <c r="X49" i="6"/>
  <c r="Y49" i="6"/>
  <c r="Z49" i="6"/>
  <c r="AA49" i="6"/>
  <c r="K50" i="6"/>
  <c r="M50" i="6"/>
  <c r="N50" i="6"/>
  <c r="O50" i="6"/>
  <c r="P50" i="6"/>
  <c r="Q50" i="6"/>
  <c r="R50" i="6"/>
  <c r="S50" i="6"/>
  <c r="T50" i="6"/>
  <c r="U50" i="6"/>
  <c r="X50" i="6"/>
  <c r="Y50" i="6"/>
  <c r="Z50" i="6"/>
  <c r="AA50" i="6"/>
  <c r="H49" i="6"/>
  <c r="K44" i="6"/>
  <c r="M44" i="6"/>
  <c r="N44" i="6"/>
  <c r="O44" i="6"/>
  <c r="P44" i="6"/>
  <c r="Q44" i="6"/>
  <c r="R44" i="6"/>
  <c r="S44" i="6"/>
  <c r="T44" i="6"/>
  <c r="U44" i="6"/>
  <c r="X44" i="6"/>
  <c r="Y44" i="6"/>
  <c r="Z44" i="6"/>
  <c r="AA44" i="6"/>
  <c r="M43" i="6"/>
  <c r="N43" i="6"/>
  <c r="O43" i="6"/>
  <c r="P43" i="6"/>
  <c r="Q43" i="6"/>
  <c r="R43" i="6"/>
  <c r="S43" i="6"/>
  <c r="T43" i="6"/>
  <c r="U43" i="6"/>
  <c r="X43" i="6"/>
  <c r="Y43" i="6"/>
  <c r="Z43" i="6"/>
  <c r="AA43" i="6"/>
  <c r="H43" i="6"/>
  <c r="K38" i="6"/>
  <c r="M38" i="6"/>
  <c r="N38" i="6"/>
  <c r="O38" i="6"/>
  <c r="P38" i="6"/>
  <c r="Q38" i="6"/>
  <c r="R38" i="6"/>
  <c r="S38" i="6"/>
  <c r="T38" i="6"/>
  <c r="U38" i="6"/>
  <c r="X38" i="6"/>
  <c r="Y38" i="6"/>
  <c r="Z38" i="6"/>
  <c r="AA38" i="6"/>
  <c r="K26" i="6"/>
  <c r="M26" i="6"/>
  <c r="N26" i="6"/>
  <c r="O26" i="6"/>
  <c r="P26" i="6"/>
  <c r="Q26" i="6"/>
  <c r="R26" i="6"/>
  <c r="S26" i="6"/>
  <c r="T26" i="6"/>
  <c r="U26" i="6"/>
  <c r="X26" i="6"/>
  <c r="Y26" i="6"/>
  <c r="Z26" i="6"/>
  <c r="AA26" i="6"/>
  <c r="X25" i="6"/>
  <c r="Y25" i="6"/>
  <c r="Z25" i="6"/>
  <c r="AA25" i="6"/>
  <c r="K25" i="6"/>
  <c r="M25" i="6"/>
  <c r="N25" i="6"/>
  <c r="O25" i="6"/>
  <c r="P25" i="6"/>
  <c r="Q25" i="6"/>
  <c r="R25" i="6"/>
  <c r="S25" i="6"/>
  <c r="T25" i="6"/>
  <c r="U25" i="6"/>
  <c r="H19" i="6"/>
  <c r="H13" i="6"/>
  <c r="K14" i="6"/>
  <c r="M14" i="6"/>
  <c r="N14" i="6"/>
  <c r="O14" i="6"/>
  <c r="P14" i="6"/>
  <c r="Q14" i="6"/>
  <c r="R14" i="6"/>
  <c r="S14" i="6"/>
  <c r="T14" i="6"/>
  <c r="U14" i="6"/>
  <c r="X14" i="6"/>
  <c r="Y14" i="6"/>
  <c r="Z14" i="6"/>
  <c r="AA14" i="6"/>
  <c r="H44" i="6"/>
  <c r="H50" i="6"/>
  <c r="H14" i="6"/>
  <c r="H26" i="6"/>
  <c r="H38" i="6"/>
  <c r="H56" i="6"/>
  <c r="H51" i="6"/>
  <c r="H55" i="6"/>
  <c r="H21" i="6"/>
  <c r="H25" i="6"/>
</calcChain>
</file>

<file path=xl/sharedStrings.xml><?xml version="1.0" encoding="utf-8"?>
<sst xmlns="http://schemas.openxmlformats.org/spreadsheetml/2006/main" count="667" uniqueCount="294">
  <si>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</si>
  <si>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</si>
  <si>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</si>
  <si>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</si>
  <si>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</si>
  <si>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</si>
  <si>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</si>
  <si>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</si>
  <si>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</si>
  <si>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</si>
  <si>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</si>
  <si>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</si>
  <si>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</si>
  <si>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</si>
  <si>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</si>
  <si>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</si>
  <si>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</si>
  <si>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Mar</t>
  </si>
  <si>
    <t>Jun</t>
  </si>
  <si>
    <t>Sep</t>
  </si>
  <si>
    <t>Dic</t>
  </si>
  <si>
    <t>Total</t>
  </si>
  <si>
    <t>Programado</t>
  </si>
  <si>
    <t>Ejecutado</t>
  </si>
  <si>
    <t>TOTAL PONDERACIÓN</t>
  </si>
  <si>
    <t>EJECUTADO</t>
  </si>
  <si>
    <t>PROYECTO:</t>
  </si>
  <si>
    <t>PERIODO:</t>
  </si>
  <si>
    <t>ID Meta</t>
  </si>
  <si>
    <t>CONDICION POBLACIONAL</t>
  </si>
  <si>
    <t>GRUPOS ETNICOS</t>
  </si>
  <si>
    <t>CÓDIGO</t>
  </si>
  <si>
    <t>LOCALIZACION</t>
  </si>
  <si>
    <t>GRUPO ETAREO</t>
  </si>
  <si>
    <t>Magnitud Vigencia</t>
  </si>
  <si>
    <t>Niños y niñas de primera infancia</t>
  </si>
  <si>
    <t>Barrios Unidos</t>
  </si>
  <si>
    <t>Recursos Vigencia</t>
  </si>
  <si>
    <t>Teusaquillo</t>
  </si>
  <si>
    <t>Niños, niñas y adolescentes desescolarizados</t>
  </si>
  <si>
    <t>Magnitud Reservas</t>
  </si>
  <si>
    <t>Los Martires</t>
  </si>
  <si>
    <t>Reservas Presupuestales</t>
  </si>
  <si>
    <t>TOTALES - PROYECTO</t>
  </si>
  <si>
    <t>Total  Recursos Reservas - Proyecto</t>
  </si>
  <si>
    <t>1, COD. META</t>
  </si>
  <si>
    <t>2, Meta Proyecto</t>
  </si>
  <si>
    <t>3, Nombre -Punto de inversión (Localidad, Especial, Distrital)</t>
  </si>
  <si>
    <t>4, Variable</t>
  </si>
  <si>
    <t>5, Programación-Actualización</t>
  </si>
  <si>
    <t>6, ACTUALIZACIÓN</t>
  </si>
  <si>
    <t>6,1 Actualización Marzo</t>
  </si>
  <si>
    <t>6,2 Actualización Junio</t>
  </si>
  <si>
    <t>6,3 Actualización Septiembre</t>
  </si>
  <si>
    <t>6,4 Actualización Diciembre</t>
  </si>
  <si>
    <t>7, SEGUIMIENTO META</t>
  </si>
  <si>
    <t>7,1 Seguimiento Marzo</t>
  </si>
  <si>
    <t>7,2 Seguimiento Junio</t>
  </si>
  <si>
    <t>7,3 Seguimiento Septiembre</t>
  </si>
  <si>
    <t>7,4 Seguimiento Diciembre</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</si>
  <si>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</si>
  <si>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</si>
  <si>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</si>
  <si>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</si>
  <si>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</si>
  <si>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</si>
  <si>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</si>
  <si>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</si>
  <si>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</si>
  <si>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</si>
  <si>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</si>
  <si>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</si>
  <si>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</si>
  <si>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</si>
  <si>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</si>
  <si>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</si>
  <si>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</si>
  <si>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</si>
  <si>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</si>
  <si>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</si>
  <si>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</si>
  <si>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</si>
  <si>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</si>
  <si>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</si>
  <si>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</si>
  <si>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</si>
  <si>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</si>
  <si>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</si>
  <si>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</si>
  <si>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</si>
  <si>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</si>
  <si>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</si>
  <si>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</si>
  <si>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</si>
  <si>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</si>
  <si>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</si>
  <si>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</si>
  <si>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</si>
  <si>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</si>
  <si>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</si>
  <si>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</si>
  <si>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</si>
  <si>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</si>
  <si>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</si>
  <si>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</si>
  <si>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</si>
  <si>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</si>
  <si>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</si>
  <si>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</si>
  <si>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</si>
  <si>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</si>
  <si>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</si>
  <si>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</si>
  <si>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</si>
  <si>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</si>
  <si>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</si>
  <si>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</si>
  <si>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</si>
  <si>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</si>
  <si>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</si>
  <si>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 LA TERRITORIALIZACIÓN DE LA INVERSIÓN</t>
  </si>
  <si>
    <t>FORMATO DE ACTUALIZACIÓN Y SEGUIMIENTO AL COMPONENTE DE INVERSIÓN</t>
  </si>
  <si>
    <t xml:space="preserve">FORMATO DE ACTUALIZACIÓN Y SEGUIMIENTO AL COMPONENTE DE GESTIÓN 
</t>
  </si>
  <si>
    <t>126PG01-PR02-F-A5-V9.0</t>
  </si>
  <si>
    <t>Incremental</t>
  </si>
  <si>
    <t>Suma</t>
  </si>
  <si>
    <t>% de avance de los planes de manejo</t>
  </si>
  <si>
    <t>Porcentaje</t>
  </si>
  <si>
    <t>HABILITACIÓN DE ESPACIOS PARA EL DISFRUTE DE LA OFERTA NATURAL DE LOS CERROS ORIENTALES</t>
  </si>
  <si>
    <t>GESTIONAR  100% EL PLAN DE  ADQUISICIÓN DE PREDIOS PRIORIZADOS EN LOS CERROS ORIENTALES</t>
  </si>
  <si>
    <t>ADQUIRIR  25 HECTÁREAS DE PREDIOS PRIORIZADOS EN LOS CERROS ORIENTALES</t>
  </si>
  <si>
    <t xml:space="preserve">HABILITAR  4 HECTÁREAS   DE REDES DE SENDEROS ECOLÓGICOS SECUNDARIOS EN LOS CERROS ORIENTALES </t>
  </si>
  <si>
    <t>HABILITAR 5 HECTÁREAS DE UNA CANTERA EN LOS CERROS ORIENTALES PARA EL DISFRUTE DE LA OFERTA NATURAL</t>
  </si>
  <si>
    <t>APROPIACIÓN SOCIAL POR PARTE DE GRUPOS DE INTERÉS PARA LA CONSERVACIÓN DE LOS CERROS ORIENTALES</t>
  </si>
  <si>
    <t>VINCULAR 10 GRUPOS DE INTERÉS EN LA CONSERVACIÓN  CERROS IMPLEMENTANDO 5 INICIATIVAS  AMBIENTALES  PARA LA APROPIACIÓN SOCIAL.</t>
  </si>
  <si>
    <t xml:space="preserve">RESTAURACIÓN, MANEJO Y CONSERVACIÓN DE COBERTURAS VEGETALES </t>
  </si>
  <si>
    <t>RESTAURAR Y MANTENER   80 HA EN EL BOSQUE ORIENTAL DE BOGOTÁ CON PARTICIPACIÓN DEL SECTOR PRIVADO.</t>
  </si>
  <si>
    <t>DESARROLLAR EN 40 HA INCENTIVOS PARA LA CONSERVACIÓN DE COBERTURAS VEGETALES</t>
  </si>
  <si>
    <t>RESTAURACIÓN, MANEJO Y CONSERVACIÓN DE COBERTURAS VEGETALES</t>
  </si>
  <si>
    <t>VINCULAR 10 GRUPOS DE INTERÉS EN LA CONSERVACIÓN  CERROS IMPLEMENTANDO 5 INICIATIVAS  AMBIENTALES  PARA LA APROPIACIÓN SOCIAL</t>
  </si>
  <si>
    <t>1150 Implementación de acciones del plan de manejo de la franja de adecuación y la reserva forestal protectora de los cerros orientales en cumplimiento de la sentencia del Consejo De Estado</t>
  </si>
  <si>
    <t xml:space="preserve">Dirección de Gestión Ambiental </t>
  </si>
  <si>
    <t>MANEJAR 80 HA COMO ESTRATEGIA DE PREVENCIÓN Y MITIGACIÓN DE INCENDIOS FORESTALES</t>
  </si>
  <si>
    <t>MANEJAR 80 HA  COMO ESTRATEGIA DE PREVENCIÓN Y MITIGACIÓN DE INCENDIOS FORESTALES</t>
  </si>
  <si>
    <t>X</t>
  </si>
  <si>
    <t>Elaborar  diagnósticos y diseños, con participación social y el sector privado, para  la planificación  en áreas priorizadas de intervención  en la reserva forestal Bosque Oriental de Bogotá.</t>
  </si>
  <si>
    <t>Intervenir de  manera directa con acciones  de restauración ecológica  en  áreas  definidas para restauración ecológica.</t>
  </si>
  <si>
    <t>Elaborar el mapa del estado de la invasión del complejo de retamo en Bogotá</t>
  </si>
  <si>
    <t>Realizar la intervención de manejo y adecuación de senderos y mejoramiento de accesos en  la Reserva Forestal Bosque Oriental de Bogotá.</t>
  </si>
  <si>
    <t>Realizar la implementación y seguimiento a una de las iniciativas ambientales contempladas</t>
  </si>
  <si>
    <t>Ejecutar acciones de prevención y mitigación de incendios forestales, manejo adaptativo en áreas invadidas por retamo y recuperación de áreas afectadas por incendio forestal en el Distrito Capital, incluyendo la iniciativa interinstitucional liderada por la Alcaldia para la recuperación de una hectarea simbólica en Cerros.</t>
  </si>
  <si>
    <t xml:space="preserve"> </t>
  </si>
  <si>
    <t>1,2 PROYECTO ESTRATEGICO</t>
  </si>
  <si>
    <t>SEP</t>
  </si>
  <si>
    <t>JUL</t>
  </si>
  <si>
    <t>GRUPO SIN DEFINIR</t>
  </si>
  <si>
    <t>COMUNIDAD EN GENERAL</t>
  </si>
  <si>
    <t>NO IDENTIFICA GRUPOS ÉTNICOS</t>
  </si>
  <si>
    <t>NO SE IDENTIFICAN GRUPOS ÉTNICOS</t>
  </si>
  <si>
    <t>Usaquen</t>
  </si>
  <si>
    <t>Usme</t>
  </si>
  <si>
    <t>Usaquén</t>
  </si>
  <si>
    <t>San Cristobal Norte</t>
  </si>
  <si>
    <t>Cerro Norte</t>
  </si>
  <si>
    <t>Barrios colindantes desde la calle 149 hasta la calle 180</t>
  </si>
  <si>
    <t>Soratama 
La Cita</t>
  </si>
  <si>
    <t>Barrios colindantes desde la  calle 149 hasta la calle 180</t>
  </si>
  <si>
    <t>Polígono, se anexan archivos de intervención.</t>
  </si>
  <si>
    <t>SIN DEFINIR</t>
  </si>
  <si>
    <t>POBLACIÓN GENERAL</t>
  </si>
  <si>
    <t>NO IDENTIFICADOS</t>
  </si>
  <si>
    <t>Niños, niñas y adolescentes en riesgo social vinculación temprana al trabajo o acompañamiento</t>
  </si>
  <si>
    <t>La Uribe (10), Los Cedros (13), San Cristobal Norte (11), zona rural</t>
  </si>
  <si>
    <t>BARRANCAS,LA GRANJA NORTE,BARRANCAS NORTE,SANTA TERESA,BOSQUE DE PINOS III, SANTA CECILIA PUENTE NORTE, CEDRO SALAZAR, BOSQUE DE PINOS III RURAL, EL REDIL, BOSQUE DE PINOS, SAN JOSE DE USAQUEN, TIBABITA RURAL I, BARRANCAS ORIENTAL, BARRANCAS ORIENTAL RURAL, LA CITA, SAN CRISTOBAL NORTE</t>
  </si>
  <si>
    <t>Polígonos definidos dentro de la zonificación para adquisición predial del Plan de manejo de la Franja de adecuación como zonas de Alto Valor Ambiental y de prioridad de espacio público</t>
  </si>
  <si>
    <t>Candelaria y Santafe</t>
  </si>
  <si>
    <t>La Candelaria (94), zona rural</t>
  </si>
  <si>
    <t>PARQUE NACIONAL URBANO, PARQUE NACIONAL ORIENTAL, EGIPTO, SAN FRANCISCO RURAL y LAS AGUAS</t>
  </si>
  <si>
    <t>San Cristobal</t>
  </si>
  <si>
    <t>La Gloria (50)  San Blas (32) y zona rural</t>
  </si>
  <si>
    <t>ALTOS DEL ZIPA, ALTOS DEL ZUQUE, AGUAS CLARAS, LA ARBOLEDA RURAL, LOS LAURELES I, TIBAQUE I, TIBAQUE, TIBAQUE URBANO, MORALBA, QUINDIO, EL TRIANGULO</t>
  </si>
  <si>
    <t>La Flora (52), Ciudad Usme (61) y zona rural</t>
  </si>
  <si>
    <t xml:space="preserve">
LAS VIOLETAS, TIHUAQUE RURAL, LAS VIOLETAS RURAL, TIHUAQUE, LOS ARRAYANES, JUAN JOSE RONDON I
</t>
  </si>
  <si>
    <t>IMPLEMENTACIÓN DE ACCIONES DEL PLAN DE MANEJO DE LA FRANJA DE ADECUACIÓN Y LA RESERVA FORESTAL PROTECTORA DE LOS CERROS ORIENTALES</t>
  </si>
  <si>
    <t>Actas de inicio de los convenios 20161268 y 20161324.
Informes mensuales del convenio 20161268 y actas de comité técnico. Registros fotograficos de visitas y trazos de recorridos.
Oficio de la SDA, dirigido a los encargados de la inicativa ciudadana seleccionada, solicitandoles presentar de manera oficial su propuesta, para así comenzar con su implementación, al igual que, llamadas  y correos electrónicos
Actas de inicio y de comités de seguimiento del contrato de consultoría SDA-CM - 20161250. Expedientes que contienen los estudios de títulos de los predios priorizados en la franja de adecuación. Cartografía y Bases de datos alfanuméricos producidos por el equipo SIG de la DGA.
Documento, “INCENTIVOS A LA CONSERVACIÓN EN LA ZONA DE LA FRANJA DE ADECUACIÓN DE CERROS ORIENTALES DECRETO 485 DE 2015” y Caracterización de la zona piloto.
Documento 1: Trazo del posible recorrido del sendero entre el territorio del Zuqe y Corinto; y Documento 2: Mapa de ubicación de las obras para habilitar las hectareas de cantera en el territorio del Zuque.</t>
  </si>
  <si>
    <t>Zonas intervenidas con acciones para evitar la ocurrencia de incendios forestales y mitigar los efectos en caso de que se presenten.
 Apropiación de la comunidad de las zonas piloto de la Franja de Adecuación y zonas aledañas
Cumplir la sentencia del Consejo de Estado para la Protección de los Cerros orientales y consolidar la franja de adecuación de la Reserva forestal del Bosque oriental de Bogotá como un espacio que amplié la oferta de servicios medioambientales al Distrito Capital.
Consolidación de la AOPP de la Franja de Adecuación, aportando a la conservación de Ecosistemas y cumplimiento del Plan de Manejo planteado en el Decreto 485 de 2015.
Asegurar el cumplimento de ejecución del procedimiento de restauración en las hectareas programadas como beneficio para los servicios medioambientales de la zona, pero además será un área para las comunidades del distrito capital. Además lograr el traslado del vivero para garantizar la producción de material vegetal necesario en los procesos de restauración.</t>
  </si>
  <si>
    <t>Acelerar los trámites administrativos al interior de la EAB-ESP para incorporar a su presupuesto los recursos desembolsados por la SDA, para que de esa forma puedan contratar el personal requerido e iniciar la elaboracion del mapa de invasion de retamo.
Se envió de comunicación oficial a los lideres de la iniciativa, solicitandoles nuevamente realizar la presentación, resaltando los siguientes aspectos:: actividades y avances del proyecto,  propuesta claramente definida de la segunda fase y el presupuesto detallado con la contraprestación solicitada a la Secretaría. Adicionalmente se les comunica el    establecimiento de una fecha o un plazo maximo para realizar dicha presentación,  siendo esta el 31 de Marzo en el horario de 8:00 am a 5:00 pm. 
En el proceso de gestión predial se reprogramará la meta, teniendo en cuenta que las actividades son secuenciales y complementarias, con el fin de cumplir oportunamente el avance
 Gestionar y agilizar la identificación de nuevas áreas potenciales, además de llevar a cabo el diagnostico y diseño de las áreas ya identificadas y actividades de llevar a cabo un proceso contractual licitatorio para incluir la totalidad de la meta .</t>
  </si>
  <si>
    <t>No ha iniciado la elaboración del mapa de la invasión de retamo, debido a la demora en trámites administrativos de la EAB-ESP.
Pendiente comenzar con la implementación de la iniciativa social , debido a que no se ha realizado la presentación oficial de esta ante el el grupo interindiciplinario de la SDA.
El porcentaje de avance de la meta se ha visto afectado para este primer trimestre, como quiera que la conformacion de equipos de trabajo y la coordinación con otras entidades y actores sociales tomó tiempo en las primeras semanas del año y postergó el inicio de acciones
La junta de propietarios del predio no han tomado aún una decisión para comenzar a implementar los incentivos.
La implementación y ejecución de actividades no ha iniciado toda vez que se encuentra en procesos de identificación de áreas, diagnóstico y diseños para adelantar actividades físicas de ejecución durante el tercer y cuarto trimestre del año.</t>
  </si>
  <si>
    <t>En el primer trimestre de  2017 se avanzó en un 0,02% con el desarrollo de las siguientes actividades, presentando un acumulado del 3,91% para lo ejecutado de la MPDD :
*En lo relacionado con la prevención y mitigación de incendios forestales, se efectuó (a través del Convenio 20161268) la  eliminación de retamo en 1312 metros lineales (44 m3 de residuos) del Sendero a Monserrate y el mantenimiento al control de retamo en 6,74 ha del predio del Colegio Monseñor Bernardo Sánchez (Loc. San Cristóbal).  También se coordinó la realización de una plantación, para abril de 2017, en una zona incendiada del Parque Nacional Enrique Olaya Herrera.
Respecto al tema social, se estableció contactacto con los líderes de la iniciativa seleccionada el año anterior "Acciones de recuperación y mantenimiento de las quebradas San Cristobal y Cerro Norte promoviendo la recuperación de la flora nativa de los Cerros Orientales",  con el fin de comenzar con su implementación.  En apoyo con la OPEL,   se definieron las zonas prioritarias, donde se identificarán e implementarán las  dos siguientes iniciativas, además de  trabjar en  el diseño de estas convocatorias y su evaluación.
En cuanto a gestión predial, se inició la ejecución al contrato de consultoría SDA-CM-20161250, suscrito con la empresa AVALES INGENIERIA INMOBILIARIA S.A.S., cuyo objeto es “Realizar estudios de títulos de los predios identificados en cuatro (4) zonas prioritarias de los cerros orientales para su adquisición en cumplimiento de lo establecido en el decreto 485 de 2015” y se realizó el diagnostico catastral y análisis técnico y cartográfico, con ánimo de priorizar los predios objeto de estudio jurídico de los predios ubicados en los sectores de Soratama, Conectividad con el Parque Entrenubes, Parque del Agua y El Zuque de la franja de adecuación.
Igualmente, se realizó la consolidación de la versión final de las zonas prioritarias para la aplicación de incentivos a la conservación en la Franja de Adecuación y programación visitas a las zonas y talleres de sensibilización con la comunidad asentada en las zonas mencionadas. 
 Se logra avanzar en identificar y diagnosticar zonas potenciales para los procesos de canteras y senderos, ademas de identificar 19 hectareas de restauracion, en avance al cumplimiento del  Plan de manejo de la franja de adecuación y la Reserva Forestal Protectora de los cerros orientales en proceso de implementación.</t>
  </si>
  <si>
    <t>Creciente</t>
  </si>
  <si>
    <t>Porcentaje de implementación del plan de manejo de la franja de adecuación y la Reserva Forestal Protectora de los cerros orientales</t>
  </si>
  <si>
    <t>Plan de manejo de la franja de adecuación y la Reserva Forestal Protectora de los cerros orientales en proceso de implementación</t>
  </si>
  <si>
    <t>RECUPERACIÓN Y PROTECCIÓN DEL RÍO BOGOTÁ Y CERROS ORIENTALES</t>
  </si>
  <si>
    <t>g</t>
  </si>
  <si>
    <t>JUNIO</t>
  </si>
  <si>
    <t>Contando con la ejecución de la vigencia 2016, se habían realizado actividades destinadas a : a) Definicion de criterios para la priorizacion de áreas; b) Identificacion de áreas potenciales; c) Seleccion de cuatro areas priorizadas; d) Identificacion preliminar de 44 predios para adquisicion;  e) Formulacion de lineamientos para el estudio de titulos y caracteristicas socioambientales de los predios preseleccionados, con base en los cuales se establecieron previos para contrratacion efectuada, para un total del  20% de gestión.
De la reserva presupuestal se han ejecutado los pagos de la adición del profesional de apoyo al Sistema de información geográfico y se encuentra en ejecución el contrato de consultoría SDA-CM-20161250 con AVALES INGENIERIA SAS. 
De los recursos de la vigencia se ha comprometido el valor del contrato  del profesional de apoyo al Sistema de informacion geográfico y esta pendiente la realizacion de un contrato para la ejecucion de avalúos una vez se realicen los estudios de títulos y levantamiento topográficos  de los inmuebles objeto de estudio.
Durante el primer trimestre de 2017 se firmó el acta de inicio del contrato de consultoría SDA-CM-20161250, el 30 de enero de 2017, suscrito con la empresa AVALES INGENIERIA INMOBILIARIA S.A.S., cuyo objeto es “Realizar estudios de títulos de los predios identificados en cuatro (4) zonas prioritarias de los cerros orientales para su adquisición en cumplimiento de lo establecido en el decreto 485 de 2015” luego de adjudicar el 27 de diciembre de 2016 el concurso de méritos SDA-CM-080-2016.
Desde la DGA se ha realizado el seguimiento técnico, jurídico y financiero del contrato SDA-CM-20161250 mediante la ejecución de tres (3) comités técnicos, realizados los días 3 de febrero, 8 de febrero  y 14 de marzo de 2017 respectivamente.
A la fecha se puede reportar el avance del contrato  con la ejecución de los estudios de títulos y gestión social de siete (7) predios identificados con los ID 10, ID 15, ID 18, ID 21, ID 22, ID 23 y ID 25 localizados en la franja de adecuación de la reserva forestal protectora del Bosque Oriental de Bogotá, localizada en el sector de Soratama; Los cuales se encuentran con la respectiva revisión del equipo jurídico y en espera de las correcciones.
El grupo de apoyo SIG de la DGA realizó el diagnostico catastral y análisis técnico y cartográfico, con ánimo de priorizar los predios objeto de estudio jurídico, de aproximadamente  cincuenta y dos (52) predios ubicados en los sectores de Soratama, Parque Entrenubes, Parque del Agua y El Zuque de la franja de adecuación.</t>
  </si>
  <si>
    <t>La demora en las respuestas de las entidades de orden distrital y nacional a los requerimientos del contratista para continuar con el proceso del análisis jurídico, situación que  impide entregar la información de manera oportuna.
La consecución de los insumos basicos de la consultoria, como son escrituras publicas, sentencias judiciales y/o actos adminstrativos, se ha dificultado, como quiera corresponden a informacion muy antigua y estas reposan en los archivos de las Notarias, oficinas de registro de instrumentos públicos o entidades publicas, situación que demora la expedicion de los mismos documentos.</t>
  </si>
  <si>
    <t xml:space="preserve">Se reprogramará la meta, teniendo en cuenta que las actividades son secuenciales y complementarias, con el fin de cumplir oportunamente el avance.
</t>
  </si>
  <si>
    <t>Las acciones adelantadas contribuyen al cumplimiento de la sentencia del Consejo de Estado para la Proteccion de los Cerros orientales y a la consolidación del analisis técnico (cartográfico) y juridico  para la implementacion del Plan de manejo ambiental de la franja de adecuación .</t>
  </si>
  <si>
    <t>Actas de comité de seguimiento del contrato de consultoria SDA-CM - 20161250.
Expedientes que contienen los estudios de titulos de los predios priorizados en la franja de adecuacion.
Cartografia y Bases de datos alfanuméricos producidos por el profesional SIG</t>
  </si>
  <si>
    <t xml:space="preserve">Los recursos de la vigencia no se han ejecutado, hasta tanto se consoliden los insumos técnicos y jurídicos para adelantar la compra. 
Actividad no ejecutada, debido a que los insumos para realizar la adquisición predial de los inmuebles son: oferta de compra,  aceptacion de la oferta, estudio de titulos, levantamiento topográfico , certificado de disponibilidad presupuestal la declaratoria de utilidad publica conforme a lo dispuesto en la ley 9 de 1989, ley 388 de 1997 y Decreto 190 de 2004. 
Esta actividad iniciará aproximadamente en el mes de septiembre de 2017. </t>
  </si>
  <si>
    <t>N.A</t>
  </si>
  <si>
    <t>Se reprogramará la meta, teniendo en cuenta que las actividades son secuenciales y complementarias, con el fin de cumplir oportunamente el avance.</t>
  </si>
  <si>
    <t>Dar cumpliento a la sentencia del Consejo de Estado para la Proteccion de los Cerros orientales.
Consolidar la franja de adecuación de la Reserva forestal del Bosque oriental de Bogotá como un espacio que amplie la oferta de servicios medioambientales al Distrito Capital</t>
  </si>
  <si>
    <t>N.A.</t>
  </si>
  <si>
    <t>Con recursos de vigencia, actualmente se inicia la fase de identificación y diagnóstico.</t>
  </si>
  <si>
    <t xml:space="preserve">
No se presentan inversiones a la fecha ya que para el primer y segundo trimestre se estará avanzando en la identificación de predios, diagnostico y diseño para adelantar actividades físicas de ejecución durante el tercer y cuarto trimestre.</t>
  </si>
  <si>
    <t>Avanzar rápidamente con el equipo de trabajo ya contratado la fase de identificación y diagnóstico, y para la ejecución se plantea llevar a cabo un proceso contractual licitatorio para incluir la totalidad de la meta.</t>
  </si>
  <si>
    <t xml:space="preserve">Además de las actividades de restauración que benificiarán los servicios medioambientales, la zona se adecuará para el uso contemplativo y de disfrute para las comunidades del distrito capital.
</t>
  </si>
  <si>
    <t>Documento 1: Trazo del posible recorrido del sendero entre el territorio del Zuqe y Corinto.</t>
  </si>
  <si>
    <t>Avanzar rapidamente con el equipo de trabajo ya contratado la fase de identificación y diagnostico, y para la ejecución se plantea llevar a cabo un proceso contractual licitatorio para incluir la totalidad de la meta.</t>
  </si>
  <si>
    <t xml:space="preserve">Las actividades de restauración benificiarán los servicios medioambientales de la zona, pero además será un área adecuada para el uso contemplativo y de disfrute para las comunidades del distrito capital.
</t>
  </si>
  <si>
    <t>Documento 2: Mapa de ubicación de las obras para habilitar las hectareas de cantera en el territorio del Zuque.</t>
  </si>
  <si>
    <t xml:space="preserve">Reservas: En relación a la implementación de la iniciativa,   en el mes de Enero se  realizaron los  cercamientos con los líderes de la iniciativa, con el fin de comenzar con dicho proceso.      
                Vigencia:  Este año se contrato a un profesional encargado de comenzar con el cumplimiento de las actividades y en relación a estas, se comenzó con el diseño de la convocatoria y la  evaluación.                        Cabe resaltar que estas actividades solo se empezaron a ejecutar a partir del 17 de Marzo; razón por la cual, no se han invertido aún  recursos del presupuesto de  este año (2017), establecidos para el cumplimiento de esta meta y no se presentan aún muchos avances.  
</t>
  </si>
  <si>
    <t>No se reportan inversiones a la fecha en relación al presupuesto de 2017 puesto que aún está pendiente comenzar con la implementación de la iniciativa, debido a que no se ha realizado la presentación oficial de esta, ante el grupo interdisciplinario de la SDA.</t>
  </si>
  <si>
    <t xml:space="preserve">Establecimiento de una fecha o un plazo maximo para realizar la presentación oficial de la propuesta de la iniciativa.                                                                             Se reprograma el porcentaje de ejecución  de las actividades para los siguientes trimestres, teniendo en cuenta los retrasos presentado. 
</t>
  </si>
  <si>
    <t xml:space="preserve">Apropiación del territorio, por parte de las comunidades asentadas en la Franja de Adecuación, de tal forma que se conviertan en  nuestros principales aliados en el cuidado y la conservación  de sus ecosistemas; además del establecimiento de una coresponsabilidad por los beneficios que les brindan los Cerros Orientales.              
</t>
  </si>
  <si>
    <t>Oficio con radicado  2017EE55498, llamadas  y correos electrónicos. Actas de  reunión y  Mesas de trabajo con la OPEL</t>
  </si>
  <si>
    <t>Con recursos de vigencia, actualmente se inicia la fase de identificación y diagnóstico.
Con recursos de reserva,  se adelantaron acciones de reconocimiento y viabilización de zonas potenciales para procesos de restauración en el bosque oriental, se identificaron 10 hectareas potenciales en el zuque.</t>
  </si>
  <si>
    <t>Terminar rápidamente con el equipo de trabajo ya contratado la fase de identificación y diagnostico, y para la ejecución se plantea llevar a cabo un proceso contractual licitatorio para incluir la totalidad de la meta.</t>
  </si>
  <si>
    <t>En el segundo trimestre se avanzará en el proceso de identificación de predios, diagnostico y diseño para la ejecución de las actividades, y por lo tanto el equipo de trabajo se encuentra en la consolidación de información.</t>
  </si>
  <si>
    <t>Con recursos de reserva y a través del Convenio de Asociación 20161268 se hizo la  eliminación de retamo en 1280 metros lineales (44 m3 de residuos) del Sendero a Monserrate y el mantenimiento al control de retamo en 6,56 ha del predio del Colegio Monseñor Bernardo Sánchez en la localidad de San Cristóbal. 
Se coordinó, junto con la SPCI, con otras entidades y con particulares, una jornada de plantación de material vegetal a realizarse el 22 de abril de 2017 en la zona incendiada del Parque Nacional Enrique Olaya Herrera, para la cual el año anterior se hizo el inventario de árboles (para que el IDRD pudiera solicitar ante la CAR el trámite de aprovechamiento forestal como parte del proceso de restauración ecológica).
A la fecha no se han ejecutado acciones con recursos de la vigencia.</t>
  </si>
  <si>
    <t>No ha iniciado la elaboración del mapa de la invasión de retamo, debido a la demora en trámites administrativos de la EAB-ESP; esto, en lo que se refiere a recursos de reserva.
De los recursos de vigencia no se han generado retrasos.</t>
  </si>
  <si>
    <t>Acelerar los trámites administrativos al interior de la EAB-ESP para incorporar en su presupuesto los recursos desembolsados por la SDA, para que puedan contratar el personal requerido (de los recursos de reserva).</t>
  </si>
  <si>
    <t>Con los recursos de reserva se generan beneficios, por cuanto hay zonas intervenidas con acciones para evitar la ocurrencia de incendios forestales y mitigar los efectos en caso de que se presenten. Estos beneficios se ampliarán una vez se ejecuten recursos de la vigencia.</t>
  </si>
  <si>
    <t>Actas de inicio de los convenios 20161268 y 20161324.
Informes mensuales del convenio 20161268 y actas de comité técnico.
Por ahora no hay soportes para la ejecución de recursos de la vigencia, por cuanto estos no se han ejecutado.</t>
  </si>
  <si>
    <t>Reserva: Para la implementación de los incentivos en las 2 ha, se realizó la caracterización biológica y social de la Gran Aula Ambiental de Soratama, se diseñó el paquete de incentivos aplicables a la zona y se inició la negociación con los propietarios del predio identificado con el chip AAA0243WPDM, en la KR 6 No. 151 - 80 a nombre de la FIDUCIARIA BOGOTA SA VOCERA DE "ALCABAMA LOTE CLL 1, de la Familia Fernández. Se elaboró el Acta de Acuerdo de incentivos que está siendo revisada por la junta de propietarios del predio.
Vigencia: Se contrato al profesional líder para la caracterización ecosistémica y generación de alternativas de restauración y aprovechamiento productivo para la implementación de incentivos para la conservación en 8 ha de las zonas prioritarias establecidas en la Franja de Adecuación</t>
  </si>
  <si>
    <t>Reserva: La junta de propietarios del predio no ha tomado aún una decisión para comenzar a implementar los incentivos
Vigencia: El contrato inició el 16/03/2017, está en proceso de completarse el equipo de profesionales con un profesional en biología en DGA para el apoyo a la caracterización y un profesional en economía para el apoyo a incentivos desde la DPSIA</t>
  </si>
  <si>
    <t>Reserva: Gestionar reunión con los propietarios
Vigencia: Agilizar el proceso de contratación de los profesionales faltantes</t>
  </si>
  <si>
    <t>Consolidación de la AOPP de la Franja de Adecuación, aportando a la conservación de Ecosistemas y cumplimiento del Plan de Manejo planteado en el Decreto 485 de 2015</t>
  </si>
  <si>
    <t>Contratos, estudios previos, memorandos, actas de reunión
Documentos: “INCENTIVOS A LA CONSERVACIÓN EN LA ZONA DE LA FRANJA DE ADECUACIÓN DE CERROS ORIENTALES DECRETO 485 DE 2015” y Caracterización de la zona piloto</t>
  </si>
  <si>
    <t xml:space="preserve">La familia Fernández, propietaria del predio seleccionado en la vigencia anterior, se encuentra analizando el  Acta de Acuerdo de Incentivos y no han presentado a la fecha sus anotaciones, la primera semana de abril está programada una reunión para afinar el documento e iniciar su aplicación. Esto correspondería a las 2 ha planteadas inicialmente para 2016. </t>
  </si>
  <si>
    <t xml:space="preserve"> Implementar los incentivos y realizar el seguimiento y evaluación para los predios seleccionados.
</t>
  </si>
  <si>
    <t xml:space="preserve">Hasta no contar con la caracterización de las zonas en las cuales se van a aplicar los incentivos, no se pueden determinar las mejores alternativas.
</t>
  </si>
  <si>
    <t>Diseñar un paquete de incentivos para los predios seleccionados en las áreas piloto.</t>
  </si>
  <si>
    <t xml:space="preserve">Se estableció el cronograma del área biológica y social  para las visitas de caracterización de las zonas prioritarias: Sector Parque del Agua, Circuito Zuque - Corinto y Conexión Entrenubes - Cerros Orientales. Igualmente, se determinó el plan de trabajo para el cumplimiento de la Meta en lo correspondiente a las 8 ha para 2017.  Se consolidaron las versiones finales de los polígonos de las 4 zonas prioritarias para la aplicación de incentivos. </t>
  </si>
  <si>
    <t>Caracterizar las áreas piloto con potencial para conservación, restauración y rehabilitación bajo el modelo de incentivos a la conservación.</t>
  </si>
  <si>
    <t>El mapa se elaborará en el marco del Convenio 20161324. Aún no han iniciado las acciones de elaboración del mapa, debido a algunas dificultades administrativas que se han presentado.</t>
  </si>
  <si>
    <t>La Secretaría presidió 2 reuniones ordinarias de la Comisión Distrital para la Prevención y Mitigación de Incendios Forestales y asistió a la sesión de marzo, la cual no se realizó por falta de quórum.
Se entregaron a la UAECOB los aportes sobre la gestión a delantada por la SDA en 2016 de acuerdo al plan de acción de la Comisión, para consolidar el informe de dicha instancia. Así mismo, se revisó el Plan de Contingencia Distrital de Incendios Forestales elaborado por el IDIGER y se hicieron aportes al mismo.</t>
  </si>
  <si>
    <t>Presidir y participar en la Comisión Distrital para la Prevención y Mitigación de Incendios Forestales.</t>
  </si>
  <si>
    <t>La gestión a realizar con recursos de la vigencia, no ha iniciado. El equipo directivo está determinando la forma contractual en la que se enmarcará la gestión de esta actividad.</t>
  </si>
  <si>
    <t>Ejecutar acciones de prevención y mitigación de incendios forestales, manejo adaptativo en áreas invadidas por retamo y recuperación de áreas afectadas por incendio forestal en el Distrito Capital, incluyendo la iniciativa interinstitucional liderada por la Alcaldia para la recuperación de una hectarea simbólica en Cerros</t>
  </si>
  <si>
    <t xml:space="preserve">A través del Convenio de Asociación 20161268 se efectuó la  eliminación de retamo en 1280 metros lineales (44 m3 de residuos) del Sendero a Monserrate y el mantenimiento al control de retamo en 6,56 ha del predio del Colegio Monseñor Bernardo Sánchez en la localidad de San Cristóbal. </t>
  </si>
  <si>
    <t>Una vez se termine la fase de diseños y se escoja el mecanismo de intervención se podra dar inicio esta.</t>
  </si>
  <si>
    <t>Se encuentra en proceso la firma de convenio con IDIPRON y la ALCALDIA  de San Cristóbal con el cual se intervendran 10 hectareas ubicadas en cerros orientales, igualmente permitira el traslado del vivero entrenubes, con el cual se garantiza la producción de material vegetal para todos los procesos de restauración ecológica que adelanta la SDA.</t>
  </si>
  <si>
    <t xml:space="preserve">Se definieron  las zonas prioritarias donde serán identificadas y posteriormente  implementadas  las dos  iniciativas que sean  seleccionadas (Parque del Agua y Zuque ).                                                                   
Se reprograma el porcentaje de ejecución  de esta actividad para los siguientes trimestres, teniendo en cuenta el retraso presentado.                                                                                                                                                                  </t>
  </si>
  <si>
    <t>Realizar la implementación y seguimiento a tres (3) de las iniciativas ambientales contempladas</t>
  </si>
  <si>
    <t xml:space="preserve">Se está trabajando  en el diseño de la convocatoria y la posterior evaluación de las  iniciativas  que sean recibidas.                                                                                                                                                 
Se establecieron  las zonas prioritarias (Parque del Agua y Zuque ) donde serán identificadas y posteriormente  implementadas,  los criterios y la metodología para su evaluación.                                                                
Se reprograma el porcentaje de ejecución  de esta actividad para los siguientes trimestres, teniendo en cuenta el retraso presentado.                                                                                                                   </t>
  </si>
  <si>
    <t>Adelantar actividades de diagnóstico y diseño de dos (2) iniciativas sociales contempladas en el plan de manejo de la franja de adecuación y la reserva forestal protectora de los cerros orientales.</t>
  </si>
  <si>
    <t>Una vez se realiza nuevamente el contacto con los encargados de la iniciativa seleccionada el año anterior,  se les establece una fecha o un plazo maximo para realizar la presentación oficial de la propuesta de la iniciativa.  
meta.                                           
Se reprograma el porcentaje de ejecución  de esta actividad para los siguientes trimestres, teniendo en cuenta el retraso presentado.</t>
  </si>
  <si>
    <t xml:space="preserve">No tiene reporte previsto. Se reprogramó la ejecución para el tercer y cuarto trimestre teniendo en cuenta que la fase de diagnóstico y diseños se ejecutará en su mayor parte en el segundo trimestre del año. </t>
  </si>
  <si>
    <t>Realizar la implementación de acciones de restauración, rehabilitación o recuperación ecológica.</t>
  </si>
  <si>
    <t xml:space="preserve">Se avanzó en la identificación  de dos áreas posibles de cantera, las cuales presentan las condiciones necesarias para iniciar procesos de restauración ecológica; estas son la cantera del Zuque con 4 ha y la cantera Soratama con 1 ha. </t>
  </si>
  <si>
    <t>Identificar el área de cantera, diagnosticar, planear y elaborar los diseños para acciones restauración, rehabilitación o recuperación ecológica.</t>
  </si>
  <si>
    <t xml:space="preserve">Esta actividad se reprograma para ejecutar el mayor porcentaje en el tercer y cuarto trimestre cuando ya se cuente con el diagnóstico y diseño.  </t>
  </si>
  <si>
    <t xml:space="preserve">Se avanzó en la identificación y diagnóstico de un tramo de sendero ubicado en la cantera del Zuque, con un área aproximada de 4 hectáreas que se veran reflejadas en un recorrido de 1000m de largo por 4m de ancho; igualmente, se tiene identificado un segmento del sendero del parque del agua que comprenderá 600m de longitud por 2m de ancho, comprendido entre el instituto Humbolt y la vereda Fátima. </t>
  </si>
  <si>
    <t>Identificar, diagnosticar, planear y elaborar los prediseños para acciones restauración, rehabilitación o recuperación ecológica.</t>
  </si>
  <si>
    <t xml:space="preserve">Actividad no ejecutada, debido a que los insumos para realizar la adquisición predial de los inmuebles son: oferta de compra,  aceptacion de la oferta, estudio de titulos, levantamiento topográfico , certificado de disponibilidad presupuestal la declaratoria de utilidad publica conforme a lo dispuesto en la ley 9 de 1989, ley 388 de 1997 y Decreto 190 de 2004. </t>
  </si>
  <si>
    <t>Compra de los predios.</t>
  </si>
  <si>
    <t xml:space="preserve">Actividad no ejecutada, debido a que los insumos para realizar la oferta de compra de los inmuebles son: Estudio de titulos, levantamiento topográfico , certificado de disponibilidad presupuestal la declaratoria de utilidad publica conforme a lo dispuesto en la ley 9 de 1989, ley 388 de 1997 y Decreto 190 de 2004. </t>
  </si>
  <si>
    <t xml:space="preserve">Proceso de oferta de compraventa </t>
  </si>
  <si>
    <t>ADQUIRIR 25 HA DE PREDIOS PRIORIZADOS EN LOS CERROS ORIENTALES</t>
  </si>
  <si>
    <r>
      <t>Para efectos de solicitar el CDP se requiere de los avaluos comerciales.</t>
    </r>
    <r>
      <rPr>
        <b/>
        <sz val="9"/>
        <color rgb="FFFF0000"/>
        <rFont val="Arial"/>
        <family val="2"/>
      </rPr>
      <t/>
    </r>
  </si>
  <si>
    <t xml:space="preserve"> Negociación,  porceso de disposicion de recurso (elaboración de CDP).</t>
  </si>
  <si>
    <t xml:space="preserve">Para el inicio de esta actividad se requiere de la ejecución de los estudios de títulos y de los levantamientos topográficos, como quiera que son insumo para la ejecución de los avaluos comerciales corporativos. </t>
  </si>
  <si>
    <t>Elaboración de avaluos a predios seleccionados</t>
  </si>
  <si>
    <t xml:space="preserve">Esta actividad se inicia una vez se concluya el contrato de consultoria SDA-CM-20161250, como quiera que los análisis jurídicos y estudios de titulos de cuarenta y cuatro (44) predios, son el insumo para solicitar la ejecución de los levantamientos topográficos de los inmuebles. En este sentido esta actividad se iniciara aproximadamente en el mes de julio de 2017. </t>
  </si>
  <si>
    <t>Proceso de selección  de predios  y elaboración de estudios topográficos.</t>
  </si>
  <si>
    <t xml:space="preserve">Durante el primer trimestre de 2017 se firmó el acta de inicio del contrato de consultoría SDA-CM-20161250, el 30 de enero de 2017, suscrito con la empresa AVALES INGENIERIA INMOBILIARIA S.A.S., cuyo objeto es “Realizar estudios de títulos de los predios identificados en cuatro (4) zonas prioritarias de los cerros orientales para su adquisición en cumplimiento de lo establecido en el decreto 485 de 2015” luego de adjudicar el 27 de diciembre de 2016 el concurso de méritos SDA-CM-080-2016. 
Desde la DGA se ha realizado el seguimiento técnico, jurídico y financiero del contrato SDA-CM-20161250 mediante la ejecución de tres (3) comités técnicos, realizados los días 3 de febrero, 8 de febrero  y 14 de marzo de 2017 respectivamente.
A la fecha se puede reportar el avance del contrato  con la ejecución de los estudios de títulos y gestión social de siete (7) predios identificados con los ID 10, ID 15, ID 18, ID 21, ID 22, ID 23 y ID 25 localizados en la franja de adecuación de la reserva forestal protectora del Bosque Oriental de Bogotá, localizada en el sector de Soratama; los cuales se encuentran con la respectiva revisión del equipo jurídico y en espera de las correcciones.
El grupo de apoyo SIG de la DGA realizó el diagnóstico catastral y análisis técnico y cartográfico, con el ánimo de priorizar los predios objeto de estudio jurídico que son aproximadamente  cincuenta y dos (52) predios ubicados en los sectores de Soratama, Parque Entrenubes, Parque del Agua y El Zuque de la franja de adecuación.
</t>
  </si>
  <si>
    <t>Elaboración de los estudios de títulos  de los predios priorizados en la Franja de Adecuación del Bosque Oriental de Bogotá.</t>
  </si>
  <si>
    <t>5, PONDERACIÓN HORIZONTAL AÑO: _2017_</t>
  </si>
  <si>
    <t>7, OBSERVACIONES AVANCE TRIMESTRE_1_  DE 2017</t>
  </si>
  <si>
    <t>Total Recursos Vigencia - Proyecto</t>
  </si>
  <si>
    <t>TODOS LOS GRUPOS ETAREOS DE LAS DOS LOCALIDADES</t>
  </si>
  <si>
    <t xml:space="preserve">
Cerro de Monserrate
Área de la Localidad San Cristóbal ubicada a 1 km a la redonda  del Colegio Monseñor Bernardo Sánchez. </t>
  </si>
  <si>
    <t>Línea - Sendero a Monserrate (desde la estación del funicular hasta el punto de ascenso al Santuario No 7).
Polígono - Predio del Colegio Monseñor Bernardo Sánchez (Kr 14 Este 66 - 70 Sur)</t>
  </si>
  <si>
    <t>Vereda Monserrate
Barrio Juan Rey (La Paz)</t>
  </si>
  <si>
    <t>Vereda Monserrate
UPZ 51 - Los Libertadores</t>
  </si>
  <si>
    <t>Santa Fe
San Cristóbal</t>
  </si>
  <si>
    <t>7253
10428</t>
  </si>
  <si>
    <t>6968
10020</t>
  </si>
  <si>
    <t>En el bosque Oriental de Bogotá, la UPZ ubicada frente a zona afectada por incendio forestal ocurrido en el sector de Monserrate.
Cerros orientales, sur del Bosque Oriental de Bogotá</t>
  </si>
  <si>
    <t>Polígono 218, Parque Enrique Olaya Herrera. Con georreferenciación.
Serranía El Zuque</t>
  </si>
  <si>
    <t xml:space="preserve">
Bosque Izquierdo
Germania
La Macarena
La Paz Centro
La Perseverancia
Altos Del Zipa
Altos Del Zuque
Moralba
Puente Colorado
Quindio
Chiguaza Urbana
La Arboleda Rural
Tibaque
</t>
  </si>
  <si>
    <t>92. La Macarena
50, La Gloria
32. San Blas
904. UPR San Cristóbal</t>
  </si>
  <si>
    <t>Santa Fe  y  San Cristóbal</t>
  </si>
  <si>
    <t xml:space="preserve">198,396
</t>
  </si>
  <si>
    <t>Aula Ambiental Entrenubes y sectores de Corinto y El Zuque.</t>
  </si>
  <si>
    <t>Sin polígono</t>
  </si>
  <si>
    <t xml:space="preserve">Corinto, Danubio, Alfonso Lopez, Comuneros, Parque Entrenubes, La Gloria, los libertadores, La belleza,  </t>
  </si>
  <si>
    <t xml:space="preserve">50, zuque
</t>
  </si>
  <si>
    <t>5 usme
4 san cristobal</t>
  </si>
  <si>
    <t>Usme y San Cristobal</t>
  </si>
  <si>
    <t>SPCI - REVISIÓN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</si>
</sst>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0.0%"/>
    <numFmt numFmtId="171" formatCode="_ * #,##0_ ;_ * \-#,##0_ ;_ * &quot;-&quot;??_ ;_ @_ "/>
    <numFmt numFmtId="172" formatCode="_(&quot;$&quot;* #,##0.00_);_(&quot;$&quot;* \(#,##0.00\);_(&quot;$&quot;* &quot;-&quot;??_);_(@_)"/>
    <numFmt numFmtId="173" formatCode="_(&quot;$&quot;* #,##0_);_(&quot;$&quot;* \(#,##0\);_(&quot;$&quot;* &quot;-&quot;??_);_(@_)"/>
    <numFmt numFmtId="174" formatCode="_-* #,##0\ _€_-;\-* #,##0\ _€_-;_-* &quot;-&quot;??\ _€_-;_-@_-"/>
    <numFmt numFmtId="175" formatCode="_(* #,##0_);_(* \(#,##0\);_(* &quot;-&quot;??_);_(@_)"/>
    <numFmt numFmtId="176" formatCode="&quot;$&quot;\ #,##0"/>
    <numFmt numFmtId="177" formatCode="#,##0.0"/>
    <numFmt numFmtId="178" formatCode="&quot;$&quot;\ #,##0.00"/>
  </numFmts>
  <fonts count="47">
    <font>
      <sz val="11"/>
      <color theme="1"/>
      <name val="Calibri"/>
      <family val="2"/>
      <scheme val="minor"/>
    </font>
    <font>
      <sz val="11"/>
      <color indexed="8"/>
      <name val="Calibri"/>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sz val="8"/>
      <color indexed="8"/>
      <name val="Arial"/>
      <family val="2"/>
    </font>
    <font>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8"/>
      <color theme="1"/>
      <name val="Arial"/>
      <family val="2"/>
    </font>
    <font>
      <sz val="9"/>
      <name val="Calibri"/>
      <family val="2"/>
      <scheme val="minor"/>
    </font>
    <font>
      <sz val="10"/>
      <name val="Calibri"/>
      <family val="2"/>
      <scheme val="minor"/>
    </font>
    <font>
      <b/>
      <sz val="11"/>
      <color indexed="8"/>
      <name val="Arial"/>
      <family val="2"/>
    </font>
    <font>
      <b/>
      <sz val="10"/>
      <color indexed="8"/>
      <name val="Arial"/>
      <family val="2"/>
    </font>
    <font>
      <sz val="11"/>
      <color theme="1"/>
      <name val="Arial Narrow"/>
      <family val="2"/>
    </font>
    <font>
      <sz val="12"/>
      <color theme="1"/>
      <name val="Arial"/>
      <family val="2"/>
    </font>
    <font>
      <sz val="12"/>
      <name val="Arial Narrow"/>
      <family val="2"/>
    </font>
    <font>
      <sz val="8"/>
      <color theme="1"/>
      <name val="Arial "/>
    </font>
    <font>
      <sz val="12"/>
      <color rgb="FFFF0000"/>
      <name val="Arial"/>
      <family val="2"/>
    </font>
    <font>
      <sz val="9"/>
      <name val="Calibri"/>
      <family val="2"/>
    </font>
    <font>
      <sz val="9"/>
      <color theme="1"/>
      <name val="Arial"/>
      <family val="2"/>
    </font>
    <font>
      <b/>
      <sz val="9"/>
      <color theme="0" tint="-4.9989318521683403E-2"/>
      <name val="Arial"/>
      <family val="2"/>
    </font>
    <font>
      <b/>
      <sz val="9"/>
      <color theme="1"/>
      <name val="Arial"/>
      <family val="2"/>
    </font>
    <font>
      <b/>
      <sz val="10"/>
      <color theme="1"/>
      <name val="Arial"/>
      <family val="2"/>
    </font>
    <font>
      <sz val="11"/>
      <color theme="0"/>
      <name val="Arial"/>
      <family val="2"/>
    </font>
    <font>
      <sz val="12"/>
      <color theme="0"/>
      <name val="Arial"/>
      <family val="2"/>
    </font>
    <font>
      <b/>
      <sz val="12"/>
      <color theme="1"/>
      <name val="Arial"/>
      <family val="2"/>
    </font>
    <font>
      <sz val="10"/>
      <color theme="1"/>
      <name val="Arial"/>
      <family val="2"/>
    </font>
    <font>
      <sz val="10"/>
      <color indexed="8"/>
      <name val="Arial"/>
      <family val="2"/>
    </font>
    <font>
      <b/>
      <sz val="9"/>
      <color rgb="FFFF0000"/>
      <name val="Arial"/>
      <family val="2"/>
    </font>
    <font>
      <b/>
      <sz val="9"/>
      <name val="Calibri"/>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00B0F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s>
  <cellStyleXfs count="81">
    <xf numFmtId="0" fontId="0" fillId="0" borderId="0"/>
    <xf numFmtId="167" fontId="8" fillId="0" borderId="0" applyFont="0" applyFill="0" applyBorder="0" applyAlignment="0" applyProtection="0"/>
    <xf numFmtId="167" fontId="3" fillId="0" borderId="0" applyFont="0" applyFill="0" applyBorder="0" applyAlignment="0" applyProtection="0"/>
    <xf numFmtId="165" fontId="6" fillId="0" borderId="0" applyFont="0" applyFill="0" applyBorder="0" applyAlignment="0" applyProtection="0"/>
    <xf numFmtId="43" fontId="2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3" fillId="0" borderId="0" applyFont="0" applyFill="0" applyBorder="0" applyAlignment="0" applyProtection="0"/>
    <xf numFmtId="171" fontId="3" fillId="0" borderId="0" applyFont="0" applyFill="0" applyBorder="0" applyAlignment="0" applyProtection="0"/>
    <xf numFmtId="44" fontId="21" fillId="0" borderId="0" applyFont="0" applyFill="0" applyBorder="0" applyAlignment="0" applyProtection="0"/>
    <xf numFmtId="172" fontId="12"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12" fillId="0" borderId="0"/>
    <xf numFmtId="0" fontId="3" fillId="0" borderId="0"/>
    <xf numFmtId="0" fontId="3"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3" fillId="0" borderId="0"/>
    <xf numFmtId="44" fontId="21"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777">
    <xf numFmtId="0" fontId="0" fillId="0" borderId="0" xfId="0"/>
    <xf numFmtId="0" fontId="0" fillId="0" borderId="0" xfId="0" applyFill="1"/>
    <xf numFmtId="0" fontId="4"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2" fillId="0" borderId="0" xfId="0" applyFont="1" applyFill="1"/>
    <xf numFmtId="0" fontId="3" fillId="0" borderId="0" xfId="0" applyFont="1" applyFill="1"/>
    <xf numFmtId="0" fontId="4" fillId="0" borderId="0" xfId="0" applyFont="1"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11" fillId="0" borderId="0" xfId="0" applyFont="1" applyFill="1"/>
    <xf numFmtId="174" fontId="0" fillId="0" borderId="0" xfId="0" applyNumberFormat="1" applyFill="1" applyAlignment="1">
      <alignment horizontal="center"/>
    </xf>
    <xf numFmtId="174" fontId="23" fillId="3" borderId="1" xfId="3" applyNumberFormat="1" applyFont="1" applyFill="1" applyBorder="1" applyAlignment="1">
      <alignment horizontal="center" vertical="center"/>
    </xf>
    <xf numFmtId="0" fontId="23" fillId="3" borderId="3" xfId="0" applyFont="1" applyFill="1" applyBorder="1" applyAlignment="1">
      <alignment horizontal="center" vertical="center"/>
    </xf>
    <xf numFmtId="0" fontId="0" fillId="0" borderId="0" xfId="0" applyFill="1" applyAlignment="1">
      <alignment horizontal="center"/>
    </xf>
    <xf numFmtId="3" fontId="15" fillId="3" borderId="3" xfId="0" applyNumberFormat="1" applyFont="1" applyFill="1" applyBorder="1" applyAlignment="1">
      <alignment horizontal="center" vertical="center" wrapText="1"/>
    </xf>
    <xf numFmtId="0" fontId="16" fillId="3" borderId="1" xfId="0" applyFont="1" applyFill="1" applyBorder="1" applyAlignment="1">
      <alignment horizontal="right" vertical="center"/>
    </xf>
    <xf numFmtId="0" fontId="23" fillId="3" borderId="1" xfId="0" applyFont="1" applyFill="1" applyBorder="1" applyAlignment="1">
      <alignment horizontal="center" vertical="center"/>
    </xf>
    <xf numFmtId="3" fontId="15" fillId="3" borderId="1" xfId="10" applyNumberFormat="1" applyFont="1" applyFill="1" applyBorder="1" applyAlignment="1">
      <alignment horizontal="center" vertical="center" wrapText="1"/>
    </xf>
    <xf numFmtId="169" fontId="16" fillId="3" borderId="1" xfId="0" applyNumberFormat="1" applyFont="1" applyFill="1" applyBorder="1" applyAlignment="1">
      <alignment horizontal="right" vertical="center"/>
    </xf>
    <xf numFmtId="3" fontId="15" fillId="3" borderId="5" xfId="10" applyNumberFormat="1" applyFont="1" applyFill="1" applyBorder="1" applyAlignment="1">
      <alignment horizontal="center" vertical="center" wrapText="1"/>
    </xf>
    <xf numFmtId="174" fontId="23" fillId="3" borderId="5" xfId="0" applyNumberFormat="1" applyFont="1" applyFill="1" applyBorder="1" applyAlignment="1">
      <alignment vertical="center"/>
    </xf>
    <xf numFmtId="174" fontId="23" fillId="3" borderId="1" xfId="0" applyNumberFormat="1" applyFont="1" applyFill="1" applyBorder="1" applyAlignment="1">
      <alignment vertical="center"/>
    </xf>
    <xf numFmtId="0" fontId="0" fillId="0" borderId="31" xfId="0" applyFill="1" applyBorder="1"/>
    <xf numFmtId="0" fontId="0" fillId="0" borderId="32" xfId="0" applyFill="1" applyBorder="1"/>
    <xf numFmtId="0" fontId="3" fillId="0" borderId="0" xfId="19" applyBorder="1"/>
    <xf numFmtId="0" fontId="3" fillId="0" borderId="0" xfId="19" applyBorder="1" applyAlignment="1">
      <alignment vertical="center" wrapText="1"/>
    </xf>
    <xf numFmtId="0" fontId="3" fillId="0" borderId="0" xfId="19" applyBorder="1" applyAlignment="1">
      <alignment wrapText="1"/>
    </xf>
    <xf numFmtId="0" fontId="3" fillId="0" borderId="0" xfId="19"/>
    <xf numFmtId="0" fontId="4" fillId="0" borderId="0" xfId="19" applyFont="1" applyBorder="1"/>
    <xf numFmtId="0" fontId="4" fillId="0" borderId="0" xfId="19" applyFont="1" applyBorder="1" applyAlignment="1">
      <alignment vertical="center" wrapText="1"/>
    </xf>
    <xf numFmtId="0" fontId="4" fillId="0" borderId="0" xfId="19" applyFont="1" applyBorder="1" applyAlignment="1">
      <alignment wrapText="1"/>
    </xf>
    <xf numFmtId="0" fontId="4" fillId="0" borderId="0" xfId="19" applyFont="1"/>
    <xf numFmtId="0" fontId="10" fillId="0" borderId="0" xfId="24" applyFont="1" applyBorder="1" applyAlignment="1">
      <alignment horizontal="center" vertical="center" wrapText="1"/>
    </xf>
    <xf numFmtId="0" fontId="4" fillId="0" borderId="0" xfId="19" applyFont="1" applyBorder="1" applyAlignment="1">
      <alignment horizontal="center" vertical="center" wrapText="1"/>
    </xf>
    <xf numFmtId="0" fontId="10" fillId="0" borderId="0" xfId="24" applyFont="1" applyBorder="1" applyAlignment="1">
      <alignment vertical="center" wrapText="1"/>
    </xf>
    <xf numFmtId="0" fontId="11" fillId="0" borderId="0" xfId="24" applyFont="1" applyBorder="1" applyAlignment="1">
      <alignment vertical="center" wrapText="1"/>
    </xf>
    <xf numFmtId="0" fontId="11" fillId="0" borderId="0" xfId="19" applyFont="1" applyBorder="1" applyAlignment="1">
      <alignment vertical="center" wrapText="1"/>
    </xf>
    <xf numFmtId="169" fontId="20" fillId="3" borderId="1" xfId="10" applyNumberFormat="1" applyFont="1" applyFill="1" applyBorder="1" applyAlignment="1">
      <alignment horizontal="center" vertical="center" wrapText="1"/>
    </xf>
    <xf numFmtId="0" fontId="3" fillId="7" borderId="0" xfId="19" applyFill="1"/>
    <xf numFmtId="0" fontId="3" fillId="7" borderId="0" xfId="19" applyFill="1" applyBorder="1"/>
    <xf numFmtId="173" fontId="3" fillId="0" borderId="0" xfId="19" applyNumberFormat="1"/>
    <xf numFmtId="0" fontId="9" fillId="0" borderId="0" xfId="19" applyFont="1" applyBorder="1" applyAlignment="1">
      <alignment horizontal="center" vertical="center"/>
    </xf>
    <xf numFmtId="0" fontId="3" fillId="0" borderId="0" xfId="19" applyAlignment="1"/>
    <xf numFmtId="0" fontId="3" fillId="3" borderId="0" xfId="19" applyFill="1" applyBorder="1"/>
    <xf numFmtId="0" fontId="3" fillId="3" borderId="0" xfId="19" applyFill="1" applyBorder="1" applyAlignment="1">
      <alignment wrapText="1"/>
    </xf>
    <xf numFmtId="165" fontId="3" fillId="3" borderId="0" xfId="5" applyFont="1" applyFill="1" applyBorder="1"/>
    <xf numFmtId="0" fontId="3" fillId="3" borderId="0" xfId="19" applyFill="1" applyBorder="1" applyAlignment="1">
      <alignment vertical="center" wrapText="1"/>
    </xf>
    <xf numFmtId="0" fontId="30" fillId="0" borderId="0" xfId="0" applyFont="1" applyFill="1" applyAlignment="1">
      <alignment horizontal="center" vertical="center"/>
    </xf>
    <xf numFmtId="0" fontId="4" fillId="3" borderId="29" xfId="0" applyFont="1" applyFill="1" applyBorder="1" applyAlignment="1">
      <alignment vertical="top" wrapText="1"/>
    </xf>
    <xf numFmtId="0" fontId="4" fillId="3" borderId="0" xfId="0" applyFont="1" applyFill="1" applyBorder="1" applyAlignment="1">
      <alignment vertical="top" wrapText="1"/>
    </xf>
    <xf numFmtId="0" fontId="4" fillId="3" borderId="0" xfId="0" applyFont="1" applyFill="1" applyBorder="1" applyAlignment="1">
      <alignment horizontal="center" vertical="center" wrapText="1"/>
    </xf>
    <xf numFmtId="0" fontId="31" fillId="3" borderId="29" xfId="0" applyFont="1" applyFill="1" applyBorder="1"/>
    <xf numFmtId="0" fontId="31" fillId="3" borderId="0" xfId="0" applyFont="1" applyFill="1" applyBorder="1"/>
    <xf numFmtId="0" fontId="31" fillId="3" borderId="0" xfId="0" applyFont="1" applyFill="1" applyBorder="1" applyAlignment="1">
      <alignment horizontal="center"/>
    </xf>
    <xf numFmtId="0" fontId="31" fillId="3" borderId="30" xfId="0" applyFont="1" applyFill="1" applyBorder="1"/>
    <xf numFmtId="0" fontId="14" fillId="6" borderId="3" xfId="0"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14" fillId="6" borderId="4" xfId="0" applyFont="1" applyFill="1" applyBorder="1" applyAlignment="1" applyProtection="1">
      <alignment horizontal="left" vertical="center" wrapText="1"/>
      <protection locked="0"/>
    </xf>
    <xf numFmtId="0" fontId="14" fillId="6" borderId="5" xfId="0" applyFont="1" applyFill="1" applyBorder="1" applyAlignment="1" applyProtection="1">
      <alignment horizontal="left" vertical="center" wrapText="1"/>
      <protection locked="0"/>
    </xf>
    <xf numFmtId="0" fontId="26" fillId="6" borderId="0" xfId="0" applyFont="1" applyFill="1" applyBorder="1" applyAlignment="1"/>
    <xf numFmtId="0" fontId="27" fillId="6" borderId="0" xfId="0" applyFont="1" applyFill="1" applyBorder="1" applyAlignment="1"/>
    <xf numFmtId="0" fontId="27" fillId="6" borderId="30" xfId="0" applyFont="1" applyFill="1" applyBorder="1" applyAlignment="1"/>
    <xf numFmtId="0" fontId="26" fillId="6" borderId="32" xfId="0" applyFont="1" applyFill="1" applyBorder="1" applyAlignment="1"/>
    <xf numFmtId="0" fontId="27" fillId="6" borderId="32" xfId="0" applyFont="1" applyFill="1" applyBorder="1" applyAlignment="1"/>
    <xf numFmtId="0" fontId="10" fillId="6" borderId="51" xfId="0" applyFont="1" applyFill="1" applyBorder="1" applyAlignment="1">
      <alignment horizontal="right"/>
    </xf>
    <xf numFmtId="3" fontId="25" fillId="3" borderId="44" xfId="0" applyNumberFormat="1" applyFont="1" applyFill="1" applyBorder="1" applyAlignment="1">
      <alignment horizontal="center" vertical="center" wrapText="1"/>
    </xf>
    <xf numFmtId="0" fontId="13" fillId="6" borderId="10" xfId="19" applyFont="1" applyFill="1" applyBorder="1" applyAlignment="1">
      <alignment horizontal="center" vertical="center" wrapText="1"/>
    </xf>
    <xf numFmtId="0" fontId="13" fillId="6" borderId="54" xfId="19" applyFont="1" applyFill="1" applyBorder="1" applyAlignment="1">
      <alignment horizontal="center" vertical="center" wrapText="1"/>
    </xf>
    <xf numFmtId="0" fontId="13" fillId="6" borderId="15" xfId="19" applyFont="1" applyFill="1" applyBorder="1" applyAlignment="1">
      <alignment horizontal="center" vertical="center"/>
    </xf>
    <xf numFmtId="0" fontId="13" fillId="6" borderId="24" xfId="19" applyFont="1" applyFill="1" applyBorder="1" applyAlignment="1">
      <alignment horizontal="center" vertical="center" wrapText="1"/>
    </xf>
    <xf numFmtId="0" fontId="20" fillId="6" borderId="55" xfId="19" applyFont="1" applyFill="1" applyBorder="1" applyAlignment="1">
      <alignment horizontal="left" vertical="center" wrapText="1"/>
    </xf>
    <xf numFmtId="4" fontId="15" fillId="3" borderId="5" xfId="0" applyNumberFormat="1" applyFont="1" applyFill="1" applyBorder="1" applyAlignment="1">
      <alignment horizontal="center" vertical="center" wrapText="1"/>
    </xf>
    <xf numFmtId="37" fontId="0" fillId="0" borderId="0" xfId="0" applyNumberFormat="1" applyFill="1" applyAlignment="1">
      <alignment horizontal="center" vertical="center"/>
    </xf>
    <xf numFmtId="0" fontId="3" fillId="8" borderId="0" xfId="19" applyFill="1" applyBorder="1"/>
    <xf numFmtId="0" fontId="11" fillId="8" borderId="0" xfId="24" applyFont="1" applyFill="1" applyBorder="1" applyAlignment="1">
      <alignment vertical="center" wrapText="1"/>
    </xf>
    <xf numFmtId="0" fontId="11" fillId="8" borderId="0" xfId="19" applyFont="1" applyFill="1" applyBorder="1" applyAlignment="1">
      <alignment vertical="center" wrapText="1"/>
    </xf>
    <xf numFmtId="0" fontId="3" fillId="8" borderId="0" xfId="19" applyFill="1" applyBorder="1" applyAlignment="1">
      <alignment wrapText="1"/>
    </xf>
    <xf numFmtId="0" fontId="3" fillId="8" borderId="0" xfId="19" applyFill="1"/>
    <xf numFmtId="0" fontId="4" fillId="6" borderId="2" xfId="0" applyFont="1" applyFill="1" applyBorder="1" applyAlignment="1">
      <alignment horizontal="center" vertical="center" wrapText="1"/>
    </xf>
    <xf numFmtId="3" fontId="4" fillId="0" borderId="0" xfId="0" applyNumberFormat="1" applyFont="1" applyFill="1" applyAlignment="1">
      <alignment horizontal="center"/>
    </xf>
    <xf numFmtId="37" fontId="4" fillId="0" borderId="0" xfId="0" applyNumberFormat="1" applyFont="1" applyFill="1" applyAlignment="1">
      <alignment horizontal="center"/>
    </xf>
    <xf numFmtId="3" fontId="0" fillId="0" borderId="0" xfId="0" applyNumberFormat="1" applyFill="1"/>
    <xf numFmtId="37" fontId="4" fillId="8" borderId="0" xfId="0" applyNumberFormat="1" applyFont="1" applyFill="1" applyAlignment="1">
      <alignment horizontal="center"/>
    </xf>
    <xf numFmtId="1" fontId="4" fillId="0" borderId="0" xfId="0" applyNumberFormat="1" applyFont="1" applyFill="1" applyAlignment="1">
      <alignment horizontal="center"/>
    </xf>
    <xf numFmtId="1" fontId="0" fillId="0" borderId="0" xfId="0" applyNumberFormat="1" applyFill="1"/>
    <xf numFmtId="1" fontId="0" fillId="0" borderId="0" xfId="0" applyNumberFormat="1" applyFill="1" applyAlignment="1">
      <alignment horizontal="center"/>
    </xf>
    <xf numFmtId="174" fontId="4" fillId="0" borderId="0" xfId="3" applyNumberFormat="1" applyFont="1" applyFill="1" applyAlignment="1">
      <alignment horizontal="center"/>
    </xf>
    <xf numFmtId="0" fontId="0" fillId="0" borderId="0" xfId="0" applyFill="1" applyAlignment="1">
      <alignment wrapText="1"/>
    </xf>
    <xf numFmtId="0" fontId="30" fillId="0" borderId="0" xfId="0" applyFont="1" applyFill="1" applyAlignment="1">
      <alignment horizontal="center" vertical="center" wrapText="1"/>
    </xf>
    <xf numFmtId="0" fontId="0" fillId="0" borderId="0" xfId="0" applyAlignment="1">
      <alignment wrapText="1"/>
    </xf>
    <xf numFmtId="0" fontId="0" fillId="0" borderId="0" xfId="0" applyFill="1" applyAlignment="1">
      <alignment horizontal="center" vertical="center" wrapText="1"/>
    </xf>
    <xf numFmtId="4" fontId="0" fillId="0" borderId="0" xfId="0" applyNumberFormat="1" applyFill="1" applyAlignment="1">
      <alignment horizontal="center" vertical="center" wrapText="1"/>
    </xf>
    <xf numFmtId="0" fontId="22" fillId="0" borderId="0" xfId="0" applyFont="1" applyFill="1" applyAlignment="1">
      <alignment wrapText="1"/>
    </xf>
    <xf numFmtId="0" fontId="0" fillId="0" borderId="0" xfId="0" applyAlignment="1"/>
    <xf numFmtId="10" fontId="26" fillId="6" borderId="0" xfId="21" applyNumberFormat="1" applyFont="1" applyFill="1" applyBorder="1" applyAlignment="1">
      <alignment horizontal="center" vertical="center"/>
    </xf>
    <xf numFmtId="174" fontId="23" fillId="3" borderId="1" xfId="5" applyNumberFormat="1" applyFont="1" applyFill="1" applyBorder="1" applyAlignment="1">
      <alignment horizontal="center" vertical="center"/>
    </xf>
    <xf numFmtId="37" fontId="16" fillId="3" borderId="1" xfId="10" applyNumberFormat="1" applyFont="1" applyFill="1" applyBorder="1" applyAlignment="1">
      <alignment horizontal="center" vertical="center"/>
    </xf>
    <xf numFmtId="174" fontId="24" fillId="3" borderId="1" xfId="3" applyNumberFormat="1" applyFont="1" applyFill="1" applyBorder="1" applyAlignment="1">
      <alignment horizontal="center" vertical="center"/>
    </xf>
    <xf numFmtId="0" fontId="14" fillId="6" borderId="2" xfId="0" applyFont="1" applyFill="1" applyBorder="1" applyAlignment="1" applyProtection="1">
      <alignment horizontal="left" vertical="center" wrapText="1"/>
      <protection locked="0"/>
    </xf>
    <xf numFmtId="3" fontId="20" fillId="3" borderId="5" xfId="19" applyNumberFormat="1" applyFont="1" applyFill="1" applyBorder="1" applyAlignment="1">
      <alignment horizontal="center" vertical="center" wrapText="1"/>
    </xf>
    <xf numFmtId="168" fontId="20" fillId="3" borderId="1" xfId="19" applyNumberFormat="1" applyFont="1" applyFill="1" applyBorder="1" applyAlignment="1">
      <alignment horizontal="center" vertical="center" wrapText="1"/>
    </xf>
    <xf numFmtId="168" fontId="20" fillId="3" borderId="3" xfId="19" applyNumberFormat="1" applyFont="1" applyFill="1" applyBorder="1" applyAlignment="1">
      <alignment horizontal="center" vertical="center" wrapText="1"/>
    </xf>
    <xf numFmtId="168" fontId="20" fillId="3" borderId="4" xfId="19" applyNumberFormat="1" applyFont="1" applyFill="1" applyBorder="1" applyAlignment="1">
      <alignment horizontal="center" vertical="center" wrapText="1"/>
    </xf>
    <xf numFmtId="3" fontId="20" fillId="3" borderId="1" xfId="19" applyNumberFormat="1" applyFont="1" applyFill="1" applyBorder="1" applyAlignment="1">
      <alignment horizontal="center" vertical="center" wrapText="1"/>
    </xf>
    <xf numFmtId="3" fontId="20" fillId="3" borderId="3" xfId="19" applyNumberFormat="1" applyFont="1" applyFill="1" applyBorder="1" applyAlignment="1">
      <alignment horizontal="center" vertical="center" wrapText="1"/>
    </xf>
    <xf numFmtId="37" fontId="16" fillId="3" borderId="3" xfId="10"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168" fontId="20" fillId="3" borderId="12" xfId="19" applyNumberFormat="1" applyFont="1" applyFill="1" applyBorder="1" applyAlignment="1">
      <alignment horizontal="center" vertical="center" wrapText="1"/>
    </xf>
    <xf numFmtId="174" fontId="25" fillId="3" borderId="1" xfId="5" applyNumberFormat="1" applyFont="1" applyFill="1" applyBorder="1" applyAlignment="1">
      <alignment vertical="center" wrapText="1"/>
    </xf>
    <xf numFmtId="174" fontId="25" fillId="3" borderId="45" xfId="5" applyNumberFormat="1" applyFont="1" applyFill="1" applyBorder="1" applyAlignment="1">
      <alignment horizontal="left" vertical="center" wrapText="1"/>
    </xf>
    <xf numFmtId="0" fontId="4" fillId="6" borderId="17" xfId="0" applyFont="1" applyFill="1" applyBorder="1" applyAlignment="1">
      <alignment horizontal="center" vertical="center" wrapText="1"/>
    </xf>
    <xf numFmtId="174" fontId="4" fillId="0" borderId="0" xfId="5" applyNumberFormat="1" applyFont="1" applyFill="1" applyAlignment="1">
      <alignment horizontal="center"/>
    </xf>
    <xf numFmtId="2" fontId="0" fillId="0" borderId="0" xfId="0" applyNumberFormat="1" applyFill="1" applyAlignment="1">
      <alignment horizontal="center" vertical="center"/>
    </xf>
    <xf numFmtId="0" fontId="4" fillId="6" borderId="2" xfId="0" applyFont="1" applyFill="1" applyBorder="1" applyAlignment="1">
      <alignment horizontal="center" vertical="center" wrapText="1"/>
    </xf>
    <xf numFmtId="174" fontId="24" fillId="3" borderId="2" xfId="3" applyNumberFormat="1" applyFont="1" applyFill="1" applyBorder="1" applyAlignment="1">
      <alignment horizontal="center" vertical="center"/>
    </xf>
    <xf numFmtId="174" fontId="23" fillId="3" borderId="2" xfId="5" applyNumberFormat="1" applyFont="1" applyFill="1" applyBorder="1" applyAlignment="1">
      <alignment horizontal="center" vertical="center"/>
    </xf>
    <xf numFmtId="37" fontId="18" fillId="3" borderId="4" xfId="9" applyNumberFormat="1" applyFont="1" applyFill="1" applyBorder="1" applyAlignment="1">
      <alignment horizontal="center" vertical="center"/>
    </xf>
    <xf numFmtId="174" fontId="24" fillId="3" borderId="4" xfId="3" applyNumberFormat="1" applyFont="1" applyFill="1" applyBorder="1" applyAlignment="1">
      <alignment horizontal="center" vertical="center"/>
    </xf>
    <xf numFmtId="0" fontId="15" fillId="0" borderId="0" xfId="16" applyFont="1" applyBorder="1" applyAlignment="1">
      <alignment vertical="center"/>
    </xf>
    <xf numFmtId="0" fontId="17" fillId="5" borderId="1" xfId="16" applyFont="1" applyFill="1" applyBorder="1" applyAlignment="1">
      <alignment horizontal="left" vertical="center" wrapText="1"/>
    </xf>
    <xf numFmtId="0" fontId="17" fillId="5" borderId="4" xfId="16" applyFont="1" applyFill="1" applyBorder="1" applyAlignment="1">
      <alignment horizontal="left" vertical="center" wrapText="1"/>
    </xf>
    <xf numFmtId="0" fontId="17" fillId="0" borderId="0" xfId="16" applyFont="1" applyAlignment="1">
      <alignment vertical="center"/>
    </xf>
    <xf numFmtId="0" fontId="15" fillId="0" borderId="0" xfId="16" applyFont="1" applyAlignment="1">
      <alignment vertical="center"/>
    </xf>
    <xf numFmtId="0" fontId="15" fillId="0" borderId="0" xfId="16" applyFont="1" applyFill="1" applyAlignment="1">
      <alignment horizontal="left" vertical="center"/>
    </xf>
    <xf numFmtId="10" fontId="15" fillId="0" borderId="0" xfId="16" applyNumberFormat="1" applyFont="1" applyAlignment="1">
      <alignment vertical="center"/>
    </xf>
    <xf numFmtId="10" fontId="15" fillId="0" borderId="0" xfId="16" applyNumberFormat="1" applyFont="1" applyAlignment="1">
      <alignment horizontal="center" vertical="center"/>
    </xf>
    <xf numFmtId="0" fontId="15" fillId="2" borderId="0" xfId="16" applyFont="1" applyFill="1" applyBorder="1" applyAlignment="1">
      <alignment vertical="center"/>
    </xf>
    <xf numFmtId="170" fontId="26" fillId="4" borderId="3" xfId="0" applyNumberFormat="1" applyFont="1" applyFill="1" applyBorder="1" applyAlignment="1">
      <alignment vertical="center"/>
    </xf>
    <xf numFmtId="0" fontId="15" fillId="2" borderId="0" xfId="16" applyFont="1" applyFill="1" applyAlignment="1">
      <alignment vertical="center"/>
    </xf>
    <xf numFmtId="170" fontId="26" fillId="6" borderId="4" xfId="0" applyNumberFormat="1" applyFont="1" applyFill="1" applyBorder="1" applyAlignment="1">
      <alignment vertical="center"/>
    </xf>
    <xf numFmtId="10" fontId="36" fillId="3" borderId="4" xfId="16" applyNumberFormat="1" applyFont="1" applyFill="1" applyBorder="1" applyAlignment="1">
      <alignment horizontal="center" vertical="center" wrapText="1"/>
    </xf>
    <xf numFmtId="170" fontId="26" fillId="6" borderId="1" xfId="0" applyNumberFormat="1" applyFont="1" applyFill="1" applyBorder="1" applyAlignment="1">
      <alignment vertical="center"/>
    </xf>
    <xf numFmtId="10" fontId="36" fillId="3" borderId="1" xfId="16" applyNumberFormat="1" applyFont="1" applyFill="1" applyBorder="1" applyAlignment="1">
      <alignment horizontal="center" vertical="center" wrapText="1"/>
    </xf>
    <xf numFmtId="0" fontId="15" fillId="2" borderId="0" xfId="16" applyFont="1" applyFill="1" applyAlignment="1">
      <alignment horizontal="left" vertical="center"/>
    </xf>
    <xf numFmtId="170" fontId="26" fillId="6" borderId="1" xfId="0" applyNumberFormat="1" applyFont="1" applyFill="1" applyBorder="1" applyAlignment="1">
      <alignment horizontal="left" vertical="center"/>
    </xf>
    <xf numFmtId="0" fontId="37" fillId="3" borderId="0" xfId="0" applyFont="1" applyFill="1" applyBorder="1" applyAlignment="1">
      <alignment horizontal="center" vertical="center" wrapText="1"/>
    </xf>
    <xf numFmtId="0" fontId="37" fillId="3" borderId="0" xfId="0" applyFont="1" applyFill="1" applyBorder="1" applyAlignment="1">
      <alignment horizontal="left" vertical="center" wrapText="1"/>
    </xf>
    <xf numFmtId="10" fontId="37" fillId="3" borderId="0" xfId="16" applyNumberFormat="1" applyFont="1" applyFill="1" applyBorder="1" applyAlignment="1">
      <alignment horizontal="center" vertical="center"/>
    </xf>
    <xf numFmtId="10" fontId="17" fillId="3" borderId="0" xfId="16" applyNumberFormat="1" applyFont="1" applyFill="1" applyBorder="1" applyAlignment="1">
      <alignment horizontal="center" vertical="center"/>
    </xf>
    <xf numFmtId="10" fontId="15" fillId="2" borderId="0" xfId="16" applyNumberFormat="1" applyFont="1" applyFill="1" applyAlignment="1">
      <alignment vertical="center"/>
    </xf>
    <xf numFmtId="10" fontId="15" fillId="2" borderId="0" xfId="16" applyNumberFormat="1" applyFont="1" applyFill="1" applyAlignment="1">
      <alignment horizontal="center" vertical="center"/>
    </xf>
    <xf numFmtId="0" fontId="15" fillId="0" borderId="0" xfId="16" applyFont="1" applyAlignment="1">
      <alignment horizontal="left" vertical="center"/>
    </xf>
    <xf numFmtId="170" fontId="26" fillId="6" borderId="2" xfId="0" applyNumberFormat="1" applyFont="1" applyFill="1" applyBorder="1" applyAlignment="1">
      <alignment vertical="center"/>
    </xf>
    <xf numFmtId="10" fontId="36" fillId="3" borderId="2" xfId="16" applyNumberFormat="1" applyFont="1" applyFill="1" applyBorder="1" applyAlignment="1">
      <alignment horizontal="center" vertical="center" wrapText="1"/>
    </xf>
    <xf numFmtId="0" fontId="17" fillId="5" borderId="45" xfId="16" applyFont="1" applyFill="1" applyBorder="1" applyAlignment="1">
      <alignment horizontal="center" vertical="center" wrapText="1"/>
    </xf>
    <xf numFmtId="0" fontId="4" fillId="6" borderId="2" xfId="0" applyFont="1" applyFill="1" applyBorder="1" applyAlignment="1">
      <alignment horizontal="center" vertical="center" wrapText="1"/>
    </xf>
    <xf numFmtId="37" fontId="18" fillId="3" borderId="2" xfId="10" applyNumberFormat="1" applyFont="1" applyFill="1" applyBorder="1" applyAlignment="1">
      <alignment horizontal="center" vertical="center"/>
    </xf>
    <xf numFmtId="0" fontId="3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7" fillId="3" borderId="1" xfId="0" applyFont="1" applyFill="1" applyBorder="1" applyAlignment="1">
      <alignment horizontal="center" vertical="center"/>
    </xf>
    <xf numFmtId="9" fontId="31" fillId="3" borderId="1" xfId="0" applyNumberFormat="1" applyFont="1" applyFill="1" applyBorder="1" applyAlignment="1">
      <alignment horizontal="center" vertical="center" wrapText="1"/>
    </xf>
    <xf numFmtId="10" fontId="7" fillId="3" borderId="1" xfId="0" applyNumberFormat="1" applyFont="1" applyFill="1" applyBorder="1" applyAlignment="1">
      <alignment horizontal="center" vertical="center" wrapText="1"/>
    </xf>
    <xf numFmtId="0" fontId="23" fillId="3" borderId="5" xfId="0" applyFont="1" applyFill="1" applyBorder="1" applyAlignment="1">
      <alignment horizontal="center" vertical="center"/>
    </xf>
    <xf numFmtId="174" fontId="23" fillId="3" borderId="5" xfId="3" applyNumberFormat="1" applyFont="1" applyFill="1" applyBorder="1" applyAlignment="1">
      <alignment horizontal="center" vertical="center"/>
    </xf>
    <xf numFmtId="4" fontId="17" fillId="3" borderId="1" xfId="10" applyNumberFormat="1" applyFont="1" applyFill="1" applyBorder="1" applyAlignment="1">
      <alignment horizontal="center" vertical="center" wrapText="1"/>
    </xf>
    <xf numFmtId="174" fontId="23" fillId="3" borderId="3" xfId="3" applyNumberFormat="1" applyFont="1" applyFill="1" applyBorder="1" applyAlignment="1">
      <alignment horizontal="center" vertical="center"/>
    </xf>
    <xf numFmtId="3" fontId="38" fillId="3" borderId="3" xfId="0" applyNumberFormat="1" applyFont="1" applyFill="1" applyBorder="1" applyAlignment="1">
      <alignment horizontal="center" vertical="center" wrapText="1"/>
    </xf>
    <xf numFmtId="9" fontId="38" fillId="3" borderId="3" xfId="21" applyFont="1" applyFill="1" applyBorder="1" applyAlignment="1">
      <alignment horizontal="center" vertical="center"/>
    </xf>
    <xf numFmtId="9" fontId="38" fillId="3" borderId="1" xfId="21" applyFont="1" applyFill="1" applyBorder="1" applyAlignment="1">
      <alignment horizontal="center" vertical="center"/>
    </xf>
    <xf numFmtId="37" fontId="36" fillId="3" borderId="1" xfId="9" applyNumberFormat="1" applyFont="1" applyFill="1" applyBorder="1" applyAlignment="1">
      <alignment horizontal="center" vertical="center"/>
    </xf>
    <xf numFmtId="37" fontId="36" fillId="3" borderId="1" xfId="10" applyNumberFormat="1" applyFont="1" applyFill="1" applyBorder="1" applyAlignment="1">
      <alignment horizontal="center" vertical="center"/>
    </xf>
    <xf numFmtId="9" fontId="36" fillId="3" borderId="1" xfId="21" applyFont="1" applyFill="1" applyBorder="1" applyAlignment="1">
      <alignment horizontal="center" vertical="center"/>
    </xf>
    <xf numFmtId="0" fontId="36" fillId="3" borderId="1" xfId="0" applyFont="1" applyFill="1" applyBorder="1" applyAlignment="1">
      <alignment horizontal="right" vertical="center"/>
    </xf>
    <xf numFmtId="37" fontId="36" fillId="3" borderId="1" xfId="0" applyNumberFormat="1" applyFont="1" applyFill="1" applyBorder="1" applyAlignment="1">
      <alignment horizontal="right" vertical="center"/>
    </xf>
    <xf numFmtId="3" fontId="38" fillId="3" borderId="1" xfId="10" applyNumberFormat="1" applyFont="1" applyFill="1" applyBorder="1" applyAlignment="1">
      <alignment horizontal="center" vertical="center" wrapText="1"/>
    </xf>
    <xf numFmtId="3" fontId="38" fillId="3" borderId="1" xfId="0" applyNumberFormat="1" applyFont="1" applyFill="1" applyBorder="1" applyAlignment="1">
      <alignment horizontal="center" vertical="center" wrapText="1"/>
    </xf>
    <xf numFmtId="37" fontId="38" fillId="3" borderId="4" xfId="9" applyNumberFormat="1" applyFont="1" applyFill="1" applyBorder="1" applyAlignment="1">
      <alignment horizontal="center" vertical="center"/>
    </xf>
    <xf numFmtId="37" fontId="38" fillId="3" borderId="4" xfId="10" applyNumberFormat="1" applyFont="1" applyFill="1" applyBorder="1" applyAlignment="1">
      <alignment horizontal="center" vertical="center"/>
    </xf>
    <xf numFmtId="37" fontId="36" fillId="3" borderId="4" xfId="9" applyNumberFormat="1" applyFont="1" applyFill="1" applyBorder="1" applyAlignment="1">
      <alignment horizontal="center" vertical="center"/>
    </xf>
    <xf numFmtId="9" fontId="38" fillId="3" borderId="4" xfId="21" applyFont="1" applyFill="1" applyBorder="1" applyAlignment="1">
      <alignment horizontal="center" vertical="center"/>
    </xf>
    <xf numFmtId="3" fontId="38" fillId="3" borderId="5" xfId="0" applyNumberFormat="1" applyFont="1" applyFill="1" applyBorder="1" applyAlignment="1">
      <alignment horizontal="center" vertical="center" wrapText="1"/>
    </xf>
    <xf numFmtId="3" fontId="36" fillId="3" borderId="5" xfId="0" applyNumberFormat="1" applyFont="1" applyFill="1" applyBorder="1" applyAlignment="1">
      <alignment horizontal="center" vertical="center" wrapText="1"/>
    </xf>
    <xf numFmtId="0" fontId="0" fillId="3" borderId="5" xfId="0" applyFont="1" applyFill="1" applyBorder="1" applyAlignment="1">
      <alignment horizontal="center" vertical="center"/>
    </xf>
    <xf numFmtId="9" fontId="38" fillId="3" borderId="5" xfId="21" applyFont="1" applyFill="1" applyBorder="1" applyAlignment="1">
      <alignment horizontal="center" vertical="center"/>
    </xf>
    <xf numFmtId="37" fontId="38" fillId="3" borderId="1" xfId="9" applyNumberFormat="1" applyFont="1" applyFill="1" applyBorder="1" applyAlignment="1">
      <alignment horizontal="center" vertical="center"/>
    </xf>
    <xf numFmtId="0" fontId="0" fillId="3" borderId="1" xfId="0" applyFont="1" applyFill="1" applyBorder="1" applyAlignment="1">
      <alignment horizontal="center" vertical="center"/>
    </xf>
    <xf numFmtId="169" fontId="36" fillId="3" borderId="1" xfId="0" applyNumberFormat="1" applyFont="1" applyFill="1" applyBorder="1" applyAlignment="1">
      <alignment horizontal="right" vertical="center"/>
    </xf>
    <xf numFmtId="3" fontId="36" fillId="3" borderId="1" xfId="10" applyNumberFormat="1" applyFont="1" applyFill="1" applyBorder="1" applyAlignment="1">
      <alignment horizontal="center" vertical="center" wrapText="1"/>
    </xf>
    <xf numFmtId="37" fontId="38" fillId="3" borderId="2" xfId="9" applyNumberFormat="1" applyFont="1" applyFill="1" applyBorder="1" applyAlignment="1">
      <alignment horizontal="center" vertical="center"/>
    </xf>
    <xf numFmtId="37" fontId="38" fillId="3" borderId="2" xfId="10" applyNumberFormat="1" applyFont="1" applyFill="1" applyBorder="1" applyAlignment="1">
      <alignment horizontal="center" vertical="center"/>
    </xf>
    <xf numFmtId="9" fontId="38" fillId="3" borderId="2" xfId="21" applyFont="1" applyFill="1" applyBorder="1" applyAlignment="1">
      <alignment horizontal="center" vertical="center"/>
    </xf>
    <xf numFmtId="4" fontId="38" fillId="3" borderId="3" xfId="10" applyNumberFormat="1" applyFont="1" applyFill="1" applyBorder="1" applyAlignment="1">
      <alignment horizontal="center" vertical="center" wrapText="1"/>
    </xf>
    <xf numFmtId="4" fontId="36" fillId="3" borderId="3" xfId="0" applyNumberFormat="1" applyFont="1" applyFill="1" applyBorder="1" applyAlignment="1">
      <alignment horizontal="center" vertical="center" wrapText="1"/>
    </xf>
    <xf numFmtId="3" fontId="36" fillId="3" borderId="3" xfId="0" applyNumberFormat="1" applyFont="1" applyFill="1" applyBorder="1" applyAlignment="1">
      <alignment horizontal="center" vertical="center" wrapText="1"/>
    </xf>
    <xf numFmtId="0" fontId="39" fillId="3" borderId="3" xfId="0" applyFont="1" applyFill="1" applyBorder="1" applyAlignment="1">
      <alignment horizontal="center" vertical="center"/>
    </xf>
    <xf numFmtId="37" fontId="38" fillId="3" borderId="1" xfId="10" applyNumberFormat="1" applyFont="1" applyFill="1" applyBorder="1" applyAlignment="1">
      <alignment horizontal="center" vertical="center"/>
    </xf>
    <xf numFmtId="4" fontId="36" fillId="3" borderId="1" xfId="0" applyNumberFormat="1" applyFont="1" applyFill="1" applyBorder="1" applyAlignment="1">
      <alignment horizontal="right" vertical="center"/>
    </xf>
    <xf numFmtId="4" fontId="38" fillId="3" borderId="1" xfId="10" applyNumberFormat="1" applyFont="1" applyFill="1" applyBorder="1" applyAlignment="1">
      <alignment horizontal="center" vertical="center" wrapText="1"/>
    </xf>
    <xf numFmtId="4" fontId="36" fillId="3" borderId="1" xfId="0" applyNumberFormat="1" applyFont="1" applyFill="1" applyBorder="1" applyAlignment="1">
      <alignment horizontal="center" vertical="center" wrapText="1"/>
    </xf>
    <xf numFmtId="3" fontId="36" fillId="3" borderId="1" xfId="0" applyNumberFormat="1" applyFont="1" applyFill="1" applyBorder="1" applyAlignment="1">
      <alignment horizontal="center" vertical="center" wrapText="1"/>
    </xf>
    <xf numFmtId="0" fontId="39" fillId="3" borderId="1" xfId="0" applyFont="1" applyFill="1" applyBorder="1" applyAlignment="1">
      <alignment horizontal="center" vertical="center"/>
    </xf>
    <xf numFmtId="3" fontId="36" fillId="3" borderId="22" xfId="0" applyNumberFormat="1" applyFont="1" applyFill="1" applyBorder="1" applyAlignment="1">
      <alignment horizontal="center" vertical="center" wrapText="1"/>
    </xf>
    <xf numFmtId="3" fontId="36" fillId="3" borderId="56" xfId="0" applyNumberFormat="1" applyFont="1" applyFill="1" applyBorder="1" applyAlignment="1">
      <alignment horizontal="center" vertical="center" wrapText="1"/>
    </xf>
    <xf numFmtId="37" fontId="36" fillId="3" borderId="12" xfId="9" applyNumberFormat="1" applyFont="1" applyFill="1" applyBorder="1" applyAlignment="1">
      <alignment horizontal="center" vertical="center"/>
    </xf>
    <xf numFmtId="37" fontId="36" fillId="3" borderId="7" xfId="9" applyNumberFormat="1" applyFont="1" applyFill="1" applyBorder="1" applyAlignment="1">
      <alignment horizontal="center" vertical="center"/>
    </xf>
    <xf numFmtId="0" fontId="36" fillId="3" borderId="12" xfId="0" applyFont="1" applyFill="1" applyBorder="1" applyAlignment="1">
      <alignment horizontal="right" vertical="center"/>
    </xf>
    <xf numFmtId="0" fontId="36" fillId="3" borderId="7" xfId="0" applyFont="1" applyFill="1" applyBorder="1" applyAlignment="1">
      <alignment horizontal="right" vertical="center"/>
    </xf>
    <xf numFmtId="169" fontId="36" fillId="3" borderId="12" xfId="0" applyNumberFormat="1" applyFont="1" applyFill="1" applyBorder="1" applyAlignment="1">
      <alignment horizontal="right" vertical="center"/>
    </xf>
    <xf numFmtId="169" fontId="36" fillId="3" borderId="7" xfId="0" applyNumberFormat="1" applyFont="1" applyFill="1" applyBorder="1" applyAlignment="1">
      <alignment horizontal="right" vertical="center"/>
    </xf>
    <xf numFmtId="3" fontId="36" fillId="3" borderId="12" xfId="0" applyNumberFormat="1" applyFont="1" applyFill="1" applyBorder="1" applyAlignment="1">
      <alignment horizontal="center" vertical="center" wrapText="1"/>
    </xf>
    <xf numFmtId="3" fontId="36" fillId="3" borderId="7" xfId="10" applyNumberFormat="1" applyFont="1" applyFill="1" applyBorder="1" applyAlignment="1">
      <alignment horizontal="center" vertical="center" wrapText="1"/>
    </xf>
    <xf numFmtId="37" fontId="36" fillId="3" borderId="2" xfId="9" applyNumberFormat="1" applyFont="1" applyFill="1" applyBorder="1" applyAlignment="1">
      <alignment horizontal="center" vertical="center"/>
    </xf>
    <xf numFmtId="37" fontId="38" fillId="3" borderId="46" xfId="9" applyNumberFormat="1" applyFont="1" applyFill="1" applyBorder="1" applyAlignment="1">
      <alignment horizontal="center" vertical="center"/>
    </xf>
    <xf numFmtId="10" fontId="38" fillId="3" borderId="1" xfId="21" applyNumberFormat="1" applyFont="1" applyFill="1" applyBorder="1" applyAlignment="1">
      <alignment horizontal="center" vertical="center"/>
    </xf>
    <xf numFmtId="0" fontId="24" fillId="3" borderId="3" xfId="0" applyFont="1" applyFill="1" applyBorder="1" applyAlignment="1">
      <alignment horizontal="center" vertical="center"/>
    </xf>
    <xf numFmtId="174" fontId="24" fillId="3" borderId="3" xfId="3" applyNumberFormat="1" applyFont="1" applyFill="1" applyBorder="1" applyAlignment="1">
      <alignment horizontal="center" vertical="center"/>
    </xf>
    <xf numFmtId="37" fontId="18" fillId="3" borderId="5" xfId="9" applyNumberFormat="1" applyFont="1" applyFill="1" applyBorder="1" applyAlignment="1">
      <alignment horizontal="center" vertical="center"/>
    </xf>
    <xf numFmtId="4" fontId="17" fillId="3" borderId="5" xfId="10" applyNumberFormat="1" applyFont="1" applyFill="1" applyBorder="1" applyAlignment="1">
      <alignment horizontal="center" vertical="center" wrapText="1"/>
    </xf>
    <xf numFmtId="37" fontId="16" fillId="3" borderId="5" xfId="9" applyNumberFormat="1" applyFont="1" applyFill="1" applyBorder="1" applyAlignment="1">
      <alignment horizontal="center" vertical="center"/>
    </xf>
    <xf numFmtId="3" fontId="17" fillId="3" borderId="4" xfId="0" applyNumberFormat="1" applyFont="1" applyFill="1" applyBorder="1" applyAlignment="1">
      <alignment horizontal="center" vertical="center" wrapText="1"/>
    </xf>
    <xf numFmtId="174" fontId="24" fillId="3" borderId="4" xfId="0" applyNumberFormat="1" applyFont="1" applyFill="1" applyBorder="1" applyAlignment="1">
      <alignment vertical="center"/>
    </xf>
    <xf numFmtId="3" fontId="15" fillId="0" borderId="5" xfId="0" applyNumberFormat="1" applyFont="1" applyFill="1" applyBorder="1" applyAlignment="1">
      <alignment horizontal="center" vertical="center" wrapText="1"/>
    </xf>
    <xf numFmtId="174" fontId="25" fillId="3" borderId="43" xfId="5" applyNumberFormat="1" applyFont="1" applyFill="1" applyBorder="1" applyAlignment="1">
      <alignment vertical="center" wrapText="1"/>
    </xf>
    <xf numFmtId="174" fontId="25" fillId="3" borderId="25" xfId="5" applyNumberFormat="1" applyFont="1" applyFill="1" applyBorder="1" applyAlignment="1">
      <alignment vertical="center" wrapText="1"/>
    </xf>
    <xf numFmtId="168" fontId="20" fillId="3" borderId="2" xfId="19" applyNumberFormat="1" applyFont="1" applyFill="1" applyBorder="1" applyAlignment="1">
      <alignment horizontal="center" vertical="center" wrapText="1"/>
    </xf>
    <xf numFmtId="168" fontId="20" fillId="3" borderId="44" xfId="19" applyNumberFormat="1" applyFont="1" applyFill="1" applyBorder="1" applyAlignment="1">
      <alignment horizontal="center" vertical="center" wrapText="1"/>
    </xf>
    <xf numFmtId="0" fontId="25" fillId="3" borderId="44" xfId="0" applyFont="1" applyFill="1" applyBorder="1" applyAlignment="1">
      <alignment horizontal="center" vertical="center" wrapText="1"/>
    </xf>
    <xf numFmtId="1" fontId="25" fillId="3" borderId="44" xfId="0" applyNumberFormat="1" applyFont="1" applyFill="1" applyBorder="1" applyAlignment="1">
      <alignment horizontal="center" vertical="center" wrapText="1"/>
    </xf>
    <xf numFmtId="174" fontId="25" fillId="3" borderId="44" xfId="5" applyNumberFormat="1" applyFont="1" applyFill="1" applyBorder="1" applyAlignment="1">
      <alignment vertical="center" wrapText="1"/>
    </xf>
    <xf numFmtId="0" fontId="20" fillId="3" borderId="16" xfId="19" applyFont="1" applyFill="1" applyBorder="1" applyAlignment="1">
      <alignment horizontal="center" vertical="center" wrapText="1"/>
    </xf>
    <xf numFmtId="0" fontId="20" fillId="0" borderId="16" xfId="19" applyFont="1" applyFill="1" applyBorder="1" applyAlignment="1">
      <alignment horizontal="center" vertical="center" wrapText="1"/>
    </xf>
    <xf numFmtId="0" fontId="13" fillId="6" borderId="3" xfId="19" applyFont="1" applyFill="1" applyBorder="1" applyAlignment="1">
      <alignment horizontal="center" vertical="center" wrapText="1"/>
    </xf>
    <xf numFmtId="0" fontId="13" fillId="6" borderId="2" xfId="19" applyFont="1" applyFill="1" applyBorder="1" applyAlignment="1">
      <alignment horizontal="center" vertical="center" wrapText="1"/>
    </xf>
    <xf numFmtId="0" fontId="20" fillId="3" borderId="42" xfId="19" applyFont="1" applyFill="1" applyBorder="1" applyAlignment="1">
      <alignment horizontal="center" vertical="center" wrapText="1"/>
    </xf>
    <xf numFmtId="10" fontId="0" fillId="0" borderId="0" xfId="0" applyNumberFormat="1" applyFill="1" applyAlignment="1">
      <alignment horizontal="center"/>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10" fontId="31" fillId="9" borderId="1" xfId="0" applyNumberFormat="1" applyFont="1" applyFill="1" applyBorder="1" applyAlignment="1">
      <alignment horizontal="center" vertical="center" wrapText="1"/>
    </xf>
    <xf numFmtId="0" fontId="31" fillId="9"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1" xfId="0" applyFont="1" applyFill="1" applyBorder="1" applyAlignment="1">
      <alignment horizontal="left" vertical="center" wrapText="1"/>
    </xf>
    <xf numFmtId="0" fontId="7" fillId="10" borderId="1" xfId="0" applyFont="1" applyFill="1" applyBorder="1" applyAlignment="1">
      <alignment horizontal="center" vertical="center" wrapText="1"/>
    </xf>
    <xf numFmtId="10" fontId="41" fillId="3" borderId="1" xfId="0" applyNumberFormat="1" applyFont="1" applyFill="1" applyBorder="1" applyAlignment="1">
      <alignment horizontal="center" vertical="center" wrapText="1"/>
    </xf>
    <xf numFmtId="10" fontId="31" fillId="3" borderId="1" xfId="0" applyNumberFormat="1" applyFont="1" applyFill="1" applyBorder="1" applyAlignment="1">
      <alignment horizontal="center" vertical="center" wrapText="1"/>
    </xf>
    <xf numFmtId="10" fontId="42" fillId="10" borderId="1" xfId="0" applyNumberFormat="1" applyFont="1" applyFill="1" applyBorder="1" applyAlignment="1">
      <alignment horizontal="center" vertical="center" wrapText="1"/>
    </xf>
    <xf numFmtId="10" fontId="31" fillId="11" borderId="1" xfId="0" applyNumberFormat="1" applyFont="1" applyFill="1" applyBorder="1" applyAlignment="1">
      <alignment horizontal="center" vertical="center" wrapText="1"/>
    </xf>
    <xf numFmtId="0" fontId="31" fillId="11"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1" fillId="3" borderId="0" xfId="0" applyFont="1" applyFill="1"/>
    <xf numFmtId="10" fontId="4" fillId="9" borderId="1" xfId="0" applyNumberFormat="1" applyFont="1" applyFill="1" applyBorder="1" applyAlignment="1">
      <alignment horizontal="center" vertical="center" wrapText="1"/>
    </xf>
    <xf numFmtId="37" fontId="15" fillId="3" borderId="1" xfId="10" applyNumberFormat="1" applyFont="1" applyFill="1" applyBorder="1" applyAlignment="1">
      <alignment horizontal="center" vertical="center"/>
    </xf>
    <xf numFmtId="37" fontId="15" fillId="3" borderId="4" xfId="10" applyNumberFormat="1" applyFont="1" applyFill="1" applyBorder="1" applyAlignment="1">
      <alignment horizontal="center" vertical="center"/>
    </xf>
    <xf numFmtId="37" fontId="15" fillId="3" borderId="2" xfId="10" applyNumberFormat="1" applyFont="1" applyFill="1" applyBorder="1" applyAlignment="1">
      <alignment horizontal="center" vertical="center"/>
    </xf>
    <xf numFmtId="37" fontId="15" fillId="0" borderId="3" xfId="10" applyNumberFormat="1" applyFont="1" applyFill="1" applyBorder="1" applyAlignment="1">
      <alignment horizontal="center" vertical="center"/>
    </xf>
    <xf numFmtId="37" fontId="15" fillId="0" borderId="1" xfId="10" applyNumberFormat="1" applyFont="1" applyFill="1" applyBorder="1" applyAlignment="1">
      <alignment horizontal="center" vertical="center"/>
    </xf>
    <xf numFmtId="37" fontId="15" fillId="3" borderId="3" xfId="10" applyNumberFormat="1" applyFont="1" applyFill="1" applyBorder="1" applyAlignment="1">
      <alignment horizontal="center" vertical="center"/>
    </xf>
    <xf numFmtId="39" fontId="15" fillId="0" borderId="1" xfId="10" applyNumberFormat="1" applyFont="1" applyFill="1" applyBorder="1" applyAlignment="1">
      <alignment horizontal="center" vertical="center"/>
    </xf>
    <xf numFmtId="39" fontId="15" fillId="3" borderId="1" xfId="10" applyNumberFormat="1" applyFont="1" applyFill="1" applyBorder="1" applyAlignment="1">
      <alignment horizontal="center" vertical="center"/>
    </xf>
    <xf numFmtId="0" fontId="15" fillId="0" borderId="1" xfId="0" applyFont="1" applyFill="1" applyBorder="1" applyAlignment="1">
      <alignment horizontal="right" vertical="center"/>
    </xf>
    <xf numFmtId="4" fontId="15" fillId="0" borderId="5" xfId="0" applyNumberFormat="1" applyFont="1" applyFill="1" applyBorder="1" applyAlignment="1">
      <alignment horizontal="center" vertical="center" wrapText="1"/>
    </xf>
    <xf numFmtId="37" fontId="15" fillId="0" borderId="4" xfId="10" applyNumberFormat="1" applyFont="1" applyFill="1" applyBorder="1" applyAlignment="1">
      <alignment horizontal="center" vertical="center"/>
    </xf>
    <xf numFmtId="10" fontId="37" fillId="3" borderId="0" xfId="0" applyNumberFormat="1" applyFont="1" applyFill="1" applyBorder="1" applyAlignment="1">
      <alignment horizontal="center" vertical="center" wrapText="1"/>
    </xf>
    <xf numFmtId="10" fontId="17" fillId="3" borderId="44" xfId="16" applyNumberFormat="1" applyFont="1" applyFill="1" applyBorder="1" applyAlignment="1">
      <alignment horizontal="center" vertical="center" wrapText="1"/>
    </xf>
    <xf numFmtId="170" fontId="26" fillId="6" borderId="52" xfId="0" applyNumberFormat="1" applyFont="1" applyFill="1" applyBorder="1" applyAlignment="1">
      <alignment horizontal="center" vertical="center"/>
    </xf>
    <xf numFmtId="170" fontId="26" fillId="4" borderId="58" xfId="0" applyNumberFormat="1" applyFont="1" applyFill="1" applyBorder="1" applyAlignment="1">
      <alignment horizontal="center" vertical="center"/>
    </xf>
    <xf numFmtId="170" fontId="26" fillId="6" borderId="58" xfId="0" applyNumberFormat="1" applyFont="1" applyFill="1" applyBorder="1" applyAlignment="1">
      <alignment horizontal="center" vertical="center"/>
    </xf>
    <xf numFmtId="10" fontId="36" fillId="3" borderId="5" xfId="16" applyNumberFormat="1" applyFont="1" applyFill="1" applyBorder="1" applyAlignment="1">
      <alignment horizontal="center" vertical="center" wrapText="1"/>
    </xf>
    <xf numFmtId="170" fontId="26" fillId="6" borderId="5" xfId="0" applyNumberFormat="1" applyFont="1" applyFill="1" applyBorder="1" applyAlignment="1">
      <alignment vertical="center"/>
    </xf>
    <xf numFmtId="0" fontId="35" fillId="3" borderId="5" xfId="0" applyFont="1" applyFill="1" applyBorder="1"/>
    <xf numFmtId="0" fontId="17" fillId="3" borderId="5" xfId="0" applyFont="1" applyFill="1" applyBorder="1" applyAlignment="1" applyProtection="1">
      <alignment horizontal="center" vertical="center" wrapText="1"/>
      <protection locked="0"/>
    </xf>
    <xf numFmtId="170" fontId="26" fillId="4" borderId="17" xfId="0" applyNumberFormat="1" applyFont="1" applyFill="1" applyBorder="1" applyAlignment="1">
      <alignment horizontal="center" vertical="center"/>
    </xf>
    <xf numFmtId="0" fontId="35" fillId="3" borderId="43" xfId="0" applyFont="1" applyFill="1" applyBorder="1"/>
    <xf numFmtId="0" fontId="17" fillId="3" borderId="43" xfId="0" applyFont="1" applyFill="1" applyBorder="1" applyAlignment="1" applyProtection="1">
      <alignment horizontal="center" vertical="center" wrapText="1"/>
      <protection locked="0"/>
    </xf>
    <xf numFmtId="170" fontId="26" fillId="4" borderId="8" xfId="0" applyNumberFormat="1" applyFont="1" applyFill="1" applyBorder="1" applyAlignment="1">
      <alignment horizontal="center" vertical="center"/>
    </xf>
    <xf numFmtId="170" fontId="26" fillId="6" borderId="8" xfId="0" applyNumberFormat="1" applyFont="1" applyFill="1" applyBorder="1" applyAlignment="1">
      <alignment horizontal="center" vertical="center"/>
    </xf>
    <xf numFmtId="0" fontId="15" fillId="13" borderId="0" xfId="16" applyFont="1" applyFill="1" applyAlignment="1">
      <alignment horizontal="left" vertical="center"/>
    </xf>
    <xf numFmtId="170" fontId="26" fillId="6" borderId="39" xfId="0" applyNumberFormat="1" applyFont="1" applyFill="1" applyBorder="1" applyAlignment="1">
      <alignment horizontal="center" vertical="center"/>
    </xf>
    <xf numFmtId="0" fontId="15" fillId="13" borderId="0" xfId="16" applyFont="1" applyFill="1" applyAlignment="1">
      <alignment vertical="center"/>
    </xf>
    <xf numFmtId="10" fontId="15" fillId="3" borderId="1" xfId="16" applyNumberFormat="1" applyFont="1" applyFill="1" applyBorder="1" applyAlignment="1">
      <alignment horizontal="center" vertical="center" wrapText="1"/>
    </xf>
    <xf numFmtId="0" fontId="17" fillId="5" borderId="2" xfId="16" applyFont="1" applyFill="1" applyBorder="1" applyAlignment="1">
      <alignment horizontal="center" vertical="center" wrapText="1"/>
    </xf>
    <xf numFmtId="10" fontId="15" fillId="5" borderId="2" xfId="16" applyNumberFormat="1" applyFont="1" applyFill="1" applyBorder="1" applyAlignment="1">
      <alignment horizontal="center" vertical="center" wrapText="1"/>
    </xf>
    <xf numFmtId="0" fontId="17" fillId="5" borderId="2" xfId="16" applyFont="1" applyFill="1" applyBorder="1" applyAlignment="1">
      <alignment horizontal="center" vertical="center" textRotation="180" wrapText="1"/>
    </xf>
    <xf numFmtId="10" fontId="42" fillId="9"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10" fontId="4" fillId="9" borderId="1"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57"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3"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21" xfId="0" applyFont="1" applyFill="1" applyBorder="1" applyAlignment="1" applyProtection="1">
      <alignment horizontal="center" vertical="center" wrapText="1"/>
      <protection locked="0"/>
    </xf>
    <xf numFmtId="0" fontId="9" fillId="6" borderId="1" xfId="0" applyFont="1" applyFill="1" applyBorder="1" applyAlignment="1">
      <alignment horizontal="center" vertical="center" wrapText="1"/>
    </xf>
    <xf numFmtId="0" fontId="9" fillId="0" borderId="32" xfId="0" applyFont="1" applyFill="1" applyBorder="1" applyAlignment="1">
      <alignment horizontal="right" vertical="center"/>
    </xf>
    <xf numFmtId="0" fontId="5" fillId="0" borderId="32" xfId="0" applyFont="1" applyFill="1" applyBorder="1" applyAlignment="1">
      <alignment horizontal="right" vertical="center"/>
    </xf>
    <xf numFmtId="0" fontId="5" fillId="0" borderId="33" xfId="0" applyFont="1" applyFill="1" applyBorder="1" applyAlignment="1">
      <alignment horizontal="right" vertical="center"/>
    </xf>
    <xf numFmtId="0" fontId="5" fillId="0" borderId="34" xfId="0" applyFont="1" applyFill="1" applyBorder="1" applyAlignment="1">
      <alignment horizontal="right" vertical="center"/>
    </xf>
    <xf numFmtId="0" fontId="31" fillId="0" borderId="26" xfId="0" applyFont="1" applyFill="1" applyBorder="1" applyAlignment="1">
      <alignment horizontal="center"/>
    </xf>
    <xf numFmtId="0" fontId="31" fillId="0" borderId="27"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31" fillId="0" borderId="0" xfId="0" applyFont="1" applyFill="1" applyBorder="1" applyAlignment="1">
      <alignment horizontal="center"/>
    </xf>
    <xf numFmtId="0" fontId="31" fillId="0" borderId="10" xfId="0" applyFont="1" applyFill="1" applyBorder="1" applyAlignment="1">
      <alignment horizontal="center"/>
    </xf>
    <xf numFmtId="0" fontId="4" fillId="6" borderId="18"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3" fillId="3" borderId="18"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60"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9" fillId="0" borderId="0" xfId="0" applyFont="1" applyFill="1" applyAlignment="1">
      <alignment horizontal="right" vertical="center"/>
    </xf>
    <xf numFmtId="0" fontId="43" fillId="3" borderId="5" xfId="0" applyFont="1" applyFill="1" applyBorder="1" applyAlignment="1">
      <alignment horizontal="center" vertical="center" wrapText="1"/>
    </xf>
    <xf numFmtId="0" fontId="43" fillId="3" borderId="1"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22" xfId="0" applyFont="1" applyFill="1" applyBorder="1" applyAlignment="1">
      <alignment horizontal="center" vertical="center" wrapText="1"/>
    </xf>
    <xf numFmtId="0" fontId="43" fillId="3" borderId="12" xfId="0" applyFont="1" applyFill="1" applyBorder="1" applyAlignment="1">
      <alignment horizontal="center" vertical="center" wrapText="1"/>
    </xf>
    <xf numFmtId="0" fontId="43" fillId="3" borderId="21" xfId="0" applyFont="1" applyFill="1" applyBorder="1" applyAlignment="1">
      <alignment horizontal="center" vertical="center" wrapText="1"/>
    </xf>
    <xf numFmtId="0" fontId="2" fillId="6" borderId="29" xfId="0"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31" xfId="0" applyFont="1" applyFill="1" applyBorder="1" applyAlignment="1" applyProtection="1">
      <alignment horizontal="center" vertical="center" wrapText="1"/>
      <protection locked="0"/>
    </xf>
    <xf numFmtId="0" fontId="2" fillId="6" borderId="32" xfId="0" applyFont="1" applyFill="1" applyBorder="1" applyAlignment="1" applyProtection="1">
      <alignment horizontal="center" vertical="center" wrapText="1"/>
      <protection locked="0"/>
    </xf>
    <xf numFmtId="0" fontId="2" fillId="6" borderId="38" xfId="0" applyFont="1" applyFill="1" applyBorder="1" applyAlignment="1" applyProtection="1">
      <alignment horizontal="center" vertical="center" wrapText="1"/>
      <protection locked="0"/>
    </xf>
    <xf numFmtId="0" fontId="43" fillId="3" borderId="1"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43" fillId="3" borderId="5" xfId="0" applyFont="1" applyFill="1" applyBorder="1" applyAlignment="1">
      <alignment horizontal="justify" vertical="center" wrapText="1"/>
    </xf>
    <xf numFmtId="0" fontId="43" fillId="3" borderId="1" xfId="0" applyFont="1" applyFill="1" applyBorder="1" applyAlignment="1">
      <alignment horizontal="justify" vertical="center"/>
    </xf>
    <xf numFmtId="0" fontId="43" fillId="3" borderId="2" xfId="0" applyFont="1" applyFill="1" applyBorder="1" applyAlignment="1">
      <alignment horizontal="justify" vertical="center"/>
    </xf>
    <xf numFmtId="0" fontId="39"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3" fillId="3" borderId="3" xfId="0" applyFont="1" applyFill="1" applyBorder="1" applyAlignment="1">
      <alignment horizontal="justify" vertical="center" wrapText="1"/>
    </xf>
    <xf numFmtId="0" fontId="43" fillId="3" borderId="4" xfId="0" applyFont="1" applyFill="1" applyBorder="1" applyAlignment="1">
      <alignment horizontal="justify" vertical="center"/>
    </xf>
    <xf numFmtId="0" fontId="43" fillId="3" borderId="3" xfId="0" applyFont="1" applyFill="1" applyBorder="1" applyAlignment="1">
      <alignment horizontal="center" vertical="center" wrapText="1"/>
    </xf>
    <xf numFmtId="0" fontId="43" fillId="3" borderId="4" xfId="0" applyFont="1" applyFill="1" applyBorder="1" applyAlignment="1">
      <alignment horizontal="center" vertical="center"/>
    </xf>
    <xf numFmtId="0" fontId="3" fillId="3" borderId="3"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3" borderId="1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32" fillId="3" borderId="26" xfId="0" applyFont="1" applyFill="1" applyBorder="1" applyAlignment="1">
      <alignment horizontal="center" vertical="center" wrapText="1"/>
    </xf>
    <xf numFmtId="0" fontId="32" fillId="3" borderId="29" xfId="0" applyFont="1" applyFill="1" applyBorder="1" applyAlignment="1">
      <alignment horizontal="center" vertical="center" wrapText="1"/>
    </xf>
    <xf numFmtId="0" fontId="32" fillId="3" borderId="41" xfId="0" applyFont="1" applyFill="1" applyBorder="1" applyAlignment="1">
      <alignment horizontal="center" vertical="center" wrapText="1"/>
    </xf>
    <xf numFmtId="0" fontId="4" fillId="6" borderId="2" xfId="0" applyFont="1" applyFill="1" applyBorder="1" applyAlignment="1">
      <alignment horizontal="center"/>
    </xf>
    <xf numFmtId="0" fontId="4" fillId="6" borderId="35" xfId="0" applyFont="1" applyFill="1" applyBorder="1" applyAlignment="1">
      <alignment horizontal="center" vertical="center"/>
    </xf>
    <xf numFmtId="0" fontId="4" fillId="6" borderId="50" xfId="0" applyFont="1" applyFill="1" applyBorder="1" applyAlignment="1">
      <alignment horizontal="center" vertical="center"/>
    </xf>
    <xf numFmtId="0" fontId="0" fillId="0" borderId="18" xfId="0" applyFill="1" applyBorder="1" applyAlignment="1">
      <alignment horizontal="center"/>
    </xf>
    <xf numFmtId="0" fontId="0" fillId="0" borderId="3" xfId="0" applyFill="1" applyBorder="1" applyAlignment="1">
      <alignment horizontal="center"/>
    </xf>
    <xf numFmtId="0" fontId="0" fillId="0" borderId="19" xfId="0" applyFill="1" applyBorder="1" applyAlignment="1">
      <alignment horizontal="center"/>
    </xf>
    <xf numFmtId="0" fontId="0" fillId="0" borderId="1" xfId="0" applyFill="1" applyBorder="1" applyAlignment="1">
      <alignment horizontal="center"/>
    </xf>
    <xf numFmtId="0" fontId="0" fillId="0" borderId="20" xfId="0" applyFill="1" applyBorder="1" applyAlignment="1">
      <alignment horizontal="center"/>
    </xf>
    <xf numFmtId="0" fontId="0" fillId="0" borderId="4" xfId="0" applyFill="1" applyBorder="1" applyAlignment="1">
      <alignment horizontal="center"/>
    </xf>
    <xf numFmtId="0" fontId="9" fillId="6" borderId="4"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25" xfId="0" applyFont="1" applyFill="1" applyBorder="1" applyAlignment="1">
      <alignment horizontal="center" vertical="center" wrapText="1"/>
    </xf>
    <xf numFmtId="0" fontId="44" fillId="0" borderId="44" xfId="0" applyFont="1" applyFill="1" applyBorder="1" applyAlignment="1">
      <alignment horizontal="center" vertical="center" wrapText="1"/>
    </xf>
    <xf numFmtId="0" fontId="43" fillId="3" borderId="11" xfId="0" applyFont="1" applyFill="1" applyBorder="1" applyAlignment="1">
      <alignment horizontal="justify" vertical="center" wrapText="1"/>
    </xf>
    <xf numFmtId="0" fontId="43" fillId="3" borderId="12" xfId="0" applyFont="1" applyFill="1" applyBorder="1" applyAlignment="1">
      <alignment horizontal="justify" vertical="center" wrapText="1"/>
    </xf>
    <xf numFmtId="0" fontId="43" fillId="3" borderId="13" xfId="0" applyFont="1" applyFill="1" applyBorder="1" applyAlignment="1">
      <alignment horizontal="justify" vertical="center" wrapText="1"/>
    </xf>
    <xf numFmtId="0" fontId="3" fillId="0" borderId="43"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0" borderId="44"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45" xfId="0" applyFont="1" applyFill="1" applyBorder="1" applyAlignment="1">
      <alignment horizontal="justify" vertical="center" wrapText="1"/>
    </xf>
    <xf numFmtId="0" fontId="44" fillId="0" borderId="21"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45" xfId="0" applyFont="1" applyFill="1" applyBorder="1" applyAlignment="1">
      <alignment horizontal="center" vertical="center" wrapText="1"/>
    </xf>
    <xf numFmtId="37" fontId="43" fillId="0" borderId="3" xfId="0" applyNumberFormat="1" applyFont="1" applyFill="1" applyBorder="1" applyAlignment="1">
      <alignment horizontal="justify" vertical="center" wrapText="1"/>
    </xf>
    <xf numFmtId="0" fontId="43" fillId="0" borderId="1" xfId="0" applyFont="1" applyFill="1" applyBorder="1" applyAlignment="1">
      <alignment horizontal="justify" vertical="center" wrapText="1"/>
    </xf>
    <xf numFmtId="0" fontId="43" fillId="0" borderId="4" xfId="0" applyFont="1" applyFill="1" applyBorder="1" applyAlignment="1">
      <alignment horizontal="justify" vertical="center" wrapText="1"/>
    </xf>
    <xf numFmtId="0" fontId="43" fillId="3" borderId="4" xfId="0" applyFont="1" applyFill="1" applyBorder="1" applyAlignment="1">
      <alignment horizontal="center" vertical="center" wrapText="1"/>
    </xf>
    <xf numFmtId="0" fontId="43" fillId="3" borderId="22" xfId="0" applyFont="1" applyFill="1" applyBorder="1" applyAlignment="1">
      <alignment horizontal="justify" vertical="center" wrapText="1"/>
    </xf>
    <xf numFmtId="0" fontId="15" fillId="12" borderId="67" xfId="16" applyFont="1" applyFill="1" applyBorder="1" applyAlignment="1">
      <alignment horizontal="left" vertical="top" wrapText="1"/>
    </xf>
    <xf numFmtId="0" fontId="15" fillId="12" borderId="64" xfId="16" applyFont="1" applyFill="1" applyBorder="1" applyAlignment="1">
      <alignment horizontal="left" vertical="top" wrapText="1"/>
    </xf>
    <xf numFmtId="0" fontId="15" fillId="12" borderId="30" xfId="16" applyFont="1" applyFill="1" applyBorder="1" applyAlignment="1">
      <alignment horizontal="left" vertical="top" wrapText="1"/>
    </xf>
    <xf numFmtId="0" fontId="15" fillId="12" borderId="51" xfId="16" applyFont="1" applyFill="1" applyBorder="1" applyAlignment="1">
      <alignment horizontal="left" vertical="top" wrapText="1"/>
    </xf>
    <xf numFmtId="10" fontId="15" fillId="3" borderId="68" xfId="0" applyNumberFormat="1" applyFont="1" applyFill="1" applyBorder="1" applyAlignment="1" applyProtection="1">
      <alignment horizontal="center" vertical="center" wrapText="1"/>
      <protection locked="0"/>
    </xf>
    <xf numFmtId="10" fontId="15" fillId="3" borderId="66" xfId="0" applyNumberFormat="1" applyFont="1" applyFill="1" applyBorder="1" applyAlignment="1" applyProtection="1">
      <alignment horizontal="center" vertical="center" wrapText="1"/>
      <protection locked="0"/>
    </xf>
    <xf numFmtId="10" fontId="15" fillId="3" borderId="47" xfId="0" applyNumberFormat="1" applyFont="1" applyFill="1" applyBorder="1" applyAlignment="1" applyProtection="1">
      <alignment horizontal="center" vertical="center" wrapText="1"/>
      <protection locked="0"/>
    </xf>
    <xf numFmtId="10" fontId="15" fillId="3" borderId="51" xfId="0" applyNumberFormat="1" applyFont="1" applyFill="1" applyBorder="1" applyAlignment="1" applyProtection="1">
      <alignment horizontal="center" vertical="center" wrapText="1"/>
      <protection locked="0"/>
    </xf>
    <xf numFmtId="0" fontId="15" fillId="12" borderId="2" xfId="16" applyFont="1" applyFill="1" applyBorder="1" applyAlignment="1">
      <alignment horizontal="left" vertical="center" wrapText="1"/>
    </xf>
    <xf numFmtId="0" fontId="15" fillId="12" borderId="5" xfId="16" applyFont="1" applyFill="1" applyBorder="1" applyAlignment="1">
      <alignment horizontal="left" vertical="center" wrapText="1"/>
    </xf>
    <xf numFmtId="0" fontId="15" fillId="12" borderId="65" xfId="16" applyFont="1" applyFill="1" applyBorder="1" applyAlignment="1">
      <alignment horizontal="left" vertical="top" wrapText="1"/>
    </xf>
    <xf numFmtId="0" fontId="15" fillId="12" borderId="69" xfId="16" applyFont="1" applyFill="1" applyBorder="1" applyAlignment="1">
      <alignment horizontal="left" vertical="top" wrapText="1"/>
    </xf>
    <xf numFmtId="0" fontId="15" fillId="12" borderId="63" xfId="16" applyFont="1" applyFill="1" applyBorder="1" applyAlignment="1">
      <alignment horizontal="left" vertical="top" wrapText="1"/>
    </xf>
    <xf numFmtId="10" fontId="15" fillId="3" borderId="40" xfId="0" applyNumberFormat="1" applyFont="1" applyFill="1" applyBorder="1" applyAlignment="1" applyProtection="1">
      <alignment horizontal="center" vertical="center" wrapText="1"/>
      <protection locked="0"/>
    </xf>
    <xf numFmtId="10" fontId="15" fillId="3" borderId="41" xfId="0" applyNumberFormat="1" applyFont="1" applyFill="1" applyBorder="1" applyAlignment="1" applyProtection="1">
      <alignment horizontal="center" vertical="center" wrapText="1"/>
      <protection locked="0"/>
    </xf>
    <xf numFmtId="10" fontId="15" fillId="3" borderId="42" xfId="0" applyNumberFormat="1" applyFont="1" applyFill="1" applyBorder="1" applyAlignment="1" applyProtection="1">
      <alignment horizontal="center" vertical="center" wrapText="1"/>
      <protection locked="0"/>
    </xf>
    <xf numFmtId="0" fontId="15" fillId="3" borderId="19" xfId="16" applyFont="1" applyFill="1" applyBorder="1" applyAlignment="1">
      <alignment horizontal="left" vertical="center" wrapText="1"/>
    </xf>
    <xf numFmtId="0" fontId="15" fillId="3" borderId="20" xfId="16" applyFont="1" applyFill="1" applyBorder="1" applyAlignment="1">
      <alignment horizontal="left" vertical="center" wrapText="1"/>
    </xf>
    <xf numFmtId="0" fontId="17" fillId="3" borderId="1"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10" fontId="36" fillId="3" borderId="40" xfId="0" applyNumberFormat="1" applyFont="1" applyFill="1" applyBorder="1" applyAlignment="1" applyProtection="1">
      <alignment horizontal="center" vertical="center" wrapText="1"/>
      <protection locked="0"/>
    </xf>
    <xf numFmtId="10" fontId="36" fillId="3" borderId="41" xfId="0" applyNumberFormat="1" applyFont="1" applyFill="1" applyBorder="1" applyAlignment="1" applyProtection="1">
      <alignment horizontal="center" vertical="center" wrapText="1"/>
      <protection locked="0"/>
    </xf>
    <xf numFmtId="10" fontId="36" fillId="3" borderId="42" xfId="0" applyNumberFormat="1" applyFont="1" applyFill="1" applyBorder="1" applyAlignment="1" applyProtection="1">
      <alignment horizontal="center" vertical="center" wrapText="1"/>
      <protection locked="0"/>
    </xf>
    <xf numFmtId="10" fontId="15" fillId="3" borderId="65" xfId="0" applyNumberFormat="1" applyFont="1" applyFill="1" applyBorder="1" applyAlignment="1" applyProtection="1">
      <alignment horizontal="center" vertical="center" wrapText="1"/>
      <protection locked="0"/>
    </xf>
    <xf numFmtId="10" fontId="15" fillId="3" borderId="64" xfId="0" applyNumberFormat="1" applyFont="1" applyFill="1" applyBorder="1" applyAlignment="1" applyProtection="1">
      <alignment horizontal="center" vertical="center" wrapText="1"/>
      <protection locked="0"/>
    </xf>
    <xf numFmtId="10" fontId="15" fillId="3" borderId="63" xfId="0" applyNumberFormat="1" applyFont="1" applyFill="1" applyBorder="1" applyAlignment="1" applyProtection="1">
      <alignment horizontal="center" vertical="center" wrapText="1"/>
      <protection locked="0"/>
    </xf>
    <xf numFmtId="0" fontId="15" fillId="6" borderId="40" xfId="16" applyFont="1" applyFill="1" applyBorder="1" applyAlignment="1">
      <alignment horizontal="center" vertical="center" wrapText="1"/>
    </xf>
    <xf numFmtId="0" fontId="15" fillId="6" borderId="41" xfId="16" applyFont="1" applyFill="1" applyBorder="1" applyAlignment="1">
      <alignment horizontal="center" vertical="center" wrapText="1"/>
    </xf>
    <xf numFmtId="0" fontId="15" fillId="6" borderId="42" xfId="16" applyFont="1" applyFill="1" applyBorder="1" applyAlignment="1">
      <alignment horizontal="center" vertical="center" wrapText="1"/>
    </xf>
    <xf numFmtId="0" fontId="15" fillId="3" borderId="14" xfId="16" applyFont="1" applyFill="1" applyBorder="1" applyAlignment="1">
      <alignment horizontal="left" vertical="center" wrapText="1"/>
    </xf>
    <xf numFmtId="0" fontId="15" fillId="3" borderId="61" xfId="16" applyFont="1" applyFill="1" applyBorder="1" applyAlignment="1">
      <alignment horizontal="left" vertical="center" wrapText="1"/>
    </xf>
    <xf numFmtId="0" fontId="17" fillId="3" borderId="43"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17" fillId="3" borderId="25" xfId="0" applyFont="1" applyFill="1" applyBorder="1" applyAlignment="1" applyProtection="1">
      <alignment horizontal="center" vertical="center" wrapText="1"/>
      <protection locked="0"/>
    </xf>
    <xf numFmtId="0" fontId="17" fillId="3" borderId="44" xfId="0" applyFont="1" applyFill="1" applyBorder="1" applyAlignment="1" applyProtection="1">
      <alignment horizontal="center" vertical="center" wrapText="1"/>
      <protection locked="0"/>
    </xf>
    <xf numFmtId="10" fontId="15" fillId="3" borderId="36" xfId="0" applyNumberFormat="1" applyFont="1" applyFill="1" applyBorder="1" applyAlignment="1" applyProtection="1">
      <alignment horizontal="center" vertical="center" wrapText="1"/>
      <protection locked="0"/>
    </xf>
    <xf numFmtId="10" fontId="15" fillId="3" borderId="37" xfId="0" applyNumberFormat="1" applyFont="1" applyFill="1" applyBorder="1" applyAlignment="1" applyProtection="1">
      <alignment horizontal="center" vertical="center" wrapText="1"/>
      <protection locked="0"/>
    </xf>
    <xf numFmtId="10" fontId="15" fillId="3" borderId="46" xfId="0" applyNumberFormat="1" applyFont="1" applyFill="1" applyBorder="1" applyAlignment="1" applyProtection="1">
      <alignment horizontal="center" vertical="center" wrapText="1"/>
      <protection locked="0"/>
    </xf>
    <xf numFmtId="10" fontId="15" fillId="3" borderId="38" xfId="0" applyNumberFormat="1" applyFont="1" applyFill="1" applyBorder="1" applyAlignment="1" applyProtection="1">
      <alignment horizontal="center" vertical="center" wrapText="1"/>
      <protection locked="0"/>
    </xf>
    <xf numFmtId="0" fontId="15" fillId="3" borderId="40" xfId="16" applyFont="1" applyFill="1" applyBorder="1" applyAlignment="1">
      <alignment horizontal="center" vertical="center" wrapText="1"/>
    </xf>
    <xf numFmtId="0" fontId="15" fillId="3" borderId="41" xfId="16" applyFont="1" applyFill="1" applyBorder="1" applyAlignment="1">
      <alignment horizontal="center" vertical="center" wrapText="1"/>
    </xf>
    <xf numFmtId="0" fontId="15" fillId="3" borderId="42" xfId="16" applyFont="1" applyFill="1" applyBorder="1" applyAlignment="1">
      <alignment horizontal="center" vertical="center" wrapText="1"/>
    </xf>
    <xf numFmtId="0" fontId="15" fillId="3" borderId="50" xfId="16" applyFont="1" applyFill="1" applyBorder="1" applyAlignment="1">
      <alignment horizontal="left" vertical="center" wrapText="1"/>
    </xf>
    <xf numFmtId="0" fontId="15" fillId="3" borderId="7" xfId="16" applyFont="1" applyFill="1" applyBorder="1" applyAlignment="1">
      <alignment horizontal="left" vertical="center" wrapText="1"/>
    </xf>
    <xf numFmtId="0" fontId="15" fillId="3" borderId="62" xfId="16" applyFont="1" applyFill="1" applyBorder="1" applyAlignment="1">
      <alignment horizontal="left" vertical="center" wrapText="1"/>
    </xf>
    <xf numFmtId="0" fontId="17" fillId="3" borderId="3" xfId="0" applyFont="1" applyFill="1" applyBorder="1" applyAlignment="1" applyProtection="1">
      <alignment horizontal="center" vertical="center" wrapText="1"/>
      <protection locked="0"/>
    </xf>
    <xf numFmtId="10" fontId="15" fillId="3" borderId="7" xfId="0" applyNumberFormat="1" applyFont="1" applyFill="1" applyBorder="1" applyAlignment="1" applyProtection="1">
      <alignment horizontal="center" vertical="center" wrapText="1"/>
      <protection locked="0"/>
    </xf>
    <xf numFmtId="10" fontId="15" fillId="3" borderId="62" xfId="0" applyNumberFormat="1" applyFont="1" applyFill="1" applyBorder="1" applyAlignment="1" applyProtection="1">
      <alignment horizontal="center" vertical="center" wrapText="1"/>
      <protection locked="0"/>
    </xf>
    <xf numFmtId="0" fontId="15" fillId="6" borderId="14" xfId="16" applyFont="1" applyFill="1" applyBorder="1" applyAlignment="1">
      <alignment horizontal="center" vertical="center" wrapText="1"/>
    </xf>
    <xf numFmtId="0" fontId="15" fillId="6" borderId="15" xfId="16" applyFont="1" applyFill="1" applyBorder="1" applyAlignment="1">
      <alignment horizontal="center" vertical="center" wrapText="1"/>
    </xf>
    <xf numFmtId="0" fontId="15" fillId="6" borderId="16" xfId="16" applyFont="1" applyFill="1" applyBorder="1" applyAlignment="1">
      <alignment horizontal="center" vertical="center" wrapText="1"/>
    </xf>
    <xf numFmtId="0" fontId="15" fillId="3" borderId="3" xfId="0" applyFont="1" applyFill="1" applyBorder="1" applyAlignment="1">
      <alignment horizontal="left" vertical="center" wrapText="1"/>
    </xf>
    <xf numFmtId="0" fontId="35" fillId="3" borderId="1" xfId="0" applyFont="1" applyFill="1" applyBorder="1" applyAlignment="1">
      <alignment horizontal="left"/>
    </xf>
    <xf numFmtId="0" fontId="15" fillId="3" borderId="25" xfId="0" applyFont="1" applyFill="1" applyBorder="1" applyAlignment="1">
      <alignment horizontal="left" vertical="center" wrapText="1"/>
    </xf>
    <xf numFmtId="0" fontId="15" fillId="3" borderId="44" xfId="0" applyFont="1" applyFill="1" applyBorder="1" applyAlignment="1">
      <alignment horizontal="left" vertical="center" wrapText="1"/>
    </xf>
    <xf numFmtId="0" fontId="15" fillId="3" borderId="18" xfId="16" applyFont="1" applyFill="1" applyBorder="1" applyAlignment="1">
      <alignment horizontal="center" vertical="center" wrapText="1"/>
    </xf>
    <xf numFmtId="0" fontId="15" fillId="3" borderId="19" xfId="16" applyFont="1" applyFill="1" applyBorder="1" applyAlignment="1">
      <alignment horizontal="center" vertical="center" wrapText="1"/>
    </xf>
    <xf numFmtId="0" fontId="15" fillId="3" borderId="20" xfId="16" applyFont="1" applyFill="1" applyBorder="1" applyAlignment="1">
      <alignment horizontal="center" vertical="center" wrapText="1"/>
    </xf>
    <xf numFmtId="0" fontId="15" fillId="3" borderId="3" xfId="16" applyFont="1" applyFill="1" applyBorder="1" applyAlignment="1">
      <alignment horizontal="left" vertical="center" wrapText="1"/>
    </xf>
    <xf numFmtId="0" fontId="15" fillId="3" borderId="1" xfId="16" applyFont="1" applyFill="1" applyBorder="1" applyAlignment="1">
      <alignment horizontal="left" vertical="center" wrapText="1"/>
    </xf>
    <xf numFmtId="10" fontId="15" fillId="3" borderId="28" xfId="0" applyNumberFormat="1" applyFont="1" applyFill="1" applyBorder="1" applyAlignment="1" applyProtection="1">
      <alignment horizontal="center" vertical="center" wrapText="1"/>
      <protection locked="0"/>
    </xf>
    <xf numFmtId="10" fontId="15" fillId="3" borderId="56" xfId="0" applyNumberFormat="1" applyFont="1" applyFill="1" applyBorder="1" applyAlignment="1" applyProtection="1">
      <alignment horizontal="center" vertical="center" wrapText="1"/>
      <protection locked="0"/>
    </xf>
    <xf numFmtId="0" fontId="17" fillId="5" borderId="20" xfId="16" applyFont="1" applyFill="1" applyBorder="1" applyAlignment="1">
      <alignment horizontal="center" vertical="center" wrapText="1"/>
    </xf>
    <xf numFmtId="0" fontId="17" fillId="5" borderId="44" xfId="16" applyFont="1" applyFill="1" applyBorder="1" applyAlignment="1">
      <alignment horizontal="center" vertical="center" wrapText="1"/>
    </xf>
    <xf numFmtId="0" fontId="15" fillId="3" borderId="5" xfId="0" applyFont="1" applyFill="1" applyBorder="1" applyAlignment="1">
      <alignment horizontal="left" vertical="center" wrapText="1"/>
    </xf>
    <xf numFmtId="0" fontId="15" fillId="3" borderId="29" xfId="16" applyFont="1" applyFill="1" applyBorder="1" applyAlignment="1">
      <alignment horizontal="center" vertical="center" wrapText="1"/>
    </xf>
    <xf numFmtId="0" fontId="35" fillId="3" borderId="1" xfId="0" applyFont="1" applyFill="1" applyBorder="1" applyAlignment="1">
      <alignment horizontal="left" vertical="center" wrapText="1"/>
    </xf>
    <xf numFmtId="0" fontId="35" fillId="3" borderId="1" xfId="0" applyFont="1" applyFill="1" applyBorder="1" applyAlignment="1">
      <alignment horizontal="center"/>
    </xf>
    <xf numFmtId="0" fontId="17" fillId="3" borderId="1" xfId="0" applyFont="1" applyFill="1" applyBorder="1" applyAlignment="1">
      <alignment horizontal="center" vertical="center" wrapText="1"/>
    </xf>
    <xf numFmtId="0" fontId="35" fillId="3" borderId="1" xfId="0" applyFont="1" applyFill="1" applyBorder="1" applyAlignment="1"/>
    <xf numFmtId="0" fontId="36" fillId="12" borderId="12" xfId="16" applyFont="1" applyFill="1" applyBorder="1" applyAlignment="1">
      <alignment horizontal="left" vertical="top" wrapText="1"/>
    </xf>
    <xf numFmtId="0" fontId="36" fillId="12" borderId="11" xfId="16" applyFont="1" applyFill="1" applyBorder="1" applyAlignment="1">
      <alignment horizontal="left" vertical="top" wrapText="1"/>
    </xf>
    <xf numFmtId="10" fontId="15" fillId="3" borderId="50" xfId="10" applyNumberFormat="1" applyFont="1" applyFill="1" applyBorder="1" applyAlignment="1" applyProtection="1">
      <alignment horizontal="center" vertical="center" wrapText="1"/>
      <protection locked="0"/>
    </xf>
    <xf numFmtId="10" fontId="15" fillId="3" borderId="7" xfId="10" applyNumberFormat="1" applyFont="1" applyFill="1" applyBorder="1" applyAlignment="1" applyProtection="1">
      <alignment horizontal="center" vertical="center" wrapText="1"/>
      <protection locked="0"/>
    </xf>
    <xf numFmtId="0" fontId="15" fillId="3" borderId="1" xfId="0" applyFont="1" applyFill="1" applyBorder="1" applyAlignment="1">
      <alignment horizontal="left" vertical="center" wrapText="1"/>
    </xf>
    <xf numFmtId="0" fontId="35" fillId="3" borderId="4" xfId="0" applyFont="1" applyFill="1" applyBorder="1" applyAlignment="1">
      <alignment horizontal="left"/>
    </xf>
    <xf numFmtId="0" fontId="35" fillId="3" borderId="4" xfId="0" applyFont="1" applyFill="1" applyBorder="1" applyAlignment="1"/>
    <xf numFmtId="0" fontId="15" fillId="12" borderId="11" xfId="16" applyFont="1" applyFill="1" applyBorder="1" applyAlignment="1">
      <alignment horizontal="left" vertical="top" wrapText="1"/>
    </xf>
    <xf numFmtId="0" fontId="15" fillId="12" borderId="12" xfId="16" applyFont="1" applyFill="1" applyBorder="1" applyAlignment="1">
      <alignment horizontal="left" vertical="top" wrapText="1"/>
    </xf>
    <xf numFmtId="0" fontId="15" fillId="12" borderId="2" xfId="16" applyFont="1" applyFill="1" applyBorder="1" applyAlignment="1">
      <alignment horizontal="left" vertical="top" wrapText="1"/>
    </xf>
    <xf numFmtId="0" fontId="15" fillId="12" borderId="5" xfId="16" applyFont="1" applyFill="1" applyBorder="1" applyAlignment="1">
      <alignment horizontal="left" vertical="top" wrapText="1"/>
    </xf>
    <xf numFmtId="0" fontId="36" fillId="12" borderId="13" xfId="16" applyFont="1" applyFill="1" applyBorder="1" applyAlignment="1">
      <alignment horizontal="left" vertical="top" wrapText="1"/>
    </xf>
    <xf numFmtId="0" fontId="15" fillId="3" borderId="26" xfId="16" applyFont="1" applyFill="1" applyBorder="1" applyAlignment="1">
      <alignment horizontal="center" vertical="center" wrapText="1"/>
    </xf>
    <xf numFmtId="0" fontId="15" fillId="3" borderId="31" xfId="16" applyFont="1" applyFill="1" applyBorder="1" applyAlignment="1">
      <alignment horizontal="center" vertical="center" wrapText="1"/>
    </xf>
    <xf numFmtId="0" fontId="15" fillId="3" borderId="43" xfId="16" applyFont="1" applyFill="1" applyBorder="1" applyAlignment="1">
      <alignment horizontal="left" vertical="center" wrapText="1"/>
    </xf>
    <xf numFmtId="0" fontId="15" fillId="3" borderId="5" xfId="16" applyFont="1" applyFill="1" applyBorder="1" applyAlignment="1">
      <alignment horizontal="left" vertical="center" wrapText="1"/>
    </xf>
    <xf numFmtId="0" fontId="15" fillId="3" borderId="4" xfId="16" applyFont="1" applyFill="1" applyBorder="1" applyAlignment="1">
      <alignment horizontal="left" vertical="center" wrapText="1"/>
    </xf>
    <xf numFmtId="0" fontId="17" fillId="5" borderId="26" xfId="16" applyFont="1" applyFill="1" applyBorder="1" applyAlignment="1">
      <alignment horizontal="center" vertical="center" wrapText="1"/>
    </xf>
    <xf numFmtId="0" fontId="17" fillId="5" borderId="31" xfId="16" applyFont="1" applyFill="1" applyBorder="1" applyAlignment="1">
      <alignment horizontal="center" vertical="center" wrapText="1"/>
    </xf>
    <xf numFmtId="0" fontId="17" fillId="5" borderId="3" xfId="16" applyFont="1" applyFill="1" applyBorder="1" applyAlignment="1">
      <alignment horizontal="center" vertical="center" wrapText="1"/>
    </xf>
    <xf numFmtId="0" fontId="17" fillId="5" borderId="2" xfId="16" applyFont="1" applyFill="1" applyBorder="1" applyAlignment="1">
      <alignment horizontal="center" vertical="center" wrapText="1"/>
    </xf>
    <xf numFmtId="0" fontId="15" fillId="3" borderId="14" xfId="16" applyFont="1" applyFill="1" applyBorder="1" applyAlignment="1">
      <alignment horizontal="center" vertical="center" wrapText="1"/>
    </xf>
    <xf numFmtId="0" fontId="15" fillId="3" borderId="15" xfId="16" applyFont="1" applyFill="1" applyBorder="1" applyAlignment="1">
      <alignment horizontal="center" vertical="center" wrapText="1"/>
    </xf>
    <xf numFmtId="0" fontId="15" fillId="3" borderId="16" xfId="16" applyFont="1" applyFill="1" applyBorder="1" applyAlignment="1">
      <alignment horizontal="center" vertical="center" wrapText="1"/>
    </xf>
    <xf numFmtId="0" fontId="15" fillId="0" borderId="18" xfId="16" applyFont="1" applyBorder="1" applyAlignment="1"/>
    <xf numFmtId="0" fontId="15" fillId="0" borderId="3" xfId="16" applyFont="1" applyBorder="1" applyAlignment="1"/>
    <xf numFmtId="0" fontId="15" fillId="0" borderId="19" xfId="16" applyFont="1" applyBorder="1" applyAlignment="1"/>
    <xf numFmtId="0" fontId="15" fillId="0" borderId="1" xfId="16" applyFont="1" applyBorder="1" applyAlignment="1"/>
    <xf numFmtId="0" fontId="15" fillId="0" borderId="20" xfId="16" applyFont="1" applyBorder="1" applyAlignment="1"/>
    <xf numFmtId="0" fontId="15" fillId="0" borderId="4" xfId="16" applyFont="1" applyBorder="1" applyAlignment="1"/>
    <xf numFmtId="0" fontId="17" fillId="5" borderId="3"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4"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17" fillId="5" borderId="11" xfId="16" applyFont="1" applyFill="1" applyBorder="1" applyAlignment="1">
      <alignment horizontal="center" vertical="center" wrapText="1"/>
    </xf>
    <xf numFmtId="0" fontId="17" fillId="5" borderId="21" xfId="16" applyFont="1" applyFill="1" applyBorder="1" applyAlignment="1">
      <alignment horizontal="center" vertical="center" wrapText="1"/>
    </xf>
    <xf numFmtId="0" fontId="17" fillId="5" borderId="43" xfId="16" applyFont="1" applyFill="1" applyBorder="1" applyAlignment="1">
      <alignment horizontal="center" vertical="center" wrapText="1"/>
    </xf>
    <xf numFmtId="0" fontId="17" fillId="5" borderId="25" xfId="16" applyFont="1" applyFill="1" applyBorder="1" applyAlignment="1">
      <alignment horizontal="center" vertical="center" wrapText="1"/>
    </xf>
    <xf numFmtId="0" fontId="17" fillId="5" borderId="17" xfId="16" applyFont="1" applyFill="1" applyBorder="1" applyAlignment="1">
      <alignment horizontal="center" vertical="center" wrapText="1"/>
    </xf>
    <xf numFmtId="0" fontId="17" fillId="5" borderId="50" xfId="16" applyFont="1" applyFill="1" applyBorder="1" applyAlignment="1">
      <alignment horizontal="center" vertical="center" wrapText="1"/>
    </xf>
    <xf numFmtId="0" fontId="3" fillId="0" borderId="26" xfId="19" applyBorder="1" applyAlignment="1">
      <alignment horizontal="center"/>
    </xf>
    <xf numFmtId="0" fontId="3" fillId="0" borderId="27" xfId="19" applyBorder="1" applyAlignment="1">
      <alignment horizontal="center"/>
    </xf>
    <xf numFmtId="0" fontId="3" fillId="0" borderId="28" xfId="19" applyBorder="1" applyAlignment="1">
      <alignment horizontal="center"/>
    </xf>
    <xf numFmtId="0" fontId="3" fillId="0" borderId="29" xfId="19" applyBorder="1" applyAlignment="1">
      <alignment horizontal="center"/>
    </xf>
    <xf numFmtId="0" fontId="3" fillId="0" borderId="0" xfId="19" applyBorder="1" applyAlignment="1">
      <alignment horizontal="center"/>
    </xf>
    <xf numFmtId="0" fontId="3" fillId="0" borderId="10" xfId="19" applyBorder="1" applyAlignment="1">
      <alignment horizontal="center"/>
    </xf>
    <xf numFmtId="0" fontId="28" fillId="6" borderId="17" xfId="19" applyFont="1" applyFill="1" applyBorder="1" applyAlignment="1">
      <alignment horizontal="center" vertical="center" wrapText="1"/>
    </xf>
    <xf numFmtId="0" fontId="28" fillId="6" borderId="35" xfId="19" applyFont="1" applyFill="1" applyBorder="1" applyAlignment="1">
      <alignment horizontal="center" vertical="center" wrapText="1"/>
    </xf>
    <xf numFmtId="0" fontId="28" fillId="6" borderId="36" xfId="19" applyFont="1" applyFill="1" applyBorder="1" applyAlignment="1">
      <alignment horizontal="center" vertical="center" wrapText="1"/>
    </xf>
    <xf numFmtId="0" fontId="28" fillId="6" borderId="8" xfId="19" applyFont="1" applyFill="1" applyBorder="1" applyAlignment="1">
      <alignment horizontal="center" vertical="center" wrapText="1"/>
    </xf>
    <xf numFmtId="0" fontId="28" fillId="6" borderId="6" xfId="19" applyFont="1" applyFill="1" applyBorder="1" applyAlignment="1">
      <alignment horizontal="center" vertical="center" wrapText="1"/>
    </xf>
    <xf numFmtId="0" fontId="28" fillId="6" borderId="37" xfId="19" applyFont="1" applyFill="1" applyBorder="1" applyAlignment="1">
      <alignment horizontal="center" vertical="center" wrapText="1"/>
    </xf>
    <xf numFmtId="0" fontId="29" fillId="6" borderId="8" xfId="19" applyFont="1" applyFill="1" applyBorder="1" applyAlignment="1">
      <alignment horizontal="center" vertical="center" wrapText="1"/>
    </xf>
    <xf numFmtId="0" fontId="29" fillId="6" borderId="7" xfId="19" applyFont="1" applyFill="1" applyBorder="1" applyAlignment="1">
      <alignment horizontal="center" vertical="center" wrapText="1"/>
    </xf>
    <xf numFmtId="0" fontId="29" fillId="6" borderId="6" xfId="19" applyFont="1" applyFill="1" applyBorder="1" applyAlignment="1">
      <alignment horizontal="center" vertical="center" wrapText="1"/>
    </xf>
    <xf numFmtId="0" fontId="29" fillId="6" borderId="37" xfId="19" applyFont="1" applyFill="1" applyBorder="1" applyAlignment="1">
      <alignment horizontal="center" vertical="center" wrapText="1"/>
    </xf>
    <xf numFmtId="0" fontId="29" fillId="6" borderId="39" xfId="19" applyFont="1" applyFill="1" applyBorder="1" applyAlignment="1">
      <alignment horizontal="center" vertical="center" wrapText="1"/>
    </xf>
    <xf numFmtId="0" fontId="29" fillId="6" borderId="46" xfId="19" applyFont="1" applyFill="1" applyBorder="1" applyAlignment="1">
      <alignment horizontal="center" vertical="center" wrapText="1"/>
    </xf>
    <xf numFmtId="0" fontId="29" fillId="6" borderId="9" xfId="19" applyFont="1" applyFill="1" applyBorder="1" applyAlignment="1">
      <alignment horizontal="center" vertical="center" wrapText="1"/>
    </xf>
    <xf numFmtId="0" fontId="29" fillId="6" borderId="47" xfId="19" applyFont="1" applyFill="1" applyBorder="1" applyAlignment="1">
      <alignment horizontal="center" vertical="center" wrapText="1"/>
    </xf>
    <xf numFmtId="0" fontId="13" fillId="6" borderId="40" xfId="19" applyFont="1" applyFill="1" applyBorder="1" applyAlignment="1">
      <alignment horizontal="center" vertical="center" wrapText="1"/>
    </xf>
    <xf numFmtId="0" fontId="13" fillId="6" borderId="42" xfId="19" applyFont="1" applyFill="1" applyBorder="1" applyAlignment="1">
      <alignment horizontal="center" vertical="center" wrapText="1"/>
    </xf>
    <xf numFmtId="0" fontId="13" fillId="6" borderId="41" xfId="19" applyFont="1" applyFill="1" applyBorder="1" applyAlignment="1">
      <alignment horizontal="center" vertical="center" wrapText="1"/>
    </xf>
    <xf numFmtId="0" fontId="13" fillId="6" borderId="26" xfId="19" applyFont="1" applyFill="1" applyBorder="1" applyAlignment="1">
      <alignment horizontal="center" vertical="center" wrapText="1"/>
    </xf>
    <xf numFmtId="0" fontId="13" fillId="6" borderId="29" xfId="19" applyFont="1" applyFill="1" applyBorder="1" applyAlignment="1">
      <alignment horizontal="center" vertical="center" wrapText="1"/>
    </xf>
    <xf numFmtId="0" fontId="13" fillId="6" borderId="3" xfId="19" applyFont="1" applyFill="1" applyBorder="1" applyAlignment="1">
      <alignment horizontal="center" vertical="center" wrapText="1"/>
    </xf>
    <xf numFmtId="0" fontId="13" fillId="6" borderId="2" xfId="19" applyFont="1" applyFill="1" applyBorder="1" applyAlignment="1">
      <alignment horizontal="center" vertical="center" wrapText="1"/>
    </xf>
    <xf numFmtId="0" fontId="13" fillId="6" borderId="48" xfId="19" applyFont="1" applyFill="1" applyBorder="1" applyAlignment="1">
      <alignment horizontal="center" vertical="center" wrapText="1"/>
    </xf>
    <xf numFmtId="0" fontId="13" fillId="6" borderId="49" xfId="19" applyFont="1" applyFill="1" applyBorder="1" applyAlignment="1">
      <alignment horizontal="center" vertical="center" wrapText="1"/>
    </xf>
    <xf numFmtId="0" fontId="13" fillId="6" borderId="27" xfId="19" applyFont="1" applyFill="1" applyBorder="1" applyAlignment="1">
      <alignment horizontal="center" vertical="center" wrapText="1"/>
    </xf>
    <xf numFmtId="174" fontId="25" fillId="3" borderId="43" xfId="5" applyNumberFormat="1" applyFont="1" applyFill="1" applyBorder="1" applyAlignment="1">
      <alignment vertical="center" wrapText="1"/>
    </xf>
    <xf numFmtId="174" fontId="25" fillId="3" borderId="25" xfId="5" applyNumberFormat="1" applyFont="1" applyFill="1" applyBorder="1" applyAlignment="1">
      <alignment vertical="center" wrapText="1"/>
    </xf>
    <xf numFmtId="174" fontId="25" fillId="3" borderId="44" xfId="5" applyNumberFormat="1" applyFont="1" applyFill="1" applyBorder="1" applyAlignment="1">
      <alignment vertical="center" wrapText="1"/>
    </xf>
    <xf numFmtId="174" fontId="25" fillId="3" borderId="43" xfId="5" applyNumberFormat="1" applyFont="1" applyFill="1" applyBorder="1" applyAlignment="1">
      <alignment horizontal="left" vertical="center" wrapText="1"/>
    </xf>
    <xf numFmtId="174" fontId="25" fillId="3" borderId="25" xfId="5" applyNumberFormat="1" applyFont="1" applyFill="1" applyBorder="1" applyAlignment="1">
      <alignment horizontal="left" vertical="center" wrapText="1"/>
    </xf>
    <xf numFmtId="174" fontId="25" fillId="3" borderId="44" xfId="5" applyNumberFormat="1" applyFont="1" applyFill="1" applyBorder="1" applyAlignment="1">
      <alignment horizontal="left" vertical="center" wrapText="1"/>
    </xf>
    <xf numFmtId="1" fontId="25" fillId="3" borderId="43" xfId="0" applyNumberFormat="1" applyFont="1" applyFill="1" applyBorder="1" applyAlignment="1">
      <alignment horizontal="center" vertical="center" wrapText="1"/>
    </xf>
    <xf numFmtId="1" fontId="25" fillId="3" borderId="25" xfId="0" applyNumberFormat="1" applyFont="1" applyFill="1" applyBorder="1" applyAlignment="1">
      <alignment horizontal="center" vertical="center" wrapText="1"/>
    </xf>
    <xf numFmtId="1" fontId="25" fillId="3" borderId="44" xfId="0" applyNumberFormat="1"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4"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44" xfId="0" applyFont="1" applyFill="1" applyBorder="1" applyAlignment="1">
      <alignment horizontal="center" vertical="center" wrapText="1"/>
    </xf>
    <xf numFmtId="0" fontId="20" fillId="0" borderId="14" xfId="19" applyFont="1" applyFill="1" applyBorder="1" applyAlignment="1">
      <alignment horizontal="center" vertical="center" wrapText="1"/>
    </xf>
    <xf numFmtId="0" fontId="20" fillId="0" borderId="15" xfId="19" applyFont="1" applyFill="1" applyBorder="1" applyAlignment="1">
      <alignment horizontal="center" vertical="center" wrapText="1"/>
    </xf>
    <xf numFmtId="0" fontId="20" fillId="0" borderId="16" xfId="19" applyFont="1" applyFill="1" applyBorder="1" applyAlignment="1">
      <alignment horizontal="center" vertical="center" wrapText="1"/>
    </xf>
    <xf numFmtId="0" fontId="20" fillId="3" borderId="14" xfId="19" applyFont="1" applyFill="1" applyBorder="1" applyAlignment="1">
      <alignment horizontal="center" vertical="center" wrapText="1"/>
    </xf>
    <xf numFmtId="0" fontId="20" fillId="3" borderId="15" xfId="19" applyFont="1" applyFill="1" applyBorder="1" applyAlignment="1">
      <alignment horizontal="center" vertical="center" wrapText="1"/>
    </xf>
    <xf numFmtId="0" fontId="20" fillId="3" borderId="16" xfId="19" applyFont="1" applyFill="1" applyBorder="1" applyAlignment="1">
      <alignment horizontal="center" vertical="center" wrapText="1"/>
    </xf>
    <xf numFmtId="168" fontId="20" fillId="3" borderId="2" xfId="19" applyNumberFormat="1" applyFont="1" applyFill="1" applyBorder="1" applyAlignment="1">
      <alignment horizontal="center" vertical="center" wrapText="1"/>
    </xf>
    <xf numFmtId="168" fontId="20" fillId="3" borderId="44" xfId="19" applyNumberFormat="1" applyFont="1" applyFill="1" applyBorder="1" applyAlignment="1">
      <alignment horizontal="center" vertical="center" wrapText="1"/>
    </xf>
    <xf numFmtId="0" fontId="20" fillId="3" borderId="40" xfId="19" applyFont="1" applyFill="1" applyBorder="1" applyAlignment="1">
      <alignment horizontal="center" vertical="center" wrapText="1"/>
    </xf>
    <xf numFmtId="0" fontId="20" fillId="3" borderId="41" xfId="19" applyFont="1" applyFill="1" applyBorder="1" applyAlignment="1">
      <alignment horizontal="center" vertical="center" wrapText="1"/>
    </xf>
    <xf numFmtId="0" fontId="20" fillId="3" borderId="42" xfId="19" applyFont="1" applyFill="1" applyBorder="1" applyAlignment="1">
      <alignment horizontal="center" vertical="center" wrapText="1"/>
    </xf>
    <xf numFmtId="0" fontId="20" fillId="0" borderId="40" xfId="19" applyFont="1" applyFill="1" applyBorder="1" applyAlignment="1">
      <alignment horizontal="center" vertical="center" wrapText="1"/>
    </xf>
    <xf numFmtId="0" fontId="20" fillId="0" borderId="41" xfId="19" applyFont="1" applyFill="1" applyBorder="1" applyAlignment="1">
      <alignment horizontal="center" vertical="center" wrapText="1"/>
    </xf>
    <xf numFmtId="0" fontId="20" fillId="0" borderId="42" xfId="19" applyFont="1" applyFill="1" applyBorder="1" applyAlignment="1">
      <alignment horizontal="center" vertical="center" wrapText="1"/>
    </xf>
    <xf numFmtId="169" fontId="16" fillId="3" borderId="2" xfId="0" applyNumberFormat="1" applyFont="1" applyFill="1" applyBorder="1" applyAlignment="1">
      <alignment horizontal="center" vertical="center"/>
    </xf>
    <xf numFmtId="169" fontId="16" fillId="3" borderId="44" xfId="0" applyNumberFormat="1" applyFont="1" applyFill="1" applyBorder="1" applyAlignment="1">
      <alignment horizontal="center" vertical="center"/>
    </xf>
    <xf numFmtId="0" fontId="20" fillId="0" borderId="26" xfId="19" applyFont="1" applyFill="1" applyBorder="1" applyAlignment="1">
      <alignment horizontal="center" vertical="center" wrapText="1"/>
    </xf>
    <xf numFmtId="0" fontId="20" fillId="0" borderId="29" xfId="19" applyFont="1" applyFill="1" applyBorder="1" applyAlignment="1">
      <alignment horizontal="center" vertical="center" wrapText="1"/>
    </xf>
    <xf numFmtId="0" fontId="20" fillId="0" borderId="31" xfId="19" applyFont="1" applyFill="1" applyBorder="1" applyAlignment="1">
      <alignment horizontal="center" vertical="center" wrapText="1"/>
    </xf>
    <xf numFmtId="0" fontId="13" fillId="6" borderId="31" xfId="19" applyFont="1" applyFill="1" applyBorder="1" applyAlignment="1">
      <alignment horizontal="center" vertical="center" wrapText="1"/>
    </xf>
    <xf numFmtId="0" fontId="13" fillId="6" borderId="32" xfId="19" applyFont="1" applyFill="1" applyBorder="1" applyAlignment="1">
      <alignment horizontal="center" vertical="center" wrapText="1"/>
    </xf>
    <xf numFmtId="0" fontId="13" fillId="6" borderId="51" xfId="19" applyFont="1" applyFill="1" applyBorder="1" applyAlignment="1">
      <alignment horizontal="center" vertical="center" wrapText="1"/>
    </xf>
    <xf numFmtId="0" fontId="20" fillId="3" borderId="26" xfId="19" applyFont="1" applyFill="1" applyBorder="1" applyAlignment="1">
      <alignment horizontal="center" vertical="center" wrapText="1"/>
    </xf>
    <xf numFmtId="0" fontId="20" fillId="3" borderId="29" xfId="19" applyFont="1" applyFill="1" applyBorder="1" applyAlignment="1">
      <alignment horizontal="center" vertical="center" wrapText="1"/>
    </xf>
    <xf numFmtId="0" fontId="20" fillId="3" borderId="31" xfId="19" applyFont="1" applyFill="1" applyBorder="1" applyAlignment="1">
      <alignment horizontal="center" vertical="center" wrapText="1"/>
    </xf>
    <xf numFmtId="0" fontId="9" fillId="0" borderId="0" xfId="19" applyFont="1" applyBorder="1" applyAlignment="1">
      <alignment horizontal="left" vertical="center"/>
    </xf>
    <xf numFmtId="0" fontId="16" fillId="3" borderId="70" xfId="0" applyFont="1" applyFill="1" applyBorder="1" applyAlignment="1">
      <alignment horizontal="right" vertical="center"/>
    </xf>
    <xf numFmtId="37" fontId="3" fillId="0" borderId="0" xfId="19" applyNumberFormat="1"/>
    <xf numFmtId="0" fontId="16" fillId="3" borderId="71" xfId="0" applyFont="1" applyFill="1" applyBorder="1" applyAlignment="1">
      <alignment horizontal="left" vertical="center"/>
    </xf>
    <xf numFmtId="3" fontId="3" fillId="3" borderId="48" xfId="19" applyNumberFormat="1" applyFont="1" applyFill="1" applyBorder="1" applyAlignment="1">
      <alignment horizontal="center" vertical="center"/>
    </xf>
    <xf numFmtId="3" fontId="11" fillId="3" borderId="72" xfId="19" applyNumberFormat="1" applyFont="1" applyFill="1" applyBorder="1" applyAlignment="1">
      <alignment horizontal="center" vertical="center"/>
    </xf>
    <xf numFmtId="169" fontId="18" fillId="0" borderId="1" xfId="10" applyNumberFormat="1" applyFont="1" applyFill="1" applyBorder="1" applyAlignment="1">
      <alignment horizontal="center" vertical="center" wrapText="1"/>
    </xf>
    <xf numFmtId="176" fontId="17" fillId="0" borderId="72" xfId="19" applyNumberFormat="1" applyFont="1" applyFill="1" applyBorder="1" applyAlignment="1">
      <alignment horizontal="center" vertical="center"/>
    </xf>
    <xf numFmtId="176" fontId="18" fillId="0" borderId="48" xfId="0" applyNumberFormat="1" applyFont="1" applyFill="1" applyBorder="1" applyAlignment="1">
      <alignment horizontal="right" vertical="center"/>
    </xf>
    <xf numFmtId="43" fontId="11" fillId="3" borderId="13" xfId="19" applyNumberFormat="1" applyFont="1" applyFill="1" applyBorder="1" applyAlignment="1">
      <alignment horizontal="left"/>
    </xf>
    <xf numFmtId="43" fontId="11" fillId="3" borderId="4" xfId="19" applyNumberFormat="1" applyFont="1" applyFill="1" applyBorder="1" applyAlignment="1">
      <alignment horizontal="center"/>
    </xf>
    <xf numFmtId="0" fontId="3" fillId="3" borderId="4" xfId="19" applyFill="1" applyBorder="1" applyAlignment="1">
      <alignment horizontal="center" vertical="center"/>
    </xf>
    <xf numFmtId="175" fontId="11" fillId="3" borderId="4" xfId="19" applyNumberFormat="1" applyFont="1" applyFill="1" applyBorder="1" applyAlignment="1">
      <alignment horizontal="center" vertical="center"/>
    </xf>
    <xf numFmtId="169" fontId="17" fillId="0" borderId="4" xfId="10" applyNumberFormat="1" applyFont="1" applyFill="1" applyBorder="1" applyAlignment="1">
      <alignment horizontal="center" vertical="center"/>
    </xf>
    <xf numFmtId="175" fontId="17" fillId="0" borderId="4" xfId="19" applyNumberFormat="1" applyFont="1" applyFill="1" applyBorder="1" applyAlignment="1">
      <alignment horizontal="center" vertical="center"/>
    </xf>
    <xf numFmtId="0" fontId="17" fillId="0" borderId="4" xfId="19" applyFont="1" applyFill="1" applyBorder="1" applyAlignment="1">
      <alignment horizontal="center" vertical="center"/>
    </xf>
    <xf numFmtId="169" fontId="17" fillId="0" borderId="44" xfId="10" applyNumberFormat="1" applyFont="1" applyFill="1" applyBorder="1" applyAlignment="1">
      <alignment horizontal="center" vertical="center"/>
    </xf>
    <xf numFmtId="0" fontId="33" fillId="6" borderId="31" xfId="0" applyFont="1" applyFill="1" applyBorder="1" applyAlignment="1">
      <alignment horizontal="left" vertical="center" wrapText="1"/>
    </xf>
    <xf numFmtId="168" fontId="16" fillId="0" borderId="2" xfId="19" applyNumberFormat="1" applyFont="1" applyFill="1" applyBorder="1" applyAlignment="1">
      <alignment horizontal="center" vertical="center" wrapText="1"/>
    </xf>
    <xf numFmtId="3" fontId="16" fillId="3" borderId="21" xfId="19" applyNumberFormat="1" applyFont="1" applyFill="1" applyBorder="1" applyAlignment="1">
      <alignment horizontal="center" vertical="center" wrapText="1"/>
    </xf>
    <xf numFmtId="3" fontId="16" fillId="3" borderId="2" xfId="19" applyNumberFormat="1" applyFont="1" applyFill="1" applyBorder="1" applyAlignment="1">
      <alignment horizontal="center" vertical="center" wrapText="1"/>
    </xf>
    <xf numFmtId="169" fontId="15" fillId="3" borderId="5" xfId="10" applyNumberFormat="1" applyFont="1" applyFill="1" applyBorder="1" applyAlignment="1">
      <alignment horizontal="center" vertical="center"/>
    </xf>
    <xf numFmtId="168" fontId="20" fillId="6" borderId="46" xfId="19" applyNumberFormat="1" applyFont="1" applyFill="1" applyBorder="1" applyAlignment="1">
      <alignment horizontal="left" vertical="center" wrapText="1"/>
    </xf>
    <xf numFmtId="4" fontId="16" fillId="0" borderId="1" xfId="19" applyNumberFormat="1" applyFont="1" applyFill="1" applyBorder="1" applyAlignment="1">
      <alignment horizontal="center" vertical="center" wrapText="1"/>
    </xf>
    <xf numFmtId="3" fontId="16" fillId="3" borderId="12" xfId="19" applyNumberFormat="1" applyFont="1" applyFill="1" applyBorder="1" applyAlignment="1">
      <alignment horizontal="center" vertical="center" wrapText="1"/>
    </xf>
    <xf numFmtId="0" fontId="15" fillId="3" borderId="0" xfId="19" applyFont="1" applyFill="1" applyBorder="1"/>
    <xf numFmtId="3" fontId="16" fillId="3" borderId="1" xfId="19" applyNumberFormat="1" applyFont="1" applyFill="1" applyBorder="1" applyAlignment="1">
      <alignment horizontal="center" vertical="center" wrapText="1"/>
    </xf>
    <xf numFmtId="4" fontId="16" fillId="3" borderId="1" xfId="19" applyNumberFormat="1" applyFont="1" applyFill="1" applyBorder="1" applyAlignment="1">
      <alignment horizontal="center" vertical="center" wrapText="1"/>
    </xf>
    <xf numFmtId="0" fontId="15" fillId="3" borderId="6" xfId="19" applyFont="1" applyFill="1" applyBorder="1"/>
    <xf numFmtId="4" fontId="16" fillId="3" borderId="1" xfId="0" applyNumberFormat="1" applyFont="1" applyFill="1" applyBorder="1" applyAlignment="1">
      <alignment horizontal="center" vertical="center"/>
    </xf>
    <xf numFmtId="168" fontId="20" fillId="6" borderId="7" xfId="19" applyNumberFormat="1" applyFont="1" applyFill="1" applyBorder="1" applyAlignment="1">
      <alignment horizontal="left" vertical="center" wrapText="1"/>
    </xf>
    <xf numFmtId="169" fontId="16" fillId="0" borderId="1" xfId="10" applyNumberFormat="1" applyFont="1" applyFill="1" applyBorder="1" applyAlignment="1">
      <alignment horizontal="center" vertical="center" wrapText="1"/>
    </xf>
    <xf numFmtId="169" fontId="16" fillId="3" borderId="12" xfId="10" applyNumberFormat="1" applyFont="1" applyFill="1" applyBorder="1" applyAlignment="1">
      <alignment horizontal="center" vertical="center" wrapText="1"/>
    </xf>
    <xf numFmtId="169" fontId="16" fillId="3" borderId="1" xfId="10" applyNumberFormat="1" applyFont="1" applyFill="1" applyBorder="1" applyAlignment="1">
      <alignment horizontal="center" vertical="center" wrapText="1"/>
    </xf>
    <xf numFmtId="3" fontId="16" fillId="0" borderId="5" xfId="19" applyNumberFormat="1" applyFont="1" applyFill="1" applyBorder="1" applyAlignment="1">
      <alignment horizontal="center" vertical="center" wrapText="1"/>
    </xf>
    <xf numFmtId="3" fontId="16" fillId="3" borderId="11" xfId="19" applyNumberFormat="1" applyFont="1" applyFill="1" applyBorder="1" applyAlignment="1">
      <alignment horizontal="center" vertical="center" wrapText="1"/>
    </xf>
    <xf numFmtId="3" fontId="16" fillId="3" borderId="3" xfId="19" applyNumberFormat="1" applyFont="1" applyFill="1" applyBorder="1" applyAlignment="1">
      <alignment horizontal="center" vertical="center" wrapText="1"/>
    </xf>
    <xf numFmtId="0" fontId="20" fillId="6" borderId="50" xfId="19" applyFont="1" applyFill="1" applyBorder="1" applyAlignment="1">
      <alignment horizontal="left" vertical="center" wrapText="1"/>
    </xf>
    <xf numFmtId="168" fontId="16" fillId="0" borderId="44" xfId="19" applyNumberFormat="1" applyFont="1" applyFill="1" applyBorder="1" applyAlignment="1">
      <alignment horizontal="center" vertical="center" wrapText="1"/>
    </xf>
    <xf numFmtId="3" fontId="16" fillId="3" borderId="44" xfId="19" applyNumberFormat="1" applyFont="1" applyFill="1" applyBorder="1" applyAlignment="1">
      <alignment horizontal="center" vertical="center" wrapText="1"/>
    </xf>
    <xf numFmtId="37" fontId="18" fillId="3" borderId="44" xfId="10" applyNumberFormat="1" applyFont="1" applyFill="1" applyBorder="1" applyAlignment="1">
      <alignment horizontal="center" vertical="center"/>
    </xf>
    <xf numFmtId="0" fontId="0" fillId="6" borderId="10" xfId="0" applyFill="1" applyBorder="1" applyAlignment="1"/>
    <xf numFmtId="1" fontId="25" fillId="3" borderId="44" xfId="0" applyNumberFormat="1" applyFont="1" applyFill="1" applyBorder="1" applyAlignment="1">
      <alignment horizontal="justify" vertical="center" wrapText="1"/>
    </xf>
    <xf numFmtId="0" fontId="25" fillId="3" borderId="44" xfId="0" applyFont="1" applyFill="1" applyBorder="1" applyAlignment="1">
      <alignment horizontal="justify" vertical="center" wrapText="1"/>
    </xf>
    <xf numFmtId="1" fontId="25" fillId="0" borderId="44" xfId="0" applyNumberFormat="1" applyFont="1" applyFill="1" applyBorder="1" applyAlignment="1">
      <alignment horizontal="center" vertical="center" wrapText="1"/>
    </xf>
    <xf numFmtId="168" fontId="16" fillId="0" borderId="44" xfId="19" applyNumberFormat="1" applyFont="1" applyFill="1" applyBorder="1" applyAlignment="1">
      <alignment horizontal="center" vertical="center" wrapText="1"/>
    </xf>
    <xf numFmtId="3" fontId="16" fillId="3" borderId="44" xfId="19" applyNumberFormat="1" applyFont="1" applyFill="1" applyBorder="1" applyAlignment="1">
      <alignment horizontal="center" vertical="center" wrapText="1"/>
    </xf>
    <xf numFmtId="0" fontId="0" fillId="6" borderId="38" xfId="0" applyFill="1" applyBorder="1" applyAlignment="1"/>
    <xf numFmtId="1" fontId="25" fillId="3" borderId="25" xfId="0" applyNumberFormat="1" applyFont="1" applyFill="1" applyBorder="1" applyAlignment="1">
      <alignment horizontal="justify" vertical="center" wrapText="1"/>
    </xf>
    <xf numFmtId="0" fontId="25" fillId="3" borderId="25" xfId="0" applyFont="1" applyFill="1" applyBorder="1" applyAlignment="1">
      <alignment horizontal="justify" vertical="center" wrapText="1"/>
    </xf>
    <xf numFmtId="1" fontId="25" fillId="0" borderId="25" xfId="0" applyNumberFormat="1" applyFont="1" applyFill="1" applyBorder="1" applyAlignment="1">
      <alignment horizontal="center" vertical="center" wrapText="1"/>
    </xf>
    <xf numFmtId="168" fontId="16" fillId="0" borderId="2" xfId="19" applyNumberFormat="1" applyFont="1" applyFill="1" applyBorder="1" applyAlignment="1">
      <alignment horizontal="center" vertical="center" wrapText="1"/>
    </xf>
    <xf numFmtId="3" fontId="16" fillId="3" borderId="2" xfId="19" applyNumberFormat="1" applyFont="1" applyFill="1" applyBorder="1" applyAlignment="1">
      <alignment horizontal="center" vertical="center" wrapText="1"/>
    </xf>
    <xf numFmtId="168" fontId="20" fillId="6" borderId="46" xfId="19" applyNumberFormat="1" applyFont="1" applyFill="1" applyBorder="1" applyAlignment="1">
      <alignment horizontal="left" vertical="center" wrapText="1"/>
    </xf>
    <xf numFmtId="3" fontId="15" fillId="3" borderId="5" xfId="0" applyNumberFormat="1" applyFont="1" applyFill="1" applyBorder="1" applyAlignment="1">
      <alignment horizontal="center" vertical="center" wrapText="1"/>
    </xf>
    <xf numFmtId="3" fontId="16" fillId="3" borderId="5" xfId="19" applyNumberFormat="1" applyFont="1" applyFill="1" applyBorder="1" applyAlignment="1">
      <alignment horizontal="center" vertical="center" wrapText="1"/>
    </xf>
    <xf numFmtId="4" fontId="16" fillId="0" borderId="5" xfId="19" applyNumberFormat="1" applyFont="1" applyFill="1" applyBorder="1" applyAlignment="1">
      <alignment horizontal="center" vertical="center" wrapText="1"/>
    </xf>
    <xf numFmtId="0" fontId="20" fillId="6" borderId="56" xfId="19" applyFont="1" applyFill="1" applyBorder="1" applyAlignment="1">
      <alignment horizontal="left" vertical="center" wrapText="1"/>
    </xf>
    <xf numFmtId="174" fontId="25" fillId="3" borderId="13" xfId="5" applyNumberFormat="1" applyFont="1" applyFill="1" applyBorder="1" applyAlignment="1">
      <alignment horizontal="left" vertical="center" wrapText="1"/>
    </xf>
    <xf numFmtId="174" fontId="25" fillId="3" borderId="4" xfId="5" applyNumberFormat="1" applyFont="1" applyFill="1" applyBorder="1" applyAlignment="1">
      <alignment vertical="center" wrapText="1"/>
    </xf>
    <xf numFmtId="1" fontId="25" fillId="3" borderId="4" xfId="0" applyNumberFormat="1" applyFont="1" applyFill="1" applyBorder="1" applyAlignment="1">
      <alignment horizontal="center" vertical="center" wrapText="1"/>
    </xf>
    <xf numFmtId="0" fontId="25" fillId="3" borderId="4" xfId="0" applyFont="1" applyFill="1" applyBorder="1" applyAlignment="1">
      <alignment horizontal="center" vertical="center" wrapText="1"/>
    </xf>
    <xf numFmtId="0" fontId="20" fillId="3" borderId="4" xfId="19" applyFont="1" applyFill="1" applyBorder="1" applyAlignment="1">
      <alignment horizontal="center" vertical="center" wrapText="1"/>
    </xf>
    <xf numFmtId="168" fontId="20" fillId="3" borderId="4" xfId="19" applyNumberFormat="1" applyFont="1" applyFill="1" applyBorder="1" applyAlignment="1">
      <alignment horizontal="center" vertical="center" wrapText="1"/>
    </xf>
    <xf numFmtId="168" fontId="16" fillId="0" borderId="4" xfId="19" applyNumberFormat="1" applyFont="1" applyFill="1" applyBorder="1" applyAlignment="1">
      <alignment horizontal="center" vertical="center" wrapText="1"/>
    </xf>
    <xf numFmtId="3" fontId="16" fillId="3" borderId="4" xfId="19" applyNumberFormat="1" applyFont="1" applyFill="1" applyBorder="1" applyAlignment="1">
      <alignment horizontal="center" vertical="center" wrapText="1"/>
    </xf>
    <xf numFmtId="3" fontId="15" fillId="3" borderId="4" xfId="10" applyNumberFormat="1" applyFont="1" applyFill="1" applyBorder="1" applyAlignment="1">
      <alignment horizontal="center" vertical="center" wrapText="1"/>
    </xf>
    <xf numFmtId="0" fontId="0" fillId="6" borderId="62" xfId="0" applyFill="1" applyBorder="1" applyAlignment="1"/>
    <xf numFmtId="0" fontId="20" fillId="3" borderId="63" xfId="19" applyFont="1" applyFill="1" applyBorder="1" applyAlignment="1">
      <alignment horizontal="center" vertical="center" wrapText="1"/>
    </xf>
    <xf numFmtId="174" fontId="25" fillId="3" borderId="12" xfId="5" applyNumberFormat="1" applyFont="1" applyFill="1" applyBorder="1" applyAlignment="1">
      <alignment horizontal="left" vertical="center" wrapText="1"/>
    </xf>
    <xf numFmtId="174" fontId="25" fillId="3" borderId="1" xfId="5" applyNumberFormat="1" applyFont="1" applyFill="1" applyBorder="1" applyAlignment="1">
      <alignment vertical="center" wrapText="1"/>
    </xf>
    <xf numFmtId="1" fontId="25" fillId="3"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0" fontId="20" fillId="3" borderId="1" xfId="19" applyFont="1" applyFill="1" applyBorder="1" applyAlignment="1">
      <alignment horizontal="center" vertical="center" wrapText="1"/>
    </xf>
    <xf numFmtId="168" fontId="20" fillId="3" borderId="1" xfId="19" applyNumberFormat="1" applyFont="1" applyFill="1" applyBorder="1" applyAlignment="1">
      <alignment horizontal="center" vertical="center" wrapText="1"/>
    </xf>
    <xf numFmtId="168" fontId="16" fillId="0" borderId="1" xfId="19" applyNumberFormat="1" applyFont="1" applyFill="1" applyBorder="1" applyAlignment="1">
      <alignment horizontal="center" vertical="center" wrapText="1"/>
    </xf>
    <xf numFmtId="3" fontId="15" fillId="3" borderId="1" xfId="10" applyNumberFormat="1" applyFont="1" applyFill="1" applyBorder="1" applyAlignment="1">
      <alignment horizontal="center" vertical="center" wrapText="1"/>
    </xf>
    <xf numFmtId="168" fontId="20" fillId="6" borderId="7" xfId="19" applyNumberFormat="1" applyFont="1" applyFill="1" applyBorder="1" applyAlignment="1">
      <alignment horizontal="left" vertical="center" wrapText="1"/>
    </xf>
    <xf numFmtId="0" fontId="20" fillId="3" borderId="64" xfId="19" applyFont="1" applyFill="1" applyBorder="1" applyAlignment="1">
      <alignment horizontal="center" vertical="center" wrapText="1"/>
    </xf>
    <xf numFmtId="3" fontId="16" fillId="0" borderId="1" xfId="19" applyNumberFormat="1" applyFont="1" applyFill="1" applyBorder="1" applyAlignment="1">
      <alignment horizontal="center" vertical="center" wrapText="1"/>
    </xf>
    <xf numFmtId="177" fontId="16" fillId="3" borderId="1" xfId="19" applyNumberFormat="1" applyFont="1" applyFill="1" applyBorder="1" applyAlignment="1">
      <alignment horizontal="center" vertical="center" wrapText="1"/>
    </xf>
    <xf numFmtId="174" fontId="25" fillId="3" borderId="11" xfId="5" applyNumberFormat="1" applyFont="1" applyFill="1" applyBorder="1" applyAlignment="1">
      <alignment horizontal="left" vertical="center" wrapText="1"/>
    </xf>
    <xf numFmtId="174" fontId="25" fillId="3" borderId="3" xfId="5" applyNumberFormat="1" applyFont="1" applyFill="1" applyBorder="1" applyAlignment="1">
      <alignment vertical="center" wrapText="1"/>
    </xf>
    <xf numFmtId="1" fontId="25" fillId="3" borderId="3" xfId="0" applyNumberFormat="1" applyFont="1" applyFill="1" applyBorder="1" applyAlignment="1">
      <alignment horizontal="center" vertical="center" wrapText="1"/>
    </xf>
    <xf numFmtId="0" fontId="25" fillId="3" borderId="3" xfId="0" applyFont="1" applyFill="1" applyBorder="1" applyAlignment="1">
      <alignment horizontal="center" vertical="center" wrapText="1"/>
    </xf>
    <xf numFmtId="0" fontId="20" fillId="3" borderId="3" xfId="19" applyFont="1" applyFill="1" applyBorder="1" applyAlignment="1">
      <alignment horizontal="center" vertical="center" wrapText="1"/>
    </xf>
    <xf numFmtId="3" fontId="16" fillId="0" borderId="3" xfId="19" applyNumberFormat="1" applyFont="1" applyFill="1" applyBorder="1" applyAlignment="1">
      <alignment horizontal="center" vertical="center" wrapText="1"/>
    </xf>
    <xf numFmtId="0" fontId="20" fillId="3" borderId="65" xfId="19" applyFont="1" applyFill="1" applyBorder="1" applyAlignment="1">
      <alignment horizontal="center" vertical="center" wrapText="1"/>
    </xf>
    <xf numFmtId="168" fontId="20" fillId="3" borderId="25" xfId="19" applyNumberFormat="1" applyFont="1" applyFill="1" applyBorder="1" applyAlignment="1">
      <alignment horizontal="center" vertical="center" wrapText="1"/>
    </xf>
    <xf numFmtId="168" fontId="16" fillId="0" borderId="25" xfId="19" applyNumberFormat="1" applyFont="1" applyFill="1" applyBorder="1" applyAlignment="1">
      <alignment horizontal="center" vertical="center" wrapText="1"/>
    </xf>
    <xf numFmtId="3" fontId="16" fillId="3" borderId="25" xfId="19" applyNumberFormat="1" applyFont="1" applyFill="1" applyBorder="1" applyAlignment="1">
      <alignment horizontal="center" vertical="center" wrapText="1"/>
    </xf>
    <xf numFmtId="0" fontId="15" fillId="3" borderId="25" xfId="19" applyFont="1" applyFill="1" applyBorder="1" applyAlignment="1">
      <alignment horizontal="center"/>
    </xf>
    <xf numFmtId="0" fontId="15" fillId="3" borderId="25" xfId="19" applyFont="1" applyFill="1" applyBorder="1" applyAlignment="1">
      <alignment horizontal="center" vertical="center"/>
    </xf>
    <xf numFmtId="0" fontId="0" fillId="6" borderId="10" xfId="0" applyFill="1" applyBorder="1" applyAlignment="1"/>
    <xf numFmtId="0" fontId="15" fillId="3" borderId="2" xfId="19" applyFont="1" applyFill="1" applyBorder="1" applyAlignment="1">
      <alignment horizontal="center"/>
    </xf>
    <xf numFmtId="37" fontId="15" fillId="3" borderId="2" xfId="19" applyNumberFormat="1" applyFont="1" applyFill="1" applyBorder="1" applyAlignment="1">
      <alignment horizontal="center" vertical="center"/>
    </xf>
    <xf numFmtId="0" fontId="25" fillId="3" borderId="44" xfId="5" applyNumberFormat="1" applyFont="1" applyFill="1" applyBorder="1" applyAlignment="1">
      <alignment horizontal="right" vertical="center" wrapText="1"/>
    </xf>
    <xf numFmtId="174" fontId="25" fillId="3" borderId="44" xfId="5" applyNumberFormat="1" applyFont="1" applyFill="1" applyBorder="1" applyAlignment="1">
      <alignment horizontal="right" vertical="center" wrapText="1"/>
    </xf>
    <xf numFmtId="168" fontId="16" fillId="3" borderId="44" xfId="19" applyNumberFormat="1" applyFont="1" applyFill="1" applyBorder="1" applyAlignment="1">
      <alignment horizontal="center" vertical="center" wrapText="1"/>
    </xf>
    <xf numFmtId="168" fontId="16" fillId="3" borderId="4" xfId="19" applyNumberFormat="1" applyFont="1" applyFill="1" applyBorder="1" applyAlignment="1">
      <alignment horizontal="center" vertical="center" wrapText="1"/>
    </xf>
    <xf numFmtId="168" fontId="16" fillId="3" borderId="44" xfId="19" applyNumberFormat="1" applyFont="1" applyFill="1" applyBorder="1" applyAlignment="1">
      <alignment horizontal="center" vertical="center" wrapText="1"/>
    </xf>
    <xf numFmtId="0" fontId="0" fillId="6" borderId="32" xfId="0" applyFill="1" applyBorder="1" applyAlignment="1"/>
    <xf numFmtId="174" fontId="25" fillId="3" borderId="24" xfId="5" applyNumberFormat="1" applyFont="1" applyFill="1" applyBorder="1" applyAlignment="1">
      <alignment horizontal="left" vertical="center" wrapText="1"/>
    </xf>
    <xf numFmtId="0" fontId="25" fillId="3" borderId="25" xfId="5" applyNumberFormat="1" applyFont="1" applyFill="1" applyBorder="1" applyAlignment="1">
      <alignment horizontal="right" vertical="center" wrapText="1"/>
    </xf>
    <xf numFmtId="174" fontId="25" fillId="3" borderId="25" xfId="5" applyNumberFormat="1" applyFont="1" applyFill="1" applyBorder="1" applyAlignment="1">
      <alignment horizontal="right" vertical="center" wrapText="1"/>
    </xf>
    <xf numFmtId="168" fontId="20" fillId="3" borderId="25" xfId="19" applyNumberFormat="1" applyFont="1" applyFill="1" applyBorder="1" applyAlignment="1">
      <alignment horizontal="center" vertical="center" wrapText="1"/>
    </xf>
    <xf numFmtId="168" fontId="16" fillId="3" borderId="2" xfId="19" applyNumberFormat="1" applyFont="1" applyFill="1" applyBorder="1" applyAlignment="1">
      <alignment horizontal="center" vertical="center" wrapText="1"/>
    </xf>
    <xf numFmtId="168" fontId="16" fillId="3" borderId="1" xfId="19" applyNumberFormat="1" applyFont="1" applyFill="1" applyBorder="1" applyAlignment="1">
      <alignment horizontal="center" vertical="center" wrapText="1"/>
    </xf>
    <xf numFmtId="168" fontId="16" fillId="3" borderId="2" xfId="19" applyNumberFormat="1" applyFont="1" applyFill="1" applyBorder="1" applyAlignment="1">
      <alignment horizontal="center" vertical="center" wrapText="1"/>
    </xf>
    <xf numFmtId="168" fontId="20" fillId="6" borderId="9" xfId="19" applyNumberFormat="1" applyFont="1" applyFill="1" applyBorder="1" applyAlignment="1">
      <alignment horizontal="left" vertical="center" wrapText="1"/>
    </xf>
    <xf numFmtId="0" fontId="25" fillId="3" borderId="24" xfId="5" applyNumberFormat="1" applyFont="1" applyFill="1" applyBorder="1" applyAlignment="1">
      <alignment horizontal="right" vertical="center" wrapText="1"/>
    </xf>
    <xf numFmtId="1" fontId="16" fillId="3" borderId="1" xfId="19" applyNumberFormat="1" applyFont="1" applyFill="1" applyBorder="1" applyAlignment="1">
      <alignment horizontal="center" vertical="center" wrapText="1"/>
    </xf>
    <xf numFmtId="168" fontId="20" fillId="6" borderId="6" xfId="19" applyNumberFormat="1" applyFont="1" applyFill="1" applyBorder="1" applyAlignment="1">
      <alignment horizontal="left" vertical="center" wrapText="1"/>
    </xf>
    <xf numFmtId="174" fontId="25" fillId="3" borderId="23" xfId="5" applyNumberFormat="1" applyFont="1" applyFill="1" applyBorder="1" applyAlignment="1">
      <alignment horizontal="left" vertical="center" wrapText="1"/>
    </xf>
    <xf numFmtId="0" fontId="25" fillId="3" borderId="43" xfId="5" applyNumberFormat="1" applyFont="1" applyFill="1" applyBorder="1" applyAlignment="1">
      <alignment horizontal="right" vertical="center" wrapText="1"/>
    </xf>
    <xf numFmtId="174" fontId="25" fillId="3" borderId="43" xfId="5" applyNumberFormat="1" applyFont="1" applyFill="1" applyBorder="1" applyAlignment="1">
      <alignment horizontal="right" vertical="center" wrapText="1"/>
    </xf>
    <xf numFmtId="168" fontId="20" fillId="3" borderId="43" xfId="19" applyNumberFormat="1" applyFont="1" applyFill="1" applyBorder="1" applyAlignment="1">
      <alignment horizontal="center" vertical="center" wrapText="1"/>
    </xf>
    <xf numFmtId="1" fontId="16" fillId="3" borderId="3" xfId="19" applyNumberFormat="1" applyFont="1" applyFill="1" applyBorder="1" applyAlignment="1">
      <alignment horizontal="center" vertical="center" wrapText="1"/>
    </xf>
    <xf numFmtId="2" fontId="16" fillId="3" borderId="3" xfId="19" applyNumberFormat="1" applyFont="1" applyFill="1" applyBorder="1" applyAlignment="1">
      <alignment horizontal="center" vertical="center" wrapText="1"/>
    </xf>
    <xf numFmtId="0" fontId="20" fillId="6" borderId="35" xfId="19" applyFont="1" applyFill="1" applyBorder="1" applyAlignment="1">
      <alignment horizontal="left" vertical="center" wrapText="1"/>
    </xf>
    <xf numFmtId="168" fontId="20" fillId="6" borderId="38" xfId="19" applyNumberFormat="1" applyFont="1" applyFill="1" applyBorder="1" applyAlignment="1">
      <alignment horizontal="left" vertical="center" wrapText="1"/>
    </xf>
    <xf numFmtId="4" fontId="20" fillId="3" borderId="3" xfId="19" applyNumberFormat="1" applyFont="1" applyFill="1" applyBorder="1" applyAlignment="1">
      <alignment horizontal="center" vertical="center" wrapText="1"/>
    </xf>
    <xf numFmtId="4" fontId="15" fillId="3" borderId="3" xfId="0" applyNumberFormat="1" applyFont="1" applyFill="1" applyBorder="1" applyAlignment="1">
      <alignment horizontal="center" vertical="center" wrapText="1"/>
    </xf>
    <xf numFmtId="0" fontId="25" fillId="3" borderId="59" xfId="0" applyFont="1" applyFill="1" applyBorder="1" applyAlignment="1">
      <alignment horizontal="center" vertical="center" wrapText="1"/>
    </xf>
    <xf numFmtId="174" fontId="25" fillId="3" borderId="44" xfId="5" applyNumberFormat="1" applyFont="1" applyFill="1" applyBorder="1" applyAlignment="1">
      <alignment horizontal="center" vertical="center" wrapText="1"/>
    </xf>
    <xf numFmtId="0" fontId="25" fillId="3" borderId="38" xfId="0" applyFont="1" applyFill="1" applyBorder="1" applyAlignment="1">
      <alignment horizontal="center" vertical="center" wrapText="1"/>
    </xf>
    <xf numFmtId="168" fontId="20" fillId="3" borderId="21" xfId="19" applyNumberFormat="1" applyFont="1" applyFill="1" applyBorder="1" applyAlignment="1">
      <alignment horizontal="center" vertical="center" wrapText="1"/>
    </xf>
    <xf numFmtId="1" fontId="16" fillId="3" borderId="25" xfId="19" applyNumberFormat="1" applyFont="1" applyFill="1" applyBorder="1" applyAlignment="1">
      <alignment horizontal="center" vertical="center" wrapText="1"/>
    </xf>
    <xf numFmtId="3" fontId="16" fillId="3" borderId="25" xfId="19" applyNumberFormat="1" applyFont="1" applyFill="1" applyBorder="1" applyAlignment="1">
      <alignment horizontal="center" vertical="center" wrapText="1"/>
    </xf>
    <xf numFmtId="37" fontId="18" fillId="3" borderId="25" xfId="10" applyNumberFormat="1" applyFont="1" applyFill="1" applyBorder="1" applyAlignment="1">
      <alignment horizontal="center" vertical="center"/>
    </xf>
    <xf numFmtId="0" fontId="25" fillId="3" borderId="54" xfId="0" applyFont="1" applyFill="1" applyBorder="1" applyAlignment="1">
      <alignment horizontal="center" vertical="center" wrapText="1"/>
    </xf>
    <xf numFmtId="174" fontId="25" fillId="3" borderId="25" xfId="5" applyNumberFormat="1" applyFont="1" applyFill="1" applyBorder="1" applyAlignment="1">
      <alignment horizontal="center" vertical="center" wrapText="1"/>
    </xf>
    <xf numFmtId="0" fontId="25" fillId="3" borderId="10" xfId="0" applyFont="1" applyFill="1" applyBorder="1" applyAlignment="1">
      <alignment horizontal="center" vertical="center" wrapText="1"/>
    </xf>
    <xf numFmtId="37" fontId="18" fillId="3" borderId="12" xfId="10" applyNumberFormat="1" applyFont="1" applyFill="1" applyBorder="1" applyAlignment="1">
      <alignment horizontal="center" vertical="center"/>
    </xf>
    <xf numFmtId="1" fontId="16" fillId="3" borderId="2" xfId="19" applyNumberFormat="1" applyFont="1" applyFill="1" applyBorder="1" applyAlignment="1">
      <alignment horizontal="center" vertical="center" wrapText="1"/>
    </xf>
    <xf numFmtId="37" fontId="18" fillId="3" borderId="22" xfId="10" applyNumberFormat="1" applyFont="1" applyFill="1" applyBorder="1" applyAlignment="1">
      <alignment horizontal="center" vertical="center"/>
    </xf>
    <xf numFmtId="168" fontId="20" fillId="3" borderId="5" xfId="19" applyNumberFormat="1" applyFont="1" applyFill="1" applyBorder="1" applyAlignment="1">
      <alignment horizontal="center" vertical="center" wrapText="1"/>
    </xf>
    <xf numFmtId="37" fontId="18" fillId="3" borderId="5" xfId="10" applyNumberFormat="1" applyFont="1" applyFill="1" applyBorder="1" applyAlignment="1">
      <alignment horizontal="center" vertical="center"/>
    </xf>
    <xf numFmtId="37" fontId="16" fillId="3" borderId="1" xfId="0" applyNumberFormat="1" applyFont="1" applyFill="1" applyBorder="1" applyAlignment="1">
      <alignment horizontal="right" vertical="center"/>
    </xf>
    <xf numFmtId="168" fontId="20" fillId="3" borderId="54" xfId="19" applyNumberFormat="1" applyFont="1" applyFill="1" applyBorder="1" applyAlignment="1">
      <alignment horizontal="center" vertical="center" wrapText="1"/>
    </xf>
    <xf numFmtId="3" fontId="18" fillId="3" borderId="1" xfId="19" applyNumberFormat="1" applyFont="1" applyFill="1" applyBorder="1" applyAlignment="1">
      <alignment horizontal="center" vertical="center" wrapText="1"/>
    </xf>
    <xf numFmtId="0" fontId="25" fillId="3" borderId="73" xfId="0" applyFont="1" applyFill="1" applyBorder="1" applyAlignment="1">
      <alignment horizontal="center" vertical="center" wrapText="1"/>
    </xf>
    <xf numFmtId="174" fontId="25" fillId="3" borderId="43" xfId="5" applyNumberFormat="1" applyFont="1" applyFill="1" applyBorder="1" applyAlignment="1">
      <alignment horizontal="center" vertical="center" wrapText="1"/>
    </xf>
    <xf numFmtId="0" fontId="25" fillId="3" borderId="28" xfId="0" applyFont="1" applyFill="1" applyBorder="1" applyAlignment="1">
      <alignment horizontal="center" vertical="center" wrapText="1"/>
    </xf>
    <xf numFmtId="1" fontId="16" fillId="3" borderId="5" xfId="19" applyNumberFormat="1" applyFont="1" applyFill="1" applyBorder="1" applyAlignment="1">
      <alignment horizontal="center" vertical="center" wrapText="1"/>
    </xf>
    <xf numFmtId="3" fontId="18" fillId="3" borderId="5" xfId="19" applyNumberFormat="1" applyFont="1" applyFill="1" applyBorder="1" applyAlignment="1">
      <alignment horizontal="center" vertical="center" wrapText="1"/>
    </xf>
    <xf numFmtId="0" fontId="25" fillId="3" borderId="45" xfId="0" applyFont="1" applyFill="1" applyBorder="1" applyAlignment="1">
      <alignment horizontal="center" vertical="center" wrapText="1"/>
    </xf>
    <xf numFmtId="1" fontId="16" fillId="3" borderId="44" xfId="19" applyNumberFormat="1" applyFont="1" applyFill="1" applyBorder="1" applyAlignment="1">
      <alignment horizontal="center" vertical="center" wrapText="1"/>
    </xf>
    <xf numFmtId="37" fontId="18" fillId="3" borderId="44" xfId="10" applyNumberFormat="1" applyFont="1" applyFill="1" applyBorder="1" applyAlignment="1">
      <alignment horizontal="center" vertical="center"/>
    </xf>
    <xf numFmtId="0" fontId="25" fillId="3" borderId="24" xfId="0" applyFont="1" applyFill="1" applyBorder="1" applyAlignment="1">
      <alignment horizontal="center" vertical="center" wrapText="1"/>
    </xf>
    <xf numFmtId="37" fontId="18" fillId="3" borderId="2" xfId="10" applyNumberFormat="1" applyFont="1" applyFill="1" applyBorder="1" applyAlignment="1">
      <alignment horizontal="center" vertical="center"/>
    </xf>
    <xf numFmtId="1" fontId="16" fillId="3" borderId="1" xfId="10" applyNumberFormat="1" applyFont="1" applyFill="1" applyBorder="1" applyAlignment="1">
      <alignment horizontal="center" vertical="center" wrapText="1"/>
    </xf>
    <xf numFmtId="174" fontId="25" fillId="3" borderId="23" xfId="0" applyNumberFormat="1" applyFont="1" applyFill="1" applyBorder="1" applyAlignment="1">
      <alignment horizontal="center" vertical="center" wrapText="1"/>
    </xf>
    <xf numFmtId="177" fontId="15" fillId="3" borderId="3" xfId="0" applyNumberFormat="1" applyFont="1" applyFill="1" applyBorder="1" applyAlignment="1">
      <alignment horizontal="center" vertical="center" wrapText="1"/>
    </xf>
    <xf numFmtId="174" fontId="25" fillId="3" borderId="43" xfId="0" applyNumberFormat="1" applyFont="1" applyFill="1" applyBorder="1" applyAlignment="1">
      <alignment horizontal="center" vertical="center" wrapText="1"/>
    </xf>
    <xf numFmtId="37" fontId="18" fillId="3" borderId="3" xfId="10" applyNumberFormat="1" applyFont="1" applyFill="1" applyBorder="1" applyAlignment="1">
      <alignment horizontal="center" vertical="center"/>
    </xf>
    <xf numFmtId="177" fontId="16" fillId="3" borderId="3" xfId="19" applyNumberFormat="1" applyFont="1" applyFill="1" applyBorder="1" applyAlignment="1">
      <alignment horizontal="center" vertical="center" wrapText="1"/>
    </xf>
    <xf numFmtId="177" fontId="16" fillId="3" borderId="3" xfId="10" applyNumberFormat="1" applyFont="1" applyFill="1" applyBorder="1" applyAlignment="1">
      <alignment horizontal="center" vertical="center"/>
    </xf>
    <xf numFmtId="37" fontId="18" fillId="3" borderId="25" xfId="10" applyNumberFormat="1" applyFont="1" applyFill="1" applyBorder="1" applyAlignment="1">
      <alignment horizontal="center" vertical="center"/>
    </xf>
    <xf numFmtId="0" fontId="25" fillId="3" borderId="16" xfId="0" applyFont="1" applyFill="1" applyBorder="1" applyAlignment="1">
      <alignment horizontal="center" vertical="center" wrapText="1"/>
    </xf>
    <xf numFmtId="168" fontId="16" fillId="3" borderId="25" xfId="19" applyNumberFormat="1" applyFont="1" applyFill="1" applyBorder="1" applyAlignment="1">
      <alignment horizontal="center" vertical="center" wrapText="1"/>
    </xf>
    <xf numFmtId="176" fontId="16" fillId="3" borderId="25" xfId="19" applyNumberFormat="1" applyFont="1" applyFill="1" applyBorder="1" applyAlignment="1">
      <alignment horizontal="center" vertical="center" wrapText="1"/>
    </xf>
    <xf numFmtId="169" fontId="16" fillId="3" borderId="44" xfId="10" applyNumberFormat="1" applyFont="1" applyFill="1" applyBorder="1" applyAlignment="1">
      <alignment horizontal="center" vertical="center" wrapText="1"/>
    </xf>
    <xf numFmtId="0" fontId="0" fillId="6" borderId="0" xfId="0" applyFill="1" applyBorder="1" applyAlignment="1"/>
    <xf numFmtId="0" fontId="25" fillId="3" borderId="15" xfId="0" applyFont="1" applyFill="1" applyBorder="1" applyAlignment="1">
      <alignment horizontal="center" vertical="center" wrapText="1"/>
    </xf>
    <xf numFmtId="176" fontId="16" fillId="3" borderId="2" xfId="19" applyNumberFormat="1" applyFont="1" applyFill="1" applyBorder="1" applyAlignment="1">
      <alignment horizontal="center" vertical="center" wrapText="1"/>
    </xf>
    <xf numFmtId="169" fontId="16" fillId="3" borderId="2" xfId="10" applyNumberFormat="1" applyFont="1" applyFill="1" applyBorder="1" applyAlignment="1">
      <alignment horizontal="center" vertical="center" wrapText="1"/>
    </xf>
    <xf numFmtId="2" fontId="16" fillId="3" borderId="1" xfId="19" applyNumberFormat="1" applyFont="1" applyFill="1" applyBorder="1" applyAlignment="1">
      <alignment horizontal="center" vertical="center" wrapText="1"/>
    </xf>
    <xf numFmtId="178" fontId="16" fillId="3" borderId="1" xfId="10" applyNumberFormat="1" applyFont="1" applyFill="1" applyBorder="1" applyAlignment="1">
      <alignment horizontal="center" vertical="center" wrapText="1"/>
    </xf>
    <xf numFmtId="0" fontId="25" fillId="3" borderId="14" xfId="0" applyFont="1" applyFill="1" applyBorder="1" applyAlignment="1">
      <alignment horizontal="center" vertical="center" wrapText="1"/>
    </xf>
    <xf numFmtId="2" fontId="16" fillId="3" borderId="5" xfId="19" applyNumberFormat="1" applyFont="1" applyFill="1" applyBorder="1" applyAlignment="1">
      <alignment horizontal="center" vertical="center" wrapText="1"/>
    </xf>
    <xf numFmtId="0" fontId="20" fillId="6" borderId="74" xfId="19" applyFont="1" applyFill="1" applyBorder="1" applyAlignment="1">
      <alignment horizontal="left" vertical="center" wrapText="1"/>
    </xf>
    <xf numFmtId="176" fontId="16" fillId="3" borderId="44" xfId="19" applyNumberFormat="1" applyFont="1" applyFill="1" applyBorder="1" applyAlignment="1">
      <alignment horizontal="center" vertical="center" wrapText="1"/>
    </xf>
    <xf numFmtId="178" fontId="16" fillId="0" borderId="1" xfId="10" applyNumberFormat="1" applyFont="1" applyFill="1" applyBorder="1" applyAlignment="1">
      <alignment horizontal="center" vertical="center" wrapText="1"/>
    </xf>
    <xf numFmtId="178" fontId="16" fillId="3" borderId="1" xfId="10" applyNumberFormat="1" applyFont="1" applyFill="1" applyBorder="1" applyAlignment="1">
      <alignment horizontal="center" vertical="center"/>
    </xf>
    <xf numFmtId="168" fontId="16" fillId="0" borderId="1" xfId="19" applyNumberFormat="1" applyFont="1" applyFill="1" applyBorder="1" applyAlignment="1">
      <alignment horizontal="center" vertical="center" wrapText="1"/>
    </xf>
    <xf numFmtId="178" fontId="16" fillId="3" borderId="1" xfId="19" applyNumberFormat="1" applyFont="1" applyFill="1" applyBorder="1" applyAlignment="1">
      <alignment horizontal="center" vertical="center" wrapText="1"/>
    </xf>
    <xf numFmtId="178" fontId="18" fillId="3" borderId="1" xfId="10" applyNumberFormat="1" applyFont="1" applyFill="1" applyBorder="1" applyAlignment="1">
      <alignment horizontal="center" vertical="center"/>
    </xf>
    <xf numFmtId="178" fontId="16" fillId="3" borderId="44" xfId="10" applyNumberFormat="1" applyFont="1" applyFill="1" applyBorder="1" applyAlignment="1">
      <alignment horizontal="center" vertical="center" wrapText="1"/>
    </xf>
    <xf numFmtId="178" fontId="16" fillId="3" borderId="2" xfId="10" applyNumberFormat="1" applyFont="1" applyFill="1" applyBorder="1" applyAlignment="1">
      <alignment horizontal="center" vertical="center" wrapText="1"/>
    </xf>
    <xf numFmtId="0" fontId="13" fillId="6" borderId="25" xfId="19" applyFont="1" applyFill="1" applyBorder="1" applyAlignment="1">
      <alignment horizontal="center" vertical="center" wrapText="1"/>
    </xf>
    <xf numFmtId="0" fontId="13" fillId="14" borderId="2" xfId="19" applyFont="1" applyFill="1" applyBorder="1" applyAlignment="1">
      <alignment horizontal="center" vertical="center" wrapText="1"/>
    </xf>
    <xf numFmtId="0" fontId="13" fillId="6" borderId="75" xfId="19" applyFont="1" applyFill="1" applyBorder="1" applyAlignment="1">
      <alignment horizontal="center" vertical="center" wrapText="1"/>
    </xf>
  </cellXfs>
  <cellStyles count="81">
    <cellStyle name="Coma 2" xfId="1"/>
    <cellStyle name="Coma 2 2" xfId="2"/>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2 3 2" xfId="25"/>
    <cellStyle name="Moneda 2 3 2 2" xfId="30"/>
    <cellStyle name="Moneda 2 3 2 2 2" xfId="32"/>
    <cellStyle name="Moneda 2 3 2 2 2 2" xfId="33"/>
    <cellStyle name="Moneda 2 3 2 2 3" xfId="34"/>
    <cellStyle name="Moneda 2 3 2 2 3 2" xfId="35"/>
    <cellStyle name="Moneda 2 3 2 2 4" xfId="36"/>
    <cellStyle name="Moneda 2 3 2 2 4 2" xfId="37"/>
    <cellStyle name="Moneda 2 3 2 2 5" xfId="38"/>
    <cellStyle name="Moneda 2 3 2 3" xfId="39"/>
    <cellStyle name="Moneda 2 3 2 3 2" xfId="40"/>
    <cellStyle name="Moneda 2 3 2 4" xfId="41"/>
    <cellStyle name="Moneda 2 3 2 4 2" xfId="42"/>
    <cellStyle name="Moneda 2 3 2 5" xfId="43"/>
    <cellStyle name="Moneda 2 3 2 5 2" xfId="44"/>
    <cellStyle name="Moneda 2 3 2 6" xfId="45"/>
    <cellStyle name="Moneda 2 3 3" xfId="28"/>
    <cellStyle name="Moneda 2 3 3 2" xfId="46"/>
    <cellStyle name="Moneda 2 3 3 2 2" xfId="47"/>
    <cellStyle name="Moneda 2 3 3 3" xfId="48"/>
    <cellStyle name="Moneda 2 3 3 3 2" xfId="49"/>
    <cellStyle name="Moneda 2 3 3 4" xfId="50"/>
    <cellStyle name="Moneda 2 3 3 4 2" xfId="51"/>
    <cellStyle name="Moneda 2 3 3 5" xfId="52"/>
    <cellStyle name="Moneda 2 3 4" xfId="29"/>
    <cellStyle name="Moneda 2 3 4 2" xfId="53"/>
    <cellStyle name="Moneda 2 3 4 2 2" xfId="54"/>
    <cellStyle name="Moneda 2 3 4 3" xfId="55"/>
    <cellStyle name="Moneda 2 3 4 3 2" xfId="56"/>
    <cellStyle name="Moneda 2 3 4 4" xfId="57"/>
    <cellStyle name="Moneda 2 3 4 4 2" xfId="58"/>
    <cellStyle name="Moneda 2 3 4 5" xfId="59"/>
    <cellStyle name="Moneda 2 3 5" xfId="60"/>
    <cellStyle name="Moneda 2 3 5 2" xfId="61"/>
    <cellStyle name="Moneda 2 3 6" xfId="62"/>
    <cellStyle name="Moneda 2 3 6 2" xfId="63"/>
    <cellStyle name="Moneda 2 3 7" xfId="64"/>
    <cellStyle name="Moneda 2 3 7 2" xfId="65"/>
    <cellStyle name="Moneda 2 3 8" xfId="66"/>
    <cellStyle name="Moneda 3" xfId="14"/>
    <cellStyle name="Moneda 3 2" xfId="26"/>
    <cellStyle name="Moneda 3 2 2" xfId="31"/>
    <cellStyle name="Moneda 3 2 2 2" xfId="67"/>
    <cellStyle name="Moneda 3 2 2 2 2" xfId="68"/>
    <cellStyle name="Moneda 3 2 2 3" xfId="69"/>
    <cellStyle name="Moneda 3 2 2 3 2" xfId="70"/>
    <cellStyle name="Moneda 3 2 2 4" xfId="71"/>
    <cellStyle name="Moneda 3 2 2 4 2" xfId="72"/>
    <cellStyle name="Moneda 3 2 2 5" xfId="73"/>
    <cellStyle name="Moneda 3 2 3" xfId="74"/>
    <cellStyle name="Moneda 3 2 3 2" xfId="75"/>
    <cellStyle name="Moneda 3 2 4" xfId="76"/>
    <cellStyle name="Moneda 3 2 4 2" xfId="77"/>
    <cellStyle name="Moneda 3 2 5" xfId="78"/>
    <cellStyle name="Moneda 3 2 5 2" xfId="79"/>
    <cellStyle name="Moneda 3 2 6" xfId="80"/>
    <cellStyle name="Moneda 4" xfId="15"/>
    <cellStyle name="Normal" xfId="0" builtinId="0"/>
    <cellStyle name="Normal 2" xfId="16"/>
    <cellStyle name="Normal 2 10" xfId="17"/>
    <cellStyle name="Normal 3" xfId="18"/>
    <cellStyle name="Normal 3 2" xfId="19"/>
    <cellStyle name="Normal 4 2" xfId="20"/>
    <cellStyle name="Normal_573_2009_ Actualizado 22_12_2009" xfId="24"/>
    <cellStyle name="Porcentaje" xfId="21" builtinId="5"/>
    <cellStyle name="Porcentaje 2" xfId="27"/>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520700</xdr:colOff>
      <xdr:row>1</xdr:row>
      <xdr:rowOff>301625</xdr:rowOff>
    </xdr:from>
    <xdr:to>
      <xdr:col>3</xdr:col>
      <xdr:colOff>1450975</xdr:colOff>
      <xdr:row>4</xdr:row>
      <xdr:rowOff>38100</xdr:rowOff>
    </xdr:to>
    <xdr:pic>
      <xdr:nvPicPr>
        <xdr:cNvPr id="2" name="Picture 110">
          <a:extLst>
            <a:ext uri="{FF2B5EF4-FFF2-40B4-BE49-F238E27FC236}">
              <a16:creationId xmlns=""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08075" y="571500"/>
          <a:ext cx="2914650" cy="94297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200024</xdr:rowOff>
    </xdr:from>
    <xdr:to>
      <xdr:col>1</xdr:col>
      <xdr:colOff>738930</xdr:colOff>
      <xdr:row>2</xdr:row>
      <xdr:rowOff>201705</xdr:rowOff>
    </xdr:to>
    <xdr:pic>
      <xdr:nvPicPr>
        <xdr:cNvPr id="2" name="Imagen 2">
          <a:extLst>
            <a:ext uri="{FF2B5EF4-FFF2-40B4-BE49-F238E27FC236}">
              <a16:creationId xmlns=""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4"/>
          <a:ext cx="1233109" cy="797299"/>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367393</xdr:colOff>
      <xdr:row>1</xdr:row>
      <xdr:rowOff>68036</xdr:rowOff>
    </xdr:from>
    <xdr:to>
      <xdr:col>2</xdr:col>
      <xdr:colOff>1112113</xdr:colOff>
      <xdr:row>2</xdr:row>
      <xdr:rowOff>385173</xdr:rowOff>
    </xdr:to>
    <xdr:pic>
      <xdr:nvPicPr>
        <xdr:cNvPr id="2" name="1 Imagen" descr="http://190.27.245.106/IsolucionSDA/GrafVinetas/logo%202016-20.pn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393" y="258536"/>
          <a:ext cx="1154295" cy="317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367393</xdr:colOff>
      <xdr:row>1</xdr:row>
      <xdr:rowOff>68036</xdr:rowOff>
    </xdr:from>
    <xdr:to>
      <xdr:col>2</xdr:col>
      <xdr:colOff>1112113</xdr:colOff>
      <xdr:row>2</xdr:row>
      <xdr:rowOff>385173</xdr:rowOff>
    </xdr:to>
    <xdr:pic>
      <xdr:nvPicPr>
        <xdr:cNvPr id="3" name="2 Imagen" descr="http://190.27.245.106/IsolucionSDA/GrafVinetas/logo%202016-20.png">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393" y="258536"/>
          <a:ext cx="1154295" cy="317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367393</xdr:colOff>
      <xdr:row>1</xdr:row>
      <xdr:rowOff>68036</xdr:rowOff>
    </xdr:from>
    <xdr:to>
      <xdr:col>2</xdr:col>
      <xdr:colOff>1112113</xdr:colOff>
      <xdr:row>2</xdr:row>
      <xdr:rowOff>385173</xdr:rowOff>
    </xdr:to>
    <xdr:pic>
      <xdr:nvPicPr>
        <xdr:cNvPr id="4" name="2 Imagen" descr="http://190.27.245.106/IsolucionSDA/GrafVinetas/logo%202016-20.png">
          <a:extLst>
            <a:ext uri="{FF2B5EF4-FFF2-40B4-BE49-F238E27FC236}">
              <a16:creationId xmlns:a16="http://schemas.microsoft.com/office/drawing/2014/main" xmlns=""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393" y="258536"/>
          <a:ext cx="1154295" cy="317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367393</xdr:colOff>
      <xdr:row>1</xdr:row>
      <xdr:rowOff>68036</xdr:rowOff>
    </xdr:from>
    <xdr:to>
      <xdr:col>2</xdr:col>
      <xdr:colOff>1112113</xdr:colOff>
      <xdr:row>2</xdr:row>
      <xdr:rowOff>385173</xdr:rowOff>
    </xdr:to>
    <xdr:pic>
      <xdr:nvPicPr>
        <xdr:cNvPr id="5" name="2 Imagen" descr="http://190.27.245.106/IsolucionSDA/GrafVinetas/logo%202016-20.png">
          <a:extLst>
            <a:ext uri="{FF2B5EF4-FFF2-40B4-BE49-F238E27FC236}">
              <a16:creationId xmlns:a16="http://schemas.microsoft.com/office/drawing/2014/main" xmlns=""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393" y="258536"/>
          <a:ext cx="1154295" cy="317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gelica.ortiz.SDA/AppData/Local/Temp/Temp1_ParaPublicar.zip/ParaPublicar/115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ANDRA~1.MON/AppData/Local/Temp/1150_SEgplan%20Cerros%20%20LFCD%20230117xlsx%20revDGA.SPMV.V3%20rev%20DG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GESTIÓN"/>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sheetData sheetId="1">
        <row r="9">
          <cell r="L9">
            <v>50</v>
          </cell>
        </row>
        <row r="10">
          <cell r="L10">
            <v>110296389</v>
          </cell>
        </row>
        <row r="12">
          <cell r="L12">
            <v>130710202</v>
          </cell>
        </row>
        <row r="16">
          <cell r="L16">
            <v>1080000000</v>
          </cell>
        </row>
        <row r="21">
          <cell r="L21">
            <v>1.2</v>
          </cell>
        </row>
        <row r="22">
          <cell r="L22">
            <v>3979227588</v>
          </cell>
        </row>
        <row r="24">
          <cell r="L24">
            <v>65502409</v>
          </cell>
        </row>
        <row r="27">
          <cell r="L27">
            <v>1</v>
          </cell>
        </row>
        <row r="28">
          <cell r="L28">
            <v>97000000</v>
          </cell>
        </row>
        <row r="34">
          <cell r="L34">
            <v>449112690</v>
          </cell>
        </row>
        <row r="36">
          <cell r="L36">
            <v>15008539</v>
          </cell>
        </row>
        <row r="39">
          <cell r="L39">
            <v>9.4</v>
          </cell>
        </row>
        <row r="40">
          <cell r="L40">
            <v>1194445933</v>
          </cell>
        </row>
        <row r="42">
          <cell r="L42">
            <v>69871194</v>
          </cell>
        </row>
        <row r="51">
          <cell r="L51">
            <v>8</v>
          </cell>
        </row>
        <row r="52">
          <cell r="L52">
            <v>180131055</v>
          </cell>
        </row>
        <row r="54">
          <cell r="L54">
            <v>17781040</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3"/>
  <sheetViews>
    <sheetView tabSelected="1" view="pageBreakPreview" zoomScale="60" zoomScaleNormal="60" workbookViewId="0">
      <selection activeCell="I17" sqref="I17"/>
    </sheetView>
  </sheetViews>
  <sheetFormatPr baseColWidth="10" defaultColWidth="11.42578125" defaultRowHeight="15"/>
  <cols>
    <col min="1" max="1" width="8.85546875" style="1" customWidth="1"/>
    <col min="2" max="2" width="20.85546875" style="1" customWidth="1"/>
    <col min="3" max="3" width="8.85546875" style="1" customWidth="1"/>
    <col min="4" max="4" width="27.140625" style="1" customWidth="1"/>
    <col min="5" max="5" width="7.5703125" style="1" customWidth="1"/>
    <col min="6" max="6" width="21.85546875" style="1" customWidth="1"/>
    <col min="7" max="7" width="17.85546875" style="1" customWidth="1"/>
    <col min="8" max="8" width="20.140625" style="1" customWidth="1"/>
    <col min="9" max="9" width="13.5703125" style="15" bestFit="1" customWidth="1"/>
    <col min="10" max="10" width="12.7109375" style="15" customWidth="1"/>
    <col min="11" max="11" width="11.28515625" style="15" customWidth="1"/>
    <col min="12" max="12" width="11.140625" style="15" customWidth="1"/>
    <col min="13" max="13" width="12" style="15" customWidth="1"/>
    <col min="14" max="14" width="13.28515625" style="15" customWidth="1"/>
    <col min="15" max="15" width="12.28515625" style="15" customWidth="1"/>
    <col min="16" max="16" width="14.28515625" style="15" customWidth="1"/>
    <col min="17" max="17" width="11.7109375" style="15" customWidth="1"/>
    <col min="18" max="18" width="14.85546875" style="15" customWidth="1"/>
    <col min="19" max="19" width="16.5703125" style="15" customWidth="1"/>
    <col min="20" max="23" width="13.7109375" style="15" customWidth="1"/>
    <col min="24" max="24" width="8.28515625" style="15" customWidth="1"/>
    <col min="25" max="25" width="13.140625" style="15" customWidth="1"/>
    <col min="26" max="26" width="11.7109375" style="15" customWidth="1"/>
    <col min="27" max="27" width="11.42578125" style="15" customWidth="1"/>
    <col min="28" max="28" width="0.28515625" style="15" customWidth="1"/>
    <col min="29" max="29" width="11.7109375" style="15" customWidth="1"/>
    <col min="30" max="30" width="0.28515625" style="15" customWidth="1"/>
    <col min="31" max="31" width="10" style="15" customWidth="1"/>
    <col min="32" max="32" width="11.7109375" style="15" customWidth="1"/>
    <col min="33" max="33" width="8.7109375" style="15" customWidth="1"/>
    <col min="34" max="34" width="15" style="1" customWidth="1"/>
    <col min="35" max="35" width="7.140625" style="1" customWidth="1"/>
    <col min="36" max="36" width="7.5703125" style="1" customWidth="1"/>
    <col min="37" max="37" width="8.85546875" style="1" customWidth="1"/>
    <col min="38" max="38" width="18.85546875" style="1" customWidth="1"/>
    <col min="39" max="39" width="17.5703125" style="1" customWidth="1"/>
    <col min="40" max="40" width="105.28515625" style="1" customWidth="1"/>
    <col min="41" max="41" width="55.5703125" style="1" customWidth="1"/>
    <col min="42" max="42" width="49.28515625" style="1" customWidth="1"/>
    <col min="43" max="43" width="50.5703125" style="1" customWidth="1"/>
    <col min="44" max="44" width="65.5703125" style="1" customWidth="1"/>
    <col min="45" max="45" width="11.42578125" style="1" customWidth="1"/>
    <col min="46" max="46" width="56.5703125" style="1" customWidth="1"/>
    <col min="47" max="16384" width="11.42578125" style="1"/>
  </cols>
  <sheetData>
    <row r="1" spans="1:46" ht="21" customHeight="1" thickBot="1">
      <c r="A1" s="4"/>
      <c r="B1" s="4"/>
      <c r="C1" s="4"/>
      <c r="D1" s="4"/>
      <c r="E1" s="4"/>
      <c r="F1" s="4"/>
      <c r="G1" s="4"/>
      <c r="H1" s="4"/>
      <c r="I1" s="9"/>
      <c r="J1" s="9"/>
      <c r="K1" s="9"/>
      <c r="L1" s="9"/>
      <c r="M1" s="9"/>
      <c r="N1" s="9"/>
      <c r="O1" s="9"/>
      <c r="P1" s="9"/>
      <c r="Q1" s="9"/>
      <c r="R1" s="9"/>
      <c r="S1" s="9"/>
      <c r="T1" s="9"/>
      <c r="U1" s="9"/>
      <c r="V1" s="9"/>
      <c r="W1" s="9"/>
      <c r="X1" s="9"/>
      <c r="Y1" s="9"/>
      <c r="Z1" s="9"/>
      <c r="AA1" s="9"/>
      <c r="AB1" s="9"/>
      <c r="AC1" s="9"/>
      <c r="AD1" s="9"/>
      <c r="AE1" s="9"/>
      <c r="AF1" s="9"/>
      <c r="AG1" s="9"/>
      <c r="AH1" s="4"/>
      <c r="AI1" s="4"/>
      <c r="AJ1" s="4"/>
      <c r="AK1" s="4"/>
      <c r="AL1" s="4"/>
      <c r="AM1" s="4"/>
      <c r="AN1" s="4"/>
      <c r="AO1" s="4"/>
      <c r="AP1" s="4"/>
      <c r="AQ1" s="4"/>
      <c r="AR1" s="4"/>
    </row>
    <row r="2" spans="1:46" ht="38.25" customHeight="1">
      <c r="A2" s="311"/>
      <c r="B2" s="312"/>
      <c r="C2" s="312"/>
      <c r="D2" s="312"/>
      <c r="E2" s="312"/>
      <c r="F2" s="313"/>
      <c r="G2" s="318" t="s">
        <v>0</v>
      </c>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9"/>
    </row>
    <row r="3" spans="1:46" ht="28.5" customHeight="1">
      <c r="A3" s="314"/>
      <c r="B3" s="315"/>
      <c r="C3" s="315"/>
      <c r="D3" s="315"/>
      <c r="E3" s="315"/>
      <c r="F3" s="316"/>
      <c r="G3" s="306" t="s">
        <v>122</v>
      </c>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20"/>
    </row>
    <row r="4" spans="1:46" ht="27.75" customHeight="1">
      <c r="A4" s="314"/>
      <c r="B4" s="315"/>
      <c r="C4" s="315"/>
      <c r="D4" s="315"/>
      <c r="E4" s="315"/>
      <c r="F4" s="316"/>
      <c r="G4" s="306" t="s">
        <v>1</v>
      </c>
      <c r="H4" s="306"/>
      <c r="I4" s="306"/>
      <c r="J4" s="306"/>
      <c r="K4" s="306"/>
      <c r="L4" s="306"/>
      <c r="M4" s="306"/>
      <c r="N4" s="306"/>
      <c r="O4" s="306"/>
      <c r="P4" s="306" t="s">
        <v>141</v>
      </c>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20"/>
    </row>
    <row r="5" spans="1:46" ht="26.25" customHeight="1">
      <c r="A5" s="314"/>
      <c r="B5" s="315"/>
      <c r="C5" s="315"/>
      <c r="D5" s="315"/>
      <c r="E5" s="315"/>
      <c r="F5" s="316"/>
      <c r="G5" s="306" t="s">
        <v>3</v>
      </c>
      <c r="H5" s="306"/>
      <c r="I5" s="306"/>
      <c r="J5" s="306"/>
      <c r="K5" s="306"/>
      <c r="L5" s="306"/>
      <c r="M5" s="306"/>
      <c r="N5" s="306"/>
      <c r="O5" s="306"/>
      <c r="P5" s="306" t="s">
        <v>140</v>
      </c>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20"/>
    </row>
    <row r="6" spans="1:46" ht="15.75">
      <c r="A6" s="53"/>
      <c r="B6" s="54"/>
      <c r="C6" s="54"/>
      <c r="D6" s="54"/>
      <c r="E6" s="54"/>
      <c r="F6" s="54"/>
      <c r="G6" s="54"/>
      <c r="H6" s="54"/>
      <c r="I6" s="55"/>
      <c r="J6" s="55"/>
      <c r="K6" s="55"/>
      <c r="L6" s="55"/>
      <c r="M6" s="55"/>
      <c r="N6" s="55"/>
      <c r="O6" s="55"/>
      <c r="P6" s="55"/>
      <c r="Q6" s="55"/>
      <c r="R6" s="55"/>
      <c r="S6" s="55"/>
      <c r="T6" s="55"/>
      <c r="U6" s="55"/>
      <c r="V6" s="55"/>
      <c r="W6" s="55"/>
      <c r="X6" s="55"/>
      <c r="Y6" s="55"/>
      <c r="Z6" s="55"/>
      <c r="AA6" s="55"/>
      <c r="AB6" s="55"/>
      <c r="AC6" s="55"/>
      <c r="AD6" s="55"/>
      <c r="AE6" s="55"/>
      <c r="AF6" s="55"/>
      <c r="AG6" s="55"/>
      <c r="AH6" s="54"/>
      <c r="AI6" s="54"/>
      <c r="AJ6" s="54"/>
      <c r="AK6" s="54"/>
      <c r="AL6" s="54"/>
      <c r="AM6" s="54"/>
      <c r="AN6" s="54"/>
      <c r="AO6" s="54"/>
      <c r="AP6" s="54"/>
      <c r="AQ6" s="54"/>
      <c r="AR6" s="56"/>
    </row>
    <row r="7" spans="1:46" ht="30" customHeight="1">
      <c r="A7" s="286" t="s">
        <v>4</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8"/>
    </row>
    <row r="8" spans="1:46" ht="30" customHeight="1" thickBot="1">
      <c r="A8" s="289" t="s">
        <v>2</v>
      </c>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1"/>
    </row>
    <row r="9" spans="1:46" ht="9.75" customHeight="1" thickBot="1">
      <c r="A9" s="50"/>
      <c r="B9" s="51"/>
      <c r="C9" s="51"/>
      <c r="D9" s="51"/>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4"/>
      <c r="AI9" s="54"/>
      <c r="AJ9" s="54"/>
      <c r="AK9" s="54"/>
      <c r="AL9" s="54"/>
      <c r="AM9" s="54"/>
      <c r="AN9" s="54"/>
      <c r="AO9" s="54"/>
      <c r="AP9" s="54"/>
      <c r="AQ9" s="54"/>
      <c r="AR9" s="56"/>
    </row>
    <row r="10" spans="1:46" s="2" customFormat="1" ht="44.25" customHeight="1">
      <c r="A10" s="317" t="s">
        <v>100</v>
      </c>
      <c r="B10" s="299"/>
      <c r="C10" s="299" t="s">
        <v>102</v>
      </c>
      <c r="D10" s="299"/>
      <c r="E10" s="299" t="s">
        <v>104</v>
      </c>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t="s">
        <v>112</v>
      </c>
      <c r="AM10" s="299" t="s">
        <v>113</v>
      </c>
      <c r="AN10" s="300" t="s">
        <v>114</v>
      </c>
      <c r="AO10" s="300" t="s">
        <v>115</v>
      </c>
      <c r="AP10" s="300" t="s">
        <v>116</v>
      </c>
      <c r="AQ10" s="300" t="s">
        <v>117</v>
      </c>
      <c r="AR10" s="303" t="s">
        <v>118</v>
      </c>
    </row>
    <row r="11" spans="1:46" s="3" customFormat="1" ht="45.75" customHeight="1">
      <c r="A11" s="297" t="s">
        <v>101</v>
      </c>
      <c r="B11" s="297" t="s">
        <v>152</v>
      </c>
      <c r="C11" s="297" t="s">
        <v>84</v>
      </c>
      <c r="D11" s="297" t="s">
        <v>103</v>
      </c>
      <c r="E11" s="297" t="s">
        <v>105</v>
      </c>
      <c r="F11" s="297" t="s">
        <v>106</v>
      </c>
      <c r="G11" s="297" t="s">
        <v>107</v>
      </c>
      <c r="H11" s="297" t="s">
        <v>108</v>
      </c>
      <c r="I11" s="297" t="s">
        <v>109</v>
      </c>
      <c r="J11" s="298" t="s">
        <v>110</v>
      </c>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7" t="s">
        <v>111</v>
      </c>
      <c r="AI11" s="297"/>
      <c r="AJ11" s="297"/>
      <c r="AK11" s="297"/>
      <c r="AL11" s="297"/>
      <c r="AM11" s="297"/>
      <c r="AN11" s="301"/>
      <c r="AO11" s="301"/>
      <c r="AP11" s="301"/>
      <c r="AQ11" s="301"/>
      <c r="AR11" s="304"/>
    </row>
    <row r="12" spans="1:46" s="3" customFormat="1" ht="12.75" customHeight="1">
      <c r="A12" s="297"/>
      <c r="B12" s="297"/>
      <c r="C12" s="297"/>
      <c r="D12" s="297"/>
      <c r="E12" s="297"/>
      <c r="F12" s="297"/>
      <c r="G12" s="297"/>
      <c r="H12" s="297"/>
      <c r="I12" s="297"/>
      <c r="J12" s="298">
        <v>2016</v>
      </c>
      <c r="K12" s="298"/>
      <c r="L12" s="298"/>
      <c r="M12" s="298"/>
      <c r="N12" s="298">
        <v>2017</v>
      </c>
      <c r="O12" s="298"/>
      <c r="P12" s="298"/>
      <c r="Q12" s="298"/>
      <c r="R12" s="298"/>
      <c r="S12" s="298">
        <v>2018</v>
      </c>
      <c r="T12" s="298"/>
      <c r="U12" s="298"/>
      <c r="V12" s="298"/>
      <c r="W12" s="298"/>
      <c r="X12" s="298">
        <v>2019</v>
      </c>
      <c r="Y12" s="298"/>
      <c r="Z12" s="298"/>
      <c r="AA12" s="298"/>
      <c r="AB12" s="298"/>
      <c r="AC12" s="298">
        <v>2020</v>
      </c>
      <c r="AD12" s="298"/>
      <c r="AE12" s="298"/>
      <c r="AF12" s="298"/>
      <c r="AG12" s="298"/>
      <c r="AH12" s="284" t="s">
        <v>5</v>
      </c>
      <c r="AI12" s="284" t="s">
        <v>6</v>
      </c>
      <c r="AJ12" s="284" t="s">
        <v>153</v>
      </c>
      <c r="AK12" s="284" t="s">
        <v>6</v>
      </c>
      <c r="AL12" s="297"/>
      <c r="AM12" s="297"/>
      <c r="AN12" s="301"/>
      <c r="AO12" s="301"/>
      <c r="AP12" s="301"/>
      <c r="AQ12" s="301"/>
      <c r="AR12" s="304"/>
      <c r="AT12" s="1"/>
    </row>
    <row r="13" spans="1:46" s="3" customFormat="1" ht="30.75" customHeight="1">
      <c r="A13" s="284"/>
      <c r="B13" s="284"/>
      <c r="C13" s="284"/>
      <c r="D13" s="284"/>
      <c r="E13" s="284"/>
      <c r="F13" s="284"/>
      <c r="G13" s="284"/>
      <c r="H13" s="284"/>
      <c r="I13" s="284"/>
      <c r="J13" s="152" t="s">
        <v>154</v>
      </c>
      <c r="K13" s="152" t="s">
        <v>7</v>
      </c>
      <c r="L13" s="152" t="s">
        <v>8</v>
      </c>
      <c r="M13" s="152" t="s">
        <v>25</v>
      </c>
      <c r="N13" s="152" t="s">
        <v>5</v>
      </c>
      <c r="O13" s="152" t="s">
        <v>194</v>
      </c>
      <c r="P13" s="152" t="s">
        <v>153</v>
      </c>
      <c r="Q13" s="152" t="s">
        <v>8</v>
      </c>
      <c r="R13" s="152" t="s">
        <v>25</v>
      </c>
      <c r="S13" s="152" t="s">
        <v>5</v>
      </c>
      <c r="T13" s="152" t="s">
        <v>6</v>
      </c>
      <c r="U13" s="152" t="s">
        <v>7</v>
      </c>
      <c r="V13" s="152" t="s">
        <v>8</v>
      </c>
      <c r="W13" s="152" t="s">
        <v>25</v>
      </c>
      <c r="X13" s="152" t="s">
        <v>5</v>
      </c>
      <c r="Y13" s="152" t="s">
        <v>6</v>
      </c>
      <c r="Z13" s="152" t="s">
        <v>7</v>
      </c>
      <c r="AA13" s="152" t="s">
        <v>8</v>
      </c>
      <c r="AB13" s="152" t="s">
        <v>25</v>
      </c>
      <c r="AC13" s="152" t="s">
        <v>5</v>
      </c>
      <c r="AD13" s="152" t="s">
        <v>6</v>
      </c>
      <c r="AE13" s="152" t="s">
        <v>7</v>
      </c>
      <c r="AF13" s="152" t="s">
        <v>8</v>
      </c>
      <c r="AG13" s="152" t="s">
        <v>25</v>
      </c>
      <c r="AH13" s="285"/>
      <c r="AI13" s="285"/>
      <c r="AJ13" s="285"/>
      <c r="AK13" s="285"/>
      <c r="AL13" s="284"/>
      <c r="AM13" s="284"/>
      <c r="AN13" s="302"/>
      <c r="AO13" s="302"/>
      <c r="AP13" s="302"/>
      <c r="AQ13" s="302"/>
      <c r="AR13" s="305"/>
    </row>
    <row r="14" spans="1:46" s="247" customFormat="1" ht="164.25" customHeight="1">
      <c r="A14" s="296">
        <v>179</v>
      </c>
      <c r="B14" s="293" t="s">
        <v>183</v>
      </c>
      <c r="C14" s="293">
        <v>466</v>
      </c>
      <c r="D14" s="293" t="s">
        <v>191</v>
      </c>
      <c r="E14" s="293">
        <v>365</v>
      </c>
      <c r="F14" s="293" t="s">
        <v>126</v>
      </c>
      <c r="G14" s="293" t="s">
        <v>127</v>
      </c>
      <c r="H14" s="294" t="s">
        <v>124</v>
      </c>
      <c r="I14" s="295">
        <v>0.4</v>
      </c>
      <c r="J14" s="295">
        <v>0.05</v>
      </c>
      <c r="K14" s="292">
        <v>3.5000000000000003E-2</v>
      </c>
      <c r="L14" s="292">
        <v>3.8899999999999997E-2</v>
      </c>
      <c r="M14" s="292">
        <v>3.8899999999999997E-2</v>
      </c>
      <c r="N14" s="281"/>
      <c r="O14" s="283"/>
      <c r="P14" s="283"/>
      <c r="Q14" s="283"/>
      <c r="R14" s="283"/>
      <c r="S14" s="282"/>
      <c r="T14" s="282"/>
      <c r="U14" s="282"/>
      <c r="V14" s="282"/>
      <c r="W14" s="282"/>
      <c r="X14" s="282"/>
      <c r="Y14" s="282"/>
      <c r="Z14" s="282"/>
      <c r="AA14" s="282"/>
      <c r="AB14" s="282"/>
      <c r="AC14" s="282"/>
      <c r="AD14" s="282"/>
      <c r="AE14" s="282"/>
      <c r="AF14" s="282"/>
      <c r="AG14" s="282"/>
      <c r="AH14" s="281"/>
      <c r="AI14" s="248"/>
      <c r="AJ14" s="248"/>
      <c r="AK14" s="283"/>
      <c r="AL14" s="281"/>
      <c r="AM14" s="281"/>
      <c r="AN14" s="281"/>
      <c r="AO14" s="281"/>
      <c r="AP14" s="281"/>
      <c r="AQ14" s="281"/>
      <c r="AR14" s="281"/>
    </row>
    <row r="15" spans="1:46" s="3" customFormat="1" ht="19.5" hidden="1" customHeight="1">
      <c r="A15" s="296"/>
      <c r="B15" s="293"/>
      <c r="C15" s="293"/>
      <c r="D15" s="293"/>
      <c r="E15" s="293"/>
      <c r="F15" s="293"/>
      <c r="G15" s="293"/>
      <c r="H15" s="294"/>
      <c r="I15" s="293"/>
      <c r="J15" s="293"/>
      <c r="K15" s="292"/>
      <c r="L15" s="292"/>
      <c r="M15" s="292"/>
      <c r="N15" s="281"/>
      <c r="O15" s="283"/>
      <c r="P15" s="283"/>
      <c r="Q15" s="283"/>
      <c r="R15" s="283"/>
      <c r="S15" s="282"/>
      <c r="T15" s="282"/>
      <c r="U15" s="282"/>
      <c r="V15" s="282"/>
      <c r="W15" s="282"/>
      <c r="X15" s="282"/>
      <c r="Y15" s="282"/>
      <c r="Z15" s="282"/>
      <c r="AA15" s="282"/>
      <c r="AB15" s="282"/>
      <c r="AC15" s="282"/>
      <c r="AD15" s="282"/>
      <c r="AE15" s="282"/>
      <c r="AF15" s="282"/>
      <c r="AG15" s="282"/>
      <c r="AH15" s="281"/>
      <c r="AI15" s="246"/>
      <c r="AJ15" s="246"/>
      <c r="AK15" s="282"/>
      <c r="AL15" s="281"/>
      <c r="AM15" s="281"/>
      <c r="AN15" s="281"/>
      <c r="AO15" s="281"/>
      <c r="AP15" s="281"/>
      <c r="AQ15" s="281"/>
      <c r="AR15" s="281"/>
      <c r="AS15" s="3" t="s">
        <v>151</v>
      </c>
    </row>
    <row r="16" spans="1:46" s="3" customFormat="1" ht="120" hidden="1">
      <c r="A16" s="153">
        <v>180</v>
      </c>
      <c r="B16" s="151" t="s">
        <v>192</v>
      </c>
      <c r="C16" s="151">
        <v>535</v>
      </c>
      <c r="D16" s="151" t="s">
        <v>191</v>
      </c>
      <c r="E16" s="151">
        <v>543</v>
      </c>
      <c r="F16" s="151" t="s">
        <v>190</v>
      </c>
      <c r="G16" s="151" t="s">
        <v>127</v>
      </c>
      <c r="H16" s="151" t="s">
        <v>189</v>
      </c>
      <c r="I16" s="154">
        <v>0.4</v>
      </c>
      <c r="J16" s="245"/>
      <c r="K16" s="244"/>
      <c r="L16" s="244"/>
      <c r="M16" s="244"/>
      <c r="N16" s="243"/>
      <c r="O16" s="242"/>
      <c r="P16" s="242"/>
      <c r="Q16" s="242"/>
      <c r="R16" s="242"/>
      <c r="S16" s="150">
        <v>25</v>
      </c>
      <c r="T16" s="150"/>
      <c r="U16" s="150"/>
      <c r="V16" s="150"/>
      <c r="W16" s="150"/>
      <c r="X16" s="150">
        <v>35</v>
      </c>
      <c r="Y16" s="150"/>
      <c r="Z16" s="150"/>
      <c r="AA16" s="150"/>
      <c r="AB16" s="150">
        <v>40</v>
      </c>
      <c r="AC16" s="150">
        <v>40</v>
      </c>
      <c r="AD16" s="150"/>
      <c r="AE16" s="150"/>
      <c r="AF16" s="150"/>
      <c r="AG16" s="151"/>
      <c r="AH16" s="241"/>
      <c r="AI16" s="240"/>
      <c r="AJ16" s="240"/>
      <c r="AK16" s="151"/>
      <c r="AL16" s="151"/>
      <c r="AM16" s="151"/>
      <c r="AN16" s="239" t="s">
        <v>193</v>
      </c>
      <c r="AO16" s="238"/>
      <c r="AP16" s="238"/>
      <c r="AQ16" s="238"/>
      <c r="AR16" s="238"/>
    </row>
    <row r="17" spans="1:44" s="3" customFormat="1" ht="409.5">
      <c r="A17" s="153">
        <v>180</v>
      </c>
      <c r="B17" s="151" t="s">
        <v>192</v>
      </c>
      <c r="C17" s="151">
        <v>535</v>
      </c>
      <c r="D17" s="151" t="s">
        <v>191</v>
      </c>
      <c r="E17" s="151">
        <v>543</v>
      </c>
      <c r="F17" s="151" t="s">
        <v>190</v>
      </c>
      <c r="G17" s="151" t="s">
        <v>127</v>
      </c>
      <c r="H17" s="151" t="s">
        <v>189</v>
      </c>
      <c r="I17" s="154">
        <v>0.4</v>
      </c>
      <c r="J17" s="237"/>
      <c r="K17" s="236"/>
      <c r="L17" s="236"/>
      <c r="M17" s="236"/>
      <c r="N17" s="235">
        <v>0.15</v>
      </c>
      <c r="O17" s="234"/>
      <c r="P17" s="234"/>
      <c r="Q17" s="234"/>
      <c r="R17" s="234"/>
      <c r="S17" s="233">
        <v>25</v>
      </c>
      <c r="T17" s="233"/>
      <c r="U17" s="233"/>
      <c r="V17" s="233"/>
      <c r="W17" s="233"/>
      <c r="X17" s="233">
        <v>35</v>
      </c>
      <c r="Y17" s="233"/>
      <c r="Z17" s="233"/>
      <c r="AA17" s="233"/>
      <c r="AB17" s="233">
        <v>40</v>
      </c>
      <c r="AC17" s="233">
        <v>40</v>
      </c>
      <c r="AD17" s="150"/>
      <c r="AE17" s="150"/>
      <c r="AF17" s="150"/>
      <c r="AG17" s="151"/>
      <c r="AH17" s="232">
        <v>3.9100000000000003E-2</v>
      </c>
      <c r="AI17" s="231"/>
      <c r="AJ17" s="231"/>
      <c r="AK17" s="151"/>
      <c r="AL17" s="155">
        <f>AH17/N17</f>
        <v>0.26066666666666671</v>
      </c>
      <c r="AM17" s="155">
        <f>AH17/I17</f>
        <v>9.7750000000000004E-2</v>
      </c>
      <c r="AN17" s="230" t="s">
        <v>188</v>
      </c>
      <c r="AO17" s="229" t="s">
        <v>187</v>
      </c>
      <c r="AP17" s="229" t="s">
        <v>186</v>
      </c>
      <c r="AQ17" s="229" t="s">
        <v>185</v>
      </c>
      <c r="AR17" s="229" t="s">
        <v>184</v>
      </c>
    </row>
    <row r="18" spans="1:44" ht="30.75" customHeight="1" thickBot="1">
      <c r="A18" s="24"/>
      <c r="B18" s="25"/>
      <c r="C18" s="307" t="s">
        <v>123</v>
      </c>
      <c r="D18" s="308"/>
      <c r="E18" s="308"/>
      <c r="F18" s="308"/>
      <c r="G18" s="308"/>
      <c r="H18" s="308"/>
      <c r="I18" s="308"/>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10"/>
    </row>
    <row r="23" spans="1:44">
      <c r="N23" s="228"/>
    </row>
  </sheetData>
  <mergeCells count="82">
    <mergeCell ref="C18:AR18"/>
    <mergeCell ref="A2:F5"/>
    <mergeCell ref="A10:B10"/>
    <mergeCell ref="G2:AR2"/>
    <mergeCell ref="G3:AR3"/>
    <mergeCell ref="G4:O4"/>
    <mergeCell ref="C10:D10"/>
    <mergeCell ref="AP10:AP13"/>
    <mergeCell ref="P4:AR4"/>
    <mergeCell ref="P5:AR5"/>
    <mergeCell ref="G5:O5"/>
    <mergeCell ref="AL10:AL13"/>
    <mergeCell ref="AM10:AM13"/>
    <mergeCell ref="S12:W12"/>
    <mergeCell ref="X12:AB12"/>
    <mergeCell ref="E10:AK10"/>
    <mergeCell ref="AH11:AK11"/>
    <mergeCell ref="AH12:AH13"/>
    <mergeCell ref="F11:F13"/>
    <mergeCell ref="G11:G13"/>
    <mergeCell ref="I11:I13"/>
    <mergeCell ref="H11:H13"/>
    <mergeCell ref="AI12:AI13"/>
    <mergeCell ref="A11:A13"/>
    <mergeCell ref="B11:B13"/>
    <mergeCell ref="C11:C13"/>
    <mergeCell ref="D11:D13"/>
    <mergeCell ref="E11:E13"/>
    <mergeCell ref="AC12:AG12"/>
    <mergeCell ref="J11:AG11"/>
    <mergeCell ref="J12:M12"/>
    <mergeCell ref="N12:R12"/>
    <mergeCell ref="A14:A15"/>
    <mergeCell ref="B14:B15"/>
    <mergeCell ref="C14:C15"/>
    <mergeCell ref="D14:D15"/>
    <mergeCell ref="E14:E15"/>
    <mergeCell ref="L14:L15"/>
    <mergeCell ref="M14:M15"/>
    <mergeCell ref="N14:N15"/>
    <mergeCell ref="F14:F15"/>
    <mergeCell ref="G14:G15"/>
    <mergeCell ref="H14:H15"/>
    <mergeCell ref="I14:I15"/>
    <mergeCell ref="J14:J15"/>
    <mergeCell ref="K14:K15"/>
    <mergeCell ref="P14:P15"/>
    <mergeCell ref="R14:R15"/>
    <mergeCell ref="S14:S15"/>
    <mergeCell ref="T14:T15"/>
    <mergeCell ref="Q14:Q15"/>
    <mergeCell ref="A7:AR7"/>
    <mergeCell ref="A8:AR8"/>
    <mergeCell ref="AL14:AL15"/>
    <mergeCell ref="AM14:AM15"/>
    <mergeCell ref="AN14:AN15"/>
    <mergeCell ref="AO14:AO15"/>
    <mergeCell ref="AA14:AA15"/>
    <mergeCell ref="AB14:AB15"/>
    <mergeCell ref="AC14:AC15"/>
    <mergeCell ref="AD14:AD15"/>
    <mergeCell ref="U14:U15"/>
    <mergeCell ref="V14:V15"/>
    <mergeCell ref="W14:W15"/>
    <mergeCell ref="X14:X15"/>
    <mergeCell ref="Y14:Y15"/>
    <mergeCell ref="O14:O15"/>
    <mergeCell ref="Z14:Z15"/>
    <mergeCell ref="AH14:AH15"/>
    <mergeCell ref="AJ12:AJ13"/>
    <mergeCell ref="AQ14:AQ15"/>
    <mergeCell ref="AR14:AR15"/>
    <mergeCell ref="AK12:AK13"/>
    <mergeCell ref="AQ10:AQ13"/>
    <mergeCell ref="AR10:AR13"/>
    <mergeCell ref="AO10:AO13"/>
    <mergeCell ref="AN10:AN13"/>
    <mergeCell ref="AP14:AP15"/>
    <mergeCell ref="AE14:AE15"/>
    <mergeCell ref="AF14:AF15"/>
    <mergeCell ref="AG14:AG15"/>
    <mergeCell ref="AK14:AK15"/>
  </mergeCells>
  <dataValidations count="1">
    <dataValidation type="list" allowBlank="1" showInputMessage="1" showErrorMessage="1" sqref="H14:H15">
      <formula1>$AT$8:$AT$11</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3"/>
  <sheetViews>
    <sheetView view="pageBreakPreview" zoomScale="80" zoomScaleNormal="50" zoomScaleSheetLayoutView="80" workbookViewId="0">
      <selection activeCell="I59" sqref="I59"/>
    </sheetView>
  </sheetViews>
  <sheetFormatPr baseColWidth="10" defaultRowHeight="15.75"/>
  <cols>
    <col min="1" max="1" width="20.140625" style="1" customWidth="1"/>
    <col min="2" max="2" width="17.28515625" style="1" customWidth="1"/>
    <col min="3" max="3" width="25.140625" style="1" customWidth="1"/>
    <col min="4" max="4" width="17.85546875" style="7" customWidth="1"/>
    <col min="5" max="5" width="15" style="7" customWidth="1"/>
    <col min="6" max="6" width="18" style="7" customWidth="1"/>
    <col min="7" max="7" width="13.85546875" style="11" customWidth="1"/>
    <col min="8" max="8" width="28.7109375" style="8" customWidth="1"/>
    <col min="9" max="9" width="28.5703125" style="8" customWidth="1"/>
    <col min="10" max="10" width="20.85546875" style="8" customWidth="1"/>
    <col min="11" max="11" width="18.28515625" style="8" customWidth="1"/>
    <col min="12" max="12" width="24.7109375" style="8" customWidth="1"/>
    <col min="13" max="13" width="13.7109375" style="8" customWidth="1"/>
    <col min="14" max="14" width="13.42578125" style="8" customWidth="1"/>
    <col min="15" max="15" width="13.7109375" style="8" customWidth="1"/>
    <col min="16" max="16" width="18.28515625" style="8" customWidth="1"/>
    <col min="17" max="17" width="20.42578125" style="8" customWidth="1"/>
    <col min="18" max="18" width="13.140625" style="8" customWidth="1"/>
    <col min="19" max="19" width="14" style="8" customWidth="1"/>
    <col min="20" max="20" width="13.42578125" style="8" customWidth="1"/>
    <col min="21" max="21" width="18.28515625" style="8" customWidth="1"/>
    <col min="22" max="22" width="24" style="8" customWidth="1"/>
    <col min="23" max="25" width="16.28515625" style="8" customWidth="1"/>
    <col min="26" max="26" width="18.28515625" style="8" customWidth="1"/>
    <col min="27" max="27" width="19.7109375" style="8" customWidth="1"/>
    <col min="28" max="30" width="16.28515625" style="8" customWidth="1"/>
    <col min="31" max="31" width="18.28515625" style="8" customWidth="1"/>
    <col min="32" max="32" width="17.140625" style="1" customWidth="1"/>
    <col min="33" max="33" width="13.140625" style="1" customWidth="1"/>
    <col min="34" max="34" width="17.5703125" style="10" customWidth="1"/>
    <col min="35" max="35" width="17.7109375" style="10" customWidth="1"/>
    <col min="36" max="36" width="17.5703125" style="1" customWidth="1"/>
    <col min="37" max="37" width="18" style="1" customWidth="1"/>
    <col min="38" max="38" width="93.7109375" style="1" customWidth="1"/>
    <col min="39" max="39" width="31.7109375" style="1" customWidth="1"/>
    <col min="40" max="40" width="27.42578125" style="1" customWidth="1"/>
    <col min="41" max="41" width="47" style="1" customWidth="1"/>
    <col min="42" max="42" width="27.28515625" style="1" customWidth="1"/>
    <col min="43" max="43" width="16.42578125" style="1" customWidth="1"/>
    <col min="44" max="44" width="16.28515625" style="89" customWidth="1"/>
    <col min="45" max="16384" width="11.42578125" style="1"/>
  </cols>
  <sheetData>
    <row r="1" spans="1:45" ht="38.25" customHeight="1">
      <c r="A1" s="370"/>
      <c r="B1" s="371"/>
      <c r="C1" s="371"/>
      <c r="D1" s="371"/>
      <c r="E1" s="371"/>
      <c r="F1" s="379" t="s">
        <v>0</v>
      </c>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1"/>
    </row>
    <row r="2" spans="1:45" ht="30.75" customHeight="1">
      <c r="A2" s="372"/>
      <c r="B2" s="373"/>
      <c r="C2" s="373"/>
      <c r="D2" s="373"/>
      <c r="E2" s="373"/>
      <c r="F2" s="377" t="s">
        <v>121</v>
      </c>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8"/>
    </row>
    <row r="3" spans="1:45" ht="27.75" customHeight="1">
      <c r="A3" s="372"/>
      <c r="B3" s="373"/>
      <c r="C3" s="373"/>
      <c r="D3" s="373"/>
      <c r="E3" s="373"/>
      <c r="F3" s="306" t="s">
        <v>1</v>
      </c>
      <c r="G3" s="306"/>
      <c r="H3" s="306"/>
      <c r="I3" s="306"/>
      <c r="J3" s="306"/>
      <c r="K3" s="306"/>
      <c r="L3" s="306"/>
      <c r="M3" s="306"/>
      <c r="N3" s="306"/>
      <c r="O3" s="377" t="s">
        <v>141</v>
      </c>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8"/>
    </row>
    <row r="4" spans="1:45" ht="26.25" customHeight="1" thickBot="1">
      <c r="A4" s="374"/>
      <c r="B4" s="375"/>
      <c r="C4" s="375"/>
      <c r="D4" s="375"/>
      <c r="E4" s="375"/>
      <c r="F4" s="376" t="s">
        <v>3</v>
      </c>
      <c r="G4" s="376"/>
      <c r="H4" s="376"/>
      <c r="I4" s="376"/>
      <c r="J4" s="376"/>
      <c r="K4" s="376"/>
      <c r="L4" s="376"/>
      <c r="M4" s="376"/>
      <c r="N4" s="376"/>
      <c r="O4" s="378" t="s">
        <v>140</v>
      </c>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1"/>
    </row>
    <row r="5" spans="1:45" ht="14.25" customHeight="1" thickBot="1">
      <c r="AI5" s="12"/>
    </row>
    <row r="6" spans="1:45" s="49" customFormat="1" ht="53.25" customHeight="1">
      <c r="A6" s="317" t="s">
        <v>73</v>
      </c>
      <c r="B6" s="299" t="s">
        <v>83</v>
      </c>
      <c r="C6" s="299"/>
      <c r="D6" s="299"/>
      <c r="E6" s="299" t="s">
        <v>87</v>
      </c>
      <c r="F6" s="299" t="s">
        <v>88</v>
      </c>
      <c r="G6" s="299" t="s">
        <v>89</v>
      </c>
      <c r="H6" s="299" t="s">
        <v>90</v>
      </c>
      <c r="I6" s="113"/>
      <c r="J6" s="368"/>
      <c r="K6" s="368"/>
      <c r="L6" s="368"/>
      <c r="M6" s="368"/>
      <c r="N6" s="368"/>
      <c r="O6" s="368"/>
      <c r="P6" s="368"/>
      <c r="Q6" s="368"/>
      <c r="R6" s="368"/>
      <c r="S6" s="368"/>
      <c r="T6" s="368"/>
      <c r="U6" s="368"/>
      <c r="V6" s="368"/>
      <c r="W6" s="368"/>
      <c r="X6" s="368"/>
      <c r="Y6" s="368"/>
      <c r="Z6" s="368"/>
      <c r="AA6" s="368"/>
      <c r="AB6" s="368"/>
      <c r="AC6" s="368"/>
      <c r="AD6" s="368"/>
      <c r="AE6" s="369"/>
      <c r="AF6" s="299" t="s">
        <v>91</v>
      </c>
      <c r="AG6" s="299"/>
      <c r="AH6" s="299"/>
      <c r="AI6" s="299"/>
      <c r="AJ6" s="299" t="s">
        <v>93</v>
      </c>
      <c r="AK6" s="299" t="s">
        <v>94</v>
      </c>
      <c r="AL6" s="299" t="s">
        <v>95</v>
      </c>
      <c r="AM6" s="299" t="s">
        <v>96</v>
      </c>
      <c r="AN6" s="299" t="s">
        <v>97</v>
      </c>
      <c r="AO6" s="299" t="s">
        <v>98</v>
      </c>
      <c r="AP6" s="384" t="s">
        <v>99</v>
      </c>
      <c r="AR6" s="90"/>
    </row>
    <row r="7" spans="1:45" s="49" customFormat="1" ht="53.25" customHeight="1">
      <c r="A7" s="382"/>
      <c r="B7" s="297"/>
      <c r="C7" s="297"/>
      <c r="D7" s="297"/>
      <c r="E7" s="297"/>
      <c r="F7" s="297"/>
      <c r="G7" s="297"/>
      <c r="H7" s="297"/>
      <c r="I7" s="387"/>
      <c r="J7" s="388"/>
      <c r="K7" s="389"/>
      <c r="L7" s="298">
        <v>2017</v>
      </c>
      <c r="M7" s="298"/>
      <c r="N7" s="298"/>
      <c r="O7" s="298"/>
      <c r="P7" s="298"/>
      <c r="Q7" s="298">
        <v>2018</v>
      </c>
      <c r="R7" s="298"/>
      <c r="S7" s="298"/>
      <c r="T7" s="298"/>
      <c r="U7" s="298"/>
      <c r="V7" s="361">
        <v>2019</v>
      </c>
      <c r="W7" s="362"/>
      <c r="X7" s="362"/>
      <c r="Y7" s="362"/>
      <c r="Z7" s="363"/>
      <c r="AA7" s="361">
        <v>2020</v>
      </c>
      <c r="AB7" s="362"/>
      <c r="AC7" s="362"/>
      <c r="AD7" s="362"/>
      <c r="AE7" s="363"/>
      <c r="AF7" s="298" t="s">
        <v>92</v>
      </c>
      <c r="AG7" s="298"/>
      <c r="AH7" s="298"/>
      <c r="AI7" s="298"/>
      <c r="AJ7" s="297"/>
      <c r="AK7" s="297"/>
      <c r="AL7" s="297"/>
      <c r="AM7" s="297"/>
      <c r="AN7" s="297"/>
      <c r="AO7" s="297"/>
      <c r="AP7" s="385"/>
      <c r="AR7" s="90"/>
    </row>
    <row r="8" spans="1:45" s="49" customFormat="1" ht="87.75" customHeight="1" thickBot="1">
      <c r="A8" s="383"/>
      <c r="B8" s="116" t="s">
        <v>84</v>
      </c>
      <c r="C8" s="116" t="s">
        <v>85</v>
      </c>
      <c r="D8" s="80" t="s">
        <v>86</v>
      </c>
      <c r="E8" s="284"/>
      <c r="F8" s="284"/>
      <c r="G8" s="284"/>
      <c r="H8" s="367"/>
      <c r="I8" s="148" t="s">
        <v>7</v>
      </c>
      <c r="J8" s="148" t="s">
        <v>8</v>
      </c>
      <c r="K8" s="116" t="s">
        <v>25</v>
      </c>
      <c r="L8" s="116" t="s">
        <v>5</v>
      </c>
      <c r="M8" s="116" t="s">
        <v>6</v>
      </c>
      <c r="N8" s="116" t="s">
        <v>7</v>
      </c>
      <c r="O8" s="116" t="s">
        <v>8</v>
      </c>
      <c r="P8" s="116" t="s">
        <v>25</v>
      </c>
      <c r="Q8" s="116" t="s">
        <v>5</v>
      </c>
      <c r="R8" s="116" t="s">
        <v>6</v>
      </c>
      <c r="S8" s="116" t="s">
        <v>7</v>
      </c>
      <c r="T8" s="116" t="s">
        <v>8</v>
      </c>
      <c r="U8" s="116" t="s">
        <v>25</v>
      </c>
      <c r="V8" s="116" t="s">
        <v>5</v>
      </c>
      <c r="W8" s="116" t="s">
        <v>6</v>
      </c>
      <c r="X8" s="116" t="s">
        <v>7</v>
      </c>
      <c r="Y8" s="116" t="s">
        <v>8</v>
      </c>
      <c r="Z8" s="116" t="s">
        <v>25</v>
      </c>
      <c r="AA8" s="116" t="s">
        <v>5</v>
      </c>
      <c r="AB8" s="116" t="s">
        <v>6</v>
      </c>
      <c r="AC8" s="116" t="s">
        <v>7</v>
      </c>
      <c r="AD8" s="116" t="s">
        <v>8</v>
      </c>
      <c r="AE8" s="116" t="s">
        <v>25</v>
      </c>
      <c r="AF8" s="116" t="s">
        <v>5</v>
      </c>
      <c r="AG8" s="116" t="s">
        <v>6</v>
      </c>
      <c r="AH8" s="116" t="s">
        <v>7</v>
      </c>
      <c r="AI8" s="116" t="s">
        <v>8</v>
      </c>
      <c r="AJ8" s="284"/>
      <c r="AK8" s="284"/>
      <c r="AL8" s="284"/>
      <c r="AM8" s="284"/>
      <c r="AN8" s="284"/>
      <c r="AO8" s="284"/>
      <c r="AP8" s="386"/>
      <c r="AR8" s="91"/>
      <c r="AS8"/>
    </row>
    <row r="9" spans="1:45" s="5" customFormat="1" ht="56.25" customHeight="1">
      <c r="A9" s="364" t="s">
        <v>128</v>
      </c>
      <c r="B9" s="359">
        <v>1</v>
      </c>
      <c r="C9" s="356" t="s">
        <v>129</v>
      </c>
      <c r="D9" s="350" t="s">
        <v>124</v>
      </c>
      <c r="E9" s="350">
        <v>179</v>
      </c>
      <c r="F9" s="350">
        <v>177</v>
      </c>
      <c r="G9" s="57" t="s">
        <v>9</v>
      </c>
      <c r="H9" s="160">
        <v>100</v>
      </c>
      <c r="I9" s="160">
        <v>20</v>
      </c>
      <c r="J9" s="160">
        <v>20</v>
      </c>
      <c r="K9" s="160">
        <v>20</v>
      </c>
      <c r="L9" s="215">
        <v>50</v>
      </c>
      <c r="M9" s="161"/>
      <c r="N9" s="161"/>
      <c r="O9" s="161"/>
      <c r="P9" s="161"/>
      <c r="Q9" s="161">
        <v>0.7</v>
      </c>
      <c r="R9" s="161"/>
      <c r="S9" s="161"/>
      <c r="T9" s="161"/>
      <c r="U9" s="161"/>
      <c r="V9" s="161">
        <v>0.95</v>
      </c>
      <c r="W9" s="161"/>
      <c r="X9" s="161"/>
      <c r="Y9" s="161"/>
      <c r="Z9" s="161"/>
      <c r="AA9" s="161">
        <v>1</v>
      </c>
      <c r="AB9" s="161"/>
      <c r="AC9" s="161"/>
      <c r="AD9" s="161"/>
      <c r="AE9" s="161"/>
      <c r="AF9" s="249">
        <v>20</v>
      </c>
      <c r="AG9" s="161"/>
      <c r="AH9" s="161"/>
      <c r="AI9" s="160"/>
      <c r="AJ9" s="162">
        <f>AF9/L9</f>
        <v>0.4</v>
      </c>
      <c r="AK9" s="161">
        <f>AF9/H9</f>
        <v>0.2</v>
      </c>
      <c r="AL9" s="346" t="s">
        <v>195</v>
      </c>
      <c r="AM9" s="327" t="s">
        <v>196</v>
      </c>
      <c r="AN9" s="327" t="s">
        <v>197</v>
      </c>
      <c r="AO9" s="327" t="s">
        <v>198</v>
      </c>
      <c r="AP9" s="409" t="s">
        <v>199</v>
      </c>
      <c r="AR9" s="95"/>
      <c r="AS9"/>
    </row>
    <row r="10" spans="1:45" s="5" customFormat="1" ht="60" customHeight="1">
      <c r="A10" s="365"/>
      <c r="B10" s="344"/>
      <c r="C10" s="357"/>
      <c r="D10" s="324"/>
      <c r="E10" s="324"/>
      <c r="F10" s="324"/>
      <c r="G10" s="58" t="s">
        <v>10</v>
      </c>
      <c r="H10" s="163">
        <v>502731377.36490631</v>
      </c>
      <c r="I10" s="164">
        <v>181587528</v>
      </c>
      <c r="J10" s="164">
        <v>181587528</v>
      </c>
      <c r="K10" s="164">
        <v>163460185</v>
      </c>
      <c r="L10" s="253">
        <v>110296389</v>
      </c>
      <c r="M10" s="163"/>
      <c r="N10" s="163"/>
      <c r="O10" s="163"/>
      <c r="P10" s="163"/>
      <c r="Q10" s="163">
        <v>88424954.100000009</v>
      </c>
      <c r="R10" s="163"/>
      <c r="S10" s="163"/>
      <c r="T10" s="163"/>
      <c r="U10" s="163"/>
      <c r="V10" s="163">
        <v>92846201.805000007</v>
      </c>
      <c r="W10" s="163"/>
      <c r="X10" s="163"/>
      <c r="Y10" s="163"/>
      <c r="Z10" s="163"/>
      <c r="AA10" s="163">
        <v>48744255.947625004</v>
      </c>
      <c r="AB10" s="163"/>
      <c r="AC10" s="163"/>
      <c r="AD10" s="163"/>
      <c r="AE10" s="163"/>
      <c r="AF10" s="249">
        <v>70180000</v>
      </c>
      <c r="AG10" s="163"/>
      <c r="AH10" s="163"/>
      <c r="AI10" s="164"/>
      <c r="AJ10" s="162">
        <f>AF10/L10</f>
        <v>0.63628556325629115</v>
      </c>
      <c r="AK10" s="165">
        <f>(K10+L10)/H10</f>
        <v>0.54453846790886595</v>
      </c>
      <c r="AL10" s="347"/>
      <c r="AM10" s="328"/>
      <c r="AN10" s="328"/>
      <c r="AO10" s="328"/>
      <c r="AP10" s="394"/>
      <c r="AQ10" s="74"/>
      <c r="AR10" s="95"/>
      <c r="AS10"/>
    </row>
    <row r="11" spans="1:45" s="5" customFormat="1" ht="27.75" customHeight="1">
      <c r="A11" s="365"/>
      <c r="B11" s="344"/>
      <c r="C11" s="357"/>
      <c r="D11" s="324"/>
      <c r="E11" s="324"/>
      <c r="F11" s="324"/>
      <c r="G11" s="58" t="s">
        <v>11</v>
      </c>
      <c r="H11" s="166"/>
      <c r="I11" s="166"/>
      <c r="J11" s="166"/>
      <c r="K11" s="166"/>
      <c r="L11" s="257"/>
      <c r="M11" s="166"/>
      <c r="N11" s="166"/>
      <c r="O11" s="166"/>
      <c r="P11" s="166"/>
      <c r="Q11" s="166"/>
      <c r="R11" s="166"/>
      <c r="S11" s="166"/>
      <c r="T11" s="166"/>
      <c r="U11" s="166"/>
      <c r="V11" s="166"/>
      <c r="W11" s="166"/>
      <c r="X11" s="166"/>
      <c r="Y11" s="166"/>
      <c r="Z11" s="166"/>
      <c r="AA11" s="167"/>
      <c r="AB11" s="166"/>
      <c r="AC11" s="166"/>
      <c r="AD11" s="166"/>
      <c r="AE11" s="166"/>
      <c r="AF11" s="249"/>
      <c r="AG11" s="18"/>
      <c r="AH11" s="13"/>
      <c r="AI11" s="166"/>
      <c r="AJ11" s="162"/>
      <c r="AK11" s="162"/>
      <c r="AL11" s="347"/>
      <c r="AM11" s="328"/>
      <c r="AN11" s="328"/>
      <c r="AO11" s="328"/>
      <c r="AP11" s="394"/>
      <c r="AR11" s="95"/>
      <c r="AS11"/>
    </row>
    <row r="12" spans="1:45" s="5" customFormat="1" ht="27.75" customHeight="1">
      <c r="A12" s="365"/>
      <c r="B12" s="344"/>
      <c r="C12" s="357"/>
      <c r="D12" s="324"/>
      <c r="E12" s="324"/>
      <c r="F12" s="324"/>
      <c r="G12" s="58" t="s">
        <v>12</v>
      </c>
      <c r="H12" s="166"/>
      <c r="I12" s="166"/>
      <c r="J12" s="166"/>
      <c r="K12" s="166"/>
      <c r="L12" s="253">
        <v>130710202</v>
      </c>
      <c r="M12" s="166"/>
      <c r="N12" s="166"/>
      <c r="O12" s="166"/>
      <c r="P12" s="166"/>
      <c r="Q12" s="166"/>
      <c r="R12" s="166"/>
      <c r="S12" s="166"/>
      <c r="T12" s="166"/>
      <c r="U12" s="166"/>
      <c r="V12" s="166"/>
      <c r="W12" s="166"/>
      <c r="X12" s="166"/>
      <c r="Y12" s="166"/>
      <c r="Z12" s="166"/>
      <c r="AA12" s="166"/>
      <c r="AB12" s="166"/>
      <c r="AC12" s="166"/>
      <c r="AD12" s="166"/>
      <c r="AE12" s="166"/>
      <c r="AF12" s="249">
        <v>4010202</v>
      </c>
      <c r="AG12" s="163"/>
      <c r="AH12" s="13"/>
      <c r="AI12" s="166"/>
      <c r="AJ12" s="162"/>
      <c r="AK12" s="162"/>
      <c r="AL12" s="347"/>
      <c r="AM12" s="328"/>
      <c r="AN12" s="328"/>
      <c r="AO12" s="328"/>
      <c r="AP12" s="394"/>
      <c r="AR12" s="95"/>
      <c r="AS12"/>
    </row>
    <row r="13" spans="1:45" s="5" customFormat="1" ht="27.75" customHeight="1">
      <c r="A13" s="365"/>
      <c r="B13" s="344"/>
      <c r="C13" s="357"/>
      <c r="D13" s="324"/>
      <c r="E13" s="324"/>
      <c r="F13" s="324"/>
      <c r="G13" s="58" t="s">
        <v>13</v>
      </c>
      <c r="H13" s="168">
        <f>+H9+H11</f>
        <v>100</v>
      </c>
      <c r="I13" s="168">
        <f t="shared" ref="I13" si="0">+I9+I11</f>
        <v>20</v>
      </c>
      <c r="J13" s="168">
        <v>20</v>
      </c>
      <c r="K13" s="169">
        <v>20</v>
      </c>
      <c r="L13" s="215">
        <f>+L9</f>
        <v>50</v>
      </c>
      <c r="M13" s="162"/>
      <c r="N13" s="162"/>
      <c r="O13" s="162"/>
      <c r="P13" s="162"/>
      <c r="Q13" s="162">
        <v>0.7</v>
      </c>
      <c r="R13" s="162"/>
      <c r="S13" s="162"/>
      <c r="T13" s="162"/>
      <c r="U13" s="162"/>
      <c r="V13" s="162">
        <v>0.95</v>
      </c>
      <c r="W13" s="162"/>
      <c r="X13" s="162"/>
      <c r="Y13" s="162"/>
      <c r="Z13" s="162"/>
      <c r="AA13" s="162">
        <v>1</v>
      </c>
      <c r="AB13" s="162"/>
      <c r="AC13" s="162"/>
      <c r="AD13" s="162"/>
      <c r="AE13" s="162"/>
      <c r="AF13" s="249">
        <f>+AF11+AF9</f>
        <v>20</v>
      </c>
      <c r="AG13" s="162"/>
      <c r="AH13" s="162"/>
      <c r="AI13" s="169"/>
      <c r="AJ13" s="162"/>
      <c r="AK13" s="162"/>
      <c r="AL13" s="347"/>
      <c r="AM13" s="328"/>
      <c r="AN13" s="328"/>
      <c r="AO13" s="328"/>
      <c r="AP13" s="394"/>
      <c r="AR13" s="95"/>
      <c r="AS13"/>
    </row>
    <row r="14" spans="1:45" s="5" customFormat="1" ht="54.75" customHeight="1" thickBot="1">
      <c r="A14" s="365"/>
      <c r="B14" s="360"/>
      <c r="C14" s="358"/>
      <c r="D14" s="351"/>
      <c r="E14" s="351"/>
      <c r="F14" s="351"/>
      <c r="G14" s="59" t="s">
        <v>14</v>
      </c>
      <c r="H14" s="170">
        <f>H10+H12</f>
        <v>502731377.36490631</v>
      </c>
      <c r="I14" s="171">
        <f>I10+I12</f>
        <v>181587528</v>
      </c>
      <c r="J14" s="171">
        <v>181587528</v>
      </c>
      <c r="K14" s="171">
        <f t="shared" ref="K14:AA14" si="1">K10+K12</f>
        <v>163460185</v>
      </c>
      <c r="L14" s="253">
        <f>L10+L12</f>
        <v>241006591</v>
      </c>
      <c r="M14" s="170">
        <f t="shared" si="1"/>
        <v>0</v>
      </c>
      <c r="N14" s="170">
        <f t="shared" si="1"/>
        <v>0</v>
      </c>
      <c r="O14" s="170">
        <f t="shared" si="1"/>
        <v>0</v>
      </c>
      <c r="P14" s="170">
        <f t="shared" si="1"/>
        <v>0</v>
      </c>
      <c r="Q14" s="170">
        <f t="shared" si="1"/>
        <v>88424954.100000009</v>
      </c>
      <c r="R14" s="170">
        <f t="shared" si="1"/>
        <v>0</v>
      </c>
      <c r="S14" s="170">
        <f t="shared" si="1"/>
        <v>0</v>
      </c>
      <c r="T14" s="170">
        <f t="shared" si="1"/>
        <v>0</v>
      </c>
      <c r="U14" s="170">
        <f t="shared" si="1"/>
        <v>0</v>
      </c>
      <c r="V14" s="170">
        <v>92846201.805000007</v>
      </c>
      <c r="W14" s="170"/>
      <c r="X14" s="170">
        <f t="shared" si="1"/>
        <v>0</v>
      </c>
      <c r="Y14" s="170">
        <f t="shared" si="1"/>
        <v>0</v>
      </c>
      <c r="Z14" s="170">
        <f t="shared" si="1"/>
        <v>0</v>
      </c>
      <c r="AA14" s="170">
        <f t="shared" si="1"/>
        <v>48744255.947625004</v>
      </c>
      <c r="AB14" s="172"/>
      <c r="AC14" s="172"/>
      <c r="AD14" s="172"/>
      <c r="AE14" s="172"/>
      <c r="AF14" s="250">
        <f>+AF12+AF10</f>
        <v>74190202</v>
      </c>
      <c r="AG14" s="170"/>
      <c r="AH14" s="120"/>
      <c r="AI14" s="171"/>
      <c r="AJ14" s="173"/>
      <c r="AK14" s="173"/>
      <c r="AL14" s="353"/>
      <c r="AM14" s="355"/>
      <c r="AN14" s="355"/>
      <c r="AO14" s="355"/>
      <c r="AP14" s="395"/>
      <c r="AQ14" s="74"/>
      <c r="AR14" s="95"/>
      <c r="AS14"/>
    </row>
    <row r="15" spans="1:45" s="5" customFormat="1" ht="45" customHeight="1">
      <c r="A15" s="365"/>
      <c r="B15" s="343">
        <v>2</v>
      </c>
      <c r="C15" s="356" t="s">
        <v>130</v>
      </c>
      <c r="D15" s="341" t="s">
        <v>125</v>
      </c>
      <c r="E15" s="341">
        <v>466</v>
      </c>
      <c r="F15" s="341">
        <v>177</v>
      </c>
      <c r="G15" s="60" t="s">
        <v>9</v>
      </c>
      <c r="H15" s="174">
        <v>25</v>
      </c>
      <c r="I15" s="175"/>
      <c r="J15" s="175"/>
      <c r="K15" s="175"/>
      <c r="L15" s="215">
        <v>10</v>
      </c>
      <c r="M15" s="175"/>
      <c r="N15" s="175"/>
      <c r="O15" s="175"/>
      <c r="P15" s="175"/>
      <c r="Q15" s="175"/>
      <c r="R15" s="176"/>
      <c r="S15" s="176"/>
      <c r="T15" s="176"/>
      <c r="U15" s="176"/>
      <c r="V15" s="176"/>
      <c r="W15" s="175"/>
      <c r="X15" s="175"/>
      <c r="Y15" s="175"/>
      <c r="Z15" s="175"/>
      <c r="AA15" s="175"/>
      <c r="AB15" s="175"/>
      <c r="AC15" s="175"/>
      <c r="AD15" s="175"/>
      <c r="AE15" s="175"/>
      <c r="AF15" s="249">
        <v>0</v>
      </c>
      <c r="AG15" s="156"/>
      <c r="AH15" s="157"/>
      <c r="AI15" s="175"/>
      <c r="AJ15" s="177">
        <f>AF15/L15</f>
        <v>0</v>
      </c>
      <c r="AK15" s="177">
        <f>(K15+L15)/H15</f>
        <v>0.4</v>
      </c>
      <c r="AL15" s="346" t="s">
        <v>200</v>
      </c>
      <c r="AM15" s="349" t="s">
        <v>201</v>
      </c>
      <c r="AN15" s="327" t="s">
        <v>202</v>
      </c>
      <c r="AO15" s="327" t="s">
        <v>203</v>
      </c>
      <c r="AP15" s="330" t="s">
        <v>204</v>
      </c>
      <c r="AR15" s="91"/>
      <c r="AS15"/>
    </row>
    <row r="16" spans="1:45" s="5" customFormat="1" ht="36" customHeight="1">
      <c r="A16" s="365"/>
      <c r="B16" s="344"/>
      <c r="C16" s="357"/>
      <c r="D16" s="324"/>
      <c r="E16" s="324"/>
      <c r="F16" s="324"/>
      <c r="G16" s="58" t="s">
        <v>10</v>
      </c>
      <c r="H16" s="178">
        <v>5490000000</v>
      </c>
      <c r="I16" s="164"/>
      <c r="J16" s="164"/>
      <c r="K16" s="164"/>
      <c r="L16" s="253">
        <v>1080000000</v>
      </c>
      <c r="M16" s="163"/>
      <c r="N16" s="163"/>
      <c r="O16" s="163"/>
      <c r="P16" s="163"/>
      <c r="Q16" s="163"/>
      <c r="R16" s="179"/>
      <c r="S16" s="179"/>
      <c r="T16" s="179"/>
      <c r="U16" s="179"/>
      <c r="V16" s="179"/>
      <c r="W16" s="163"/>
      <c r="X16" s="163"/>
      <c r="Y16" s="163"/>
      <c r="Z16" s="163"/>
      <c r="AA16" s="163"/>
      <c r="AB16" s="163"/>
      <c r="AC16" s="163"/>
      <c r="AD16" s="163"/>
      <c r="AE16" s="163"/>
      <c r="AF16" s="249">
        <v>0</v>
      </c>
      <c r="AG16" s="163"/>
      <c r="AH16" s="13"/>
      <c r="AI16" s="164"/>
      <c r="AJ16" s="162">
        <f>AF16/L16</f>
        <v>0</v>
      </c>
      <c r="AK16" s="162">
        <f>(K16+L16)/H16</f>
        <v>0.19672131147540983</v>
      </c>
      <c r="AL16" s="347"/>
      <c r="AM16" s="339"/>
      <c r="AN16" s="339"/>
      <c r="AO16" s="328"/>
      <c r="AP16" s="331"/>
      <c r="AR16" s="92"/>
    </row>
    <row r="17" spans="1:44" s="5" customFormat="1" ht="27" customHeight="1">
      <c r="A17" s="365"/>
      <c r="B17" s="344"/>
      <c r="C17" s="357"/>
      <c r="D17" s="324"/>
      <c r="E17" s="324"/>
      <c r="F17" s="324"/>
      <c r="G17" s="58" t="s">
        <v>11</v>
      </c>
      <c r="H17" s="166"/>
      <c r="I17" s="166"/>
      <c r="J17" s="166"/>
      <c r="K17" s="166"/>
      <c r="L17" s="257"/>
      <c r="M17" s="166"/>
      <c r="N17" s="166"/>
      <c r="O17" s="166"/>
      <c r="P17" s="166"/>
      <c r="Q17" s="166"/>
      <c r="R17" s="166"/>
      <c r="S17" s="166"/>
      <c r="T17" s="166"/>
      <c r="U17" s="166"/>
      <c r="V17" s="166"/>
      <c r="W17" s="166"/>
      <c r="X17" s="166"/>
      <c r="Y17" s="166"/>
      <c r="Z17" s="166"/>
      <c r="AA17" s="166"/>
      <c r="AB17" s="166"/>
      <c r="AC17" s="166"/>
      <c r="AD17" s="166"/>
      <c r="AE17" s="166"/>
      <c r="AF17" s="249"/>
      <c r="AG17" s="18"/>
      <c r="AH17" s="13"/>
      <c r="AI17" s="166"/>
      <c r="AJ17" s="162"/>
      <c r="AK17" s="162"/>
      <c r="AL17" s="347"/>
      <c r="AM17" s="339"/>
      <c r="AN17" s="339"/>
      <c r="AO17" s="328"/>
      <c r="AP17" s="331"/>
      <c r="AR17" s="92"/>
    </row>
    <row r="18" spans="1:44" s="5" customFormat="1" ht="33" customHeight="1">
      <c r="A18" s="365"/>
      <c r="B18" s="344"/>
      <c r="C18" s="357"/>
      <c r="D18" s="324"/>
      <c r="E18" s="324"/>
      <c r="F18" s="324"/>
      <c r="G18" s="58" t="s">
        <v>12</v>
      </c>
      <c r="H18" s="180"/>
      <c r="I18" s="180"/>
      <c r="J18" s="180"/>
      <c r="K18" s="180"/>
      <c r="L18" s="257"/>
      <c r="M18" s="180"/>
      <c r="N18" s="180"/>
      <c r="O18" s="180"/>
      <c r="P18" s="180"/>
      <c r="Q18" s="180"/>
      <c r="R18" s="180"/>
      <c r="S18" s="180"/>
      <c r="T18" s="180"/>
      <c r="U18" s="180"/>
      <c r="V18" s="180"/>
      <c r="W18" s="180"/>
      <c r="X18" s="180"/>
      <c r="Y18" s="180"/>
      <c r="Z18" s="180"/>
      <c r="AA18" s="180"/>
      <c r="AB18" s="180"/>
      <c r="AC18" s="180"/>
      <c r="AD18" s="180"/>
      <c r="AE18" s="180"/>
      <c r="AF18" s="249"/>
      <c r="AG18" s="163"/>
      <c r="AH18" s="163"/>
      <c r="AI18" s="180"/>
      <c r="AJ18" s="162"/>
      <c r="AK18" s="162"/>
      <c r="AL18" s="347"/>
      <c r="AM18" s="339"/>
      <c r="AN18" s="339"/>
      <c r="AO18" s="328"/>
      <c r="AP18" s="331"/>
      <c r="AR18" s="92"/>
    </row>
    <row r="19" spans="1:44" s="5" customFormat="1" ht="36" customHeight="1">
      <c r="A19" s="365"/>
      <c r="B19" s="344"/>
      <c r="C19" s="357"/>
      <c r="D19" s="324"/>
      <c r="E19" s="324"/>
      <c r="F19" s="324"/>
      <c r="G19" s="58" t="s">
        <v>13</v>
      </c>
      <c r="H19" s="169">
        <f>+H15+H17</f>
        <v>25</v>
      </c>
      <c r="I19" s="181"/>
      <c r="J19" s="181"/>
      <c r="K19" s="181"/>
      <c r="L19" s="215">
        <f>+L15</f>
        <v>10</v>
      </c>
      <c r="M19" s="181"/>
      <c r="N19" s="181"/>
      <c r="O19" s="181"/>
      <c r="P19" s="181"/>
      <c r="Q19" s="181"/>
      <c r="R19" s="181"/>
      <c r="S19" s="181"/>
      <c r="T19" s="181"/>
      <c r="U19" s="181"/>
      <c r="V19" s="181"/>
      <c r="W19" s="181"/>
      <c r="X19" s="181"/>
      <c r="Y19" s="181"/>
      <c r="Z19" s="181"/>
      <c r="AA19" s="181"/>
      <c r="AB19" s="181"/>
      <c r="AC19" s="181"/>
      <c r="AD19" s="181"/>
      <c r="AE19" s="181"/>
      <c r="AF19" s="249">
        <f>+AF15</f>
        <v>0</v>
      </c>
      <c r="AG19" s="18"/>
      <c r="AH19" s="13"/>
      <c r="AI19" s="181"/>
      <c r="AJ19" s="162"/>
      <c r="AK19" s="162"/>
      <c r="AL19" s="347"/>
      <c r="AM19" s="339"/>
      <c r="AN19" s="339"/>
      <c r="AO19" s="328"/>
      <c r="AP19" s="331"/>
      <c r="AR19" s="92"/>
    </row>
    <row r="20" spans="1:44" s="5" customFormat="1" ht="49.5" customHeight="1" thickBot="1">
      <c r="A20" s="365"/>
      <c r="B20" s="345"/>
      <c r="C20" s="358"/>
      <c r="D20" s="342"/>
      <c r="E20" s="342"/>
      <c r="F20" s="342"/>
      <c r="G20" s="100" t="s">
        <v>14</v>
      </c>
      <c r="H20" s="182">
        <f>H16</f>
        <v>5490000000</v>
      </c>
      <c r="I20" s="183"/>
      <c r="J20" s="183"/>
      <c r="K20" s="183"/>
      <c r="L20" s="253">
        <f>+L16</f>
        <v>1080000000</v>
      </c>
      <c r="M20" s="182"/>
      <c r="N20" s="182"/>
      <c r="O20" s="182"/>
      <c r="P20" s="182"/>
      <c r="Q20" s="182"/>
      <c r="R20" s="182"/>
      <c r="S20" s="182"/>
      <c r="T20" s="182"/>
      <c r="U20" s="182"/>
      <c r="V20" s="182"/>
      <c r="W20" s="182"/>
      <c r="X20" s="182"/>
      <c r="Y20" s="182"/>
      <c r="Z20" s="182"/>
      <c r="AA20" s="182"/>
      <c r="AB20" s="182"/>
      <c r="AC20" s="182"/>
      <c r="AD20" s="182"/>
      <c r="AE20" s="182"/>
      <c r="AF20" s="250">
        <f>+AF18+AF16</f>
        <v>0</v>
      </c>
      <c r="AG20" s="182"/>
      <c r="AH20" s="117"/>
      <c r="AI20" s="183"/>
      <c r="AJ20" s="184"/>
      <c r="AK20" s="184"/>
      <c r="AL20" s="348"/>
      <c r="AM20" s="340"/>
      <c r="AN20" s="340"/>
      <c r="AO20" s="329"/>
      <c r="AP20" s="332"/>
      <c r="AR20" s="92"/>
    </row>
    <row r="21" spans="1:44" s="5" customFormat="1" ht="45" customHeight="1">
      <c r="A21" s="365"/>
      <c r="B21" s="359">
        <v>3</v>
      </c>
      <c r="C21" s="356" t="s">
        <v>131</v>
      </c>
      <c r="D21" s="350" t="s">
        <v>125</v>
      </c>
      <c r="E21" s="350">
        <v>466</v>
      </c>
      <c r="F21" s="350">
        <v>177</v>
      </c>
      <c r="G21" s="57" t="s">
        <v>9</v>
      </c>
      <c r="H21" s="160">
        <f>0.16+1.2+1.64+1</f>
        <v>4</v>
      </c>
      <c r="I21" s="185">
        <v>0.16</v>
      </c>
      <c r="J21" s="185">
        <v>0.16</v>
      </c>
      <c r="K21" s="185">
        <v>0.16</v>
      </c>
      <c r="L21" s="258">
        <v>1.2</v>
      </c>
      <c r="M21" s="187"/>
      <c r="N21" s="187"/>
      <c r="O21" s="187"/>
      <c r="P21" s="187"/>
      <c r="Q21" s="186">
        <v>1.64</v>
      </c>
      <c r="R21" s="160"/>
      <c r="S21" s="160"/>
      <c r="T21" s="160"/>
      <c r="U21" s="160"/>
      <c r="V21" s="186">
        <v>0.86</v>
      </c>
      <c r="W21" s="188"/>
      <c r="X21" s="160"/>
      <c r="Y21" s="160"/>
      <c r="Z21" s="160"/>
      <c r="AA21" s="186">
        <v>0.14000000000000001</v>
      </c>
      <c r="AB21" s="187"/>
      <c r="AC21" s="187"/>
      <c r="AD21" s="187"/>
      <c r="AE21" s="187"/>
      <c r="AF21" s="249">
        <v>0</v>
      </c>
      <c r="AG21" s="14"/>
      <c r="AH21" s="159"/>
      <c r="AI21" s="185"/>
      <c r="AJ21" s="161">
        <f>AF21/L21</f>
        <v>0</v>
      </c>
      <c r="AK21" s="161">
        <f>(K21+L21)/H21</f>
        <v>0.33999999999999997</v>
      </c>
      <c r="AL21" s="352" t="s">
        <v>205</v>
      </c>
      <c r="AM21" s="354" t="s">
        <v>206</v>
      </c>
      <c r="AN21" s="354" t="s">
        <v>207</v>
      </c>
      <c r="AO21" s="354" t="s">
        <v>208</v>
      </c>
      <c r="AP21" s="393" t="s">
        <v>209</v>
      </c>
      <c r="AQ21" s="115"/>
      <c r="AR21" s="93"/>
    </row>
    <row r="22" spans="1:44" s="5" customFormat="1" ht="36" customHeight="1">
      <c r="A22" s="365"/>
      <c r="B22" s="344"/>
      <c r="C22" s="357"/>
      <c r="D22" s="324"/>
      <c r="E22" s="324"/>
      <c r="F22" s="324"/>
      <c r="G22" s="58" t="s">
        <v>10</v>
      </c>
      <c r="H22" s="178">
        <v>9653424084.2646179</v>
      </c>
      <c r="I22" s="178">
        <v>211877645</v>
      </c>
      <c r="J22" s="178">
        <v>107547645</v>
      </c>
      <c r="K22" s="189">
        <v>65502409</v>
      </c>
      <c r="L22" s="253">
        <v>3979227588</v>
      </c>
      <c r="M22" s="163"/>
      <c r="N22" s="163"/>
      <c r="O22" s="163"/>
      <c r="P22" s="163"/>
      <c r="Q22" s="163">
        <v>3447172507.2644</v>
      </c>
      <c r="R22" s="163"/>
      <c r="S22" s="163"/>
      <c r="T22" s="163"/>
      <c r="U22" s="163"/>
      <c r="V22" s="163">
        <v>1561358544.1781003</v>
      </c>
      <c r="W22" s="163"/>
      <c r="X22" s="163"/>
      <c r="Y22" s="163"/>
      <c r="Z22" s="163"/>
      <c r="AA22" s="163">
        <v>673579246.99434268</v>
      </c>
      <c r="AB22" s="163"/>
      <c r="AC22" s="163"/>
      <c r="AD22" s="163"/>
      <c r="AE22" s="163"/>
      <c r="AF22" s="249">
        <v>43220000</v>
      </c>
      <c r="AG22" s="163"/>
      <c r="AH22" s="13"/>
      <c r="AI22" s="189"/>
      <c r="AJ22" s="162">
        <f>AF22/L22</f>
        <v>1.0861404391730911E-2</v>
      </c>
      <c r="AK22" s="162">
        <f>(K22+L22)/H22</f>
        <v>0.41899433420655746</v>
      </c>
      <c r="AL22" s="347"/>
      <c r="AM22" s="328"/>
      <c r="AN22" s="328"/>
      <c r="AO22" s="328"/>
      <c r="AP22" s="394"/>
      <c r="AQ22" s="115"/>
      <c r="AR22" s="92"/>
    </row>
    <row r="23" spans="1:44" s="5" customFormat="1" ht="30" customHeight="1">
      <c r="A23" s="365"/>
      <c r="B23" s="344"/>
      <c r="C23" s="357"/>
      <c r="D23" s="324"/>
      <c r="E23" s="324"/>
      <c r="F23" s="324"/>
      <c r="G23" s="58" t="s">
        <v>11</v>
      </c>
      <c r="H23" s="166"/>
      <c r="I23" s="166"/>
      <c r="J23" s="166"/>
      <c r="K23" s="166"/>
      <c r="L23" s="257"/>
      <c r="M23" s="166"/>
      <c r="N23" s="166"/>
      <c r="O23" s="166"/>
      <c r="P23" s="166"/>
      <c r="Q23" s="190"/>
      <c r="R23" s="166"/>
      <c r="S23" s="166"/>
      <c r="T23" s="166"/>
      <c r="U23" s="166"/>
      <c r="V23" s="167"/>
      <c r="W23" s="166"/>
      <c r="X23" s="166"/>
      <c r="Y23" s="166"/>
      <c r="Z23" s="166"/>
      <c r="AA23" s="166"/>
      <c r="AB23" s="166"/>
      <c r="AC23" s="166"/>
      <c r="AD23" s="166"/>
      <c r="AE23" s="166"/>
      <c r="AF23" s="249">
        <v>0</v>
      </c>
      <c r="AG23" s="18"/>
      <c r="AH23" s="13"/>
      <c r="AI23" s="166"/>
      <c r="AJ23" s="162"/>
      <c r="AK23" s="162"/>
      <c r="AL23" s="347"/>
      <c r="AM23" s="328"/>
      <c r="AN23" s="328"/>
      <c r="AO23" s="328"/>
      <c r="AP23" s="394"/>
      <c r="AR23" s="92"/>
    </row>
    <row r="24" spans="1:44" s="5" customFormat="1" ht="33" customHeight="1">
      <c r="A24" s="365"/>
      <c r="B24" s="344"/>
      <c r="C24" s="357"/>
      <c r="D24" s="324"/>
      <c r="E24" s="324"/>
      <c r="F24" s="324"/>
      <c r="G24" s="58" t="s">
        <v>12</v>
      </c>
      <c r="H24" s="180"/>
      <c r="I24" s="180"/>
      <c r="J24" s="180"/>
      <c r="K24" s="180"/>
      <c r="L24" s="253">
        <v>65502409</v>
      </c>
      <c r="M24" s="180"/>
      <c r="N24" s="180"/>
      <c r="O24" s="180"/>
      <c r="P24" s="180"/>
      <c r="Q24" s="180"/>
      <c r="R24" s="180"/>
      <c r="S24" s="180"/>
      <c r="T24" s="180"/>
      <c r="U24" s="180"/>
      <c r="V24" s="180"/>
      <c r="W24" s="180"/>
      <c r="X24" s="180"/>
      <c r="Y24" s="180"/>
      <c r="Z24" s="180"/>
      <c r="AA24" s="180"/>
      <c r="AB24" s="180"/>
      <c r="AC24" s="180"/>
      <c r="AD24" s="180"/>
      <c r="AE24" s="180"/>
      <c r="AF24" s="249">
        <v>2630924.75</v>
      </c>
      <c r="AG24" s="163"/>
      <c r="AH24" s="163"/>
      <c r="AI24" s="180"/>
      <c r="AJ24" s="162"/>
      <c r="AK24" s="162"/>
      <c r="AL24" s="347"/>
      <c r="AM24" s="328"/>
      <c r="AN24" s="328"/>
      <c r="AO24" s="328"/>
      <c r="AP24" s="394"/>
      <c r="AR24" s="92"/>
    </row>
    <row r="25" spans="1:44" s="5" customFormat="1" ht="36" customHeight="1">
      <c r="A25" s="365"/>
      <c r="B25" s="344"/>
      <c r="C25" s="357"/>
      <c r="D25" s="324"/>
      <c r="E25" s="324"/>
      <c r="F25" s="324"/>
      <c r="G25" s="58" t="s">
        <v>13</v>
      </c>
      <c r="H25" s="169">
        <f>+H21+H23</f>
        <v>4</v>
      </c>
      <c r="I25" s="191">
        <f t="shared" ref="I25" si="2">+I21+I23</f>
        <v>0.16</v>
      </c>
      <c r="J25" s="191">
        <v>0.16</v>
      </c>
      <c r="K25" s="191">
        <f t="shared" ref="K25:AA25" si="3">+K21+K23</f>
        <v>0.16</v>
      </c>
      <c r="L25" s="258">
        <f t="shared" si="3"/>
        <v>1.2</v>
      </c>
      <c r="M25" s="193">
        <f t="shared" si="3"/>
        <v>0</v>
      </c>
      <c r="N25" s="193">
        <f t="shared" si="3"/>
        <v>0</v>
      </c>
      <c r="O25" s="193">
        <f t="shared" si="3"/>
        <v>0</v>
      </c>
      <c r="P25" s="193">
        <f t="shared" si="3"/>
        <v>0</v>
      </c>
      <c r="Q25" s="192">
        <f t="shared" si="3"/>
        <v>1.64</v>
      </c>
      <c r="R25" s="169">
        <f t="shared" si="3"/>
        <v>0</v>
      </c>
      <c r="S25" s="169">
        <f t="shared" si="3"/>
        <v>0</v>
      </c>
      <c r="T25" s="169">
        <f t="shared" si="3"/>
        <v>0</v>
      </c>
      <c r="U25" s="169">
        <f t="shared" si="3"/>
        <v>0</v>
      </c>
      <c r="V25" s="192">
        <v>0.86</v>
      </c>
      <c r="W25" s="194"/>
      <c r="X25" s="169">
        <f>+X21+X23</f>
        <v>0</v>
      </c>
      <c r="Y25" s="169">
        <f t="shared" si="3"/>
        <v>0</v>
      </c>
      <c r="Z25" s="169">
        <f t="shared" si="3"/>
        <v>0</v>
      </c>
      <c r="AA25" s="192">
        <f t="shared" si="3"/>
        <v>0.14000000000000001</v>
      </c>
      <c r="AB25" s="193"/>
      <c r="AC25" s="193"/>
      <c r="AD25" s="193"/>
      <c r="AE25" s="193"/>
      <c r="AF25" s="249">
        <f>+AF23+AF21</f>
        <v>0</v>
      </c>
      <c r="AG25" s="18"/>
      <c r="AH25" s="13"/>
      <c r="AI25" s="191"/>
      <c r="AJ25" s="162"/>
      <c r="AK25" s="162"/>
      <c r="AL25" s="347"/>
      <c r="AM25" s="328"/>
      <c r="AN25" s="328"/>
      <c r="AO25" s="328"/>
      <c r="AP25" s="394"/>
      <c r="AR25" s="92"/>
    </row>
    <row r="26" spans="1:44" s="5" customFormat="1" ht="49.5" customHeight="1" thickBot="1">
      <c r="A26" s="365"/>
      <c r="B26" s="360"/>
      <c r="C26" s="358"/>
      <c r="D26" s="351"/>
      <c r="E26" s="351"/>
      <c r="F26" s="351"/>
      <c r="G26" s="59" t="s">
        <v>14</v>
      </c>
      <c r="H26" s="170">
        <f>H22+H24</f>
        <v>9653424084.2646179</v>
      </c>
      <c r="I26" s="170">
        <f>+I22</f>
        <v>211877645</v>
      </c>
      <c r="J26" s="170">
        <v>107547645</v>
      </c>
      <c r="K26" s="171">
        <f t="shared" ref="K26:AA26" si="4">+K22</f>
        <v>65502409</v>
      </c>
      <c r="L26" s="253">
        <f>L22+L24</f>
        <v>4044729997</v>
      </c>
      <c r="M26" s="170">
        <f t="shared" si="4"/>
        <v>0</v>
      </c>
      <c r="N26" s="170">
        <f t="shared" si="4"/>
        <v>0</v>
      </c>
      <c r="O26" s="170">
        <f t="shared" si="4"/>
        <v>0</v>
      </c>
      <c r="P26" s="170">
        <f t="shared" si="4"/>
        <v>0</v>
      </c>
      <c r="Q26" s="170">
        <f t="shared" si="4"/>
        <v>3447172507.2644</v>
      </c>
      <c r="R26" s="170">
        <f t="shared" si="4"/>
        <v>0</v>
      </c>
      <c r="S26" s="170">
        <f t="shared" si="4"/>
        <v>0</v>
      </c>
      <c r="T26" s="170">
        <f t="shared" si="4"/>
        <v>0</v>
      </c>
      <c r="U26" s="170">
        <f t="shared" si="4"/>
        <v>0</v>
      </c>
      <c r="V26" s="170">
        <v>1561358544.1781003</v>
      </c>
      <c r="W26" s="170"/>
      <c r="X26" s="170">
        <f t="shared" si="4"/>
        <v>0</v>
      </c>
      <c r="Y26" s="170">
        <f t="shared" si="4"/>
        <v>0</v>
      </c>
      <c r="Z26" s="170">
        <f t="shared" si="4"/>
        <v>0</v>
      </c>
      <c r="AA26" s="170">
        <f t="shared" si="4"/>
        <v>673579246.99434268</v>
      </c>
      <c r="AB26" s="170"/>
      <c r="AC26" s="170"/>
      <c r="AD26" s="170"/>
      <c r="AE26" s="170"/>
      <c r="AF26" s="250">
        <f>+AF24+AF22</f>
        <v>45850924.75</v>
      </c>
      <c r="AG26" s="170"/>
      <c r="AH26" s="120"/>
      <c r="AI26" s="171"/>
      <c r="AJ26" s="173"/>
      <c r="AK26" s="173"/>
      <c r="AL26" s="353"/>
      <c r="AM26" s="355"/>
      <c r="AN26" s="355"/>
      <c r="AO26" s="355"/>
      <c r="AP26" s="395"/>
      <c r="AR26" s="92"/>
    </row>
    <row r="27" spans="1:44" s="5" customFormat="1" ht="45" customHeight="1">
      <c r="A27" s="366"/>
      <c r="B27" s="359">
        <v>4</v>
      </c>
      <c r="C27" s="356" t="s">
        <v>132</v>
      </c>
      <c r="D27" s="350" t="s">
        <v>124</v>
      </c>
      <c r="E27" s="350">
        <v>466</v>
      </c>
      <c r="F27" s="350">
        <v>177</v>
      </c>
      <c r="G27" s="60" t="s">
        <v>9</v>
      </c>
      <c r="H27" s="174">
        <v>5</v>
      </c>
      <c r="I27" s="175"/>
      <c r="J27" s="175"/>
      <c r="K27" s="175"/>
      <c r="L27" s="258">
        <v>1</v>
      </c>
      <c r="M27" s="175"/>
      <c r="N27" s="175"/>
      <c r="O27" s="175"/>
      <c r="P27" s="175"/>
      <c r="Q27" s="175">
        <v>3</v>
      </c>
      <c r="R27" s="175"/>
      <c r="S27" s="175"/>
      <c r="T27" s="175"/>
      <c r="U27" s="175"/>
      <c r="V27" s="175">
        <v>5</v>
      </c>
      <c r="W27" s="175"/>
      <c r="X27" s="175"/>
      <c r="Y27" s="175"/>
      <c r="Z27" s="175"/>
      <c r="AA27" s="195">
        <v>0</v>
      </c>
      <c r="AB27" s="196"/>
      <c r="AC27" s="175"/>
      <c r="AD27" s="175"/>
      <c r="AE27" s="175"/>
      <c r="AF27" s="249">
        <v>0</v>
      </c>
      <c r="AG27" s="156"/>
      <c r="AH27" s="157"/>
      <c r="AI27" s="175"/>
      <c r="AJ27" s="177">
        <f>AF27/L27</f>
        <v>0</v>
      </c>
      <c r="AK27" s="177">
        <f>AF27/H27</f>
        <v>0</v>
      </c>
      <c r="AL27" s="352" t="s">
        <v>205</v>
      </c>
      <c r="AM27" s="354" t="s">
        <v>206</v>
      </c>
      <c r="AN27" s="354" t="s">
        <v>210</v>
      </c>
      <c r="AO27" s="354" t="s">
        <v>211</v>
      </c>
      <c r="AP27" s="393" t="s">
        <v>212</v>
      </c>
      <c r="AR27" s="92"/>
    </row>
    <row r="28" spans="1:44" s="5" customFormat="1" ht="36" customHeight="1">
      <c r="A28" s="366"/>
      <c r="B28" s="344"/>
      <c r="C28" s="357"/>
      <c r="D28" s="324"/>
      <c r="E28" s="324"/>
      <c r="F28" s="324"/>
      <c r="G28" s="58" t="s">
        <v>10</v>
      </c>
      <c r="H28" s="182">
        <v>436225000</v>
      </c>
      <c r="I28" s="164"/>
      <c r="J28" s="164"/>
      <c r="K28" s="164"/>
      <c r="L28" s="253">
        <v>97000000</v>
      </c>
      <c r="M28" s="163"/>
      <c r="N28" s="163"/>
      <c r="O28" s="163"/>
      <c r="P28" s="163"/>
      <c r="Q28" s="163">
        <v>233000000</v>
      </c>
      <c r="R28" s="163"/>
      <c r="S28" s="163"/>
      <c r="T28" s="163"/>
      <c r="U28" s="163"/>
      <c r="V28" s="163">
        <v>105900000</v>
      </c>
      <c r="W28" s="163"/>
      <c r="X28" s="163"/>
      <c r="Y28" s="163"/>
      <c r="Z28" s="163"/>
      <c r="AA28" s="197">
        <v>0</v>
      </c>
      <c r="AB28" s="198"/>
      <c r="AC28" s="163"/>
      <c r="AD28" s="163"/>
      <c r="AE28" s="163"/>
      <c r="AF28" s="249">
        <v>0</v>
      </c>
      <c r="AG28" s="163"/>
      <c r="AH28" s="13"/>
      <c r="AI28" s="164"/>
      <c r="AJ28" s="162">
        <f>AF28/L28</f>
        <v>0</v>
      </c>
      <c r="AK28" s="162">
        <f>(K28+L28)/H28</f>
        <v>0.22236231302653447</v>
      </c>
      <c r="AL28" s="347"/>
      <c r="AM28" s="328"/>
      <c r="AN28" s="328"/>
      <c r="AO28" s="328"/>
      <c r="AP28" s="394"/>
      <c r="AR28" s="92"/>
    </row>
    <row r="29" spans="1:44" s="5" customFormat="1" ht="40.5" customHeight="1">
      <c r="A29" s="366"/>
      <c r="B29" s="344"/>
      <c r="C29" s="357"/>
      <c r="D29" s="324"/>
      <c r="E29" s="324"/>
      <c r="F29" s="324"/>
      <c r="G29" s="58" t="s">
        <v>11</v>
      </c>
      <c r="H29" s="166"/>
      <c r="I29" s="166"/>
      <c r="J29" s="166"/>
      <c r="K29" s="166"/>
      <c r="L29" s="257"/>
      <c r="M29" s="166"/>
      <c r="N29" s="166"/>
      <c r="O29" s="166"/>
      <c r="P29" s="166"/>
      <c r="Q29" s="166"/>
      <c r="R29" s="166"/>
      <c r="S29" s="166"/>
      <c r="T29" s="166"/>
      <c r="U29" s="166"/>
      <c r="V29" s="166"/>
      <c r="W29" s="166"/>
      <c r="X29" s="166"/>
      <c r="Y29" s="166"/>
      <c r="Z29" s="166"/>
      <c r="AA29" s="199"/>
      <c r="AB29" s="200"/>
      <c r="AC29" s="166"/>
      <c r="AD29" s="166"/>
      <c r="AE29" s="166"/>
      <c r="AF29" s="249">
        <v>0</v>
      </c>
      <c r="AG29" s="18"/>
      <c r="AH29" s="13"/>
      <c r="AI29" s="166"/>
      <c r="AJ29" s="162"/>
      <c r="AK29" s="162"/>
      <c r="AL29" s="347"/>
      <c r="AM29" s="328"/>
      <c r="AN29" s="328"/>
      <c r="AO29" s="328"/>
      <c r="AP29" s="394"/>
      <c r="AR29" s="92"/>
    </row>
    <row r="30" spans="1:44" s="5" customFormat="1" ht="33" customHeight="1">
      <c r="A30" s="366"/>
      <c r="B30" s="344"/>
      <c r="C30" s="357"/>
      <c r="D30" s="324"/>
      <c r="E30" s="324"/>
      <c r="F30" s="324"/>
      <c r="G30" s="58" t="s">
        <v>12</v>
      </c>
      <c r="H30" s="180"/>
      <c r="I30" s="180"/>
      <c r="J30" s="180"/>
      <c r="K30" s="180"/>
      <c r="L30" s="257"/>
      <c r="M30" s="180"/>
      <c r="N30" s="180"/>
      <c r="O30" s="180"/>
      <c r="P30" s="180"/>
      <c r="Q30" s="180"/>
      <c r="R30" s="180"/>
      <c r="S30" s="180"/>
      <c r="T30" s="180"/>
      <c r="U30" s="180"/>
      <c r="V30" s="180"/>
      <c r="W30" s="180"/>
      <c r="X30" s="180"/>
      <c r="Y30" s="180"/>
      <c r="Z30" s="180"/>
      <c r="AA30" s="201"/>
      <c r="AB30" s="202"/>
      <c r="AC30" s="180"/>
      <c r="AD30" s="180"/>
      <c r="AE30" s="180"/>
      <c r="AF30" s="249">
        <v>0</v>
      </c>
      <c r="AG30" s="163"/>
      <c r="AH30" s="163"/>
      <c r="AI30" s="180"/>
      <c r="AJ30" s="162"/>
      <c r="AK30" s="162"/>
      <c r="AL30" s="347"/>
      <c r="AM30" s="328"/>
      <c r="AN30" s="328"/>
      <c r="AO30" s="328"/>
      <c r="AP30" s="394"/>
      <c r="AR30" s="92"/>
    </row>
    <row r="31" spans="1:44" s="5" customFormat="1" ht="36" customHeight="1">
      <c r="A31" s="366"/>
      <c r="B31" s="344"/>
      <c r="C31" s="357"/>
      <c r="D31" s="324"/>
      <c r="E31" s="324"/>
      <c r="F31" s="324"/>
      <c r="G31" s="58" t="s">
        <v>13</v>
      </c>
      <c r="H31" s="169">
        <v>5</v>
      </c>
      <c r="I31" s="193"/>
      <c r="J31" s="193"/>
      <c r="K31" s="193"/>
      <c r="L31" s="258">
        <v>1</v>
      </c>
      <c r="M31" s="193"/>
      <c r="N31" s="193"/>
      <c r="O31" s="193"/>
      <c r="P31" s="193"/>
      <c r="Q31" s="193">
        <v>3</v>
      </c>
      <c r="R31" s="193"/>
      <c r="S31" s="193"/>
      <c r="T31" s="193"/>
      <c r="U31" s="193"/>
      <c r="V31" s="193">
        <v>5</v>
      </c>
      <c r="W31" s="193"/>
      <c r="X31" s="193"/>
      <c r="Y31" s="193"/>
      <c r="Z31" s="193"/>
      <c r="AA31" s="203"/>
      <c r="AB31" s="204"/>
      <c r="AC31" s="181"/>
      <c r="AD31" s="181"/>
      <c r="AE31" s="181"/>
      <c r="AF31" s="249">
        <f>+AF27</f>
        <v>0</v>
      </c>
      <c r="AG31" s="18"/>
      <c r="AH31" s="13"/>
      <c r="AI31" s="193"/>
      <c r="AJ31" s="162"/>
      <c r="AK31" s="162"/>
      <c r="AL31" s="347"/>
      <c r="AM31" s="328"/>
      <c r="AN31" s="328"/>
      <c r="AO31" s="328"/>
      <c r="AP31" s="394"/>
      <c r="AR31" s="92"/>
    </row>
    <row r="32" spans="1:44" s="5" customFormat="1" ht="49.5" customHeight="1" thickBot="1">
      <c r="A32" s="366"/>
      <c r="B32" s="345"/>
      <c r="C32" s="358"/>
      <c r="D32" s="342"/>
      <c r="E32" s="342"/>
      <c r="F32" s="342"/>
      <c r="G32" s="100" t="s">
        <v>14</v>
      </c>
      <c r="H32" s="182">
        <f>+H28+H30</f>
        <v>436225000</v>
      </c>
      <c r="I32" s="183"/>
      <c r="J32" s="183"/>
      <c r="K32" s="183"/>
      <c r="L32" s="253">
        <f>+L28+L30</f>
        <v>97000000</v>
      </c>
      <c r="M32" s="205"/>
      <c r="N32" s="205"/>
      <c r="O32" s="205"/>
      <c r="P32" s="205"/>
      <c r="Q32" s="182">
        <f>+Q28+Q30</f>
        <v>233000000</v>
      </c>
      <c r="R32" s="205"/>
      <c r="S32" s="205"/>
      <c r="T32" s="205"/>
      <c r="U32" s="205"/>
      <c r="V32" s="182">
        <f>+V28+V30</f>
        <v>105900000</v>
      </c>
      <c r="W32" s="205"/>
      <c r="X32" s="205"/>
      <c r="Y32" s="205"/>
      <c r="Z32" s="205"/>
      <c r="AA32" s="182">
        <f>+AA28+AA30</f>
        <v>0</v>
      </c>
      <c r="AB32" s="206"/>
      <c r="AC32" s="182"/>
      <c r="AD32" s="182"/>
      <c r="AE32" s="182"/>
      <c r="AF32" s="251">
        <f>+AF30+AF28</f>
        <v>0</v>
      </c>
      <c r="AG32" s="182"/>
      <c r="AH32" s="117"/>
      <c r="AI32" s="183"/>
      <c r="AJ32" s="184"/>
      <c r="AK32" s="184"/>
      <c r="AL32" s="353"/>
      <c r="AM32" s="355"/>
      <c r="AN32" s="355"/>
      <c r="AO32" s="355"/>
      <c r="AP32" s="395"/>
      <c r="AR32" s="92"/>
    </row>
    <row r="33" spans="1:44" s="5" customFormat="1" ht="45" customHeight="1">
      <c r="A33" s="321" t="s">
        <v>133</v>
      </c>
      <c r="B33" s="350">
        <v>5</v>
      </c>
      <c r="C33" s="356" t="s">
        <v>134</v>
      </c>
      <c r="D33" s="350" t="s">
        <v>125</v>
      </c>
      <c r="E33" s="350">
        <v>466</v>
      </c>
      <c r="F33" s="350">
        <v>177</v>
      </c>
      <c r="G33" s="57" t="s">
        <v>9</v>
      </c>
      <c r="H33" s="187">
        <v>10</v>
      </c>
      <c r="I33" s="185">
        <v>1</v>
      </c>
      <c r="J33" s="185">
        <v>1</v>
      </c>
      <c r="K33" s="185">
        <v>0.5</v>
      </c>
      <c r="L33" s="258">
        <v>2</v>
      </c>
      <c r="M33" s="187"/>
      <c r="N33" s="187"/>
      <c r="O33" s="187"/>
      <c r="P33" s="187"/>
      <c r="Q33" s="186">
        <v>1</v>
      </c>
      <c r="R33" s="160"/>
      <c r="S33" s="160"/>
      <c r="T33" s="160"/>
      <c r="U33" s="160"/>
      <c r="V33" s="186">
        <v>1</v>
      </c>
      <c r="W33" s="188"/>
      <c r="X33" s="160"/>
      <c r="Y33" s="160"/>
      <c r="Z33" s="160"/>
      <c r="AA33" s="186">
        <v>5</v>
      </c>
      <c r="AB33" s="187"/>
      <c r="AC33" s="187"/>
      <c r="AD33" s="187"/>
      <c r="AE33" s="187"/>
      <c r="AF33" s="252">
        <v>0</v>
      </c>
      <c r="AG33" s="14"/>
      <c r="AH33" s="159"/>
      <c r="AI33" s="185"/>
      <c r="AJ33" s="161">
        <f>AF33/L33</f>
        <v>0</v>
      </c>
      <c r="AK33" s="161">
        <f>(K33+L33)/H33</f>
        <v>0.25</v>
      </c>
      <c r="AL33" s="390" t="s">
        <v>213</v>
      </c>
      <c r="AM33" s="390" t="s">
        <v>214</v>
      </c>
      <c r="AN33" s="390" t="s">
        <v>215</v>
      </c>
      <c r="AO33" s="390" t="s">
        <v>216</v>
      </c>
      <c r="AP33" s="402" t="s">
        <v>217</v>
      </c>
      <c r="AR33" s="92"/>
    </row>
    <row r="34" spans="1:44" s="5" customFormat="1" ht="36" customHeight="1">
      <c r="A34" s="322"/>
      <c r="B34" s="324"/>
      <c r="C34" s="357"/>
      <c r="D34" s="324"/>
      <c r="E34" s="324"/>
      <c r="F34" s="324"/>
      <c r="G34" s="58" t="s">
        <v>10</v>
      </c>
      <c r="H34" s="178">
        <v>1380005323.84815</v>
      </c>
      <c r="I34" s="178">
        <v>97471587</v>
      </c>
      <c r="J34" s="178">
        <v>48971587</v>
      </c>
      <c r="K34" s="189">
        <v>25436478</v>
      </c>
      <c r="L34" s="253">
        <v>449112690</v>
      </c>
      <c r="M34" s="178"/>
      <c r="N34" s="178"/>
      <c r="O34" s="178"/>
      <c r="P34" s="178"/>
      <c r="Q34" s="178">
        <v>372934172.63999999</v>
      </c>
      <c r="R34" s="178"/>
      <c r="S34" s="178"/>
      <c r="T34" s="178"/>
      <c r="U34" s="178"/>
      <c r="V34" s="178">
        <v>383925881.27200001</v>
      </c>
      <c r="W34" s="178"/>
      <c r="X34" s="178"/>
      <c r="Y34" s="178"/>
      <c r="Z34" s="178"/>
      <c r="AA34" s="178">
        <v>172781087.66780001</v>
      </c>
      <c r="AB34" s="178"/>
      <c r="AC34" s="178"/>
      <c r="AD34" s="178"/>
      <c r="AE34" s="178"/>
      <c r="AF34" s="249">
        <v>86440000</v>
      </c>
      <c r="AG34" s="178"/>
      <c r="AH34" s="99"/>
      <c r="AI34" s="189"/>
      <c r="AJ34" s="162">
        <f>AF34/L34</f>
        <v>0.19246839807621557</v>
      </c>
      <c r="AK34" s="162">
        <f>(K34+L34)/H34</f>
        <v>0.34387488207416322</v>
      </c>
      <c r="AL34" s="391"/>
      <c r="AM34" s="391"/>
      <c r="AN34" s="391"/>
      <c r="AO34" s="391"/>
      <c r="AP34" s="403"/>
      <c r="AQ34" s="74"/>
      <c r="AR34" s="92"/>
    </row>
    <row r="35" spans="1:44" s="5" customFormat="1" ht="40.5" customHeight="1">
      <c r="A35" s="322"/>
      <c r="B35" s="324"/>
      <c r="C35" s="357"/>
      <c r="D35" s="324"/>
      <c r="E35" s="324"/>
      <c r="F35" s="324"/>
      <c r="G35" s="58" t="s">
        <v>11</v>
      </c>
      <c r="H35" s="166"/>
      <c r="I35" s="166"/>
      <c r="J35" s="166"/>
      <c r="K35" s="166"/>
      <c r="L35" s="258">
        <v>0.5</v>
      </c>
      <c r="M35" s="166"/>
      <c r="N35" s="166"/>
      <c r="O35" s="166"/>
      <c r="P35" s="166"/>
      <c r="Q35" s="166"/>
      <c r="R35" s="166"/>
      <c r="S35" s="166"/>
      <c r="T35" s="166"/>
      <c r="U35" s="166"/>
      <c r="V35" s="166"/>
      <c r="W35" s="166"/>
      <c r="X35" s="166"/>
      <c r="Y35" s="166"/>
      <c r="Z35" s="166"/>
      <c r="AA35" s="166"/>
      <c r="AB35" s="166"/>
      <c r="AC35" s="166"/>
      <c r="AD35" s="166"/>
      <c r="AE35" s="166"/>
      <c r="AF35" s="253">
        <v>0</v>
      </c>
      <c r="AG35" s="18"/>
      <c r="AH35" s="13"/>
      <c r="AI35" s="166"/>
      <c r="AJ35" s="162"/>
      <c r="AK35" s="162"/>
      <c r="AL35" s="391"/>
      <c r="AM35" s="391"/>
      <c r="AN35" s="391"/>
      <c r="AO35" s="391"/>
      <c r="AP35" s="403"/>
      <c r="AR35" s="92"/>
    </row>
    <row r="36" spans="1:44" s="5" customFormat="1" ht="33" customHeight="1">
      <c r="A36" s="322"/>
      <c r="B36" s="324"/>
      <c r="C36" s="357"/>
      <c r="D36" s="324"/>
      <c r="E36" s="324"/>
      <c r="F36" s="324"/>
      <c r="G36" s="58" t="s">
        <v>12</v>
      </c>
      <c r="H36" s="180"/>
      <c r="I36" s="180"/>
      <c r="J36" s="180"/>
      <c r="K36" s="180"/>
      <c r="L36" s="253">
        <v>15008539</v>
      </c>
      <c r="M36" s="180"/>
      <c r="N36" s="180"/>
      <c r="O36" s="180"/>
      <c r="P36" s="180"/>
      <c r="Q36" s="180"/>
      <c r="R36" s="180"/>
      <c r="S36" s="180"/>
      <c r="T36" s="180"/>
      <c r="U36" s="180"/>
      <c r="V36" s="180"/>
      <c r="W36" s="180"/>
      <c r="X36" s="180"/>
      <c r="Y36" s="180"/>
      <c r="Z36" s="180"/>
      <c r="AA36" s="180"/>
      <c r="AB36" s="180"/>
      <c r="AC36" s="180"/>
      <c r="AD36" s="180"/>
      <c r="AE36" s="180"/>
      <c r="AF36" s="249">
        <v>10480618</v>
      </c>
      <c r="AG36" s="163"/>
      <c r="AH36" s="163"/>
      <c r="AI36" s="180"/>
      <c r="AJ36" s="162"/>
      <c r="AK36" s="162"/>
      <c r="AL36" s="391"/>
      <c r="AM36" s="391"/>
      <c r="AN36" s="391"/>
      <c r="AO36" s="391"/>
      <c r="AP36" s="403"/>
      <c r="AR36" s="92"/>
    </row>
    <row r="37" spans="1:44" s="5" customFormat="1" ht="36" customHeight="1">
      <c r="A37" s="322"/>
      <c r="B37" s="324"/>
      <c r="C37" s="357"/>
      <c r="D37" s="324"/>
      <c r="E37" s="324"/>
      <c r="F37" s="324"/>
      <c r="G37" s="58" t="s">
        <v>13</v>
      </c>
      <c r="H37" s="169">
        <v>10</v>
      </c>
      <c r="I37" s="191">
        <v>1</v>
      </c>
      <c r="J37" s="191">
        <v>1</v>
      </c>
      <c r="K37" s="191">
        <f>+K33</f>
        <v>0.5</v>
      </c>
      <c r="L37" s="258">
        <f>L33+L35</f>
        <v>2.5</v>
      </c>
      <c r="M37" s="193"/>
      <c r="N37" s="193"/>
      <c r="O37" s="193"/>
      <c r="P37" s="193"/>
      <c r="Q37" s="192">
        <v>1</v>
      </c>
      <c r="R37" s="169"/>
      <c r="S37" s="169"/>
      <c r="T37" s="169"/>
      <c r="U37" s="169"/>
      <c r="V37" s="192">
        <v>1</v>
      </c>
      <c r="W37" s="194"/>
      <c r="X37" s="169"/>
      <c r="Y37" s="169"/>
      <c r="Z37" s="169"/>
      <c r="AA37" s="192">
        <v>5</v>
      </c>
      <c r="AB37" s="193"/>
      <c r="AC37" s="193"/>
      <c r="AD37" s="193"/>
      <c r="AE37" s="193"/>
      <c r="AF37" s="249">
        <f>+AF35+AF33</f>
        <v>0</v>
      </c>
      <c r="AG37" s="18"/>
      <c r="AH37" s="13"/>
      <c r="AI37" s="191"/>
      <c r="AJ37" s="162"/>
      <c r="AK37" s="162"/>
      <c r="AL37" s="391"/>
      <c r="AM37" s="391"/>
      <c r="AN37" s="391"/>
      <c r="AO37" s="391"/>
      <c r="AP37" s="403"/>
      <c r="AR37" s="92"/>
    </row>
    <row r="38" spans="1:44" s="5" customFormat="1" ht="41.25" customHeight="1" thickBot="1">
      <c r="A38" s="323"/>
      <c r="B38" s="342"/>
      <c r="C38" s="358"/>
      <c r="D38" s="342"/>
      <c r="E38" s="342"/>
      <c r="F38" s="342"/>
      <c r="G38" s="100" t="s">
        <v>14</v>
      </c>
      <c r="H38" s="182">
        <f>H34+H36</f>
        <v>1380005323.84815</v>
      </c>
      <c r="I38" s="182">
        <f t="shared" ref="I38" si="5">I34+I36</f>
        <v>97471587</v>
      </c>
      <c r="J38" s="182">
        <v>48971587</v>
      </c>
      <c r="K38" s="183">
        <f t="shared" ref="K38:AA38" si="6">K34+K36</f>
        <v>25436478</v>
      </c>
      <c r="L38" s="253">
        <f>L34+L36</f>
        <v>464121229</v>
      </c>
      <c r="M38" s="182">
        <f t="shared" si="6"/>
        <v>0</v>
      </c>
      <c r="N38" s="182">
        <f t="shared" si="6"/>
        <v>0</v>
      </c>
      <c r="O38" s="182">
        <f t="shared" si="6"/>
        <v>0</v>
      </c>
      <c r="P38" s="182">
        <f t="shared" si="6"/>
        <v>0</v>
      </c>
      <c r="Q38" s="182">
        <f t="shared" si="6"/>
        <v>372934172.63999999</v>
      </c>
      <c r="R38" s="182">
        <f t="shared" si="6"/>
        <v>0</v>
      </c>
      <c r="S38" s="182">
        <f t="shared" si="6"/>
        <v>0</v>
      </c>
      <c r="T38" s="182">
        <f t="shared" si="6"/>
        <v>0</v>
      </c>
      <c r="U38" s="182">
        <f t="shared" si="6"/>
        <v>0</v>
      </c>
      <c r="V38" s="182">
        <v>383725881.27200001</v>
      </c>
      <c r="W38" s="182"/>
      <c r="X38" s="182">
        <f t="shared" si="6"/>
        <v>0</v>
      </c>
      <c r="Y38" s="182">
        <f t="shared" si="6"/>
        <v>0</v>
      </c>
      <c r="Z38" s="182">
        <f t="shared" si="6"/>
        <v>0</v>
      </c>
      <c r="AA38" s="182">
        <f t="shared" si="6"/>
        <v>172781087.66780001</v>
      </c>
      <c r="AB38" s="182"/>
      <c r="AC38" s="182"/>
      <c r="AD38" s="182"/>
      <c r="AE38" s="182"/>
      <c r="AF38" s="250">
        <f>+AF36+AF34</f>
        <v>96920618</v>
      </c>
      <c r="AG38" s="182"/>
      <c r="AH38" s="117"/>
      <c r="AI38" s="183"/>
      <c r="AJ38" s="184"/>
      <c r="AK38" s="184"/>
      <c r="AL38" s="392"/>
      <c r="AM38" s="392"/>
      <c r="AN38" s="392"/>
      <c r="AO38" s="392"/>
      <c r="AP38" s="404"/>
      <c r="AQ38" s="74"/>
      <c r="AR38" s="92"/>
    </row>
    <row r="39" spans="1:44" s="5" customFormat="1" ht="45" customHeight="1">
      <c r="A39" s="324" t="s">
        <v>135</v>
      </c>
      <c r="B39" s="324">
        <v>6</v>
      </c>
      <c r="C39" s="356" t="s">
        <v>136</v>
      </c>
      <c r="D39" s="324" t="s">
        <v>125</v>
      </c>
      <c r="E39" s="324">
        <v>466</v>
      </c>
      <c r="F39" s="324">
        <v>177</v>
      </c>
      <c r="G39" s="58" t="s">
        <v>9</v>
      </c>
      <c r="H39" s="169">
        <v>80</v>
      </c>
      <c r="I39" s="191">
        <v>1</v>
      </c>
      <c r="J39" s="191">
        <v>1</v>
      </c>
      <c r="K39" s="191">
        <v>0.6</v>
      </c>
      <c r="L39" s="215">
        <v>9</v>
      </c>
      <c r="M39" s="193"/>
      <c r="N39" s="193"/>
      <c r="O39" s="193"/>
      <c r="P39" s="193"/>
      <c r="Q39" s="192">
        <v>40</v>
      </c>
      <c r="R39" s="169"/>
      <c r="S39" s="169"/>
      <c r="T39" s="169"/>
      <c r="U39" s="169"/>
      <c r="V39" s="192">
        <v>20</v>
      </c>
      <c r="W39" s="194"/>
      <c r="X39" s="169"/>
      <c r="Y39" s="169"/>
      <c r="Z39" s="169"/>
      <c r="AA39" s="192">
        <v>10</v>
      </c>
      <c r="AB39" s="193"/>
      <c r="AC39" s="193"/>
      <c r="AD39" s="193"/>
      <c r="AE39" s="193"/>
      <c r="AF39" s="254">
        <v>0</v>
      </c>
      <c r="AG39" s="18"/>
      <c r="AH39" s="13"/>
      <c r="AI39" s="191"/>
      <c r="AJ39" s="162">
        <f>AF39/L39</f>
        <v>0</v>
      </c>
      <c r="AK39" s="207">
        <f>(K39+L39)/H39</f>
        <v>0.12</v>
      </c>
      <c r="AL39" s="352" t="s">
        <v>218</v>
      </c>
      <c r="AM39" s="354" t="s">
        <v>206</v>
      </c>
      <c r="AN39" s="354" t="s">
        <v>219</v>
      </c>
      <c r="AO39" s="354" t="s">
        <v>211</v>
      </c>
      <c r="AP39" s="393" t="s">
        <v>220</v>
      </c>
      <c r="AR39" s="92"/>
    </row>
    <row r="40" spans="1:44" s="5" customFormat="1" ht="36" customHeight="1">
      <c r="A40" s="324"/>
      <c r="B40" s="324"/>
      <c r="C40" s="357"/>
      <c r="D40" s="324"/>
      <c r="E40" s="324"/>
      <c r="F40" s="324"/>
      <c r="G40" s="58" t="s">
        <v>10</v>
      </c>
      <c r="H40" s="178">
        <v>5466158381.8833771</v>
      </c>
      <c r="I40" s="178">
        <v>176451330</v>
      </c>
      <c r="J40" s="178">
        <v>136451330</v>
      </c>
      <c r="K40" s="178">
        <v>117519395</v>
      </c>
      <c r="L40" s="253">
        <v>1194445933</v>
      </c>
      <c r="M40" s="163"/>
      <c r="N40" s="163"/>
      <c r="O40" s="163"/>
      <c r="P40" s="163"/>
      <c r="Q40" s="163">
        <v>2120066785.0019</v>
      </c>
      <c r="R40" s="163"/>
      <c r="S40" s="163"/>
      <c r="T40" s="163"/>
      <c r="U40" s="163"/>
      <c r="V40" s="163">
        <v>1239277220.4421501</v>
      </c>
      <c r="W40" s="163"/>
      <c r="X40" s="163"/>
      <c r="Y40" s="163"/>
      <c r="Z40" s="163"/>
      <c r="AA40" s="163">
        <v>780717421.43190503</v>
      </c>
      <c r="AB40" s="163"/>
      <c r="AC40" s="163"/>
      <c r="AD40" s="163"/>
      <c r="AE40" s="163"/>
      <c r="AF40" s="249">
        <v>48900000</v>
      </c>
      <c r="AG40" s="163"/>
      <c r="AH40" s="99"/>
      <c r="AI40" s="178"/>
      <c r="AJ40" s="162">
        <f>AF40/L40</f>
        <v>4.0939483863603229E-2</v>
      </c>
      <c r="AK40" s="162">
        <f>(K40+L40)/H40</f>
        <v>0.24001597398792521</v>
      </c>
      <c r="AL40" s="347"/>
      <c r="AM40" s="328"/>
      <c r="AN40" s="328"/>
      <c r="AO40" s="328"/>
      <c r="AP40" s="394"/>
      <c r="AR40" s="92"/>
    </row>
    <row r="41" spans="1:44" s="5" customFormat="1" ht="40.5" customHeight="1">
      <c r="A41" s="324"/>
      <c r="B41" s="324"/>
      <c r="C41" s="357"/>
      <c r="D41" s="324"/>
      <c r="E41" s="324"/>
      <c r="F41" s="324"/>
      <c r="G41" s="58" t="s">
        <v>11</v>
      </c>
      <c r="H41" s="166"/>
      <c r="I41" s="166"/>
      <c r="J41" s="166"/>
      <c r="K41" s="166"/>
      <c r="L41" s="258">
        <v>0.4</v>
      </c>
      <c r="M41" s="166"/>
      <c r="N41" s="166"/>
      <c r="O41" s="166"/>
      <c r="P41" s="166"/>
      <c r="Q41" s="166"/>
      <c r="R41" s="166"/>
      <c r="S41" s="166"/>
      <c r="T41" s="166"/>
      <c r="U41" s="166"/>
      <c r="V41" s="166"/>
      <c r="W41" s="166"/>
      <c r="X41" s="166"/>
      <c r="Y41" s="166"/>
      <c r="Z41" s="166"/>
      <c r="AA41" s="166"/>
      <c r="AB41" s="166"/>
      <c r="AC41" s="166"/>
      <c r="AD41" s="166"/>
      <c r="AE41" s="166"/>
      <c r="AF41" s="249">
        <v>0</v>
      </c>
      <c r="AG41" s="18"/>
      <c r="AH41" s="13"/>
      <c r="AI41" s="166"/>
      <c r="AJ41" s="162"/>
      <c r="AK41" s="162"/>
      <c r="AL41" s="347"/>
      <c r="AM41" s="328"/>
      <c r="AN41" s="328"/>
      <c r="AO41" s="328"/>
      <c r="AP41" s="394"/>
      <c r="AR41" s="92"/>
    </row>
    <row r="42" spans="1:44" s="5" customFormat="1" ht="33" customHeight="1">
      <c r="A42" s="324"/>
      <c r="B42" s="324"/>
      <c r="C42" s="357"/>
      <c r="D42" s="324"/>
      <c r="E42" s="324"/>
      <c r="F42" s="324"/>
      <c r="G42" s="58" t="s">
        <v>12</v>
      </c>
      <c r="H42" s="180"/>
      <c r="I42" s="180"/>
      <c r="J42" s="180"/>
      <c r="K42" s="180"/>
      <c r="L42" s="253">
        <v>69871194</v>
      </c>
      <c r="M42" s="180"/>
      <c r="N42" s="180"/>
      <c r="O42" s="180"/>
      <c r="P42" s="180"/>
      <c r="Q42" s="180"/>
      <c r="R42" s="180"/>
      <c r="S42" s="180"/>
      <c r="T42" s="180"/>
      <c r="U42" s="180"/>
      <c r="V42" s="180"/>
      <c r="W42" s="180"/>
      <c r="X42" s="180"/>
      <c r="Y42" s="180"/>
      <c r="Z42" s="180"/>
      <c r="AA42" s="180"/>
      <c r="AB42" s="180"/>
      <c r="AC42" s="180"/>
      <c r="AD42" s="180"/>
      <c r="AE42" s="180"/>
      <c r="AF42" s="249">
        <v>20475862.5</v>
      </c>
      <c r="AG42" s="163"/>
      <c r="AH42" s="163"/>
      <c r="AI42" s="180"/>
      <c r="AJ42" s="162"/>
      <c r="AK42" s="162"/>
      <c r="AL42" s="347"/>
      <c r="AM42" s="328"/>
      <c r="AN42" s="328"/>
      <c r="AO42" s="328"/>
      <c r="AP42" s="394"/>
      <c r="AR42" s="92"/>
    </row>
    <row r="43" spans="1:44" s="5" customFormat="1" ht="36" customHeight="1">
      <c r="A43" s="324"/>
      <c r="B43" s="324"/>
      <c r="C43" s="357"/>
      <c r="D43" s="324"/>
      <c r="E43" s="324"/>
      <c r="F43" s="324"/>
      <c r="G43" s="58" t="s">
        <v>13</v>
      </c>
      <c r="H43" s="169">
        <f>+H39+H41</f>
        <v>80</v>
      </c>
      <c r="I43" s="191">
        <f t="shared" ref="I43" si="7">+I39+I41</f>
        <v>1</v>
      </c>
      <c r="J43" s="191">
        <v>1</v>
      </c>
      <c r="K43" s="191">
        <f t="shared" ref="K43:AA43" si="8">+K39+K41</f>
        <v>0.6</v>
      </c>
      <c r="L43" s="258">
        <f t="shared" si="8"/>
        <v>9.4</v>
      </c>
      <c r="M43" s="193">
        <f t="shared" si="8"/>
        <v>0</v>
      </c>
      <c r="N43" s="193">
        <f t="shared" si="8"/>
        <v>0</v>
      </c>
      <c r="O43" s="193">
        <f t="shared" si="8"/>
        <v>0</v>
      </c>
      <c r="P43" s="193">
        <f t="shared" si="8"/>
        <v>0</v>
      </c>
      <c r="Q43" s="192">
        <f t="shared" si="8"/>
        <v>40</v>
      </c>
      <c r="R43" s="169">
        <f t="shared" si="8"/>
        <v>0</v>
      </c>
      <c r="S43" s="169">
        <f t="shared" si="8"/>
        <v>0</v>
      </c>
      <c r="T43" s="169">
        <f t="shared" si="8"/>
        <v>0</v>
      </c>
      <c r="U43" s="169">
        <f t="shared" si="8"/>
        <v>0</v>
      </c>
      <c r="V43" s="192">
        <v>20</v>
      </c>
      <c r="W43" s="194"/>
      <c r="X43" s="169">
        <f t="shared" si="8"/>
        <v>0</v>
      </c>
      <c r="Y43" s="169">
        <f t="shared" si="8"/>
        <v>0</v>
      </c>
      <c r="Z43" s="169">
        <f t="shared" si="8"/>
        <v>0</v>
      </c>
      <c r="AA43" s="192">
        <f t="shared" si="8"/>
        <v>10</v>
      </c>
      <c r="AB43" s="193"/>
      <c r="AC43" s="193"/>
      <c r="AD43" s="193"/>
      <c r="AE43" s="193"/>
      <c r="AF43" s="249">
        <f>+AF41+AF39</f>
        <v>0</v>
      </c>
      <c r="AG43" s="18"/>
      <c r="AH43" s="13"/>
      <c r="AI43" s="191"/>
      <c r="AJ43" s="162"/>
      <c r="AK43" s="207"/>
      <c r="AL43" s="347"/>
      <c r="AM43" s="328"/>
      <c r="AN43" s="328"/>
      <c r="AO43" s="328"/>
      <c r="AP43" s="394"/>
      <c r="AR43" s="92"/>
    </row>
    <row r="44" spans="1:44" s="5" customFormat="1" ht="49.5" customHeight="1" thickBot="1">
      <c r="A44" s="324"/>
      <c r="B44" s="342"/>
      <c r="C44" s="358"/>
      <c r="D44" s="342"/>
      <c r="E44" s="342"/>
      <c r="F44" s="342"/>
      <c r="G44" s="100" t="s">
        <v>14</v>
      </c>
      <c r="H44" s="182">
        <f>H40+H42</f>
        <v>5466158381.8833771</v>
      </c>
      <c r="I44" s="182">
        <f>I40+I42</f>
        <v>176451330</v>
      </c>
      <c r="J44" s="182">
        <v>136451330</v>
      </c>
      <c r="K44" s="182">
        <f t="shared" ref="K44:AA44" si="9">K40+K42</f>
        <v>117519395</v>
      </c>
      <c r="L44" s="253">
        <f t="shared" si="9"/>
        <v>1264317127</v>
      </c>
      <c r="M44" s="205">
        <f t="shared" si="9"/>
        <v>0</v>
      </c>
      <c r="N44" s="205">
        <f t="shared" si="9"/>
        <v>0</v>
      </c>
      <c r="O44" s="205">
        <f t="shared" si="9"/>
        <v>0</v>
      </c>
      <c r="P44" s="205">
        <f t="shared" si="9"/>
        <v>0</v>
      </c>
      <c r="Q44" s="205">
        <f t="shared" si="9"/>
        <v>2120066785.0019</v>
      </c>
      <c r="R44" s="205">
        <f t="shared" si="9"/>
        <v>0</v>
      </c>
      <c r="S44" s="205">
        <f t="shared" si="9"/>
        <v>0</v>
      </c>
      <c r="T44" s="205">
        <f t="shared" si="9"/>
        <v>0</v>
      </c>
      <c r="U44" s="205">
        <f t="shared" si="9"/>
        <v>0</v>
      </c>
      <c r="V44" s="205">
        <v>1239177220.4421501</v>
      </c>
      <c r="W44" s="205"/>
      <c r="X44" s="205">
        <f t="shared" si="9"/>
        <v>0</v>
      </c>
      <c r="Y44" s="205">
        <f t="shared" si="9"/>
        <v>0</v>
      </c>
      <c r="Z44" s="205">
        <f t="shared" si="9"/>
        <v>0</v>
      </c>
      <c r="AA44" s="205">
        <f t="shared" si="9"/>
        <v>780717421.43190503</v>
      </c>
      <c r="AB44" s="205"/>
      <c r="AC44" s="205"/>
      <c r="AD44" s="205"/>
      <c r="AE44" s="205"/>
      <c r="AF44" s="250">
        <f>+AF42+AF40</f>
        <v>69375862.5</v>
      </c>
      <c r="AG44" s="205"/>
      <c r="AH44" s="117"/>
      <c r="AI44" s="182"/>
      <c r="AJ44" s="184"/>
      <c r="AK44" s="184"/>
      <c r="AL44" s="353"/>
      <c r="AM44" s="355"/>
      <c r="AN44" s="355"/>
      <c r="AO44" s="355"/>
      <c r="AP44" s="395"/>
      <c r="AR44" s="92"/>
    </row>
    <row r="45" spans="1:44" s="5" customFormat="1" ht="45" customHeight="1">
      <c r="A45" s="325"/>
      <c r="B45" s="359">
        <v>7</v>
      </c>
      <c r="C45" s="356" t="s">
        <v>142</v>
      </c>
      <c r="D45" s="350" t="s">
        <v>125</v>
      </c>
      <c r="E45" s="350">
        <v>466</v>
      </c>
      <c r="F45" s="350">
        <v>177</v>
      </c>
      <c r="G45" s="57" t="s">
        <v>9</v>
      </c>
      <c r="H45" s="160">
        <v>80</v>
      </c>
      <c r="I45" s="185">
        <v>30</v>
      </c>
      <c r="J45" s="185">
        <v>30</v>
      </c>
      <c r="K45" s="185">
        <v>1</v>
      </c>
      <c r="L45" s="215">
        <v>20</v>
      </c>
      <c r="M45" s="160"/>
      <c r="N45" s="160"/>
      <c r="O45" s="160"/>
      <c r="P45" s="160"/>
      <c r="Q45" s="160">
        <v>15</v>
      </c>
      <c r="R45" s="160"/>
      <c r="S45" s="160"/>
      <c r="T45" s="160"/>
      <c r="U45" s="160"/>
      <c r="V45" s="160">
        <v>10</v>
      </c>
      <c r="W45" s="160"/>
      <c r="X45" s="160"/>
      <c r="Y45" s="160"/>
      <c r="Z45" s="160"/>
      <c r="AA45" s="160">
        <v>5</v>
      </c>
      <c r="AB45" s="160"/>
      <c r="AC45" s="160"/>
      <c r="AD45" s="160"/>
      <c r="AE45" s="160"/>
      <c r="AF45" s="252">
        <v>0</v>
      </c>
      <c r="AG45" s="208"/>
      <c r="AH45" s="209"/>
      <c r="AI45" s="185"/>
      <c r="AJ45" s="161">
        <f>AF45/L45</f>
        <v>0</v>
      </c>
      <c r="AK45" s="161">
        <f>(K45+L45)/H45</f>
        <v>0.26250000000000001</v>
      </c>
      <c r="AL45" s="396" t="s">
        <v>221</v>
      </c>
      <c r="AM45" s="396" t="s">
        <v>222</v>
      </c>
      <c r="AN45" s="396" t="s">
        <v>223</v>
      </c>
      <c r="AO45" s="396" t="s">
        <v>224</v>
      </c>
      <c r="AP45" s="399" t="s">
        <v>225</v>
      </c>
      <c r="AR45" s="92"/>
    </row>
    <row r="46" spans="1:44" s="5" customFormat="1" ht="36" customHeight="1">
      <c r="A46" s="325"/>
      <c r="B46" s="344"/>
      <c r="C46" s="357"/>
      <c r="D46" s="324"/>
      <c r="E46" s="324"/>
      <c r="F46" s="324"/>
      <c r="G46" s="58" t="s">
        <v>10</v>
      </c>
      <c r="H46" s="178">
        <v>8024185282.4240751</v>
      </c>
      <c r="I46" s="178">
        <v>526558414</v>
      </c>
      <c r="J46" s="178">
        <v>509388414</v>
      </c>
      <c r="K46" s="178">
        <v>438170282</v>
      </c>
      <c r="L46" s="253">
        <v>1705086345</v>
      </c>
      <c r="M46" s="163"/>
      <c r="N46" s="163"/>
      <c r="O46" s="163"/>
      <c r="P46" s="163"/>
      <c r="Q46" s="163">
        <v>2208917086.3199997</v>
      </c>
      <c r="R46" s="163"/>
      <c r="S46" s="163"/>
      <c r="T46" s="163"/>
      <c r="U46" s="163"/>
      <c r="V46" s="163">
        <v>2414362940.6360002</v>
      </c>
      <c r="W46" s="163"/>
      <c r="X46" s="163"/>
      <c r="Y46" s="163"/>
      <c r="Z46" s="163"/>
      <c r="AA46" s="163">
        <v>1210040543.8339</v>
      </c>
      <c r="AB46" s="163"/>
      <c r="AC46" s="163"/>
      <c r="AD46" s="163"/>
      <c r="AE46" s="163"/>
      <c r="AF46" s="249">
        <v>48900000</v>
      </c>
      <c r="AG46" s="163"/>
      <c r="AH46" s="97"/>
      <c r="AI46" s="178"/>
      <c r="AJ46" s="162">
        <f>AF46/L46</f>
        <v>2.8678899542767731E-2</v>
      </c>
      <c r="AK46" s="162">
        <f>(K46+L46)/H46</f>
        <v>0.26709959348702011</v>
      </c>
      <c r="AL46" s="397"/>
      <c r="AM46" s="397"/>
      <c r="AN46" s="397"/>
      <c r="AO46" s="397"/>
      <c r="AP46" s="400"/>
      <c r="AR46" s="92"/>
    </row>
    <row r="47" spans="1:44" s="5" customFormat="1" ht="40.5" customHeight="1">
      <c r="A47" s="325"/>
      <c r="B47" s="344"/>
      <c r="C47" s="357"/>
      <c r="D47" s="324"/>
      <c r="E47" s="324"/>
      <c r="F47" s="324"/>
      <c r="G47" s="58" t="s">
        <v>11</v>
      </c>
      <c r="H47" s="166"/>
      <c r="I47" s="166"/>
      <c r="J47" s="166"/>
      <c r="K47" s="166"/>
      <c r="L47" s="215">
        <v>29</v>
      </c>
      <c r="M47" s="166"/>
      <c r="N47" s="166"/>
      <c r="O47" s="166"/>
      <c r="P47" s="166"/>
      <c r="Q47" s="166"/>
      <c r="R47" s="166"/>
      <c r="S47" s="166"/>
      <c r="T47" s="166"/>
      <c r="U47" s="166"/>
      <c r="V47" s="166"/>
      <c r="W47" s="166"/>
      <c r="X47" s="166"/>
      <c r="Y47" s="166"/>
      <c r="Z47" s="166"/>
      <c r="AA47" s="166"/>
      <c r="AB47" s="166"/>
      <c r="AC47" s="166"/>
      <c r="AD47" s="166"/>
      <c r="AE47" s="166"/>
      <c r="AF47" s="255">
        <v>6.74</v>
      </c>
      <c r="AG47" s="18"/>
      <c r="AH47" s="97"/>
      <c r="AI47" s="166"/>
      <c r="AJ47" s="162"/>
      <c r="AK47" s="162"/>
      <c r="AL47" s="397"/>
      <c r="AM47" s="397"/>
      <c r="AN47" s="397"/>
      <c r="AO47" s="397"/>
      <c r="AP47" s="400"/>
      <c r="AR47" s="92"/>
    </row>
    <row r="48" spans="1:44" s="5" customFormat="1" ht="33" customHeight="1" thickBot="1">
      <c r="A48" s="325"/>
      <c r="B48" s="344"/>
      <c r="C48" s="357"/>
      <c r="D48" s="324"/>
      <c r="E48" s="324"/>
      <c r="F48" s="324"/>
      <c r="G48" s="58" t="s">
        <v>12</v>
      </c>
      <c r="H48" s="180"/>
      <c r="I48" s="180"/>
      <c r="J48" s="180"/>
      <c r="K48" s="180"/>
      <c r="L48" s="253">
        <v>431339501</v>
      </c>
      <c r="M48" s="180"/>
      <c r="N48" s="180"/>
      <c r="O48" s="180"/>
      <c r="P48" s="180"/>
      <c r="Q48" s="180"/>
      <c r="R48" s="180"/>
      <c r="S48" s="180"/>
      <c r="T48" s="180"/>
      <c r="U48" s="180"/>
      <c r="V48" s="180"/>
      <c r="W48" s="180"/>
      <c r="X48" s="180"/>
      <c r="Y48" s="180"/>
      <c r="Z48" s="180"/>
      <c r="AA48" s="180"/>
      <c r="AB48" s="180"/>
      <c r="AC48" s="180"/>
      <c r="AD48" s="180"/>
      <c r="AE48" s="180"/>
      <c r="AF48" s="249">
        <f>6046315.75+85000000</f>
        <v>91046315.75</v>
      </c>
      <c r="AG48" s="163"/>
      <c r="AH48" s="164"/>
      <c r="AI48" s="180"/>
      <c r="AJ48" s="162"/>
      <c r="AK48" s="162"/>
      <c r="AL48" s="397"/>
      <c r="AM48" s="397"/>
      <c r="AN48" s="397"/>
      <c r="AO48" s="397"/>
      <c r="AP48" s="400"/>
      <c r="AR48" s="92"/>
    </row>
    <row r="49" spans="1:46" s="5" customFormat="1" ht="36" customHeight="1">
      <c r="A49" s="325"/>
      <c r="B49" s="344"/>
      <c r="C49" s="357"/>
      <c r="D49" s="324"/>
      <c r="E49" s="324"/>
      <c r="F49" s="324"/>
      <c r="G49" s="58" t="s">
        <v>13</v>
      </c>
      <c r="H49" s="169">
        <f>+H45+H47</f>
        <v>80</v>
      </c>
      <c r="I49" s="191">
        <f t="shared" ref="I49" si="10">+I45+I47</f>
        <v>30</v>
      </c>
      <c r="J49" s="191">
        <v>30</v>
      </c>
      <c r="K49" s="185">
        <f t="shared" ref="K49:AA49" si="11">+K45+K47</f>
        <v>1</v>
      </c>
      <c r="L49" s="215">
        <f t="shared" si="11"/>
        <v>49</v>
      </c>
      <c r="M49" s="160">
        <f t="shared" si="11"/>
        <v>0</v>
      </c>
      <c r="N49" s="160">
        <f t="shared" si="11"/>
        <v>0</v>
      </c>
      <c r="O49" s="160">
        <f t="shared" si="11"/>
        <v>0</v>
      </c>
      <c r="P49" s="160">
        <f t="shared" si="11"/>
        <v>0</v>
      </c>
      <c r="Q49" s="160">
        <f t="shared" si="11"/>
        <v>15</v>
      </c>
      <c r="R49" s="160">
        <f t="shared" si="11"/>
        <v>0</v>
      </c>
      <c r="S49" s="160">
        <f t="shared" si="11"/>
        <v>0</v>
      </c>
      <c r="T49" s="160">
        <f t="shared" si="11"/>
        <v>0</v>
      </c>
      <c r="U49" s="160">
        <f t="shared" si="11"/>
        <v>0</v>
      </c>
      <c r="V49" s="160">
        <v>10</v>
      </c>
      <c r="W49" s="160"/>
      <c r="X49" s="160">
        <f t="shared" si="11"/>
        <v>0</v>
      </c>
      <c r="Y49" s="160">
        <f t="shared" si="11"/>
        <v>0</v>
      </c>
      <c r="Z49" s="160">
        <f t="shared" si="11"/>
        <v>0</v>
      </c>
      <c r="AA49" s="160">
        <f t="shared" si="11"/>
        <v>5</v>
      </c>
      <c r="AB49" s="160"/>
      <c r="AC49" s="160"/>
      <c r="AD49" s="160"/>
      <c r="AE49" s="160"/>
      <c r="AF49" s="256">
        <f>+AF47+AF45</f>
        <v>6.74</v>
      </c>
      <c r="AG49" s="208"/>
      <c r="AH49" s="209"/>
      <c r="AI49" s="185"/>
      <c r="AJ49" s="161"/>
      <c r="AK49" s="161"/>
      <c r="AL49" s="397"/>
      <c r="AM49" s="397"/>
      <c r="AN49" s="397"/>
      <c r="AO49" s="397"/>
      <c r="AP49" s="400"/>
      <c r="AR49" s="92"/>
    </row>
    <row r="50" spans="1:46" s="5" customFormat="1" ht="49.5" customHeight="1" thickBot="1">
      <c r="A50" s="325"/>
      <c r="B50" s="345"/>
      <c r="C50" s="358"/>
      <c r="D50" s="342"/>
      <c r="E50" s="342"/>
      <c r="F50" s="342"/>
      <c r="G50" s="100" t="s">
        <v>14</v>
      </c>
      <c r="H50" s="182">
        <f>H46+H48</f>
        <v>8024185282.4240751</v>
      </c>
      <c r="I50" s="182">
        <f t="shared" ref="I50" si="12">I46+I48</f>
        <v>526558414</v>
      </c>
      <c r="J50" s="182">
        <v>509388414</v>
      </c>
      <c r="K50" s="182">
        <f t="shared" ref="K50:AA50" si="13">K46+K48</f>
        <v>438170282</v>
      </c>
      <c r="L50" s="253">
        <f t="shared" si="13"/>
        <v>2136425846</v>
      </c>
      <c r="M50" s="205">
        <f t="shared" si="13"/>
        <v>0</v>
      </c>
      <c r="N50" s="205">
        <f t="shared" si="13"/>
        <v>0</v>
      </c>
      <c r="O50" s="205">
        <f t="shared" si="13"/>
        <v>0</v>
      </c>
      <c r="P50" s="205">
        <f t="shared" si="13"/>
        <v>0</v>
      </c>
      <c r="Q50" s="205">
        <f t="shared" si="13"/>
        <v>2208917086.3199997</v>
      </c>
      <c r="R50" s="205">
        <f t="shared" si="13"/>
        <v>0</v>
      </c>
      <c r="S50" s="205">
        <f t="shared" si="13"/>
        <v>0</v>
      </c>
      <c r="T50" s="205">
        <f t="shared" si="13"/>
        <v>0</v>
      </c>
      <c r="U50" s="205">
        <f t="shared" si="13"/>
        <v>0</v>
      </c>
      <c r="V50" s="205">
        <v>2414362940.6360002</v>
      </c>
      <c r="W50" s="205"/>
      <c r="X50" s="205">
        <f t="shared" si="13"/>
        <v>0</v>
      </c>
      <c r="Y50" s="205">
        <f t="shared" si="13"/>
        <v>0</v>
      </c>
      <c r="Z50" s="205">
        <f t="shared" si="13"/>
        <v>0</v>
      </c>
      <c r="AA50" s="205">
        <f t="shared" si="13"/>
        <v>1210040543.8339</v>
      </c>
      <c r="AB50" s="205"/>
      <c r="AC50" s="205"/>
      <c r="AD50" s="205"/>
      <c r="AE50" s="205"/>
      <c r="AF50" s="250">
        <f>+AF48+AF46</f>
        <v>139946315.75</v>
      </c>
      <c r="AG50" s="205"/>
      <c r="AH50" s="118"/>
      <c r="AI50" s="182"/>
      <c r="AJ50" s="184"/>
      <c r="AK50" s="184"/>
      <c r="AL50" s="398"/>
      <c r="AM50" s="398"/>
      <c r="AN50" s="398"/>
      <c r="AO50" s="398"/>
      <c r="AP50" s="401"/>
      <c r="AR50" s="92"/>
    </row>
    <row r="51" spans="1:46" s="5" customFormat="1" ht="45" customHeight="1">
      <c r="A51" s="325"/>
      <c r="B51" s="359">
        <v>8</v>
      </c>
      <c r="C51" s="356" t="s">
        <v>137</v>
      </c>
      <c r="D51" s="350" t="s">
        <v>125</v>
      </c>
      <c r="E51" s="350">
        <v>466</v>
      </c>
      <c r="F51" s="350">
        <v>177</v>
      </c>
      <c r="G51" s="57" t="s">
        <v>9</v>
      </c>
      <c r="H51" s="160">
        <f>2+8+15+10+5</f>
        <v>40</v>
      </c>
      <c r="I51" s="185">
        <v>2</v>
      </c>
      <c r="J51" s="185">
        <v>2</v>
      </c>
      <c r="K51" s="185">
        <v>2</v>
      </c>
      <c r="L51" s="215">
        <v>8</v>
      </c>
      <c r="M51" s="187"/>
      <c r="N51" s="187"/>
      <c r="O51" s="187"/>
      <c r="P51" s="187"/>
      <c r="Q51" s="187">
        <v>15</v>
      </c>
      <c r="R51" s="187"/>
      <c r="S51" s="187"/>
      <c r="T51" s="187"/>
      <c r="U51" s="187"/>
      <c r="V51" s="187">
        <v>10</v>
      </c>
      <c r="W51" s="187"/>
      <c r="X51" s="187"/>
      <c r="Y51" s="187"/>
      <c r="Z51" s="187"/>
      <c r="AA51" s="187">
        <v>5</v>
      </c>
      <c r="AB51" s="187"/>
      <c r="AC51" s="187"/>
      <c r="AD51" s="187"/>
      <c r="AE51" s="187"/>
      <c r="AF51" s="254">
        <v>0</v>
      </c>
      <c r="AG51" s="14"/>
      <c r="AH51" s="159"/>
      <c r="AI51" s="185"/>
      <c r="AJ51" s="161">
        <f>AF51/L51</f>
        <v>0</v>
      </c>
      <c r="AK51" s="161">
        <f>(K51+L51)/H51</f>
        <v>0.25</v>
      </c>
      <c r="AL51" s="405" t="s">
        <v>226</v>
      </c>
      <c r="AM51" s="354" t="s">
        <v>227</v>
      </c>
      <c r="AN51" s="354" t="s">
        <v>228</v>
      </c>
      <c r="AO51" s="354" t="s">
        <v>229</v>
      </c>
      <c r="AP51" s="393" t="s">
        <v>230</v>
      </c>
      <c r="AR51" s="92"/>
    </row>
    <row r="52" spans="1:46" s="5" customFormat="1" ht="36" customHeight="1">
      <c r="A52" s="325"/>
      <c r="B52" s="344"/>
      <c r="C52" s="357"/>
      <c r="D52" s="324"/>
      <c r="E52" s="324"/>
      <c r="F52" s="324"/>
      <c r="G52" s="58" t="s">
        <v>10</v>
      </c>
      <c r="H52" s="178">
        <v>738160180.78655624</v>
      </c>
      <c r="I52" s="182">
        <v>67600549</v>
      </c>
      <c r="J52" s="182">
        <v>67600549</v>
      </c>
      <c r="K52" s="182">
        <v>57654260</v>
      </c>
      <c r="L52" s="253">
        <v>180131055</v>
      </c>
      <c r="M52" s="163"/>
      <c r="N52" s="163"/>
      <c r="O52" s="163"/>
      <c r="P52" s="163"/>
      <c r="Q52" s="163">
        <v>224059208.34</v>
      </c>
      <c r="R52" s="163"/>
      <c r="S52" s="163"/>
      <c r="T52" s="163"/>
      <c r="U52" s="163"/>
      <c r="V52" s="163">
        <v>206512168.75700003</v>
      </c>
      <c r="W52" s="163"/>
      <c r="X52" s="163"/>
      <c r="Y52" s="163"/>
      <c r="Z52" s="163"/>
      <c r="AA52" s="163">
        <v>92168888.597424999</v>
      </c>
      <c r="AB52" s="163"/>
      <c r="AC52" s="163"/>
      <c r="AD52" s="163"/>
      <c r="AE52" s="163"/>
      <c r="AF52" s="249">
        <v>54580000</v>
      </c>
      <c r="AG52" s="163"/>
      <c r="AH52" s="178"/>
      <c r="AI52" s="182"/>
      <c r="AJ52" s="184">
        <f>AF52/L52</f>
        <v>0.30300161179869844</v>
      </c>
      <c r="AK52" s="184">
        <f>(K52+L52)/H52</f>
        <v>0.32213240593203596</v>
      </c>
      <c r="AL52" s="406"/>
      <c r="AM52" s="339"/>
      <c r="AN52" s="339"/>
      <c r="AO52" s="339"/>
      <c r="AP52" s="394"/>
      <c r="AR52" s="92"/>
    </row>
    <row r="53" spans="1:46" s="5" customFormat="1" ht="40.5" customHeight="1">
      <c r="A53" s="325"/>
      <c r="B53" s="344"/>
      <c r="C53" s="357"/>
      <c r="D53" s="324"/>
      <c r="E53" s="324"/>
      <c r="F53" s="324"/>
      <c r="G53" s="58" t="s">
        <v>11</v>
      </c>
      <c r="H53" s="166"/>
      <c r="I53" s="166"/>
      <c r="J53" s="166"/>
      <c r="K53" s="166"/>
      <c r="L53" s="257"/>
      <c r="M53" s="166"/>
      <c r="N53" s="166"/>
      <c r="O53" s="166"/>
      <c r="P53" s="166"/>
      <c r="Q53" s="166"/>
      <c r="R53" s="166"/>
      <c r="S53" s="166"/>
      <c r="T53" s="166"/>
      <c r="U53" s="166"/>
      <c r="V53" s="166"/>
      <c r="W53" s="166"/>
      <c r="X53" s="166"/>
      <c r="Y53" s="166"/>
      <c r="Z53" s="166"/>
      <c r="AA53" s="166"/>
      <c r="AB53" s="166"/>
      <c r="AC53" s="166"/>
      <c r="AD53" s="166"/>
      <c r="AE53" s="166"/>
      <c r="AF53" s="249">
        <v>0</v>
      </c>
      <c r="AG53" s="18"/>
      <c r="AH53" s="13"/>
      <c r="AI53" s="166"/>
      <c r="AJ53" s="162"/>
      <c r="AK53" s="162"/>
      <c r="AL53" s="406"/>
      <c r="AM53" s="339"/>
      <c r="AN53" s="339"/>
      <c r="AO53" s="339"/>
      <c r="AP53" s="394"/>
      <c r="AR53" s="92"/>
    </row>
    <row r="54" spans="1:46" s="5" customFormat="1" ht="33" customHeight="1" thickBot="1">
      <c r="A54" s="325"/>
      <c r="B54" s="344"/>
      <c r="C54" s="357"/>
      <c r="D54" s="324"/>
      <c r="E54" s="324"/>
      <c r="F54" s="324"/>
      <c r="G54" s="58" t="s">
        <v>12</v>
      </c>
      <c r="H54" s="180"/>
      <c r="I54" s="180"/>
      <c r="J54" s="180"/>
      <c r="K54" s="180"/>
      <c r="L54" s="253">
        <v>17781040</v>
      </c>
      <c r="M54" s="180"/>
      <c r="N54" s="180"/>
      <c r="O54" s="180"/>
      <c r="P54" s="180"/>
      <c r="Q54" s="180"/>
      <c r="R54" s="180"/>
      <c r="S54" s="180"/>
      <c r="T54" s="180"/>
      <c r="U54" s="180"/>
      <c r="V54" s="180"/>
      <c r="W54" s="180"/>
      <c r="X54" s="180"/>
      <c r="Y54" s="180"/>
      <c r="Z54" s="180"/>
      <c r="AA54" s="180"/>
      <c r="AB54" s="180"/>
      <c r="AC54" s="180"/>
      <c r="AD54" s="180"/>
      <c r="AE54" s="180"/>
      <c r="AF54" s="249">
        <v>17781040</v>
      </c>
      <c r="AG54" s="163"/>
      <c r="AH54" s="163"/>
      <c r="AI54" s="180"/>
      <c r="AJ54" s="162"/>
      <c r="AK54" s="162"/>
      <c r="AL54" s="406"/>
      <c r="AM54" s="339"/>
      <c r="AN54" s="339"/>
      <c r="AO54" s="339"/>
      <c r="AP54" s="394"/>
      <c r="AR54" s="92"/>
    </row>
    <row r="55" spans="1:46" s="5" customFormat="1" ht="36" customHeight="1">
      <c r="A55" s="325"/>
      <c r="B55" s="344"/>
      <c r="C55" s="357"/>
      <c r="D55" s="324"/>
      <c r="E55" s="324"/>
      <c r="F55" s="324"/>
      <c r="G55" s="58" t="s">
        <v>13</v>
      </c>
      <c r="H55" s="169">
        <f>+H51+H53</f>
        <v>40</v>
      </c>
      <c r="I55" s="191">
        <f t="shared" ref="I55" si="14">+I51+I53</f>
        <v>2</v>
      </c>
      <c r="J55" s="191">
        <v>2</v>
      </c>
      <c r="K55" s="185">
        <f t="shared" ref="K55:AA55" si="15">+K51+K53</f>
        <v>2</v>
      </c>
      <c r="L55" s="215">
        <f t="shared" si="15"/>
        <v>8</v>
      </c>
      <c r="M55" s="187">
        <f t="shared" si="15"/>
        <v>0</v>
      </c>
      <c r="N55" s="187">
        <f t="shared" si="15"/>
        <v>0</v>
      </c>
      <c r="O55" s="187">
        <f t="shared" si="15"/>
        <v>0</v>
      </c>
      <c r="P55" s="187">
        <f t="shared" si="15"/>
        <v>0</v>
      </c>
      <c r="Q55" s="187">
        <f t="shared" si="15"/>
        <v>15</v>
      </c>
      <c r="R55" s="187">
        <f t="shared" si="15"/>
        <v>0</v>
      </c>
      <c r="S55" s="187">
        <f t="shared" si="15"/>
        <v>0</v>
      </c>
      <c r="T55" s="187">
        <f t="shared" si="15"/>
        <v>0</v>
      </c>
      <c r="U55" s="187">
        <f t="shared" si="15"/>
        <v>0</v>
      </c>
      <c r="V55" s="187">
        <v>10</v>
      </c>
      <c r="W55" s="187"/>
      <c r="X55" s="187">
        <f t="shared" si="15"/>
        <v>0</v>
      </c>
      <c r="Y55" s="187">
        <f t="shared" si="15"/>
        <v>0</v>
      </c>
      <c r="Z55" s="187">
        <f t="shared" si="15"/>
        <v>0</v>
      </c>
      <c r="AA55" s="187">
        <f t="shared" si="15"/>
        <v>5</v>
      </c>
      <c r="AB55" s="187"/>
      <c r="AC55" s="187"/>
      <c r="AD55" s="187"/>
      <c r="AE55" s="187"/>
      <c r="AF55" s="249">
        <f>+AF53+AF51</f>
        <v>0</v>
      </c>
      <c r="AG55" s="14"/>
      <c r="AH55" s="159"/>
      <c r="AI55" s="185"/>
      <c r="AJ55" s="161"/>
      <c r="AK55" s="161"/>
      <c r="AL55" s="406"/>
      <c r="AM55" s="339"/>
      <c r="AN55" s="339"/>
      <c r="AO55" s="339"/>
      <c r="AP55" s="394"/>
      <c r="AR55" s="92"/>
    </row>
    <row r="56" spans="1:46" s="5" customFormat="1" ht="49.5" customHeight="1" thickBot="1">
      <c r="A56" s="325"/>
      <c r="B56" s="360"/>
      <c r="C56" s="358"/>
      <c r="D56" s="351"/>
      <c r="E56" s="351"/>
      <c r="F56" s="351"/>
      <c r="G56" s="59" t="s">
        <v>14</v>
      </c>
      <c r="H56" s="170">
        <f>H52+H54</f>
        <v>738160180.78655624</v>
      </c>
      <c r="I56" s="170">
        <f>I52+I54</f>
        <v>67600549</v>
      </c>
      <c r="J56" s="170">
        <v>67600549</v>
      </c>
      <c r="K56" s="170">
        <f t="shared" ref="K56:AA56" si="16">K52+K54</f>
        <v>57654260</v>
      </c>
      <c r="L56" s="259">
        <f t="shared" si="16"/>
        <v>197912095</v>
      </c>
      <c r="M56" s="172">
        <f t="shared" si="16"/>
        <v>0</v>
      </c>
      <c r="N56" s="172">
        <f t="shared" si="16"/>
        <v>0</v>
      </c>
      <c r="O56" s="172">
        <f t="shared" si="16"/>
        <v>0</v>
      </c>
      <c r="P56" s="172">
        <f t="shared" si="16"/>
        <v>0</v>
      </c>
      <c r="Q56" s="172">
        <f t="shared" si="16"/>
        <v>224059208.34</v>
      </c>
      <c r="R56" s="172">
        <f t="shared" si="16"/>
        <v>0</v>
      </c>
      <c r="S56" s="172">
        <f t="shared" si="16"/>
        <v>0</v>
      </c>
      <c r="T56" s="172">
        <f t="shared" si="16"/>
        <v>0</v>
      </c>
      <c r="U56" s="172">
        <f t="shared" si="16"/>
        <v>0</v>
      </c>
      <c r="V56" s="172">
        <v>206512168.75700003</v>
      </c>
      <c r="W56" s="172"/>
      <c r="X56" s="172">
        <f t="shared" si="16"/>
        <v>0</v>
      </c>
      <c r="Y56" s="172">
        <f t="shared" si="16"/>
        <v>0</v>
      </c>
      <c r="Z56" s="172">
        <f t="shared" si="16"/>
        <v>0</v>
      </c>
      <c r="AA56" s="172">
        <f t="shared" si="16"/>
        <v>92168888.597424999</v>
      </c>
      <c r="AB56" s="172"/>
      <c r="AC56" s="172"/>
      <c r="AD56" s="172"/>
      <c r="AE56" s="172"/>
      <c r="AF56" s="250">
        <f>+AF54+AF51</f>
        <v>17781040</v>
      </c>
      <c r="AG56" s="172"/>
      <c r="AH56" s="170"/>
      <c r="AI56" s="170"/>
      <c r="AJ56" s="173"/>
      <c r="AK56" s="173"/>
      <c r="AL56" s="407"/>
      <c r="AM56" s="408"/>
      <c r="AN56" s="408"/>
      <c r="AO56" s="408"/>
      <c r="AP56" s="395"/>
      <c r="AR56" s="92"/>
    </row>
    <row r="57" spans="1:46" ht="31.5" customHeight="1">
      <c r="A57" s="333" t="s">
        <v>15</v>
      </c>
      <c r="B57" s="334"/>
      <c r="C57" s="334"/>
      <c r="D57" s="334"/>
      <c r="E57" s="334"/>
      <c r="F57" s="335"/>
      <c r="G57" s="60" t="s">
        <v>10</v>
      </c>
      <c r="H57" s="210">
        <f>+H10+H16+H22+H28+H34+H40+H46+H52</f>
        <v>31690889630.571682</v>
      </c>
      <c r="I57" s="211">
        <f>+I10+I16+I22+I28+I34+I40+I46+I52</f>
        <v>1261547053</v>
      </c>
      <c r="J57" s="211">
        <f t="shared" ref="J57:AA57" si="17">+J10+J16+J22+J28+J34+J40+J46+J52</f>
        <v>1051547053</v>
      </c>
      <c r="K57" s="211">
        <f t="shared" si="17"/>
        <v>867743009</v>
      </c>
      <c r="L57" s="212">
        <f t="shared" si="17"/>
        <v>8795300000</v>
      </c>
      <c r="M57" s="21">
        <f t="shared" si="17"/>
        <v>0</v>
      </c>
      <c r="N57" s="21">
        <f t="shared" si="17"/>
        <v>0</v>
      </c>
      <c r="O57" s="21">
        <f t="shared" si="17"/>
        <v>0</v>
      </c>
      <c r="P57" s="21">
        <f t="shared" si="17"/>
        <v>0</v>
      </c>
      <c r="Q57" s="212">
        <f t="shared" si="17"/>
        <v>8694574713.6662998</v>
      </c>
      <c r="R57" s="21">
        <f t="shared" si="17"/>
        <v>0</v>
      </c>
      <c r="S57" s="21">
        <f t="shared" si="17"/>
        <v>0</v>
      </c>
      <c r="T57" s="21">
        <f t="shared" si="17"/>
        <v>0</v>
      </c>
      <c r="U57" s="21">
        <f t="shared" si="17"/>
        <v>0</v>
      </c>
      <c r="V57" s="212">
        <f t="shared" si="17"/>
        <v>6004182957.09025</v>
      </c>
      <c r="W57" s="21">
        <f t="shared" si="17"/>
        <v>0</v>
      </c>
      <c r="X57" s="21">
        <f t="shared" si="17"/>
        <v>0</v>
      </c>
      <c r="Y57" s="21">
        <f t="shared" si="17"/>
        <v>0</v>
      </c>
      <c r="Z57" s="21">
        <f t="shared" si="17"/>
        <v>0</v>
      </c>
      <c r="AA57" s="212">
        <f t="shared" si="17"/>
        <v>2978031444.4729977</v>
      </c>
      <c r="AB57" s="21"/>
      <c r="AC57" s="21"/>
      <c r="AD57" s="21"/>
      <c r="AE57" s="21"/>
      <c r="AF57" s="22">
        <f t="shared" ref="AF57" si="18">+AF10+AF16+AF22+AF28+AF34+AF40+AF46+AF52</f>
        <v>352220000</v>
      </c>
      <c r="AG57" s="22"/>
      <c r="AH57" s="212"/>
      <c r="AI57" s="212"/>
      <c r="AJ57" s="96"/>
      <c r="AK57" s="61"/>
      <c r="AL57" s="62"/>
      <c r="AM57" s="62"/>
      <c r="AN57" s="62"/>
      <c r="AO57" s="62"/>
      <c r="AP57" s="63"/>
    </row>
    <row r="58" spans="1:46" ht="28.5" customHeight="1">
      <c r="A58" s="333"/>
      <c r="B58" s="334"/>
      <c r="C58" s="334"/>
      <c r="D58" s="334"/>
      <c r="E58" s="334"/>
      <c r="F58" s="335"/>
      <c r="G58" s="58" t="s">
        <v>12</v>
      </c>
      <c r="H58" s="17"/>
      <c r="I58" s="17"/>
      <c r="J58" s="17"/>
      <c r="K58" s="17"/>
      <c r="L58" s="212">
        <f>+L12+L24+L36+L42+L48+L54</f>
        <v>730212885</v>
      </c>
      <c r="M58" s="17"/>
      <c r="N58" s="17"/>
      <c r="O58" s="17"/>
      <c r="P58" s="17"/>
      <c r="Q58" s="17"/>
      <c r="R58" s="17"/>
      <c r="S58" s="17"/>
      <c r="T58" s="17"/>
      <c r="U58" s="17"/>
      <c r="V58" s="17"/>
      <c r="W58" s="17"/>
      <c r="X58" s="17"/>
      <c r="Y58" s="17"/>
      <c r="Z58" s="17"/>
      <c r="AA58" s="17"/>
      <c r="AB58" s="17"/>
      <c r="AC58" s="17"/>
      <c r="AD58" s="17"/>
      <c r="AE58" s="17"/>
      <c r="AF58" s="23">
        <f>+AF12+AF24+AF36+AF42+AF48+AF54</f>
        <v>146424963</v>
      </c>
      <c r="AG58" s="23"/>
      <c r="AH58" s="17"/>
      <c r="AI58" s="17"/>
      <c r="AJ58" s="61"/>
      <c r="AK58" s="61"/>
      <c r="AL58" s="62"/>
      <c r="AM58" s="62"/>
      <c r="AN58" s="62"/>
      <c r="AO58" s="62"/>
      <c r="AP58" s="63"/>
    </row>
    <row r="59" spans="1:46" ht="35.25" customHeight="1" thickBot="1">
      <c r="A59" s="336"/>
      <c r="B59" s="337"/>
      <c r="C59" s="337"/>
      <c r="D59" s="337"/>
      <c r="E59" s="337"/>
      <c r="F59" s="338"/>
      <c r="G59" s="59" t="s">
        <v>15</v>
      </c>
      <c r="H59" s="119">
        <f>+H57</f>
        <v>31690889630.571682</v>
      </c>
      <c r="I59" s="158">
        <f>+I57</f>
        <v>1261547053</v>
      </c>
      <c r="J59" s="158">
        <f>J57+J58</f>
        <v>1051547053</v>
      </c>
      <c r="K59" s="211">
        <f t="shared" ref="K59" si="19">K57+K58</f>
        <v>867743009</v>
      </c>
      <c r="L59" s="119">
        <f>+L57</f>
        <v>8795300000</v>
      </c>
      <c r="M59" s="213">
        <f t="shared" ref="M59:Z59" si="20">+M57</f>
        <v>0</v>
      </c>
      <c r="N59" s="213">
        <f t="shared" si="20"/>
        <v>0</v>
      </c>
      <c r="O59" s="213">
        <f t="shared" si="20"/>
        <v>0</v>
      </c>
      <c r="P59" s="213">
        <f t="shared" si="20"/>
        <v>0</v>
      </c>
      <c r="Q59" s="119">
        <f>+Q57</f>
        <v>8694574713.6662998</v>
      </c>
      <c r="R59" s="213">
        <f t="shared" si="20"/>
        <v>0</v>
      </c>
      <c r="S59" s="213">
        <f t="shared" si="20"/>
        <v>0</v>
      </c>
      <c r="T59" s="213">
        <f t="shared" si="20"/>
        <v>0</v>
      </c>
      <c r="U59" s="213">
        <f t="shared" si="20"/>
        <v>0</v>
      </c>
      <c r="V59" s="119">
        <f>+V57</f>
        <v>6004182957.09025</v>
      </c>
      <c r="W59" s="213">
        <f t="shared" si="20"/>
        <v>0</v>
      </c>
      <c r="X59" s="213">
        <f t="shared" si="20"/>
        <v>0</v>
      </c>
      <c r="Y59" s="213">
        <f t="shared" si="20"/>
        <v>0</v>
      </c>
      <c r="Z59" s="213">
        <f t="shared" si="20"/>
        <v>0</v>
      </c>
      <c r="AA59" s="119">
        <f>+AA57</f>
        <v>2978031444.4729977</v>
      </c>
      <c r="AB59" s="213"/>
      <c r="AC59" s="213"/>
      <c r="AD59" s="213"/>
      <c r="AE59" s="213"/>
      <c r="AF59" s="214">
        <f>+AF57+AF58</f>
        <v>498644963</v>
      </c>
      <c r="AG59" s="214"/>
      <c r="AH59" s="119"/>
      <c r="AI59" s="119"/>
      <c r="AJ59" s="64"/>
      <c r="AK59" s="64"/>
      <c r="AL59" s="65"/>
      <c r="AM59" s="65"/>
      <c r="AN59" s="65"/>
      <c r="AO59" s="65"/>
      <c r="AP59" s="66"/>
      <c r="AQ59" s="6"/>
      <c r="AR59" s="94"/>
      <c r="AS59" s="6"/>
      <c r="AT59" s="6"/>
    </row>
    <row r="60" spans="1:46" ht="71.25" customHeight="1">
      <c r="A60" s="326" t="s">
        <v>123</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row>
    <row r="63" spans="1:46">
      <c r="I63" s="81"/>
      <c r="J63" s="81"/>
      <c r="K63" s="81"/>
      <c r="L63" s="81"/>
      <c r="M63" s="81"/>
      <c r="N63" s="81"/>
      <c r="O63" s="81"/>
      <c r="P63" s="81"/>
      <c r="Q63" s="81"/>
      <c r="R63" s="81"/>
      <c r="S63" s="81"/>
      <c r="T63" s="81"/>
      <c r="U63" s="81"/>
      <c r="V63" s="81"/>
      <c r="W63" s="81"/>
      <c r="X63" s="81"/>
      <c r="Y63" s="81"/>
      <c r="Z63" s="81"/>
      <c r="AA63" s="81"/>
      <c r="AQ63" s="83"/>
    </row>
    <row r="64" spans="1:46">
      <c r="I64" s="84"/>
      <c r="J64" s="82"/>
      <c r="K64" s="82"/>
      <c r="L64" s="82"/>
      <c r="M64" s="82"/>
      <c r="N64" s="82"/>
      <c r="O64" s="82"/>
      <c r="P64" s="82"/>
      <c r="Q64" s="82"/>
      <c r="R64" s="82"/>
      <c r="S64" s="82"/>
      <c r="T64" s="82"/>
      <c r="U64" s="82"/>
      <c r="V64" s="82"/>
      <c r="W64" s="82"/>
      <c r="X64" s="82"/>
      <c r="Y64" s="82"/>
      <c r="Z64" s="82"/>
      <c r="AA64" s="82"/>
      <c r="AQ64" s="83"/>
    </row>
    <row r="65" spans="9:43">
      <c r="I65" s="82"/>
      <c r="J65" s="82"/>
      <c r="K65" s="82"/>
      <c r="L65" s="82"/>
      <c r="M65" s="82"/>
      <c r="N65" s="82"/>
      <c r="O65" s="82"/>
      <c r="P65" s="82"/>
      <c r="Q65" s="82"/>
      <c r="R65" s="82"/>
      <c r="S65" s="82"/>
      <c r="T65" s="82"/>
      <c r="U65" s="82"/>
      <c r="V65" s="82"/>
      <c r="W65" s="82"/>
      <c r="X65" s="82"/>
      <c r="Y65" s="82"/>
      <c r="Z65" s="82"/>
      <c r="AA65" s="82"/>
      <c r="AQ65" s="83"/>
    </row>
    <row r="66" spans="9:43">
      <c r="I66" s="81"/>
      <c r="J66" s="81"/>
      <c r="K66" s="81"/>
      <c r="L66" s="81"/>
      <c r="M66" s="81"/>
      <c r="N66" s="81"/>
      <c r="O66" s="81"/>
      <c r="P66" s="81"/>
      <c r="Q66" s="81"/>
      <c r="R66" s="81"/>
      <c r="S66" s="81"/>
      <c r="T66" s="81"/>
      <c r="U66" s="81"/>
      <c r="V66" s="81"/>
      <c r="W66" s="81"/>
      <c r="X66" s="81"/>
      <c r="Y66" s="81"/>
      <c r="Z66" s="81"/>
      <c r="AA66" s="81"/>
      <c r="AQ66" s="83"/>
    </row>
    <row r="67" spans="9:43">
      <c r="I67" s="81"/>
      <c r="J67" s="81"/>
      <c r="K67" s="81"/>
      <c r="L67" s="81"/>
      <c r="M67" s="81"/>
      <c r="N67" s="81"/>
      <c r="O67" s="81"/>
      <c r="P67" s="81"/>
      <c r="Q67" s="81"/>
      <c r="R67" s="81"/>
      <c r="S67" s="81"/>
      <c r="T67" s="81"/>
      <c r="U67" s="81"/>
      <c r="V67" s="81"/>
      <c r="W67" s="81"/>
      <c r="X67" s="81"/>
      <c r="Y67" s="81"/>
      <c r="Z67" s="81"/>
      <c r="AA67" s="81"/>
    </row>
    <row r="69" spans="9:43">
      <c r="I69" s="114"/>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row>
    <row r="70" spans="9:43">
      <c r="I70" s="114"/>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row>
    <row r="71" spans="9:43">
      <c r="I71" s="114"/>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row>
    <row r="72" spans="9:43">
      <c r="I72" s="85"/>
      <c r="J72" s="85"/>
      <c r="K72" s="85"/>
      <c r="L72" s="85"/>
      <c r="M72" s="85"/>
      <c r="N72" s="85"/>
      <c r="O72" s="85"/>
      <c r="P72" s="85"/>
      <c r="Q72" s="85"/>
      <c r="R72" s="85"/>
      <c r="S72" s="85"/>
      <c r="T72" s="85"/>
      <c r="U72" s="85"/>
      <c r="V72" s="85"/>
      <c r="W72" s="85"/>
      <c r="X72" s="85"/>
      <c r="Y72" s="85"/>
      <c r="Z72" s="85"/>
      <c r="AA72" s="85"/>
      <c r="AB72" s="85"/>
      <c r="AC72" s="85"/>
      <c r="AD72" s="85"/>
      <c r="AE72" s="85"/>
      <c r="AF72" s="86"/>
      <c r="AG72" s="86"/>
      <c r="AH72" s="87"/>
      <c r="AI72" s="87"/>
      <c r="AJ72" s="86"/>
      <c r="AK72" s="86"/>
      <c r="AL72" s="86"/>
      <c r="AM72" s="86"/>
      <c r="AN72" s="86"/>
      <c r="AO72" s="86"/>
      <c r="AP72" s="86"/>
      <c r="AQ72" s="86"/>
    </row>
    <row r="73" spans="9:43">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row>
  </sheetData>
  <mergeCells count="113">
    <mergeCell ref="AP33:AP38"/>
    <mergeCell ref="AL51:AL56"/>
    <mergeCell ref="AM51:AM56"/>
    <mergeCell ref="AN51:AN56"/>
    <mergeCell ref="AO51:AO56"/>
    <mergeCell ref="AP51:AP56"/>
    <mergeCell ref="AO27:AO32"/>
    <mergeCell ref="AP27:AP32"/>
    <mergeCell ref="AP9:AP14"/>
    <mergeCell ref="AM9:AM14"/>
    <mergeCell ref="AN9:AN14"/>
    <mergeCell ref="AO9:AO14"/>
    <mergeCell ref="AP21:AP26"/>
    <mergeCell ref="AM27:AM32"/>
    <mergeCell ref="AN27:AN32"/>
    <mergeCell ref="B51:B56"/>
    <mergeCell ref="C51:C56"/>
    <mergeCell ref="D51:D56"/>
    <mergeCell ref="E51:E56"/>
    <mergeCell ref="F51:F56"/>
    <mergeCell ref="AP39:AP44"/>
    <mergeCell ref="B39:B44"/>
    <mergeCell ref="C39:C44"/>
    <mergeCell ref="D39:D44"/>
    <mergeCell ref="E39:E44"/>
    <mergeCell ref="F39:F44"/>
    <mergeCell ref="AL45:AL50"/>
    <mergeCell ref="AM45:AM50"/>
    <mergeCell ref="AN45:AN50"/>
    <mergeCell ref="AO45:AO50"/>
    <mergeCell ref="AP45:AP50"/>
    <mergeCell ref="B45:B50"/>
    <mergeCell ref="C45:C50"/>
    <mergeCell ref="D45:D50"/>
    <mergeCell ref="E45:E50"/>
    <mergeCell ref="F45:F50"/>
    <mergeCell ref="B33:B38"/>
    <mergeCell ref="C33:C38"/>
    <mergeCell ref="D33:D38"/>
    <mergeCell ref="E33:E38"/>
    <mergeCell ref="F33:F38"/>
    <mergeCell ref="AL39:AL44"/>
    <mergeCell ref="AM39:AM44"/>
    <mergeCell ref="AN39:AN44"/>
    <mergeCell ref="AO39:AO44"/>
    <mergeCell ref="AL33:AL38"/>
    <mergeCell ref="AM33:AM38"/>
    <mergeCell ref="AN33:AN38"/>
    <mergeCell ref="AO33:AO38"/>
    <mergeCell ref="A1:E4"/>
    <mergeCell ref="AF7:AI7"/>
    <mergeCell ref="L7:P7"/>
    <mergeCell ref="Q7:U7"/>
    <mergeCell ref="F3:N3"/>
    <mergeCell ref="F4:N4"/>
    <mergeCell ref="O3:AP3"/>
    <mergeCell ref="O4:AP4"/>
    <mergeCell ref="F1:AP1"/>
    <mergeCell ref="F2:AP2"/>
    <mergeCell ref="F6:F8"/>
    <mergeCell ref="AF6:AI6"/>
    <mergeCell ref="AJ6:AJ8"/>
    <mergeCell ref="AM6:AM8"/>
    <mergeCell ref="A6:A8"/>
    <mergeCell ref="AN6:AN8"/>
    <mergeCell ref="AO6:AO8"/>
    <mergeCell ref="AP6:AP8"/>
    <mergeCell ref="I7:K7"/>
    <mergeCell ref="F9:F14"/>
    <mergeCell ref="C9:C14"/>
    <mergeCell ref="E6:E8"/>
    <mergeCell ref="AA7:AE7"/>
    <mergeCell ref="A9:A32"/>
    <mergeCell ref="B9:B14"/>
    <mergeCell ref="D9:D14"/>
    <mergeCell ref="E9:E14"/>
    <mergeCell ref="AL6:AL8"/>
    <mergeCell ref="G6:G8"/>
    <mergeCell ref="H6:H8"/>
    <mergeCell ref="AK6:AK8"/>
    <mergeCell ref="B6:D7"/>
    <mergeCell ref="J6:AE6"/>
    <mergeCell ref="V7:Z7"/>
    <mergeCell ref="B27:B32"/>
    <mergeCell ref="C27:C32"/>
    <mergeCell ref="D27:D32"/>
    <mergeCell ref="F27:F32"/>
    <mergeCell ref="AL27:AL32"/>
    <mergeCell ref="AL9:AL14"/>
    <mergeCell ref="A33:A38"/>
    <mergeCell ref="A39:A56"/>
    <mergeCell ref="A60:AP60"/>
    <mergeCell ref="AO15:AO20"/>
    <mergeCell ref="AP15:AP20"/>
    <mergeCell ref="A57:F59"/>
    <mergeCell ref="AN15:AN20"/>
    <mergeCell ref="D15:D20"/>
    <mergeCell ref="F15:F20"/>
    <mergeCell ref="B15:B20"/>
    <mergeCell ref="E15:E20"/>
    <mergeCell ref="AL15:AL20"/>
    <mergeCell ref="AM15:AM20"/>
    <mergeCell ref="F21:F26"/>
    <mergeCell ref="AL21:AL26"/>
    <mergeCell ref="AM21:AM26"/>
    <mergeCell ref="C15:C20"/>
    <mergeCell ref="B21:B26"/>
    <mergeCell ref="C21:C26"/>
    <mergeCell ref="D21:D26"/>
    <mergeCell ref="E21:E26"/>
    <mergeCell ref="AN21:AN26"/>
    <mergeCell ref="AO21:AO26"/>
    <mergeCell ref="E27:E32"/>
  </mergeCells>
  <dataValidations count="1">
    <dataValidation type="list" allowBlank="1" showInputMessage="1" showErrorMessage="1" sqref="D9:D14">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[2]GESTIÓN!#REF!</xm:f>
          </x14:formula1>
          <xm:sqref>D15:D56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5"/>
  <sheetViews>
    <sheetView view="pageBreakPreview" topLeftCell="G1" zoomScale="85" zoomScaleNormal="50" zoomScaleSheetLayoutView="85" workbookViewId="0">
      <selection activeCell="P8" sqref="P8"/>
    </sheetView>
  </sheetViews>
  <sheetFormatPr baseColWidth="10" defaultColWidth="11.42578125" defaultRowHeight="12"/>
  <cols>
    <col min="1" max="1" width="12.28515625" style="125" customWidth="1"/>
    <col min="2" max="2" width="18.28515625" style="125" customWidth="1"/>
    <col min="3" max="3" width="32.42578125" style="144" customWidth="1"/>
    <col min="4" max="4" width="9.28515625" style="125" customWidth="1"/>
    <col min="5" max="5" width="10.140625" style="125" customWidth="1"/>
    <col min="6" max="6" width="17.7109375" style="125" customWidth="1"/>
    <col min="7" max="7" width="10.7109375" style="125" customWidth="1"/>
    <col min="8" max="8" width="9.85546875" style="125" customWidth="1"/>
    <col min="9" max="9" width="9.5703125" style="127" customWidth="1"/>
    <col min="10" max="10" width="9.5703125" style="128" customWidth="1"/>
    <col min="11" max="11" width="11.7109375" style="128" customWidth="1"/>
    <col min="12" max="12" width="14.140625" style="127" customWidth="1"/>
    <col min="13" max="13" width="16.7109375" style="128" customWidth="1"/>
    <col min="14" max="14" width="84.7109375" style="131" customWidth="1"/>
    <col min="15" max="15" width="15.7109375" style="131" customWidth="1"/>
    <col min="16" max="52" width="11.42578125" style="131"/>
    <col min="53" max="16384" width="11.42578125" style="125"/>
  </cols>
  <sheetData>
    <row r="1" spans="1:14" s="121" customFormat="1" ht="33" customHeight="1">
      <c r="A1" s="504"/>
      <c r="B1" s="505"/>
      <c r="C1" s="510" t="s">
        <v>0</v>
      </c>
      <c r="D1" s="510"/>
      <c r="E1" s="510"/>
      <c r="F1" s="510"/>
      <c r="G1" s="510"/>
      <c r="H1" s="510"/>
      <c r="I1" s="510"/>
      <c r="J1" s="510"/>
      <c r="K1" s="510"/>
      <c r="L1" s="510"/>
      <c r="M1" s="510"/>
      <c r="N1" s="511"/>
    </row>
    <row r="2" spans="1:14" s="121" customFormat="1" ht="30" customHeight="1">
      <c r="A2" s="506"/>
      <c r="B2" s="507"/>
      <c r="C2" s="512" t="s">
        <v>119</v>
      </c>
      <c r="D2" s="512"/>
      <c r="E2" s="512"/>
      <c r="F2" s="512"/>
      <c r="G2" s="512"/>
      <c r="H2" s="512"/>
      <c r="I2" s="512"/>
      <c r="J2" s="512"/>
      <c r="K2" s="512"/>
      <c r="L2" s="512"/>
      <c r="M2" s="512"/>
      <c r="N2" s="513"/>
    </row>
    <row r="3" spans="1:14" s="121" customFormat="1" ht="27.75" customHeight="1">
      <c r="A3" s="506"/>
      <c r="B3" s="507"/>
      <c r="C3" s="122" t="s">
        <v>1</v>
      </c>
      <c r="D3" s="514" t="s">
        <v>141</v>
      </c>
      <c r="E3" s="514"/>
      <c r="F3" s="514"/>
      <c r="G3" s="514"/>
      <c r="H3" s="514"/>
      <c r="I3" s="514"/>
      <c r="J3" s="514"/>
      <c r="K3" s="514"/>
      <c r="L3" s="514"/>
      <c r="M3" s="514"/>
      <c r="N3" s="515"/>
    </row>
    <row r="4" spans="1:14" s="121" customFormat="1" ht="33" customHeight="1" thickBot="1">
      <c r="A4" s="508"/>
      <c r="B4" s="509"/>
      <c r="C4" s="123" t="s">
        <v>16</v>
      </c>
      <c r="D4" s="516" t="s">
        <v>140</v>
      </c>
      <c r="E4" s="516"/>
      <c r="F4" s="516"/>
      <c r="G4" s="516"/>
      <c r="H4" s="516"/>
      <c r="I4" s="516"/>
      <c r="J4" s="516"/>
      <c r="K4" s="516"/>
      <c r="L4" s="516"/>
      <c r="M4" s="516"/>
      <c r="N4" s="517"/>
    </row>
    <row r="5" spans="1:14" s="121" customFormat="1" ht="12.75" thickBot="1">
      <c r="A5" s="124"/>
      <c r="B5" s="125"/>
      <c r="C5" s="126"/>
      <c r="D5" s="125"/>
      <c r="E5" s="125"/>
      <c r="F5" s="125"/>
      <c r="G5" s="125"/>
      <c r="H5" s="125"/>
      <c r="I5" s="127"/>
      <c r="J5" s="128"/>
      <c r="K5" s="128"/>
      <c r="L5" s="127"/>
      <c r="M5" s="128"/>
    </row>
    <row r="6" spans="1:14" s="129" customFormat="1" ht="42.75" customHeight="1">
      <c r="A6" s="497" t="s">
        <v>73</v>
      </c>
      <c r="B6" s="499" t="s">
        <v>74</v>
      </c>
      <c r="C6" s="520" t="s">
        <v>75</v>
      </c>
      <c r="D6" s="522" t="s">
        <v>76</v>
      </c>
      <c r="E6" s="523"/>
      <c r="F6" s="499" t="s">
        <v>270</v>
      </c>
      <c r="G6" s="499"/>
      <c r="H6" s="499"/>
      <c r="I6" s="499"/>
      <c r="J6" s="499"/>
      <c r="K6" s="499"/>
      <c r="L6" s="499" t="s">
        <v>80</v>
      </c>
      <c r="M6" s="499"/>
      <c r="N6" s="518" t="s">
        <v>271</v>
      </c>
    </row>
    <row r="7" spans="1:14" s="129" customFormat="1" ht="44.25" customHeight="1" thickBot="1">
      <c r="A7" s="498"/>
      <c r="B7" s="500"/>
      <c r="C7" s="521"/>
      <c r="D7" s="280" t="s">
        <v>77</v>
      </c>
      <c r="E7" s="280" t="s">
        <v>78</v>
      </c>
      <c r="F7" s="280" t="s">
        <v>79</v>
      </c>
      <c r="G7" s="279" t="s">
        <v>17</v>
      </c>
      <c r="H7" s="279" t="s">
        <v>18</v>
      </c>
      <c r="I7" s="279" t="s">
        <v>19</v>
      </c>
      <c r="J7" s="279" t="s">
        <v>20</v>
      </c>
      <c r="K7" s="278" t="s">
        <v>21</v>
      </c>
      <c r="L7" s="278" t="s">
        <v>81</v>
      </c>
      <c r="M7" s="278" t="s">
        <v>82</v>
      </c>
      <c r="N7" s="519"/>
    </row>
    <row r="8" spans="1:14" s="131" customFormat="1" ht="37.5" customHeight="1">
      <c r="A8" s="492" t="s">
        <v>128</v>
      </c>
      <c r="B8" s="449" t="s">
        <v>129</v>
      </c>
      <c r="C8" s="452" t="s">
        <v>269</v>
      </c>
      <c r="D8" s="455" t="s">
        <v>144</v>
      </c>
      <c r="E8" s="455"/>
      <c r="F8" s="130" t="s">
        <v>22</v>
      </c>
      <c r="G8" s="130">
        <v>0.2</v>
      </c>
      <c r="H8" s="130">
        <v>0.8</v>
      </c>
      <c r="I8" s="130">
        <v>0</v>
      </c>
      <c r="J8" s="130">
        <v>0</v>
      </c>
      <c r="K8" s="269">
        <v>1</v>
      </c>
      <c r="L8" s="423">
        <f>M8+M10+M12+M14</f>
        <v>4.0000000000000001E-3</v>
      </c>
      <c r="M8" s="445">
        <f>K9/K8*0.02</f>
        <v>4.0000000000000001E-3</v>
      </c>
      <c r="N8" s="420" t="s">
        <v>268</v>
      </c>
    </row>
    <row r="9" spans="1:14" s="131" customFormat="1" ht="66.75" customHeight="1" thickBot="1">
      <c r="A9" s="475"/>
      <c r="B9" s="450"/>
      <c r="C9" s="453"/>
      <c r="D9" s="428"/>
      <c r="E9" s="428"/>
      <c r="F9" s="145" t="s">
        <v>23</v>
      </c>
      <c r="G9" s="146">
        <v>0.2</v>
      </c>
      <c r="H9" s="146"/>
      <c r="I9" s="146"/>
      <c r="J9" s="146"/>
      <c r="K9" s="275">
        <f t="shared" ref="K9:K15" si="0">SUM(G9:J9)</f>
        <v>0.2</v>
      </c>
      <c r="L9" s="424"/>
      <c r="M9" s="446"/>
      <c r="N9" s="411"/>
    </row>
    <row r="10" spans="1:14" s="131" customFormat="1" ht="26.25" customHeight="1">
      <c r="A10" s="475"/>
      <c r="B10" s="450"/>
      <c r="C10" s="453" t="s">
        <v>267</v>
      </c>
      <c r="D10" s="428" t="s">
        <v>144</v>
      </c>
      <c r="E10" s="428"/>
      <c r="F10" s="130" t="s">
        <v>22</v>
      </c>
      <c r="G10" s="130">
        <v>0.05</v>
      </c>
      <c r="H10" s="130">
        <v>0</v>
      </c>
      <c r="I10" s="130">
        <v>0.5</v>
      </c>
      <c r="J10" s="130">
        <v>0.45</v>
      </c>
      <c r="K10" s="272">
        <f t="shared" si="0"/>
        <v>1</v>
      </c>
      <c r="L10" s="424"/>
      <c r="M10" s="445">
        <f>K11/K10</f>
        <v>0</v>
      </c>
      <c r="N10" s="421" t="s">
        <v>266</v>
      </c>
    </row>
    <row r="11" spans="1:14" s="131" customFormat="1" ht="57" customHeight="1" thickBot="1">
      <c r="A11" s="475"/>
      <c r="B11" s="450"/>
      <c r="C11" s="453"/>
      <c r="D11" s="428"/>
      <c r="E11" s="428"/>
      <c r="F11" s="134" t="s">
        <v>23</v>
      </c>
      <c r="G11" s="135">
        <v>0</v>
      </c>
      <c r="H11" s="277"/>
      <c r="I11" s="277"/>
      <c r="J11" s="277"/>
      <c r="K11" s="273">
        <f t="shared" si="0"/>
        <v>0</v>
      </c>
      <c r="L11" s="424"/>
      <c r="M11" s="446"/>
      <c r="N11" s="410"/>
    </row>
    <row r="12" spans="1:14" s="131" customFormat="1" ht="26.25" customHeight="1">
      <c r="A12" s="475"/>
      <c r="B12" s="450"/>
      <c r="C12" s="453" t="s">
        <v>265</v>
      </c>
      <c r="D12" s="428" t="s">
        <v>144</v>
      </c>
      <c r="E12" s="428"/>
      <c r="F12" s="130" t="s">
        <v>22</v>
      </c>
      <c r="G12" s="130">
        <v>0.05</v>
      </c>
      <c r="H12" s="130">
        <v>0</v>
      </c>
      <c r="I12" s="130">
        <v>0.5</v>
      </c>
      <c r="J12" s="130">
        <v>0.45</v>
      </c>
      <c r="K12" s="272">
        <f t="shared" si="0"/>
        <v>1</v>
      </c>
      <c r="L12" s="424"/>
      <c r="M12" s="445">
        <f>K13/K12</f>
        <v>0</v>
      </c>
      <c r="N12" s="421" t="s">
        <v>264</v>
      </c>
    </row>
    <row r="13" spans="1:14" s="131" customFormat="1" ht="26.25" customHeight="1" thickBot="1">
      <c r="A13" s="475"/>
      <c r="B13" s="450"/>
      <c r="C13" s="453"/>
      <c r="D13" s="428"/>
      <c r="E13" s="428"/>
      <c r="F13" s="134" t="s">
        <v>23</v>
      </c>
      <c r="G13" s="135">
        <v>0</v>
      </c>
      <c r="H13" s="277"/>
      <c r="I13" s="277"/>
      <c r="J13" s="277"/>
      <c r="K13" s="273">
        <f t="shared" si="0"/>
        <v>0</v>
      </c>
      <c r="L13" s="424"/>
      <c r="M13" s="446"/>
      <c r="N13" s="410"/>
    </row>
    <row r="14" spans="1:14" s="131" customFormat="1" ht="26.25" customHeight="1">
      <c r="A14" s="475"/>
      <c r="B14" s="450"/>
      <c r="C14" s="453" t="s">
        <v>263</v>
      </c>
      <c r="D14" s="428" t="s">
        <v>144</v>
      </c>
      <c r="E14" s="428"/>
      <c r="F14" s="130" t="s">
        <v>22</v>
      </c>
      <c r="G14" s="130">
        <v>0.05</v>
      </c>
      <c r="H14" s="130">
        <v>0</v>
      </c>
      <c r="I14" s="130">
        <v>0.5</v>
      </c>
      <c r="J14" s="130">
        <v>0.45</v>
      </c>
      <c r="K14" s="272">
        <f t="shared" si="0"/>
        <v>1</v>
      </c>
      <c r="L14" s="424"/>
      <c r="M14" s="445">
        <f>K15/K14</f>
        <v>0</v>
      </c>
      <c r="N14" s="411" t="s">
        <v>262</v>
      </c>
    </row>
    <row r="15" spans="1:14" s="131" customFormat="1" ht="26.25" customHeight="1" thickBot="1">
      <c r="A15" s="475"/>
      <c r="B15" s="451"/>
      <c r="C15" s="454"/>
      <c r="D15" s="429"/>
      <c r="E15" s="429"/>
      <c r="F15" s="132" t="s">
        <v>23</v>
      </c>
      <c r="G15" s="133">
        <v>0</v>
      </c>
      <c r="H15" s="133"/>
      <c r="I15" s="133"/>
      <c r="J15" s="133"/>
      <c r="K15" s="262">
        <f t="shared" si="0"/>
        <v>0</v>
      </c>
      <c r="L15" s="425"/>
      <c r="M15" s="446"/>
      <c r="N15" s="422"/>
    </row>
    <row r="16" spans="1:14" s="131" customFormat="1" ht="26.25" customHeight="1">
      <c r="A16" s="475"/>
      <c r="B16" s="449" t="s">
        <v>261</v>
      </c>
      <c r="C16" s="439" t="s">
        <v>260</v>
      </c>
      <c r="D16" s="441" t="s">
        <v>144</v>
      </c>
      <c r="E16" s="441"/>
      <c r="F16" s="130" t="s">
        <v>22</v>
      </c>
      <c r="G16" s="130">
        <v>0.05</v>
      </c>
      <c r="H16" s="130">
        <v>0</v>
      </c>
      <c r="I16" s="130">
        <v>0.15</v>
      </c>
      <c r="J16" s="130">
        <v>0.8</v>
      </c>
      <c r="K16" s="269">
        <f>G16+H16+I16+J16</f>
        <v>1</v>
      </c>
      <c r="L16" s="423">
        <f>+M16+M18</f>
        <v>0</v>
      </c>
      <c r="M16" s="414">
        <f>+K17</f>
        <v>0</v>
      </c>
      <c r="N16" s="410" t="s">
        <v>259</v>
      </c>
    </row>
    <row r="17" spans="1:14" s="131" customFormat="1" ht="45" customHeight="1" thickBot="1">
      <c r="A17" s="475"/>
      <c r="B17" s="450"/>
      <c r="C17" s="440"/>
      <c r="D17" s="442"/>
      <c r="E17" s="442"/>
      <c r="F17" s="145" t="s">
        <v>23</v>
      </c>
      <c r="G17" s="146">
        <v>0</v>
      </c>
      <c r="H17" s="146"/>
      <c r="I17" s="146"/>
      <c r="J17" s="146"/>
      <c r="K17" s="275">
        <f t="shared" ref="K17:K37" si="1">SUM(G17:J17)</f>
        <v>0</v>
      </c>
      <c r="L17" s="424"/>
      <c r="M17" s="415"/>
      <c r="N17" s="411"/>
    </row>
    <row r="18" spans="1:14" s="131" customFormat="1" ht="22.5" customHeight="1">
      <c r="A18" s="475"/>
      <c r="B18" s="450"/>
      <c r="C18" s="426" t="s">
        <v>258</v>
      </c>
      <c r="D18" s="428" t="s">
        <v>144</v>
      </c>
      <c r="E18" s="428"/>
      <c r="F18" s="130" t="s">
        <v>22</v>
      </c>
      <c r="G18" s="130">
        <v>0.05</v>
      </c>
      <c r="H18" s="130">
        <v>0</v>
      </c>
      <c r="I18" s="130">
        <v>0</v>
      </c>
      <c r="J18" s="130">
        <v>0.95</v>
      </c>
      <c r="K18" s="272">
        <f t="shared" si="1"/>
        <v>1</v>
      </c>
      <c r="L18" s="424"/>
      <c r="M18" s="416">
        <f>+K19</f>
        <v>0</v>
      </c>
      <c r="N18" s="412" t="s">
        <v>257</v>
      </c>
    </row>
    <row r="19" spans="1:14" s="131" customFormat="1" ht="56.25" customHeight="1" thickBot="1">
      <c r="A19" s="475"/>
      <c r="B19" s="451"/>
      <c r="C19" s="427"/>
      <c r="D19" s="429"/>
      <c r="E19" s="429"/>
      <c r="F19" s="132" t="s">
        <v>23</v>
      </c>
      <c r="G19" s="133">
        <v>0</v>
      </c>
      <c r="H19" s="133"/>
      <c r="I19" s="133"/>
      <c r="J19" s="133"/>
      <c r="K19" s="262">
        <f t="shared" si="1"/>
        <v>0</v>
      </c>
      <c r="L19" s="425"/>
      <c r="M19" s="417"/>
      <c r="N19" s="413"/>
    </row>
    <row r="20" spans="1:14" s="276" customFormat="1" ht="40.5" customHeight="1">
      <c r="A20" s="475"/>
      <c r="B20" s="436" t="s">
        <v>131</v>
      </c>
      <c r="C20" s="439" t="s">
        <v>256</v>
      </c>
      <c r="D20" s="441" t="s">
        <v>144</v>
      </c>
      <c r="E20" s="441"/>
      <c r="F20" s="130" t="s">
        <v>22</v>
      </c>
      <c r="G20" s="130">
        <v>0.15</v>
      </c>
      <c r="H20" s="130">
        <v>0.7</v>
      </c>
      <c r="I20" s="130">
        <v>0.15</v>
      </c>
      <c r="J20" s="130">
        <v>0</v>
      </c>
      <c r="K20" s="269">
        <f t="shared" si="1"/>
        <v>1</v>
      </c>
      <c r="L20" s="423">
        <f>M20+M22</f>
        <v>1.5E-3</v>
      </c>
      <c r="M20" s="414">
        <f>K21/K20*0.075</f>
        <v>1.5E-3</v>
      </c>
      <c r="N20" s="410" t="s">
        <v>255</v>
      </c>
    </row>
    <row r="21" spans="1:14" s="276" customFormat="1" ht="36" customHeight="1" thickBot="1">
      <c r="A21" s="475"/>
      <c r="B21" s="437"/>
      <c r="C21" s="440"/>
      <c r="D21" s="442"/>
      <c r="E21" s="442"/>
      <c r="F21" s="145" t="s">
        <v>23</v>
      </c>
      <c r="G21" s="146">
        <v>0.02</v>
      </c>
      <c r="H21" s="146"/>
      <c r="I21" s="146"/>
      <c r="J21" s="146"/>
      <c r="K21" s="275">
        <f t="shared" si="1"/>
        <v>0.02</v>
      </c>
      <c r="L21" s="424"/>
      <c r="M21" s="415"/>
      <c r="N21" s="411"/>
    </row>
    <row r="22" spans="1:14" s="276" customFormat="1" ht="31.5" customHeight="1">
      <c r="A22" s="475"/>
      <c r="B22" s="437"/>
      <c r="C22" s="426" t="s">
        <v>148</v>
      </c>
      <c r="D22" s="428" t="s">
        <v>144</v>
      </c>
      <c r="E22" s="428"/>
      <c r="F22" s="130" t="s">
        <v>22</v>
      </c>
      <c r="G22" s="130">
        <v>0.05</v>
      </c>
      <c r="H22" s="130">
        <v>0</v>
      </c>
      <c r="I22" s="130">
        <v>0.6</v>
      </c>
      <c r="J22" s="130">
        <v>0.35</v>
      </c>
      <c r="K22" s="272">
        <f t="shared" si="1"/>
        <v>1</v>
      </c>
      <c r="L22" s="424"/>
      <c r="M22" s="416">
        <f>+K23</f>
        <v>0</v>
      </c>
      <c r="N22" s="412" t="s">
        <v>254</v>
      </c>
    </row>
    <row r="23" spans="1:14" s="276" customFormat="1" ht="43.5" customHeight="1" thickBot="1">
      <c r="A23" s="475"/>
      <c r="B23" s="438"/>
      <c r="C23" s="427"/>
      <c r="D23" s="429"/>
      <c r="E23" s="429"/>
      <c r="F23" s="132" t="s">
        <v>23</v>
      </c>
      <c r="G23" s="133">
        <v>0</v>
      </c>
      <c r="H23" s="133"/>
      <c r="I23" s="133"/>
      <c r="J23" s="133"/>
      <c r="K23" s="262">
        <f t="shared" si="1"/>
        <v>0</v>
      </c>
      <c r="L23" s="425"/>
      <c r="M23" s="417"/>
      <c r="N23" s="413"/>
    </row>
    <row r="24" spans="1:14" s="276" customFormat="1" ht="57.75" customHeight="1">
      <c r="A24" s="475"/>
      <c r="B24" s="436" t="s">
        <v>132</v>
      </c>
      <c r="C24" s="439" t="s">
        <v>253</v>
      </c>
      <c r="D24" s="441" t="s">
        <v>144</v>
      </c>
      <c r="E24" s="441"/>
      <c r="F24" s="130" t="s">
        <v>22</v>
      </c>
      <c r="G24" s="130">
        <v>7.0000000000000007E-2</v>
      </c>
      <c r="H24" s="130">
        <v>0.7</v>
      </c>
      <c r="I24" s="130">
        <v>0.23</v>
      </c>
      <c r="J24" s="130">
        <v>0</v>
      </c>
      <c r="K24" s="269">
        <f t="shared" si="1"/>
        <v>1</v>
      </c>
      <c r="L24" s="423">
        <f>M24+M26</f>
        <v>8.0000000000000004E-4</v>
      </c>
      <c r="M24" s="414">
        <f>K25/K24*0.04</f>
        <v>8.0000000000000004E-4</v>
      </c>
      <c r="N24" s="410" t="s">
        <v>252</v>
      </c>
    </row>
    <row r="25" spans="1:14" s="276" customFormat="1" ht="29.25" customHeight="1" thickBot="1">
      <c r="A25" s="475"/>
      <c r="B25" s="437"/>
      <c r="C25" s="440"/>
      <c r="D25" s="442"/>
      <c r="E25" s="442"/>
      <c r="F25" s="145" t="s">
        <v>23</v>
      </c>
      <c r="G25" s="146">
        <v>0.02</v>
      </c>
      <c r="H25" s="146"/>
      <c r="I25" s="146"/>
      <c r="J25" s="146"/>
      <c r="K25" s="275">
        <f t="shared" si="1"/>
        <v>0.02</v>
      </c>
      <c r="L25" s="424"/>
      <c r="M25" s="415"/>
      <c r="N25" s="411"/>
    </row>
    <row r="26" spans="1:14" s="276" customFormat="1" ht="38.25" customHeight="1">
      <c r="A26" s="475"/>
      <c r="B26" s="437"/>
      <c r="C26" s="426" t="s">
        <v>251</v>
      </c>
      <c r="D26" s="428" t="s">
        <v>144</v>
      </c>
      <c r="E26" s="428"/>
      <c r="F26" s="130" t="s">
        <v>22</v>
      </c>
      <c r="G26" s="130">
        <v>0</v>
      </c>
      <c r="H26" s="130">
        <v>0</v>
      </c>
      <c r="I26" s="130">
        <v>0.5</v>
      </c>
      <c r="J26" s="130">
        <v>0.5</v>
      </c>
      <c r="K26" s="272">
        <f t="shared" si="1"/>
        <v>1</v>
      </c>
      <c r="L26" s="424"/>
      <c r="M26" s="416">
        <f>+K27</f>
        <v>0</v>
      </c>
      <c r="N26" s="412" t="s">
        <v>250</v>
      </c>
    </row>
    <row r="27" spans="1:14" s="276" customFormat="1" ht="26.25" customHeight="1" thickBot="1">
      <c r="A27" s="493"/>
      <c r="B27" s="438"/>
      <c r="C27" s="427"/>
      <c r="D27" s="429"/>
      <c r="E27" s="429"/>
      <c r="F27" s="132" t="s">
        <v>23</v>
      </c>
      <c r="G27" s="133">
        <v>0</v>
      </c>
      <c r="H27" s="133"/>
      <c r="I27" s="133"/>
      <c r="J27" s="133"/>
      <c r="K27" s="262">
        <f t="shared" si="1"/>
        <v>0</v>
      </c>
      <c r="L27" s="425"/>
      <c r="M27" s="417"/>
      <c r="N27" s="413"/>
    </row>
    <row r="28" spans="1:14" s="131" customFormat="1" ht="57.75" customHeight="1">
      <c r="A28" s="449" t="s">
        <v>133</v>
      </c>
      <c r="B28" s="501" t="s">
        <v>134</v>
      </c>
      <c r="C28" s="494" t="s">
        <v>149</v>
      </c>
      <c r="D28" s="441"/>
      <c r="E28" s="441" t="s">
        <v>144</v>
      </c>
      <c r="F28" s="130" t="s">
        <v>22</v>
      </c>
      <c r="G28" s="130">
        <v>0.3</v>
      </c>
      <c r="H28" s="130">
        <v>0.1</v>
      </c>
      <c r="I28" s="130">
        <v>0.3</v>
      </c>
      <c r="J28" s="130">
        <v>0.3</v>
      </c>
      <c r="K28" s="269">
        <f t="shared" si="1"/>
        <v>1</v>
      </c>
      <c r="L28" s="430">
        <f>SUM(M28+M30+M32)</f>
        <v>1.1999999999999999E-3</v>
      </c>
      <c r="M28" s="470">
        <f>K29/K28*0.03</f>
        <v>5.9999999999999995E-4</v>
      </c>
      <c r="N28" s="487" t="s">
        <v>249</v>
      </c>
    </row>
    <row r="29" spans="1:14" s="131" customFormat="1" ht="105.75" customHeight="1" thickBot="1">
      <c r="A29" s="450"/>
      <c r="B29" s="502"/>
      <c r="C29" s="495"/>
      <c r="D29" s="442"/>
      <c r="E29" s="442"/>
      <c r="F29" s="134" t="s">
        <v>23</v>
      </c>
      <c r="G29" s="135">
        <v>0.02</v>
      </c>
      <c r="H29" s="135"/>
      <c r="I29" s="135"/>
      <c r="J29" s="135"/>
      <c r="K29" s="273">
        <f t="shared" si="1"/>
        <v>0.02</v>
      </c>
      <c r="L29" s="431"/>
      <c r="M29" s="471"/>
      <c r="N29" s="488"/>
    </row>
    <row r="30" spans="1:14" s="131" customFormat="1" ht="42.75" customHeight="1">
      <c r="A30" s="450"/>
      <c r="B30" s="502"/>
      <c r="C30" s="495" t="s">
        <v>248</v>
      </c>
      <c r="D30" s="442" t="s">
        <v>144</v>
      </c>
      <c r="E30" s="442"/>
      <c r="F30" s="130" t="s">
        <v>22</v>
      </c>
      <c r="G30" s="130">
        <v>0.1</v>
      </c>
      <c r="H30" s="130">
        <v>0.2</v>
      </c>
      <c r="I30" s="130">
        <v>0.4</v>
      </c>
      <c r="J30" s="130">
        <v>0.3</v>
      </c>
      <c r="K30" s="263">
        <f t="shared" si="1"/>
        <v>1</v>
      </c>
      <c r="L30" s="431"/>
      <c r="M30" s="471">
        <f>K31/K30*0.06</f>
        <v>5.9999999999999995E-4</v>
      </c>
      <c r="N30" s="489" t="s">
        <v>247</v>
      </c>
    </row>
    <row r="31" spans="1:14" s="131" customFormat="1" ht="112.5" customHeight="1" thickBot="1">
      <c r="A31" s="450"/>
      <c r="B31" s="502"/>
      <c r="C31" s="469"/>
      <c r="D31" s="428"/>
      <c r="E31" s="428"/>
      <c r="F31" s="134" t="s">
        <v>23</v>
      </c>
      <c r="G31" s="135">
        <v>0.01</v>
      </c>
      <c r="H31" s="135"/>
      <c r="I31" s="135"/>
      <c r="J31" s="135"/>
      <c r="K31" s="273">
        <f t="shared" si="1"/>
        <v>0.01</v>
      </c>
      <c r="L31" s="431"/>
      <c r="M31" s="456"/>
      <c r="N31" s="490"/>
    </row>
    <row r="32" spans="1:14" s="131" customFormat="1" ht="29.25" customHeight="1">
      <c r="A32" s="450"/>
      <c r="B32" s="502"/>
      <c r="C32" s="469" t="s">
        <v>246</v>
      </c>
      <c r="D32" s="428" t="s">
        <v>144</v>
      </c>
      <c r="E32" s="428"/>
      <c r="F32" s="130" t="s">
        <v>22</v>
      </c>
      <c r="G32" s="130">
        <v>0.1</v>
      </c>
      <c r="H32" s="130">
        <v>0.2</v>
      </c>
      <c r="I32" s="130">
        <v>0.4</v>
      </c>
      <c r="J32" s="130">
        <v>0.3</v>
      </c>
      <c r="K32" s="263">
        <f t="shared" si="1"/>
        <v>1</v>
      </c>
      <c r="L32" s="431"/>
      <c r="M32" s="456">
        <f>+K33</f>
        <v>0</v>
      </c>
      <c r="N32" s="489" t="s">
        <v>245</v>
      </c>
    </row>
    <row r="33" spans="1:49" s="131" customFormat="1" ht="90" customHeight="1" thickBot="1">
      <c r="A33" s="451"/>
      <c r="B33" s="503"/>
      <c r="C33" s="496"/>
      <c r="D33" s="429"/>
      <c r="E33" s="429"/>
      <c r="F33" s="132" t="s">
        <v>23</v>
      </c>
      <c r="G33" s="133">
        <v>0</v>
      </c>
      <c r="H33" s="133"/>
      <c r="I33" s="133"/>
      <c r="J33" s="133"/>
      <c r="K33" s="262">
        <f t="shared" si="1"/>
        <v>0</v>
      </c>
      <c r="L33" s="432"/>
      <c r="M33" s="457"/>
      <c r="N33" s="490"/>
    </row>
    <row r="34" spans="1:49" s="274" customFormat="1" ht="37.5" customHeight="1">
      <c r="A34" s="475" t="s">
        <v>138</v>
      </c>
      <c r="B34" s="436" t="s">
        <v>136</v>
      </c>
      <c r="C34" s="439" t="s">
        <v>145</v>
      </c>
      <c r="D34" s="441" t="s">
        <v>144</v>
      </c>
      <c r="E34" s="441"/>
      <c r="F34" s="130" t="s">
        <v>22</v>
      </c>
      <c r="G34" s="130">
        <v>0.15</v>
      </c>
      <c r="H34" s="130">
        <v>0.7</v>
      </c>
      <c r="I34" s="130">
        <v>0.15</v>
      </c>
      <c r="J34" s="130">
        <v>0</v>
      </c>
      <c r="K34" s="269">
        <f t="shared" si="1"/>
        <v>1</v>
      </c>
      <c r="L34" s="423">
        <f>SUM(M34+M36)</f>
        <v>3.0000000000000001E-3</v>
      </c>
      <c r="M34" s="414">
        <f>K35/K34*0.06</f>
        <v>3.0000000000000001E-3</v>
      </c>
      <c r="N34" s="410" t="s">
        <v>244</v>
      </c>
    </row>
    <row r="35" spans="1:49" s="274" customFormat="1" ht="52.5" customHeight="1" thickBot="1">
      <c r="A35" s="475"/>
      <c r="B35" s="437"/>
      <c r="C35" s="440"/>
      <c r="D35" s="442"/>
      <c r="E35" s="442"/>
      <c r="F35" s="145" t="s">
        <v>23</v>
      </c>
      <c r="G35" s="146">
        <v>0.05</v>
      </c>
      <c r="H35" s="146"/>
      <c r="I35" s="146"/>
      <c r="J35" s="146"/>
      <c r="K35" s="275">
        <f t="shared" si="1"/>
        <v>0.05</v>
      </c>
      <c r="L35" s="424"/>
      <c r="M35" s="415"/>
      <c r="N35" s="411"/>
    </row>
    <row r="36" spans="1:49" s="274" customFormat="1" ht="37.5" customHeight="1">
      <c r="A36" s="475"/>
      <c r="B36" s="437"/>
      <c r="C36" s="426" t="s">
        <v>146</v>
      </c>
      <c r="D36" s="428" t="s">
        <v>144</v>
      </c>
      <c r="E36" s="428"/>
      <c r="F36" s="130" t="s">
        <v>22</v>
      </c>
      <c r="G36" s="130">
        <v>0.05</v>
      </c>
      <c r="H36" s="130">
        <v>0.1</v>
      </c>
      <c r="I36" s="130">
        <v>0.4</v>
      </c>
      <c r="J36" s="130">
        <v>0.45</v>
      </c>
      <c r="K36" s="272">
        <f t="shared" si="1"/>
        <v>1</v>
      </c>
      <c r="L36" s="424"/>
      <c r="M36" s="416">
        <f>+K37</f>
        <v>0</v>
      </c>
      <c r="N36" s="412" t="s">
        <v>243</v>
      </c>
    </row>
    <row r="37" spans="1:49" s="274" customFormat="1" ht="37.5" customHeight="1" thickBot="1">
      <c r="A37" s="475"/>
      <c r="B37" s="438"/>
      <c r="C37" s="427"/>
      <c r="D37" s="429"/>
      <c r="E37" s="429"/>
      <c r="F37" s="132" t="s">
        <v>23</v>
      </c>
      <c r="G37" s="133">
        <v>0</v>
      </c>
      <c r="H37" s="133"/>
      <c r="I37" s="133"/>
      <c r="J37" s="133"/>
      <c r="K37" s="262">
        <f t="shared" si="1"/>
        <v>0</v>
      </c>
      <c r="L37" s="425"/>
      <c r="M37" s="417"/>
      <c r="N37" s="413"/>
    </row>
    <row r="38" spans="1:49" s="136" customFormat="1" ht="57.75" customHeight="1">
      <c r="A38" s="475"/>
      <c r="B38" s="465" t="s">
        <v>143</v>
      </c>
      <c r="C38" s="468" t="s">
        <v>150</v>
      </c>
      <c r="D38" s="455"/>
      <c r="E38" s="455" t="s">
        <v>144</v>
      </c>
      <c r="F38" s="130" t="s">
        <v>22</v>
      </c>
      <c r="G38" s="130">
        <v>0.35499999999999998</v>
      </c>
      <c r="H38" s="130">
        <v>0.48499999999999999</v>
      </c>
      <c r="I38" s="130">
        <v>0.16</v>
      </c>
      <c r="J38" s="130">
        <v>0</v>
      </c>
      <c r="K38" s="269">
        <f>G38+H38+I38+J38</f>
        <v>1</v>
      </c>
      <c r="L38" s="433">
        <f>+M38+M40+M42+M44</f>
        <v>2.2100000000000005E-2</v>
      </c>
      <c r="M38" s="482">
        <f>K39/K38*0.07</f>
        <v>1.6100000000000003E-2</v>
      </c>
      <c r="N38" s="481" t="s">
        <v>242</v>
      </c>
    </row>
    <row r="39" spans="1:49" s="136" customFormat="1" ht="53.25" customHeight="1" thickBot="1">
      <c r="A39" s="475"/>
      <c r="B39" s="466"/>
      <c r="C39" s="469"/>
      <c r="D39" s="428"/>
      <c r="E39" s="428"/>
      <c r="F39" s="137" t="s">
        <v>23</v>
      </c>
      <c r="G39" s="135">
        <v>0.23</v>
      </c>
      <c r="H39" s="135"/>
      <c r="I39" s="135"/>
      <c r="J39" s="135"/>
      <c r="K39" s="273">
        <f>SUM(G39:J39)</f>
        <v>0.23</v>
      </c>
      <c r="L39" s="434"/>
      <c r="M39" s="483"/>
      <c r="N39" s="480"/>
    </row>
    <row r="40" spans="1:49" s="136" customFormat="1" ht="48.75" customHeight="1">
      <c r="A40" s="475"/>
      <c r="B40" s="466"/>
      <c r="C40" s="484" t="s">
        <v>241</v>
      </c>
      <c r="D40" s="428" t="s">
        <v>144</v>
      </c>
      <c r="E40" s="478"/>
      <c r="F40" s="130" t="s">
        <v>22</v>
      </c>
      <c r="G40" s="130">
        <v>0</v>
      </c>
      <c r="H40" s="130">
        <v>0</v>
      </c>
      <c r="I40" s="130">
        <v>0</v>
      </c>
      <c r="J40" s="130">
        <v>1</v>
      </c>
      <c r="K40" s="272">
        <f>J40</f>
        <v>1</v>
      </c>
      <c r="L40" s="434"/>
      <c r="M40" s="456">
        <f>K41/K40*0.04</f>
        <v>0</v>
      </c>
      <c r="N40" s="480" t="s">
        <v>240</v>
      </c>
    </row>
    <row r="41" spans="1:49" s="136" customFormat="1" ht="59.25" customHeight="1" thickBot="1">
      <c r="A41" s="475"/>
      <c r="B41" s="466"/>
      <c r="C41" s="462"/>
      <c r="D41" s="428"/>
      <c r="E41" s="479"/>
      <c r="F41" s="134" t="s">
        <v>23</v>
      </c>
      <c r="G41" s="135">
        <v>0</v>
      </c>
      <c r="H41" s="135"/>
      <c r="I41" s="135"/>
      <c r="J41" s="135"/>
      <c r="K41" s="273">
        <f>SUM(G41:J41)</f>
        <v>0</v>
      </c>
      <c r="L41" s="434"/>
      <c r="M41" s="456"/>
      <c r="N41" s="480"/>
    </row>
    <row r="42" spans="1:49" s="131" customFormat="1" ht="33.75" customHeight="1">
      <c r="A42" s="475"/>
      <c r="B42" s="466"/>
      <c r="C42" s="476" t="s">
        <v>239</v>
      </c>
      <c r="D42" s="428" t="s">
        <v>144</v>
      </c>
      <c r="E42" s="477"/>
      <c r="F42" s="130" t="s">
        <v>22</v>
      </c>
      <c r="G42" s="130">
        <v>0.25</v>
      </c>
      <c r="H42" s="130">
        <v>0.25</v>
      </c>
      <c r="I42" s="130">
        <v>0.25</v>
      </c>
      <c r="J42" s="130">
        <v>0.25</v>
      </c>
      <c r="K42" s="272">
        <f>G42+H42+I42+J42</f>
        <v>1</v>
      </c>
      <c r="L42" s="434"/>
      <c r="M42" s="456">
        <f>K43/K42*0.02</f>
        <v>5.0000000000000001E-3</v>
      </c>
      <c r="N42" s="480" t="s">
        <v>238</v>
      </c>
    </row>
    <row r="43" spans="1:49" s="131" customFormat="1" ht="31.5" customHeight="1" thickBot="1">
      <c r="A43" s="475"/>
      <c r="B43" s="466"/>
      <c r="C43" s="476"/>
      <c r="D43" s="428"/>
      <c r="E43" s="477"/>
      <c r="F43" s="134" t="s">
        <v>23</v>
      </c>
      <c r="G43" s="135">
        <v>0.25</v>
      </c>
      <c r="H43" s="135"/>
      <c r="I43" s="135"/>
      <c r="J43" s="135"/>
      <c r="K43" s="273">
        <f>(G43+H43+I43+J43)</f>
        <v>0.25</v>
      </c>
      <c r="L43" s="434"/>
      <c r="M43" s="456"/>
      <c r="N43" s="480"/>
    </row>
    <row r="44" spans="1:49" s="131" customFormat="1" ht="31.5" customHeight="1">
      <c r="A44" s="475"/>
      <c r="B44" s="466"/>
      <c r="C44" s="484" t="s">
        <v>147</v>
      </c>
      <c r="D44" s="428"/>
      <c r="E44" s="478" t="s">
        <v>144</v>
      </c>
      <c r="F44" s="130" t="s">
        <v>22</v>
      </c>
      <c r="G44" s="130">
        <v>0.25</v>
      </c>
      <c r="H44" s="130">
        <v>0.65</v>
      </c>
      <c r="I44" s="130">
        <v>0.1</v>
      </c>
      <c r="J44" s="130">
        <v>0</v>
      </c>
      <c r="K44" s="272">
        <f>G44+H44+I44+J44</f>
        <v>1</v>
      </c>
      <c r="L44" s="434"/>
      <c r="M44" s="456">
        <f>K45/K44*0.02</f>
        <v>1E-3</v>
      </c>
      <c r="N44" s="480" t="s">
        <v>237</v>
      </c>
    </row>
    <row r="45" spans="1:49" s="131" customFormat="1" ht="30" customHeight="1" thickBot="1">
      <c r="A45" s="475"/>
      <c r="B45" s="467"/>
      <c r="C45" s="485"/>
      <c r="D45" s="429"/>
      <c r="E45" s="486"/>
      <c r="F45" s="132" t="s">
        <v>23</v>
      </c>
      <c r="G45" s="133">
        <v>0.05</v>
      </c>
      <c r="H45" s="133"/>
      <c r="I45" s="133"/>
      <c r="J45" s="133"/>
      <c r="K45" s="262">
        <f>(G45+H45+I45+J45)</f>
        <v>0.05</v>
      </c>
      <c r="L45" s="435"/>
      <c r="M45" s="457"/>
      <c r="N45" s="491"/>
    </row>
    <row r="46" spans="1:49" s="131" customFormat="1" ht="24.75" customHeight="1">
      <c r="A46" s="475"/>
      <c r="B46" s="458" t="s">
        <v>137</v>
      </c>
      <c r="C46" s="461" t="s">
        <v>236</v>
      </c>
      <c r="D46" s="271"/>
      <c r="E46" s="270"/>
      <c r="F46" s="130" t="s">
        <v>22</v>
      </c>
      <c r="G46" s="130">
        <v>0.1</v>
      </c>
      <c r="H46" s="130">
        <v>0.3</v>
      </c>
      <c r="I46" s="130">
        <v>0.3</v>
      </c>
      <c r="J46" s="130">
        <v>0.3</v>
      </c>
      <c r="K46" s="269">
        <f>SUM(G46:J46)</f>
        <v>1</v>
      </c>
      <c r="L46" s="423">
        <f>+M46+M48+M50</f>
        <v>1.5E-3</v>
      </c>
      <c r="M46" s="470">
        <f>K47/K46*0.05</f>
        <v>1.5E-3</v>
      </c>
      <c r="N46" s="418" t="s">
        <v>235</v>
      </c>
    </row>
    <row r="47" spans="1:49" s="131" customFormat="1" ht="67.5" customHeight="1" thickBot="1">
      <c r="A47" s="475"/>
      <c r="B47" s="459"/>
      <c r="C47" s="462"/>
      <c r="D47" s="268"/>
      <c r="E47" s="267"/>
      <c r="F47" s="266" t="s">
        <v>23</v>
      </c>
      <c r="G47" s="265">
        <v>0.03</v>
      </c>
      <c r="H47" s="265"/>
      <c r="I47" s="265"/>
      <c r="J47" s="265"/>
      <c r="K47" s="264">
        <f>SUM(G47:J47)</f>
        <v>0.03</v>
      </c>
      <c r="L47" s="424"/>
      <c r="M47" s="471"/>
      <c r="N47" s="419"/>
    </row>
    <row r="48" spans="1:49" s="121" customFormat="1" ht="30.75" customHeight="1">
      <c r="A48" s="475"/>
      <c r="B48" s="459"/>
      <c r="C48" s="463" t="s">
        <v>234</v>
      </c>
      <c r="D48" s="443" t="s">
        <v>144</v>
      </c>
      <c r="E48" s="443"/>
      <c r="F48" s="130" t="s">
        <v>22</v>
      </c>
      <c r="G48" s="130">
        <v>0.1</v>
      </c>
      <c r="H48" s="130">
        <v>0.3</v>
      </c>
      <c r="I48" s="130">
        <v>0.3</v>
      </c>
      <c r="J48" s="130">
        <v>0.3</v>
      </c>
      <c r="K48" s="263">
        <f>SUM(G48:J48)</f>
        <v>1</v>
      </c>
      <c r="L48" s="424"/>
      <c r="M48" s="447">
        <f>K49/K48*0.05</f>
        <v>0</v>
      </c>
      <c r="N48" s="418" t="s">
        <v>233</v>
      </c>
      <c r="O48" s="131"/>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row>
    <row r="49" spans="1:49" s="121" customFormat="1" ht="66.75" customHeight="1" thickBot="1">
      <c r="A49" s="475"/>
      <c r="B49" s="459"/>
      <c r="C49" s="474"/>
      <c r="D49" s="443"/>
      <c r="E49" s="443"/>
      <c r="F49" s="266" t="s">
        <v>23</v>
      </c>
      <c r="G49" s="265">
        <v>0</v>
      </c>
      <c r="H49" s="265"/>
      <c r="I49" s="265"/>
      <c r="J49" s="265"/>
      <c r="K49" s="264">
        <f>SUM(G49:J49)</f>
        <v>0</v>
      </c>
      <c r="L49" s="424"/>
      <c r="M49" s="471"/>
      <c r="N49" s="419"/>
      <c r="O49" s="131"/>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row>
    <row r="50" spans="1:49" s="121" customFormat="1" ht="21.75" customHeight="1">
      <c r="A50" s="475"/>
      <c r="B50" s="459"/>
      <c r="C50" s="463" t="s">
        <v>232</v>
      </c>
      <c r="D50" s="443"/>
      <c r="E50" s="443"/>
      <c r="F50" s="130" t="s">
        <v>22</v>
      </c>
      <c r="G50" s="130">
        <v>0.1</v>
      </c>
      <c r="H50" s="130">
        <v>0.3</v>
      </c>
      <c r="I50" s="130">
        <v>0.3</v>
      </c>
      <c r="J50" s="130">
        <v>0.3</v>
      </c>
      <c r="K50" s="263">
        <f>SUM(G50:J50)</f>
        <v>1</v>
      </c>
      <c r="L50" s="424"/>
      <c r="M50" s="447">
        <f>K51/K50*0.05</f>
        <v>0</v>
      </c>
      <c r="N50" s="418" t="s">
        <v>231</v>
      </c>
      <c r="O50" s="131"/>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row>
    <row r="51" spans="1:49" s="121" customFormat="1" ht="49.5" customHeight="1" thickBot="1">
      <c r="A51" s="475"/>
      <c r="B51" s="460"/>
      <c r="C51" s="464"/>
      <c r="D51" s="444"/>
      <c r="E51" s="444"/>
      <c r="F51" s="132" t="s">
        <v>23</v>
      </c>
      <c r="G51" s="133">
        <v>0</v>
      </c>
      <c r="H51" s="133"/>
      <c r="I51" s="133"/>
      <c r="J51" s="133"/>
      <c r="K51" s="262">
        <f>SUM(I51:J51)</f>
        <v>0</v>
      </c>
      <c r="L51" s="425"/>
      <c r="M51" s="448"/>
      <c r="N51" s="419"/>
      <c r="O51" s="131"/>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row>
    <row r="52" spans="1:49" ht="18.75" customHeight="1" thickBot="1">
      <c r="A52" s="472" t="s">
        <v>24</v>
      </c>
      <c r="B52" s="473"/>
      <c r="C52" s="473"/>
      <c r="D52" s="473"/>
      <c r="E52" s="473"/>
      <c r="F52" s="473"/>
      <c r="G52" s="473"/>
      <c r="H52" s="473"/>
      <c r="I52" s="473"/>
      <c r="J52" s="473"/>
      <c r="K52" s="473"/>
      <c r="L52" s="261">
        <f>SUM(L8:L51)</f>
        <v>3.4100000000000005E-2</v>
      </c>
      <c r="M52" s="261">
        <f>SUM(M8:M51)</f>
        <v>3.4100000000000005E-2</v>
      </c>
      <c r="N52" s="147"/>
    </row>
    <row r="53" spans="1:49" ht="30.75" customHeight="1">
      <c r="A53" s="138"/>
      <c r="B53" s="138"/>
      <c r="C53" s="139"/>
      <c r="D53" s="138"/>
      <c r="E53" s="138"/>
      <c r="F53" s="138"/>
      <c r="G53" s="260"/>
      <c r="H53" s="138"/>
      <c r="I53" s="138"/>
      <c r="J53" s="138"/>
      <c r="K53" s="138"/>
      <c r="L53" s="140"/>
      <c r="M53" s="140"/>
      <c r="N53" s="141" t="s">
        <v>123</v>
      </c>
    </row>
    <row r="54" spans="1:49" ht="29.25" customHeight="1">
      <c r="A54" s="131"/>
      <c r="B54" s="131"/>
      <c r="C54" s="136"/>
      <c r="D54" s="131"/>
      <c r="E54" s="131"/>
      <c r="F54" s="131"/>
      <c r="G54" s="131"/>
      <c r="H54" s="131"/>
      <c r="I54" s="142"/>
      <c r="J54" s="143"/>
      <c r="K54" s="143"/>
      <c r="L54" s="142"/>
      <c r="M54" s="143"/>
    </row>
    <row r="55" spans="1:49">
      <c r="A55" s="131"/>
      <c r="B55" s="131"/>
      <c r="C55" s="136"/>
      <c r="D55" s="131"/>
      <c r="E55" s="131"/>
      <c r="F55" s="131"/>
      <c r="G55" s="131"/>
      <c r="H55" s="131"/>
      <c r="I55" s="142"/>
      <c r="J55" s="143"/>
      <c r="K55" s="143"/>
      <c r="L55" s="142"/>
      <c r="M55" s="143"/>
    </row>
    <row r="56" spans="1:49">
      <c r="A56" s="131"/>
      <c r="B56" s="131"/>
      <c r="C56" s="136"/>
      <c r="D56" s="131"/>
      <c r="E56" s="131"/>
      <c r="F56" s="131"/>
      <c r="G56" s="131"/>
      <c r="H56" s="131"/>
      <c r="I56" s="142"/>
      <c r="J56" s="143"/>
      <c r="K56" s="143"/>
      <c r="L56" s="142"/>
      <c r="M56" s="143"/>
    </row>
    <row r="57" spans="1:49">
      <c r="A57" s="131"/>
      <c r="B57" s="131"/>
      <c r="C57" s="136"/>
      <c r="D57" s="131"/>
      <c r="E57" s="131"/>
      <c r="F57" s="131"/>
      <c r="G57" s="131"/>
      <c r="H57" s="131"/>
      <c r="I57" s="142"/>
      <c r="J57" s="143"/>
      <c r="K57" s="143"/>
      <c r="L57" s="142"/>
      <c r="M57" s="143"/>
    </row>
    <row r="58" spans="1:49">
      <c r="A58" s="131"/>
      <c r="B58" s="131"/>
      <c r="C58" s="136"/>
      <c r="D58" s="131"/>
      <c r="E58" s="131"/>
      <c r="F58" s="131"/>
      <c r="G58" s="131"/>
      <c r="H58" s="131"/>
      <c r="I58" s="142"/>
      <c r="J58" s="143"/>
      <c r="K58" s="143"/>
      <c r="L58" s="142"/>
      <c r="M58" s="143"/>
    </row>
    <row r="59" spans="1:49">
      <c r="A59" s="131"/>
      <c r="B59" s="131"/>
      <c r="C59" s="136"/>
      <c r="D59" s="131"/>
      <c r="E59" s="131"/>
      <c r="F59" s="131"/>
      <c r="G59" s="131"/>
      <c r="H59" s="131"/>
      <c r="I59" s="142"/>
      <c r="J59" s="143"/>
      <c r="K59" s="143"/>
      <c r="L59" s="142"/>
      <c r="M59" s="143"/>
    </row>
    <row r="60" spans="1:49">
      <c r="A60" s="131"/>
      <c r="B60" s="131"/>
      <c r="C60" s="136"/>
      <c r="D60" s="131"/>
      <c r="E60" s="131"/>
      <c r="F60" s="131"/>
      <c r="G60" s="131"/>
      <c r="H60" s="131"/>
      <c r="I60" s="142"/>
      <c r="J60" s="143"/>
      <c r="K60" s="143"/>
      <c r="L60" s="142"/>
      <c r="M60" s="143"/>
    </row>
    <row r="61" spans="1:49">
      <c r="A61" s="131"/>
      <c r="B61" s="131"/>
      <c r="C61" s="136"/>
      <c r="D61" s="131"/>
      <c r="E61" s="131"/>
      <c r="F61" s="131"/>
      <c r="G61" s="131"/>
      <c r="H61" s="131"/>
      <c r="I61" s="142"/>
      <c r="J61" s="143"/>
      <c r="K61" s="143"/>
      <c r="L61" s="142"/>
      <c r="M61" s="143"/>
    </row>
    <row r="62" spans="1:49">
      <c r="A62" s="131"/>
      <c r="B62" s="131"/>
      <c r="C62" s="136"/>
      <c r="D62" s="131"/>
      <c r="E62" s="131"/>
      <c r="F62" s="131"/>
      <c r="G62" s="131"/>
      <c r="H62" s="131"/>
      <c r="I62" s="142"/>
      <c r="J62" s="143"/>
      <c r="K62" s="143"/>
      <c r="L62" s="142"/>
      <c r="M62" s="143"/>
    </row>
    <row r="63" spans="1:49">
      <c r="A63" s="131"/>
      <c r="B63" s="131"/>
      <c r="C63" s="136"/>
      <c r="D63" s="131"/>
      <c r="E63" s="131"/>
      <c r="F63" s="131"/>
      <c r="G63" s="131"/>
      <c r="H63" s="131"/>
      <c r="I63" s="142"/>
      <c r="J63" s="143"/>
      <c r="K63" s="143"/>
      <c r="L63" s="142"/>
      <c r="M63" s="143"/>
    </row>
    <row r="64" spans="1:49">
      <c r="A64" s="131"/>
      <c r="B64" s="131"/>
      <c r="C64" s="136"/>
      <c r="D64" s="131"/>
      <c r="E64" s="131"/>
      <c r="F64" s="131"/>
      <c r="G64" s="131"/>
      <c r="H64" s="131"/>
      <c r="I64" s="142"/>
      <c r="J64" s="143"/>
      <c r="K64" s="143"/>
      <c r="L64" s="142"/>
      <c r="M64" s="143"/>
    </row>
    <row r="65" spans="1:13">
      <c r="A65" s="131"/>
      <c r="B65" s="131"/>
      <c r="C65" s="136"/>
      <c r="D65" s="131"/>
      <c r="E65" s="131"/>
      <c r="F65" s="131"/>
      <c r="G65" s="131"/>
      <c r="H65" s="131"/>
      <c r="I65" s="142"/>
      <c r="J65" s="143"/>
      <c r="K65" s="143"/>
      <c r="L65" s="142"/>
      <c r="M65" s="143"/>
    </row>
    <row r="66" spans="1:13">
      <c r="A66" s="131"/>
      <c r="B66" s="131"/>
      <c r="C66" s="136"/>
      <c r="D66" s="131"/>
      <c r="E66" s="131"/>
      <c r="F66" s="131"/>
      <c r="G66" s="131"/>
      <c r="H66" s="131"/>
      <c r="I66" s="142"/>
      <c r="J66" s="143"/>
      <c r="K66" s="143"/>
      <c r="L66" s="142"/>
      <c r="M66" s="143"/>
    </row>
    <row r="67" spans="1:13">
      <c r="A67" s="131"/>
      <c r="B67" s="131"/>
      <c r="C67" s="136"/>
      <c r="D67" s="131"/>
      <c r="E67" s="131"/>
      <c r="F67" s="131"/>
      <c r="G67" s="131"/>
      <c r="H67" s="131"/>
      <c r="I67" s="142"/>
      <c r="J67" s="143"/>
      <c r="K67" s="143"/>
      <c r="L67" s="142"/>
      <c r="M67" s="143"/>
    </row>
    <row r="68" spans="1:13">
      <c r="A68" s="131"/>
      <c r="B68" s="131"/>
      <c r="C68" s="136"/>
      <c r="D68" s="131"/>
      <c r="E68" s="131"/>
      <c r="F68" s="131"/>
      <c r="G68" s="131"/>
      <c r="H68" s="131"/>
      <c r="I68" s="142"/>
      <c r="J68" s="143"/>
      <c r="K68" s="143"/>
      <c r="L68" s="142"/>
      <c r="M68" s="143"/>
    </row>
    <row r="69" spans="1:13">
      <c r="A69" s="131"/>
      <c r="B69" s="131"/>
      <c r="C69" s="136"/>
      <c r="D69" s="131"/>
      <c r="E69" s="131"/>
      <c r="F69" s="131"/>
      <c r="G69" s="131"/>
      <c r="H69" s="131"/>
      <c r="I69" s="142"/>
      <c r="J69" s="143"/>
      <c r="K69" s="143"/>
      <c r="L69" s="142"/>
      <c r="M69" s="143"/>
    </row>
    <row r="70" spans="1:13">
      <c r="A70" s="131"/>
      <c r="B70" s="131"/>
      <c r="C70" s="136"/>
      <c r="D70" s="131"/>
      <c r="E70" s="131"/>
      <c r="F70" s="131"/>
      <c r="G70" s="131"/>
      <c r="H70" s="131"/>
      <c r="I70" s="142"/>
      <c r="J70" s="143"/>
      <c r="K70" s="143"/>
      <c r="L70" s="142"/>
      <c r="M70" s="143"/>
    </row>
    <row r="71" spans="1:13">
      <c r="A71" s="131"/>
      <c r="B71" s="131"/>
      <c r="C71" s="136"/>
      <c r="D71" s="131"/>
      <c r="E71" s="131"/>
      <c r="F71" s="131"/>
      <c r="G71" s="131"/>
      <c r="H71" s="131"/>
      <c r="I71" s="142"/>
      <c r="J71" s="143"/>
      <c r="K71" s="143"/>
      <c r="L71" s="142"/>
      <c r="M71" s="143"/>
    </row>
    <row r="72" spans="1:13">
      <c r="A72" s="131"/>
      <c r="B72" s="131"/>
      <c r="C72" s="136"/>
      <c r="D72" s="131"/>
      <c r="E72" s="131"/>
      <c r="F72" s="131"/>
      <c r="G72" s="131"/>
      <c r="H72" s="131"/>
      <c r="I72" s="142"/>
      <c r="J72" s="143"/>
      <c r="K72" s="143"/>
      <c r="L72" s="142"/>
      <c r="M72" s="143"/>
    </row>
    <row r="73" spans="1:13">
      <c r="A73" s="131"/>
      <c r="B73" s="131"/>
      <c r="C73" s="136"/>
      <c r="D73" s="131"/>
      <c r="E73" s="131"/>
      <c r="F73" s="131"/>
      <c r="G73" s="131"/>
      <c r="H73" s="131"/>
      <c r="I73" s="142"/>
      <c r="J73" s="143"/>
      <c r="K73" s="143"/>
      <c r="L73" s="142"/>
      <c r="M73" s="143"/>
    </row>
    <row r="74" spans="1:13">
      <c r="A74" s="131"/>
      <c r="B74" s="131"/>
      <c r="C74" s="136"/>
      <c r="D74" s="131"/>
      <c r="E74" s="131"/>
      <c r="F74" s="131"/>
      <c r="G74" s="131"/>
      <c r="H74" s="131"/>
      <c r="I74" s="142"/>
      <c r="J74" s="143"/>
      <c r="K74" s="143"/>
      <c r="L74" s="142"/>
      <c r="M74" s="143"/>
    </row>
    <row r="75" spans="1:13">
      <c r="A75" s="131"/>
      <c r="B75" s="131"/>
      <c r="C75" s="136"/>
      <c r="D75" s="131"/>
      <c r="E75" s="131"/>
      <c r="F75" s="131"/>
      <c r="G75" s="131"/>
      <c r="H75" s="131"/>
      <c r="I75" s="142"/>
      <c r="J75" s="143"/>
      <c r="K75" s="143"/>
      <c r="L75" s="142"/>
      <c r="M75" s="143"/>
    </row>
    <row r="76" spans="1:13">
      <c r="A76" s="131"/>
      <c r="B76" s="131"/>
      <c r="C76" s="136"/>
      <c r="D76" s="131"/>
      <c r="E76" s="131"/>
      <c r="F76" s="131"/>
      <c r="G76" s="131"/>
      <c r="H76" s="131"/>
      <c r="I76" s="142"/>
      <c r="J76" s="143"/>
      <c r="K76" s="143"/>
      <c r="L76" s="142"/>
      <c r="M76" s="143"/>
    </row>
    <row r="77" spans="1:13">
      <c r="A77" s="131"/>
      <c r="B77" s="131"/>
      <c r="C77" s="136"/>
      <c r="D77" s="131"/>
      <c r="E77" s="131"/>
      <c r="F77" s="131"/>
      <c r="G77" s="131"/>
      <c r="H77" s="131"/>
      <c r="I77" s="142"/>
      <c r="J77" s="143"/>
      <c r="K77" s="143"/>
      <c r="L77" s="142"/>
      <c r="M77" s="143"/>
    </row>
    <row r="78" spans="1:13">
      <c r="A78" s="131"/>
      <c r="B78" s="131"/>
      <c r="C78" s="136"/>
      <c r="D78" s="131"/>
      <c r="E78" s="131"/>
      <c r="F78" s="131"/>
      <c r="G78" s="131"/>
      <c r="H78" s="131"/>
      <c r="I78" s="142"/>
      <c r="J78" s="143"/>
      <c r="K78" s="143"/>
      <c r="L78" s="142"/>
      <c r="M78" s="143"/>
    </row>
    <row r="79" spans="1:13">
      <c r="A79" s="131"/>
      <c r="B79" s="131"/>
      <c r="C79" s="136"/>
      <c r="D79" s="131"/>
      <c r="E79" s="131"/>
      <c r="F79" s="131"/>
      <c r="G79" s="131"/>
      <c r="H79" s="131"/>
      <c r="I79" s="142"/>
      <c r="J79" s="143"/>
      <c r="K79" s="143"/>
      <c r="L79" s="142"/>
      <c r="M79" s="143"/>
    </row>
    <row r="80" spans="1:13">
      <c r="A80" s="131"/>
      <c r="B80" s="131"/>
      <c r="C80" s="136"/>
      <c r="D80" s="131"/>
      <c r="E80" s="131"/>
      <c r="F80" s="131"/>
      <c r="G80" s="131"/>
      <c r="H80" s="131"/>
      <c r="I80" s="142"/>
      <c r="J80" s="143"/>
      <c r="K80" s="143"/>
      <c r="L80" s="142"/>
      <c r="M80" s="143"/>
    </row>
    <row r="81" spans="1:13">
      <c r="A81" s="131"/>
      <c r="B81" s="131"/>
      <c r="C81" s="136"/>
      <c r="D81" s="131"/>
      <c r="E81" s="131"/>
      <c r="F81" s="131"/>
      <c r="G81" s="131"/>
      <c r="H81" s="131"/>
      <c r="I81" s="142"/>
      <c r="J81" s="143"/>
      <c r="K81" s="143"/>
      <c r="L81" s="142"/>
      <c r="M81" s="143"/>
    </row>
    <row r="82" spans="1:13">
      <c r="A82" s="131"/>
      <c r="B82" s="131"/>
      <c r="C82" s="136"/>
      <c r="D82" s="131"/>
      <c r="E82" s="131"/>
      <c r="F82" s="131"/>
      <c r="G82" s="131"/>
      <c r="H82" s="131"/>
      <c r="I82" s="142"/>
      <c r="J82" s="143"/>
      <c r="K82" s="143"/>
      <c r="L82" s="142"/>
      <c r="M82" s="143"/>
    </row>
    <row r="83" spans="1:13">
      <c r="A83" s="131"/>
      <c r="B83" s="131"/>
      <c r="C83" s="136"/>
      <c r="D83" s="131"/>
      <c r="E83" s="131"/>
      <c r="F83" s="131"/>
      <c r="G83" s="131"/>
      <c r="H83" s="131"/>
      <c r="I83" s="142"/>
      <c r="J83" s="143"/>
      <c r="K83" s="143"/>
      <c r="L83" s="142"/>
      <c r="M83" s="143"/>
    </row>
    <row r="84" spans="1:13">
      <c r="A84" s="131"/>
      <c r="B84" s="131"/>
      <c r="C84" s="136"/>
      <c r="D84" s="131"/>
      <c r="E84" s="131"/>
      <c r="F84" s="131"/>
      <c r="G84" s="131"/>
      <c r="H84" s="131"/>
      <c r="I84" s="142"/>
      <c r="J84" s="143"/>
      <c r="K84" s="143"/>
      <c r="L84" s="142"/>
      <c r="M84" s="143"/>
    </row>
    <row r="85" spans="1:13">
      <c r="A85" s="131"/>
      <c r="B85" s="131"/>
      <c r="C85" s="136"/>
      <c r="D85" s="131"/>
      <c r="E85" s="131"/>
      <c r="F85" s="131"/>
      <c r="G85" s="131"/>
      <c r="H85" s="131"/>
      <c r="I85" s="142"/>
      <c r="J85" s="143"/>
      <c r="K85" s="143"/>
      <c r="L85" s="142"/>
      <c r="M85" s="143"/>
    </row>
    <row r="86" spans="1:13">
      <c r="A86" s="131"/>
      <c r="B86" s="131"/>
      <c r="C86" s="136"/>
      <c r="D86" s="131"/>
      <c r="E86" s="131"/>
      <c r="F86" s="131"/>
      <c r="G86" s="131"/>
      <c r="H86" s="131"/>
      <c r="I86" s="142"/>
      <c r="J86" s="143"/>
      <c r="K86" s="143"/>
      <c r="L86" s="142"/>
      <c r="M86" s="143"/>
    </row>
    <row r="87" spans="1:13">
      <c r="A87" s="131"/>
      <c r="B87" s="131"/>
      <c r="C87" s="136"/>
      <c r="D87" s="131"/>
      <c r="E87" s="131"/>
      <c r="F87" s="131"/>
      <c r="G87" s="131"/>
      <c r="H87" s="131"/>
      <c r="I87" s="142"/>
      <c r="J87" s="143"/>
      <c r="K87" s="143"/>
      <c r="L87" s="142"/>
      <c r="M87" s="143"/>
    </row>
    <row r="88" spans="1:13">
      <c r="A88" s="131"/>
      <c r="B88" s="131"/>
      <c r="C88" s="136"/>
      <c r="D88" s="131"/>
      <c r="E88" s="131"/>
      <c r="F88" s="131"/>
      <c r="G88" s="131"/>
      <c r="H88" s="131"/>
      <c r="I88" s="142"/>
      <c r="J88" s="143"/>
      <c r="K88" s="143"/>
      <c r="L88" s="142"/>
      <c r="M88" s="143"/>
    </row>
    <row r="89" spans="1:13">
      <c r="A89" s="131"/>
      <c r="B89" s="131"/>
      <c r="C89" s="136"/>
      <c r="D89" s="131"/>
      <c r="E89" s="131"/>
      <c r="F89" s="131"/>
      <c r="G89" s="131"/>
      <c r="H89" s="131"/>
      <c r="I89" s="142"/>
      <c r="J89" s="143"/>
      <c r="K89" s="143"/>
      <c r="L89" s="142"/>
      <c r="M89" s="143"/>
    </row>
    <row r="90" spans="1:13">
      <c r="A90" s="131"/>
      <c r="B90" s="131"/>
      <c r="C90" s="136"/>
      <c r="D90" s="131"/>
      <c r="E90" s="131"/>
      <c r="F90" s="131"/>
      <c r="G90" s="131"/>
      <c r="H90" s="131"/>
      <c r="I90" s="142"/>
      <c r="J90" s="143"/>
      <c r="K90" s="143"/>
      <c r="L90" s="142"/>
      <c r="M90" s="143"/>
    </row>
    <row r="91" spans="1:13">
      <c r="A91" s="131"/>
      <c r="B91" s="131"/>
      <c r="C91" s="136"/>
      <c r="D91" s="131"/>
      <c r="E91" s="131"/>
      <c r="F91" s="131"/>
      <c r="G91" s="131"/>
      <c r="H91" s="131"/>
      <c r="I91" s="142"/>
      <c r="J91" s="143"/>
      <c r="K91" s="143"/>
      <c r="L91" s="142"/>
      <c r="M91" s="143"/>
    </row>
    <row r="92" spans="1:13">
      <c r="A92" s="131"/>
      <c r="B92" s="131"/>
      <c r="C92" s="136"/>
      <c r="D92" s="131"/>
      <c r="E92" s="131"/>
      <c r="F92" s="131"/>
      <c r="G92" s="131"/>
      <c r="H92" s="131"/>
      <c r="I92" s="142"/>
      <c r="J92" s="143"/>
      <c r="K92" s="143"/>
      <c r="L92" s="142"/>
      <c r="M92" s="143"/>
    </row>
    <row r="93" spans="1:13">
      <c r="A93" s="131"/>
      <c r="B93" s="131"/>
      <c r="C93" s="136"/>
      <c r="D93" s="131"/>
      <c r="E93" s="131"/>
      <c r="F93" s="131"/>
      <c r="G93" s="131"/>
      <c r="H93" s="131"/>
      <c r="I93" s="142"/>
      <c r="J93" s="143"/>
      <c r="K93" s="143"/>
      <c r="L93" s="142"/>
      <c r="M93" s="143"/>
    </row>
    <row r="94" spans="1:13">
      <c r="A94" s="131"/>
      <c r="B94" s="131"/>
      <c r="C94" s="136"/>
      <c r="D94" s="131"/>
      <c r="E94" s="131"/>
      <c r="F94" s="131"/>
      <c r="G94" s="131"/>
      <c r="H94" s="131"/>
      <c r="I94" s="142"/>
      <c r="J94" s="143"/>
      <c r="K94" s="143"/>
      <c r="L94" s="142"/>
      <c r="M94" s="143"/>
    </row>
    <row r="95" spans="1:13">
      <c r="A95" s="131"/>
      <c r="B95" s="131"/>
      <c r="C95" s="136"/>
      <c r="D95" s="131"/>
      <c r="E95" s="131"/>
      <c r="F95" s="131"/>
      <c r="G95" s="131"/>
      <c r="H95" s="131"/>
      <c r="I95" s="142"/>
      <c r="J95" s="143"/>
      <c r="K95" s="143"/>
      <c r="L95" s="142"/>
      <c r="M95" s="143"/>
    </row>
    <row r="96" spans="1:13">
      <c r="A96" s="131"/>
      <c r="B96" s="131"/>
      <c r="C96" s="136"/>
      <c r="D96" s="131"/>
      <c r="E96" s="131"/>
      <c r="F96" s="131"/>
      <c r="G96" s="131"/>
      <c r="H96" s="131"/>
      <c r="I96" s="142"/>
      <c r="J96" s="143"/>
      <c r="K96" s="143"/>
      <c r="L96" s="142"/>
      <c r="M96" s="143"/>
    </row>
    <row r="97" spans="1:13">
      <c r="A97" s="131"/>
      <c r="B97" s="131"/>
      <c r="C97" s="136"/>
      <c r="D97" s="131"/>
      <c r="E97" s="131"/>
      <c r="F97" s="131"/>
      <c r="G97" s="131"/>
      <c r="H97" s="131"/>
      <c r="I97" s="142"/>
      <c r="J97" s="143"/>
      <c r="K97" s="143"/>
      <c r="L97" s="142"/>
      <c r="M97" s="143"/>
    </row>
    <row r="98" spans="1:13">
      <c r="A98" s="131"/>
      <c r="B98" s="131"/>
      <c r="C98" s="136"/>
      <c r="D98" s="131"/>
      <c r="E98" s="131"/>
      <c r="F98" s="131"/>
      <c r="G98" s="131"/>
      <c r="H98" s="131"/>
      <c r="I98" s="142"/>
      <c r="J98" s="143"/>
      <c r="K98" s="143"/>
      <c r="L98" s="142"/>
      <c r="M98" s="143"/>
    </row>
    <row r="99" spans="1:13">
      <c r="A99" s="131"/>
      <c r="B99" s="131"/>
      <c r="C99" s="136"/>
      <c r="D99" s="131"/>
      <c r="E99" s="131"/>
      <c r="F99" s="131"/>
      <c r="G99" s="131"/>
      <c r="H99" s="131"/>
      <c r="I99" s="142"/>
      <c r="J99" s="143"/>
      <c r="K99" s="143"/>
      <c r="L99" s="142"/>
      <c r="M99" s="143"/>
    </row>
    <row r="100" spans="1:13">
      <c r="A100" s="131"/>
      <c r="B100" s="131"/>
      <c r="C100" s="136"/>
      <c r="D100" s="131"/>
      <c r="E100" s="131"/>
      <c r="F100" s="131"/>
      <c r="G100" s="131"/>
      <c r="H100" s="131"/>
      <c r="I100" s="142"/>
      <c r="J100" s="143"/>
      <c r="K100" s="143"/>
      <c r="L100" s="142"/>
      <c r="M100" s="143"/>
    </row>
    <row r="101" spans="1:13">
      <c r="A101" s="131"/>
      <c r="B101" s="131"/>
      <c r="C101" s="136"/>
      <c r="D101" s="131"/>
      <c r="E101" s="131"/>
      <c r="F101" s="131"/>
      <c r="G101" s="131"/>
      <c r="H101" s="131"/>
      <c r="I101" s="142"/>
      <c r="J101" s="143"/>
      <c r="K101" s="143"/>
      <c r="L101" s="142"/>
      <c r="M101" s="143"/>
    </row>
    <row r="102" spans="1:13">
      <c r="A102" s="131"/>
      <c r="B102" s="131"/>
      <c r="C102" s="136"/>
      <c r="D102" s="131"/>
      <c r="E102" s="131"/>
      <c r="F102" s="131"/>
      <c r="G102" s="131"/>
      <c r="H102" s="131"/>
      <c r="I102" s="142"/>
      <c r="J102" s="143"/>
      <c r="K102" s="143"/>
      <c r="L102" s="142"/>
      <c r="M102" s="143"/>
    </row>
    <row r="103" spans="1:13">
      <c r="A103" s="131"/>
      <c r="B103" s="131"/>
      <c r="C103" s="136"/>
      <c r="D103" s="131"/>
      <c r="E103" s="131"/>
      <c r="F103" s="131"/>
      <c r="G103" s="131"/>
      <c r="H103" s="131"/>
      <c r="I103" s="142"/>
      <c r="J103" s="143"/>
      <c r="K103" s="143"/>
      <c r="L103" s="142"/>
      <c r="M103" s="143"/>
    </row>
    <row r="104" spans="1:13">
      <c r="A104" s="131"/>
      <c r="B104" s="131"/>
      <c r="C104" s="136"/>
      <c r="D104" s="131"/>
      <c r="E104" s="131"/>
      <c r="F104" s="131"/>
      <c r="G104" s="131"/>
      <c r="H104" s="131"/>
      <c r="I104" s="142"/>
      <c r="J104" s="143"/>
      <c r="K104" s="143"/>
      <c r="L104" s="142"/>
      <c r="M104" s="143"/>
    </row>
    <row r="105" spans="1:13">
      <c r="A105" s="131"/>
      <c r="B105" s="131"/>
      <c r="C105" s="136"/>
      <c r="D105" s="131"/>
      <c r="E105" s="131"/>
      <c r="F105" s="131"/>
      <c r="G105" s="131"/>
      <c r="H105" s="131"/>
      <c r="I105" s="142"/>
      <c r="J105" s="143"/>
      <c r="K105" s="143"/>
      <c r="L105" s="142"/>
      <c r="M105" s="143"/>
    </row>
    <row r="106" spans="1:13">
      <c r="A106" s="131"/>
      <c r="B106" s="131"/>
      <c r="C106" s="136"/>
      <c r="D106" s="131"/>
      <c r="E106" s="131"/>
      <c r="F106" s="131"/>
      <c r="G106" s="131"/>
      <c r="H106" s="131"/>
      <c r="I106" s="142"/>
      <c r="J106" s="143"/>
      <c r="K106" s="143"/>
      <c r="L106" s="142"/>
      <c r="M106" s="143"/>
    </row>
    <row r="107" spans="1:13">
      <c r="A107" s="131"/>
      <c r="B107" s="131"/>
      <c r="C107" s="136"/>
      <c r="D107" s="131"/>
      <c r="E107" s="131"/>
      <c r="F107" s="131"/>
      <c r="G107" s="131"/>
      <c r="H107" s="131"/>
      <c r="I107" s="142"/>
      <c r="J107" s="143"/>
      <c r="K107" s="143"/>
      <c r="L107" s="142"/>
      <c r="M107" s="143"/>
    </row>
    <row r="108" spans="1:13">
      <c r="A108" s="131"/>
      <c r="B108" s="131"/>
      <c r="C108" s="136"/>
      <c r="D108" s="131"/>
      <c r="E108" s="131"/>
      <c r="F108" s="131"/>
      <c r="G108" s="131"/>
      <c r="H108" s="131"/>
      <c r="I108" s="142"/>
      <c r="J108" s="143"/>
      <c r="K108" s="143"/>
      <c r="L108" s="142"/>
      <c r="M108" s="143"/>
    </row>
    <row r="109" spans="1:13">
      <c r="A109" s="131"/>
      <c r="B109" s="131"/>
      <c r="C109" s="136"/>
      <c r="D109" s="131"/>
      <c r="E109" s="131"/>
      <c r="F109" s="131"/>
      <c r="G109" s="131"/>
      <c r="H109" s="131"/>
      <c r="I109" s="142"/>
      <c r="J109" s="143"/>
      <c r="K109" s="143"/>
      <c r="L109" s="142"/>
      <c r="M109" s="143"/>
    </row>
    <row r="110" spans="1:13">
      <c r="A110" s="131"/>
      <c r="B110" s="131"/>
      <c r="C110" s="136"/>
      <c r="D110" s="131"/>
      <c r="E110" s="131"/>
      <c r="F110" s="131"/>
      <c r="G110" s="131"/>
      <c r="H110" s="131"/>
      <c r="I110" s="142"/>
      <c r="J110" s="143"/>
      <c r="K110" s="143"/>
      <c r="L110" s="142"/>
      <c r="M110" s="143"/>
    </row>
    <row r="111" spans="1:13">
      <c r="A111" s="131"/>
      <c r="B111" s="131"/>
      <c r="C111" s="136"/>
      <c r="D111" s="131"/>
      <c r="E111" s="131"/>
      <c r="F111" s="131"/>
      <c r="G111" s="131"/>
      <c r="H111" s="131"/>
      <c r="I111" s="142"/>
      <c r="J111" s="143"/>
      <c r="K111" s="143"/>
      <c r="L111" s="142"/>
      <c r="M111" s="143"/>
    </row>
    <row r="112" spans="1:13">
      <c r="A112" s="131"/>
      <c r="B112" s="131"/>
      <c r="C112" s="136"/>
      <c r="D112" s="131"/>
      <c r="E112" s="131"/>
      <c r="F112" s="131"/>
      <c r="G112" s="131"/>
      <c r="H112" s="131"/>
      <c r="I112" s="142"/>
      <c r="J112" s="143"/>
      <c r="K112" s="143"/>
      <c r="L112" s="142"/>
      <c r="M112" s="143"/>
    </row>
    <row r="113" spans="1:13">
      <c r="A113" s="131"/>
      <c r="B113" s="131"/>
      <c r="C113" s="136"/>
      <c r="D113" s="131"/>
      <c r="E113" s="131"/>
      <c r="F113" s="131"/>
      <c r="G113" s="131"/>
      <c r="H113" s="131"/>
      <c r="I113" s="142"/>
      <c r="J113" s="143"/>
      <c r="K113" s="143"/>
      <c r="L113" s="142"/>
      <c r="M113" s="143"/>
    </row>
    <row r="114" spans="1:13">
      <c r="A114" s="131"/>
      <c r="B114" s="131"/>
      <c r="C114" s="136"/>
      <c r="D114" s="131"/>
      <c r="E114" s="131"/>
      <c r="F114" s="131"/>
      <c r="G114" s="131"/>
      <c r="H114" s="131"/>
      <c r="I114" s="142"/>
      <c r="J114" s="143"/>
      <c r="K114" s="143"/>
      <c r="L114" s="142"/>
      <c r="M114" s="143"/>
    </row>
    <row r="115" spans="1:13">
      <c r="A115" s="131"/>
      <c r="B115" s="131"/>
      <c r="C115" s="136"/>
      <c r="D115" s="131"/>
      <c r="E115" s="131"/>
      <c r="F115" s="131"/>
      <c r="G115" s="131"/>
      <c r="H115" s="131"/>
      <c r="I115" s="142"/>
      <c r="J115" s="143"/>
      <c r="K115" s="143"/>
      <c r="L115" s="142"/>
      <c r="M115" s="143"/>
    </row>
    <row r="116" spans="1:13">
      <c r="A116" s="131"/>
      <c r="B116" s="131"/>
      <c r="C116" s="136"/>
      <c r="D116" s="131"/>
      <c r="E116" s="131"/>
      <c r="F116" s="131"/>
      <c r="G116" s="131"/>
      <c r="H116" s="131"/>
      <c r="I116" s="142"/>
      <c r="J116" s="143"/>
      <c r="K116" s="143"/>
      <c r="L116" s="142"/>
      <c r="M116" s="143"/>
    </row>
    <row r="117" spans="1:13">
      <c r="A117" s="131"/>
      <c r="B117" s="131"/>
      <c r="C117" s="136"/>
      <c r="D117" s="131"/>
      <c r="E117" s="131"/>
      <c r="F117" s="131"/>
      <c r="G117" s="131"/>
      <c r="H117" s="131"/>
      <c r="I117" s="142"/>
      <c r="J117" s="143"/>
      <c r="K117" s="143"/>
      <c r="L117" s="142"/>
      <c r="M117" s="143"/>
    </row>
    <row r="118" spans="1:13">
      <c r="A118" s="131"/>
      <c r="B118" s="131"/>
      <c r="C118" s="136"/>
      <c r="D118" s="131"/>
      <c r="E118" s="131"/>
      <c r="F118" s="131"/>
      <c r="G118" s="131"/>
      <c r="H118" s="131"/>
      <c r="I118" s="142"/>
      <c r="J118" s="143"/>
      <c r="K118" s="143"/>
      <c r="L118" s="142"/>
      <c r="M118" s="143"/>
    </row>
    <row r="119" spans="1:13">
      <c r="A119" s="131"/>
      <c r="B119" s="131"/>
      <c r="C119" s="136"/>
      <c r="D119" s="131"/>
      <c r="E119" s="131"/>
      <c r="F119" s="131"/>
      <c r="G119" s="131"/>
      <c r="H119" s="131"/>
      <c r="I119" s="142"/>
      <c r="J119" s="143"/>
      <c r="K119" s="143"/>
      <c r="L119" s="142"/>
      <c r="M119" s="143"/>
    </row>
    <row r="120" spans="1:13">
      <c r="A120" s="131"/>
      <c r="B120" s="131"/>
      <c r="C120" s="136"/>
      <c r="D120" s="131"/>
      <c r="E120" s="131"/>
      <c r="F120" s="131"/>
      <c r="G120" s="131"/>
      <c r="H120" s="131"/>
      <c r="I120" s="142"/>
      <c r="J120" s="143"/>
      <c r="K120" s="143"/>
      <c r="L120" s="142"/>
      <c r="M120" s="143"/>
    </row>
    <row r="121" spans="1:13">
      <c r="A121" s="131"/>
      <c r="B121" s="131"/>
      <c r="C121" s="136"/>
      <c r="D121" s="131"/>
      <c r="E121" s="131"/>
      <c r="F121" s="131"/>
      <c r="G121" s="131"/>
      <c r="H121" s="131"/>
      <c r="I121" s="142"/>
      <c r="J121" s="143"/>
      <c r="K121" s="143"/>
      <c r="L121" s="142"/>
      <c r="M121" s="143"/>
    </row>
    <row r="122" spans="1:13">
      <c r="C122" s="136"/>
      <c r="D122" s="131"/>
      <c r="E122" s="131"/>
      <c r="F122" s="131"/>
      <c r="G122" s="131"/>
      <c r="H122" s="131"/>
    </row>
    <row r="123" spans="1:13">
      <c r="C123" s="136"/>
      <c r="D123" s="131"/>
      <c r="E123" s="131"/>
      <c r="F123" s="131"/>
      <c r="G123" s="131"/>
      <c r="H123" s="131"/>
    </row>
    <row r="124" spans="1:13">
      <c r="C124" s="136"/>
      <c r="D124" s="131"/>
      <c r="E124" s="131"/>
      <c r="F124" s="131"/>
      <c r="G124" s="131"/>
      <c r="H124" s="131"/>
    </row>
    <row r="125" spans="1:13">
      <c r="C125" s="136"/>
      <c r="D125" s="131"/>
      <c r="E125" s="131"/>
      <c r="F125" s="131"/>
      <c r="G125" s="131"/>
      <c r="H125" s="131"/>
    </row>
  </sheetData>
  <mergeCells count="138">
    <mergeCell ref="A1:B4"/>
    <mergeCell ref="C1:N1"/>
    <mergeCell ref="C2:N2"/>
    <mergeCell ref="D3:N3"/>
    <mergeCell ref="D4:N4"/>
    <mergeCell ref="N6:N7"/>
    <mergeCell ref="C6:C7"/>
    <mergeCell ref="D6:E6"/>
    <mergeCell ref="F6:K6"/>
    <mergeCell ref="A6:A7"/>
    <mergeCell ref="B6:B7"/>
    <mergeCell ref="A28:A33"/>
    <mergeCell ref="B28:B33"/>
    <mergeCell ref="D32:D33"/>
    <mergeCell ref="M30:M31"/>
    <mergeCell ref="M32:M33"/>
    <mergeCell ref="M24:M25"/>
    <mergeCell ref="M26:M27"/>
    <mergeCell ref="M28:M29"/>
    <mergeCell ref="L6:M6"/>
    <mergeCell ref="A8:A27"/>
    <mergeCell ref="B24:B27"/>
    <mergeCell ref="C24:C25"/>
    <mergeCell ref="D24:D25"/>
    <mergeCell ref="E24:E25"/>
    <mergeCell ref="D18:D19"/>
    <mergeCell ref="E18:E19"/>
    <mergeCell ref="C22:C23"/>
    <mergeCell ref="E20:E21"/>
    <mergeCell ref="C20:C21"/>
    <mergeCell ref="E22:E23"/>
    <mergeCell ref="A52:K52"/>
    <mergeCell ref="C48:C49"/>
    <mergeCell ref="E36:E37"/>
    <mergeCell ref="A34:A51"/>
    <mergeCell ref="C42:C43"/>
    <mergeCell ref="D34:D35"/>
    <mergeCell ref="D36:D37"/>
    <mergeCell ref="D42:D43"/>
    <mergeCell ref="E42:E43"/>
    <mergeCell ref="D48:D51"/>
    <mergeCell ref="D40:D41"/>
    <mergeCell ref="E40:E41"/>
    <mergeCell ref="C44:C45"/>
    <mergeCell ref="D44:D45"/>
    <mergeCell ref="E44:E45"/>
    <mergeCell ref="E38:E39"/>
    <mergeCell ref="C40:C41"/>
    <mergeCell ref="C12:C13"/>
    <mergeCell ref="C14:C15"/>
    <mergeCell ref="C18:C19"/>
    <mergeCell ref="E14:E15"/>
    <mergeCell ref="M8:M9"/>
    <mergeCell ref="D8:D9"/>
    <mergeCell ref="E8:E9"/>
    <mergeCell ref="M44:M45"/>
    <mergeCell ref="B46:B51"/>
    <mergeCell ref="C46:C47"/>
    <mergeCell ref="C50:C51"/>
    <mergeCell ref="L46:L51"/>
    <mergeCell ref="B38:B45"/>
    <mergeCell ref="C38:C39"/>
    <mergeCell ref="D38:D39"/>
    <mergeCell ref="M46:M47"/>
    <mergeCell ref="M48:M49"/>
    <mergeCell ref="M12:M13"/>
    <mergeCell ref="M34:M35"/>
    <mergeCell ref="M42:M43"/>
    <mergeCell ref="M38:M39"/>
    <mergeCell ref="M40:M41"/>
    <mergeCell ref="M36:M37"/>
    <mergeCell ref="E30:E31"/>
    <mergeCell ref="E48:E51"/>
    <mergeCell ref="L8:L15"/>
    <mergeCell ref="M10:M11"/>
    <mergeCell ref="M50:M51"/>
    <mergeCell ref="B16:B19"/>
    <mergeCell ref="C16:C17"/>
    <mergeCell ref="D16:D17"/>
    <mergeCell ref="E16:E17"/>
    <mergeCell ref="L16:L19"/>
    <mergeCell ref="M16:M17"/>
    <mergeCell ref="D20:D21"/>
    <mergeCell ref="L20:L23"/>
    <mergeCell ref="C8:C9"/>
    <mergeCell ref="D22:D23"/>
    <mergeCell ref="M14:M15"/>
    <mergeCell ref="B20:B23"/>
    <mergeCell ref="D10:D11"/>
    <mergeCell ref="D12:D13"/>
    <mergeCell ref="D14:D15"/>
    <mergeCell ref="E10:E11"/>
    <mergeCell ref="E12:E13"/>
    <mergeCell ref="M18:M19"/>
    <mergeCell ref="B8:B15"/>
    <mergeCell ref="C10:C11"/>
    <mergeCell ref="C26:C27"/>
    <mergeCell ref="D26:D27"/>
    <mergeCell ref="E26:E27"/>
    <mergeCell ref="L28:L33"/>
    <mergeCell ref="L38:L45"/>
    <mergeCell ref="B34:B37"/>
    <mergeCell ref="C34:C35"/>
    <mergeCell ref="E34:E35"/>
    <mergeCell ref="L34:L37"/>
    <mergeCell ref="C36:C37"/>
    <mergeCell ref="E32:E33"/>
    <mergeCell ref="D30:D31"/>
    <mergeCell ref="C28:C29"/>
    <mergeCell ref="D28:D29"/>
    <mergeCell ref="E28:E29"/>
    <mergeCell ref="C32:C33"/>
    <mergeCell ref="C30:C31"/>
    <mergeCell ref="N46:N47"/>
    <mergeCell ref="N48:N49"/>
    <mergeCell ref="N50:N51"/>
    <mergeCell ref="N8:N9"/>
    <mergeCell ref="N10:N11"/>
    <mergeCell ref="N12:N13"/>
    <mergeCell ref="N14:N15"/>
    <mergeCell ref="N18:N19"/>
    <mergeCell ref="L24:L27"/>
    <mergeCell ref="N42:N43"/>
    <mergeCell ref="N38:N39"/>
    <mergeCell ref="N40:N41"/>
    <mergeCell ref="N28:N29"/>
    <mergeCell ref="N32:N33"/>
    <mergeCell ref="N30:N31"/>
    <mergeCell ref="N44:N45"/>
    <mergeCell ref="N16:N17"/>
    <mergeCell ref="N22:N23"/>
    <mergeCell ref="N20:N21"/>
    <mergeCell ref="N26:N27"/>
    <mergeCell ref="N24:N25"/>
    <mergeCell ref="N36:N37"/>
    <mergeCell ref="N34:N35"/>
    <mergeCell ref="M20:M21"/>
    <mergeCell ref="M22:M23"/>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92"/>
  <sheetViews>
    <sheetView view="pageBreakPreview" zoomScale="85" zoomScaleNormal="50" zoomScaleSheetLayoutView="85" workbookViewId="0">
      <selection activeCell="C17" sqref="C17:C21"/>
    </sheetView>
  </sheetViews>
  <sheetFormatPr baseColWidth="10" defaultColWidth="11.42578125" defaultRowHeight="12.75"/>
  <cols>
    <col min="1" max="1" width="8.7109375" style="29" customWidth="1"/>
    <col min="2" max="2" width="16.28515625" style="29" customWidth="1"/>
    <col min="3" max="3" width="21.28515625" style="29" customWidth="1"/>
    <col min="4" max="4" width="16" style="29" customWidth="1"/>
    <col min="5" max="5" width="20.140625" style="29" customWidth="1"/>
    <col min="6" max="6" width="20.140625" style="29" hidden="1" customWidth="1"/>
    <col min="7" max="7" width="18.42578125" style="29" customWidth="1"/>
    <col min="8" max="9" width="16" style="29" hidden="1" customWidth="1"/>
    <col min="10" max="10" width="0.5703125" style="29" hidden="1" customWidth="1"/>
    <col min="11" max="11" width="17.5703125" style="29" customWidth="1"/>
    <col min="12" max="12" width="13.5703125" style="29" hidden="1" customWidth="1"/>
    <col min="13" max="13" width="14.5703125" style="29" hidden="1" customWidth="1"/>
    <col min="14" max="14" width="14.28515625" style="29" hidden="1" customWidth="1"/>
    <col min="15" max="15" width="14.85546875" style="29" customWidth="1"/>
    <col min="16" max="16" width="17.85546875" style="29" bestFit="1" customWidth="1"/>
    <col min="17" max="17" width="18.28515625" style="29" customWidth="1"/>
    <col min="18" max="18" width="26.7109375" style="29" customWidth="1"/>
    <col min="19" max="19" width="26.42578125" style="29" customWidth="1"/>
    <col min="20" max="22" width="16.7109375" style="29" customWidth="1"/>
    <col min="23" max="23" width="32" style="29" customWidth="1"/>
    <col min="24" max="24" width="22.28515625" style="44" customWidth="1"/>
    <col min="25" max="25" width="17.85546875" style="29" customWidth="1"/>
    <col min="26" max="26" width="29.7109375" style="26" customWidth="1"/>
    <col min="27" max="27" width="4.85546875" style="26" customWidth="1"/>
    <col min="28" max="28" width="7.7109375" style="27" hidden="1" customWidth="1"/>
    <col min="29" max="29" width="14.140625" style="27" hidden="1" customWidth="1"/>
    <col min="30" max="30" width="1.85546875" style="27" hidden="1" customWidth="1"/>
    <col min="31" max="31" width="14.28515625" style="27" hidden="1" customWidth="1"/>
    <col min="32" max="32" width="1.85546875" style="27" hidden="1" customWidth="1"/>
    <col min="33" max="33" width="16.85546875" style="27" hidden="1" customWidth="1"/>
    <col min="34" max="35" width="1.85546875" style="27" hidden="1" customWidth="1"/>
    <col min="36" max="36" width="14.140625" style="27" hidden="1" customWidth="1"/>
    <col min="37" max="39" width="11.42578125" style="28"/>
    <col min="40" max="83" width="11.42578125" style="26"/>
    <col min="84" max="16384" width="11.42578125" style="29"/>
  </cols>
  <sheetData>
    <row r="1" spans="1:83" ht="27.75" customHeight="1">
      <c r="A1" s="524"/>
      <c r="B1" s="525"/>
      <c r="C1" s="525"/>
      <c r="D1" s="526"/>
      <c r="E1" s="530" t="s">
        <v>0</v>
      </c>
      <c r="F1" s="531"/>
      <c r="G1" s="531"/>
      <c r="H1" s="531"/>
      <c r="I1" s="531"/>
      <c r="J1" s="531"/>
      <c r="K1" s="531"/>
      <c r="L1" s="531"/>
      <c r="M1" s="531"/>
      <c r="N1" s="531"/>
      <c r="O1" s="531"/>
      <c r="P1" s="531"/>
      <c r="Q1" s="531"/>
      <c r="R1" s="531"/>
      <c r="S1" s="531"/>
      <c r="T1" s="531"/>
      <c r="U1" s="531"/>
      <c r="V1" s="531"/>
      <c r="W1" s="531"/>
      <c r="X1" s="531"/>
      <c r="Y1" s="532"/>
    </row>
    <row r="2" spans="1:83" ht="36" customHeight="1">
      <c r="A2" s="527"/>
      <c r="B2" s="528"/>
      <c r="C2" s="528"/>
      <c r="D2" s="529"/>
      <c r="E2" s="533" t="s">
        <v>120</v>
      </c>
      <c r="F2" s="534"/>
      <c r="G2" s="534"/>
      <c r="H2" s="534"/>
      <c r="I2" s="534"/>
      <c r="J2" s="534"/>
      <c r="K2" s="534"/>
      <c r="L2" s="534"/>
      <c r="M2" s="534"/>
      <c r="N2" s="534"/>
      <c r="O2" s="534"/>
      <c r="P2" s="534"/>
      <c r="Q2" s="534"/>
      <c r="R2" s="534"/>
      <c r="S2" s="534"/>
      <c r="T2" s="534"/>
      <c r="U2" s="534"/>
      <c r="V2" s="534"/>
      <c r="W2" s="534"/>
      <c r="X2" s="534"/>
      <c r="Y2" s="535"/>
    </row>
    <row r="3" spans="1:83" ht="35.25" customHeight="1">
      <c r="A3" s="527"/>
      <c r="B3" s="528"/>
      <c r="C3" s="528"/>
      <c r="D3" s="529"/>
      <c r="E3" s="536" t="s">
        <v>26</v>
      </c>
      <c r="F3" s="538"/>
      <c r="G3" s="537"/>
      <c r="H3" s="536" t="s">
        <v>140</v>
      </c>
      <c r="I3" s="538"/>
      <c r="J3" s="538"/>
      <c r="K3" s="538"/>
      <c r="L3" s="538"/>
      <c r="M3" s="538"/>
      <c r="N3" s="538"/>
      <c r="O3" s="538"/>
      <c r="P3" s="538"/>
      <c r="Q3" s="538"/>
      <c r="R3" s="538"/>
      <c r="S3" s="538"/>
      <c r="T3" s="538"/>
      <c r="U3" s="538"/>
      <c r="V3" s="538"/>
      <c r="W3" s="538"/>
      <c r="X3" s="538"/>
      <c r="Y3" s="539"/>
    </row>
    <row r="4" spans="1:83" ht="23.25" customHeight="1" thickBot="1">
      <c r="A4" s="527"/>
      <c r="B4" s="528"/>
      <c r="C4" s="528"/>
      <c r="D4" s="529"/>
      <c r="E4" s="540" t="s">
        <v>27</v>
      </c>
      <c r="F4" s="542"/>
      <c r="G4" s="541"/>
      <c r="H4" s="540">
        <v>2017</v>
      </c>
      <c r="I4" s="542"/>
      <c r="J4" s="542"/>
      <c r="K4" s="542"/>
      <c r="L4" s="542"/>
      <c r="M4" s="542"/>
      <c r="N4" s="542"/>
      <c r="O4" s="542"/>
      <c r="P4" s="542"/>
      <c r="Q4" s="542"/>
      <c r="R4" s="542"/>
      <c r="S4" s="542"/>
      <c r="T4" s="542"/>
      <c r="U4" s="542"/>
      <c r="V4" s="542"/>
      <c r="W4" s="542"/>
      <c r="X4" s="542"/>
      <c r="Y4" s="543"/>
    </row>
    <row r="5" spans="1:83" s="33" customFormat="1" ht="24.75" customHeight="1" thickBot="1">
      <c r="A5" s="544" t="s">
        <v>45</v>
      </c>
      <c r="B5" s="544" t="s">
        <v>46</v>
      </c>
      <c r="C5" s="544" t="s">
        <v>47</v>
      </c>
      <c r="D5" s="547" t="s">
        <v>48</v>
      </c>
      <c r="E5" s="549" t="s">
        <v>49</v>
      </c>
      <c r="F5" s="225"/>
      <c r="G5" s="549" t="s">
        <v>50</v>
      </c>
      <c r="H5" s="549"/>
      <c r="I5" s="549"/>
      <c r="J5" s="549"/>
      <c r="K5" s="549" t="s">
        <v>55</v>
      </c>
      <c r="L5" s="549"/>
      <c r="M5" s="549"/>
      <c r="N5" s="549"/>
      <c r="O5" s="551" t="s">
        <v>60</v>
      </c>
      <c r="P5" s="551"/>
      <c r="Q5" s="551"/>
      <c r="R5" s="551"/>
      <c r="S5" s="552"/>
      <c r="T5" s="776" t="s">
        <v>66</v>
      </c>
      <c r="U5" s="551"/>
      <c r="V5" s="551"/>
      <c r="W5" s="551"/>
      <c r="X5" s="551"/>
      <c r="Y5" s="552"/>
      <c r="Z5" s="30"/>
      <c r="AA5" s="30"/>
      <c r="AB5" s="31"/>
      <c r="AC5" s="31"/>
      <c r="AD5" s="31"/>
      <c r="AE5" s="31"/>
      <c r="AF5" s="31"/>
      <c r="AG5" s="31"/>
      <c r="AH5" s="31"/>
      <c r="AI5" s="31"/>
      <c r="AJ5" s="31"/>
      <c r="AK5" s="32"/>
      <c r="AL5" s="32"/>
      <c r="AM5" s="32"/>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row>
    <row r="6" spans="1:83" s="33" customFormat="1" ht="58.5" customHeight="1" thickBot="1">
      <c r="A6" s="545" t="s">
        <v>28</v>
      </c>
      <c r="B6" s="545"/>
      <c r="C6" s="546"/>
      <c r="D6" s="548"/>
      <c r="E6" s="550"/>
      <c r="F6" s="775" t="s">
        <v>293</v>
      </c>
      <c r="G6" s="226" t="s">
        <v>51</v>
      </c>
      <c r="H6" s="226" t="s">
        <v>52</v>
      </c>
      <c r="I6" s="226" t="s">
        <v>53</v>
      </c>
      <c r="J6" s="226" t="s">
        <v>54</v>
      </c>
      <c r="K6" s="226" t="s">
        <v>56</v>
      </c>
      <c r="L6" s="226" t="s">
        <v>57</v>
      </c>
      <c r="M6" s="226" t="s">
        <v>58</v>
      </c>
      <c r="N6" s="226" t="s">
        <v>59</v>
      </c>
      <c r="O6" s="68" t="s">
        <v>61</v>
      </c>
      <c r="P6" s="69" t="s">
        <v>62</v>
      </c>
      <c r="Q6" s="69" t="s">
        <v>63</v>
      </c>
      <c r="R6" s="69" t="s">
        <v>64</v>
      </c>
      <c r="S6" s="69" t="s">
        <v>65</v>
      </c>
      <c r="T6" s="774" t="s">
        <v>67</v>
      </c>
      <c r="U6" s="774" t="s">
        <v>68</v>
      </c>
      <c r="V6" s="68" t="s">
        <v>69</v>
      </c>
      <c r="W6" s="68" t="s">
        <v>70</v>
      </c>
      <c r="X6" s="70" t="s">
        <v>71</v>
      </c>
      <c r="Y6" s="71" t="s">
        <v>72</v>
      </c>
      <c r="Z6" s="30"/>
      <c r="AA6" s="30"/>
      <c r="AB6" s="34" t="s">
        <v>31</v>
      </c>
      <c r="AC6" s="34" t="s">
        <v>32</v>
      </c>
      <c r="AD6" s="35"/>
      <c r="AE6" s="34" t="s">
        <v>33</v>
      </c>
      <c r="AF6" s="35"/>
      <c r="AG6" s="34" t="s">
        <v>29</v>
      </c>
      <c r="AH6" s="31"/>
      <c r="AI6" s="31"/>
      <c r="AJ6" s="36" t="s">
        <v>30</v>
      </c>
      <c r="AK6" s="32"/>
      <c r="AL6" s="32"/>
      <c r="AM6" s="32"/>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row>
    <row r="7" spans="1:83" ht="13.5" customHeight="1">
      <c r="A7" s="577">
        <v>1</v>
      </c>
      <c r="B7" s="580" t="s">
        <v>129</v>
      </c>
      <c r="C7" s="577" t="s">
        <v>159</v>
      </c>
      <c r="D7" s="631" t="s">
        <v>34</v>
      </c>
      <c r="E7" s="630">
        <v>20</v>
      </c>
      <c r="F7" s="630"/>
      <c r="G7" s="630" t="e">
        <f>+G27/4</f>
        <v>#REF!</v>
      </c>
      <c r="H7" s="630"/>
      <c r="I7" s="16"/>
      <c r="J7" s="630"/>
      <c r="K7" s="680">
        <v>5</v>
      </c>
      <c r="L7" s="106"/>
      <c r="M7" s="106"/>
      <c r="N7" s="106"/>
      <c r="O7" s="566" t="s">
        <v>161</v>
      </c>
      <c r="P7" s="566" t="s">
        <v>172</v>
      </c>
      <c r="Q7" s="560" t="s">
        <v>173</v>
      </c>
      <c r="R7" s="563" t="s">
        <v>167</v>
      </c>
      <c r="S7" s="560" t="s">
        <v>174</v>
      </c>
      <c r="T7" s="554">
        <v>53381.279999999999</v>
      </c>
      <c r="U7" s="554">
        <v>57829.72</v>
      </c>
      <c r="V7" s="554" t="s">
        <v>155</v>
      </c>
      <c r="W7" s="554" t="s">
        <v>156</v>
      </c>
      <c r="X7" s="554" t="s">
        <v>157</v>
      </c>
      <c r="Y7" s="557">
        <v>111211</v>
      </c>
      <c r="AB7" s="37">
        <v>12</v>
      </c>
      <c r="AC7" s="37" t="s">
        <v>36</v>
      </c>
      <c r="AD7" s="38"/>
      <c r="AE7" s="38"/>
      <c r="AF7" s="38"/>
      <c r="AG7" s="37" t="s">
        <v>35</v>
      </c>
      <c r="AH7" s="38"/>
      <c r="AI7" s="38"/>
      <c r="AJ7" s="38"/>
    </row>
    <row r="8" spans="1:83" ht="13.5" customHeight="1">
      <c r="A8" s="578"/>
      <c r="B8" s="581"/>
      <c r="C8" s="578"/>
      <c r="D8" s="624" t="s">
        <v>37</v>
      </c>
      <c r="E8" s="762">
        <f>+[4]INVERSIÓN!L10/4</f>
        <v>27574097.25</v>
      </c>
      <c r="F8" s="620"/>
      <c r="G8" s="762" t="e">
        <f>+G28/4</f>
        <v>#REF!</v>
      </c>
      <c r="H8" s="762"/>
      <c r="I8" s="768"/>
      <c r="J8" s="762"/>
      <c r="K8" s="767">
        <v>17545000</v>
      </c>
      <c r="L8" s="39"/>
      <c r="M8" s="105"/>
      <c r="N8" s="105"/>
      <c r="O8" s="567"/>
      <c r="P8" s="567"/>
      <c r="Q8" s="561"/>
      <c r="R8" s="564"/>
      <c r="S8" s="561"/>
      <c r="T8" s="555"/>
      <c r="U8" s="555"/>
      <c r="V8" s="555"/>
      <c r="W8" s="555"/>
      <c r="X8" s="555"/>
      <c r="Y8" s="558"/>
      <c r="AB8" s="37">
        <v>13</v>
      </c>
      <c r="AC8" s="37" t="s">
        <v>38</v>
      </c>
      <c r="AD8" s="38"/>
      <c r="AE8" s="38"/>
      <c r="AF8" s="38"/>
      <c r="AG8" s="37" t="s">
        <v>39</v>
      </c>
      <c r="AH8" s="38"/>
      <c r="AI8" s="38"/>
      <c r="AJ8" s="38"/>
    </row>
    <row r="9" spans="1:83" ht="14.25" customHeight="1">
      <c r="A9" s="578"/>
      <c r="B9" s="581"/>
      <c r="C9" s="578"/>
      <c r="D9" s="624" t="s">
        <v>40</v>
      </c>
      <c r="E9" s="732"/>
      <c r="F9" s="732"/>
      <c r="G9" s="620" t="e">
        <f>+G29/4</f>
        <v>#REF!</v>
      </c>
      <c r="H9" s="620"/>
      <c r="I9" s="17"/>
      <c r="J9" s="620"/>
      <c r="K9" s="673">
        <v>0</v>
      </c>
      <c r="L9" s="105"/>
      <c r="M9" s="105"/>
      <c r="N9" s="105"/>
      <c r="O9" s="567"/>
      <c r="P9" s="567"/>
      <c r="Q9" s="561"/>
      <c r="R9" s="564"/>
      <c r="S9" s="561"/>
      <c r="T9" s="555"/>
      <c r="U9" s="555"/>
      <c r="V9" s="555"/>
      <c r="W9" s="555"/>
      <c r="X9" s="555"/>
      <c r="Y9" s="558"/>
      <c r="AB9" s="37">
        <v>14</v>
      </c>
      <c r="AC9" s="37" t="s">
        <v>41</v>
      </c>
      <c r="AD9" s="38"/>
      <c r="AE9" s="38"/>
      <c r="AF9" s="38"/>
      <c r="AG9" s="37" t="s">
        <v>171</v>
      </c>
      <c r="AH9" s="38"/>
      <c r="AI9" s="38"/>
      <c r="AJ9" s="38"/>
    </row>
    <row r="10" spans="1:83" ht="11.25" customHeight="1">
      <c r="A10" s="578"/>
      <c r="B10" s="581"/>
      <c r="C10" s="578"/>
      <c r="D10" s="647" t="s">
        <v>42</v>
      </c>
      <c r="E10" s="773">
        <f>+[4]INVERSIÓN!L12/4</f>
        <v>32677550.5</v>
      </c>
      <c r="F10" s="149"/>
      <c r="G10" s="759" t="e">
        <f>+G30/4</f>
        <v>#REF!</v>
      </c>
      <c r="H10" s="614"/>
      <c r="I10" s="744"/>
      <c r="J10" s="614"/>
      <c r="K10" s="645">
        <v>1002550.5</v>
      </c>
      <c r="L10" s="575"/>
      <c r="M10" s="575"/>
      <c r="N10" s="575"/>
      <c r="O10" s="567"/>
      <c r="P10" s="567"/>
      <c r="Q10" s="561"/>
      <c r="R10" s="564"/>
      <c r="S10" s="561"/>
      <c r="T10" s="555"/>
      <c r="U10" s="555"/>
      <c r="V10" s="555"/>
      <c r="W10" s="555"/>
      <c r="X10" s="555"/>
      <c r="Y10" s="558"/>
      <c r="AB10" s="37"/>
      <c r="AC10" s="37"/>
      <c r="AD10" s="38"/>
      <c r="AE10" s="38"/>
      <c r="AF10" s="38"/>
      <c r="AG10" s="37"/>
      <c r="AH10" s="38"/>
      <c r="AI10" s="38"/>
      <c r="AJ10" s="38"/>
    </row>
    <row r="11" spans="1:83" ht="21.75" customHeight="1" thickBot="1">
      <c r="A11" s="578"/>
      <c r="B11" s="581"/>
      <c r="C11" s="579"/>
      <c r="D11" s="641"/>
      <c r="E11" s="772"/>
      <c r="F11" s="634"/>
      <c r="G11" s="766"/>
      <c r="H11" s="633"/>
      <c r="I11" s="742"/>
      <c r="J11" s="633"/>
      <c r="K11" s="639"/>
      <c r="L11" s="576"/>
      <c r="M11" s="576"/>
      <c r="N11" s="576"/>
      <c r="O11" s="568"/>
      <c r="P11" s="568"/>
      <c r="Q11" s="562"/>
      <c r="R11" s="565"/>
      <c r="S11" s="562"/>
      <c r="T11" s="556"/>
      <c r="U11" s="556"/>
      <c r="V11" s="556"/>
      <c r="W11" s="556"/>
      <c r="X11" s="556"/>
      <c r="Y11" s="559"/>
      <c r="AB11" s="37"/>
      <c r="AC11" s="37"/>
      <c r="AD11" s="38"/>
      <c r="AE11" s="38"/>
      <c r="AF11" s="38"/>
      <c r="AG11" s="37"/>
      <c r="AH11" s="38"/>
      <c r="AI11" s="38"/>
      <c r="AJ11" s="38"/>
    </row>
    <row r="12" spans="1:83" ht="14.25" customHeight="1">
      <c r="A12" s="578"/>
      <c r="B12" s="581"/>
      <c r="C12" s="577" t="str">
        <f>+O12</f>
        <v>Candelaria y Santafe</v>
      </c>
      <c r="D12" s="631" t="s">
        <v>34</v>
      </c>
      <c r="E12" s="16">
        <v>10</v>
      </c>
      <c r="F12" s="16"/>
      <c r="G12" s="630">
        <v>12.5</v>
      </c>
      <c r="H12" s="630"/>
      <c r="I12" s="16"/>
      <c r="J12" s="630"/>
      <c r="K12" s="680">
        <v>5</v>
      </c>
      <c r="L12" s="106"/>
      <c r="M12" s="106"/>
      <c r="N12" s="106"/>
      <c r="O12" s="566" t="s">
        <v>175</v>
      </c>
      <c r="P12" s="566" t="s">
        <v>176</v>
      </c>
      <c r="Q12" s="560" t="s">
        <v>177</v>
      </c>
      <c r="R12" s="566" t="s">
        <v>167</v>
      </c>
      <c r="S12" s="560" t="s">
        <v>174</v>
      </c>
      <c r="T12" s="554">
        <v>7236</v>
      </c>
      <c r="U12" s="554">
        <v>7839</v>
      </c>
      <c r="V12" s="554" t="s">
        <v>155</v>
      </c>
      <c r="W12" s="554" t="s">
        <v>156</v>
      </c>
      <c r="X12" s="554" t="s">
        <v>157</v>
      </c>
      <c r="Y12" s="557">
        <v>15075</v>
      </c>
      <c r="AB12" s="37"/>
      <c r="AC12" s="37"/>
      <c r="AD12" s="38"/>
      <c r="AE12" s="38"/>
      <c r="AF12" s="38"/>
      <c r="AG12" s="37"/>
      <c r="AH12" s="38"/>
      <c r="AI12" s="38"/>
      <c r="AJ12" s="38"/>
    </row>
    <row r="13" spans="1:83" ht="14.25" customHeight="1">
      <c r="A13" s="578"/>
      <c r="B13" s="581"/>
      <c r="C13" s="578"/>
      <c r="D13" s="624" t="s">
        <v>37</v>
      </c>
      <c r="E13" s="762">
        <f>+E8</f>
        <v>27574097.25</v>
      </c>
      <c r="F13" s="98"/>
      <c r="G13" s="762">
        <v>27574097.25</v>
      </c>
      <c r="H13" s="762"/>
      <c r="I13" s="768"/>
      <c r="J13" s="762"/>
      <c r="K13" s="767">
        <v>17545000</v>
      </c>
      <c r="L13" s="39"/>
      <c r="M13" s="105"/>
      <c r="N13" s="105"/>
      <c r="O13" s="567"/>
      <c r="P13" s="567"/>
      <c r="Q13" s="561"/>
      <c r="R13" s="567"/>
      <c r="S13" s="561"/>
      <c r="T13" s="555"/>
      <c r="U13" s="555"/>
      <c r="V13" s="555"/>
      <c r="W13" s="555"/>
      <c r="X13" s="555"/>
      <c r="Y13" s="558"/>
      <c r="AB13" s="37"/>
      <c r="AC13" s="37"/>
      <c r="AD13" s="38"/>
      <c r="AE13" s="38"/>
      <c r="AF13" s="38"/>
      <c r="AG13" s="37"/>
      <c r="AH13" s="38"/>
      <c r="AI13" s="38"/>
      <c r="AJ13" s="38"/>
    </row>
    <row r="14" spans="1:83" ht="14.25" customHeight="1">
      <c r="A14" s="578"/>
      <c r="B14" s="581"/>
      <c r="C14" s="578"/>
      <c r="D14" s="624" t="s">
        <v>40</v>
      </c>
      <c r="E14" s="17"/>
      <c r="F14" s="17"/>
      <c r="G14" s="620">
        <v>0</v>
      </c>
      <c r="H14" s="620"/>
      <c r="I14" s="17"/>
      <c r="J14" s="620"/>
      <c r="K14" s="673">
        <v>0</v>
      </c>
      <c r="L14" s="105"/>
      <c r="M14" s="105"/>
      <c r="N14" s="105"/>
      <c r="O14" s="567"/>
      <c r="P14" s="567"/>
      <c r="Q14" s="561"/>
      <c r="R14" s="567"/>
      <c r="S14" s="561"/>
      <c r="T14" s="555"/>
      <c r="U14" s="555"/>
      <c r="V14" s="555"/>
      <c r="W14" s="555"/>
      <c r="X14" s="555"/>
      <c r="Y14" s="558"/>
      <c r="AB14" s="37"/>
      <c r="AC14" s="37"/>
      <c r="AD14" s="38"/>
      <c r="AE14" s="38"/>
      <c r="AF14" s="38"/>
      <c r="AG14" s="37"/>
      <c r="AH14" s="38"/>
      <c r="AI14" s="38"/>
      <c r="AJ14" s="38"/>
    </row>
    <row r="15" spans="1:83" ht="13.5" customHeight="1">
      <c r="A15" s="578"/>
      <c r="B15" s="581"/>
      <c r="C15" s="578"/>
      <c r="D15" s="647" t="s">
        <v>42</v>
      </c>
      <c r="E15" s="759">
        <f>+E10</f>
        <v>32677550.5</v>
      </c>
      <c r="F15" s="149"/>
      <c r="G15" s="759">
        <v>32677550.5</v>
      </c>
      <c r="H15" s="614"/>
      <c r="I15" s="744"/>
      <c r="J15" s="614"/>
      <c r="K15" s="645">
        <v>1002550.5</v>
      </c>
      <c r="L15" s="575"/>
      <c r="M15" s="575"/>
      <c r="N15" s="575"/>
      <c r="O15" s="567"/>
      <c r="P15" s="567"/>
      <c r="Q15" s="561"/>
      <c r="R15" s="567"/>
      <c r="S15" s="561"/>
      <c r="T15" s="555"/>
      <c r="U15" s="555"/>
      <c r="V15" s="555"/>
      <c r="W15" s="555"/>
      <c r="X15" s="555"/>
      <c r="Y15" s="558"/>
      <c r="AB15" s="37"/>
      <c r="AC15" s="37"/>
      <c r="AD15" s="38"/>
      <c r="AE15" s="38"/>
      <c r="AF15" s="38"/>
      <c r="AG15" s="37"/>
      <c r="AH15" s="38"/>
      <c r="AI15" s="38"/>
      <c r="AJ15" s="38"/>
    </row>
    <row r="16" spans="1:83" ht="12.75" customHeight="1" thickBot="1">
      <c r="A16" s="578"/>
      <c r="B16" s="581"/>
      <c r="C16" s="578"/>
      <c r="D16" s="687"/>
      <c r="E16" s="766"/>
      <c r="F16" s="723"/>
      <c r="G16" s="766"/>
      <c r="H16" s="684"/>
      <c r="I16" s="752"/>
      <c r="J16" s="684"/>
      <c r="K16" s="683"/>
      <c r="L16" s="682"/>
      <c r="M16" s="682"/>
      <c r="N16" s="682"/>
      <c r="O16" s="567"/>
      <c r="P16" s="567"/>
      <c r="Q16" s="561"/>
      <c r="R16" s="568"/>
      <c r="S16" s="562"/>
      <c r="T16" s="555"/>
      <c r="U16" s="555"/>
      <c r="V16" s="556"/>
      <c r="W16" s="556"/>
      <c r="X16" s="556"/>
      <c r="Y16" s="558"/>
      <c r="AB16" s="37"/>
      <c r="AC16" s="37"/>
      <c r="AD16" s="38"/>
      <c r="AE16" s="38"/>
      <c r="AF16" s="38"/>
      <c r="AG16" s="37"/>
      <c r="AH16" s="38"/>
      <c r="AI16" s="38"/>
      <c r="AJ16" s="38"/>
    </row>
    <row r="17" spans="1:36" ht="13.5" customHeight="1">
      <c r="A17" s="578"/>
      <c r="B17" s="581"/>
      <c r="C17" s="577" t="str">
        <f>+O17</f>
        <v>San Cristobal</v>
      </c>
      <c r="D17" s="631" t="s">
        <v>34</v>
      </c>
      <c r="E17" s="107">
        <v>10</v>
      </c>
      <c r="F17" s="107"/>
      <c r="G17" s="630">
        <v>12.5</v>
      </c>
      <c r="H17" s="630"/>
      <c r="I17" s="749"/>
      <c r="J17" s="630"/>
      <c r="K17" s="680">
        <v>5</v>
      </c>
      <c r="L17" s="103"/>
      <c r="M17" s="103"/>
      <c r="N17" s="103"/>
      <c r="O17" s="566" t="s">
        <v>178</v>
      </c>
      <c r="P17" s="566" t="s">
        <v>179</v>
      </c>
      <c r="Q17" s="566" t="s">
        <v>180</v>
      </c>
      <c r="R17" s="566" t="s">
        <v>167</v>
      </c>
      <c r="S17" s="560" t="s">
        <v>174</v>
      </c>
      <c r="T17" s="554">
        <v>13002.72</v>
      </c>
      <c r="U17" s="554">
        <v>14086.28</v>
      </c>
      <c r="V17" s="554" t="s">
        <v>155</v>
      </c>
      <c r="W17" s="554" t="s">
        <v>156</v>
      </c>
      <c r="X17" s="554" t="s">
        <v>157</v>
      </c>
      <c r="Y17" s="748">
        <v>27089</v>
      </c>
      <c r="AB17" s="37"/>
      <c r="AC17" s="37"/>
      <c r="AD17" s="38"/>
      <c r="AE17" s="38"/>
      <c r="AF17" s="38"/>
      <c r="AG17" s="37"/>
      <c r="AH17" s="38"/>
      <c r="AI17" s="38"/>
      <c r="AJ17" s="38"/>
    </row>
    <row r="18" spans="1:36" ht="13.5" customHeight="1">
      <c r="A18" s="578"/>
      <c r="B18" s="581"/>
      <c r="C18" s="578"/>
      <c r="D18" s="624" t="s">
        <v>37</v>
      </c>
      <c r="E18" s="762">
        <f>+E13</f>
        <v>27574097.25</v>
      </c>
      <c r="F18" s="98"/>
      <c r="G18" s="762">
        <v>27574097.25</v>
      </c>
      <c r="H18" s="770"/>
      <c r="I18" s="771"/>
      <c r="J18" s="770"/>
      <c r="K18" s="767">
        <v>17545000</v>
      </c>
      <c r="L18" s="102"/>
      <c r="M18" s="102"/>
      <c r="N18" s="102"/>
      <c r="O18" s="567"/>
      <c r="P18" s="567"/>
      <c r="Q18" s="567"/>
      <c r="R18" s="567"/>
      <c r="S18" s="561"/>
      <c r="T18" s="555"/>
      <c r="U18" s="555"/>
      <c r="V18" s="555"/>
      <c r="W18" s="555"/>
      <c r="X18" s="555"/>
      <c r="Y18" s="567"/>
      <c r="AB18" s="37"/>
      <c r="AC18" s="37"/>
      <c r="AD18" s="38"/>
      <c r="AE18" s="38"/>
      <c r="AF18" s="38"/>
      <c r="AG18" s="37"/>
      <c r="AH18" s="38"/>
      <c r="AI18" s="38"/>
      <c r="AJ18" s="38"/>
    </row>
    <row r="19" spans="1:36" ht="13.5" customHeight="1">
      <c r="A19" s="578"/>
      <c r="B19" s="581"/>
      <c r="C19" s="578"/>
      <c r="D19" s="624" t="s">
        <v>40</v>
      </c>
      <c r="E19" s="108"/>
      <c r="F19" s="108"/>
      <c r="G19" s="620">
        <v>0</v>
      </c>
      <c r="H19" s="620"/>
      <c r="I19" s="108"/>
      <c r="J19" s="620"/>
      <c r="K19" s="769">
        <v>0</v>
      </c>
      <c r="L19" s="102"/>
      <c r="M19" s="102"/>
      <c r="N19" s="102"/>
      <c r="O19" s="567"/>
      <c r="P19" s="567"/>
      <c r="Q19" s="567"/>
      <c r="R19" s="567"/>
      <c r="S19" s="561"/>
      <c r="T19" s="555"/>
      <c r="U19" s="555"/>
      <c r="V19" s="555"/>
      <c r="W19" s="555"/>
      <c r="X19" s="555"/>
      <c r="Y19" s="567"/>
      <c r="AB19" s="37"/>
      <c r="AC19" s="37"/>
      <c r="AD19" s="38"/>
      <c r="AE19" s="38"/>
      <c r="AF19" s="38"/>
      <c r="AG19" s="37"/>
      <c r="AH19" s="38"/>
      <c r="AI19" s="38"/>
      <c r="AJ19" s="38"/>
    </row>
    <row r="20" spans="1:36" ht="13.5" customHeight="1">
      <c r="A20" s="578"/>
      <c r="B20" s="581"/>
      <c r="C20" s="578"/>
      <c r="D20" s="647" t="s">
        <v>42</v>
      </c>
      <c r="E20" s="759">
        <f>+E15</f>
        <v>32677550.5</v>
      </c>
      <c r="F20" s="149"/>
      <c r="G20" s="759">
        <v>32677550.5</v>
      </c>
      <c r="H20" s="620"/>
      <c r="I20" s="108"/>
      <c r="J20" s="620"/>
      <c r="K20" s="645">
        <v>1002550.5</v>
      </c>
      <c r="L20" s="102"/>
      <c r="M20" s="102"/>
      <c r="N20" s="102"/>
      <c r="O20" s="567"/>
      <c r="P20" s="567"/>
      <c r="Q20" s="567"/>
      <c r="R20" s="567"/>
      <c r="S20" s="561"/>
      <c r="T20" s="555"/>
      <c r="U20" s="555"/>
      <c r="V20" s="555"/>
      <c r="W20" s="555"/>
      <c r="X20" s="555"/>
      <c r="Y20" s="567"/>
      <c r="AB20" s="37"/>
      <c r="AC20" s="37"/>
      <c r="AD20" s="38"/>
      <c r="AE20" s="38"/>
      <c r="AF20" s="38"/>
      <c r="AG20" s="37"/>
      <c r="AH20" s="38"/>
      <c r="AI20" s="38"/>
      <c r="AJ20" s="38"/>
    </row>
    <row r="21" spans="1:36" ht="13.5" customHeight="1" thickBot="1">
      <c r="A21" s="578"/>
      <c r="B21" s="581"/>
      <c r="C21" s="579"/>
      <c r="D21" s="641"/>
      <c r="E21" s="766"/>
      <c r="F21" s="634"/>
      <c r="G21" s="766"/>
      <c r="H21" s="659"/>
      <c r="I21" s="109"/>
      <c r="J21" s="659"/>
      <c r="K21" s="639"/>
      <c r="L21" s="104"/>
      <c r="M21" s="104"/>
      <c r="N21" s="104"/>
      <c r="O21" s="567"/>
      <c r="P21" s="567"/>
      <c r="Q21" s="567"/>
      <c r="R21" s="568"/>
      <c r="S21" s="562"/>
      <c r="T21" s="555"/>
      <c r="U21" s="555"/>
      <c r="V21" s="556"/>
      <c r="W21" s="556"/>
      <c r="X21" s="556"/>
      <c r="Y21" s="567"/>
      <c r="AB21" s="37"/>
      <c r="AC21" s="37"/>
      <c r="AD21" s="38"/>
      <c r="AE21" s="38"/>
      <c r="AF21" s="38"/>
      <c r="AG21" s="37"/>
      <c r="AH21" s="38"/>
      <c r="AI21" s="38"/>
      <c r="AJ21" s="38"/>
    </row>
    <row r="22" spans="1:36" ht="13.5" customHeight="1">
      <c r="A22" s="578"/>
      <c r="B22" s="581"/>
      <c r="C22" s="577" t="str">
        <f>+O22</f>
        <v>Usme</v>
      </c>
      <c r="D22" s="631" t="s">
        <v>34</v>
      </c>
      <c r="E22" s="16">
        <v>10</v>
      </c>
      <c r="F22" s="16"/>
      <c r="G22" s="630">
        <v>12.5</v>
      </c>
      <c r="H22" s="630"/>
      <c r="I22" s="16"/>
      <c r="J22" s="630"/>
      <c r="K22" s="680">
        <v>5</v>
      </c>
      <c r="L22" s="106"/>
      <c r="M22" s="106"/>
      <c r="N22" s="106"/>
      <c r="O22" s="566" t="s">
        <v>160</v>
      </c>
      <c r="P22" s="566" t="s">
        <v>181</v>
      </c>
      <c r="Q22" s="566" t="s">
        <v>182</v>
      </c>
      <c r="R22" s="566" t="s">
        <v>167</v>
      </c>
      <c r="S22" s="560" t="s">
        <v>174</v>
      </c>
      <c r="T22" s="554">
        <v>3060.48</v>
      </c>
      <c r="U22" s="554">
        <v>3315.52</v>
      </c>
      <c r="V22" s="554" t="s">
        <v>155</v>
      </c>
      <c r="W22" s="554" t="s">
        <v>156</v>
      </c>
      <c r="X22" s="554" t="s">
        <v>157</v>
      </c>
      <c r="Y22" s="746">
        <v>6376</v>
      </c>
      <c r="AB22" s="37"/>
      <c r="AC22" s="37"/>
      <c r="AD22" s="38"/>
      <c r="AE22" s="38"/>
      <c r="AF22" s="38"/>
      <c r="AG22" s="37"/>
      <c r="AH22" s="38"/>
      <c r="AI22" s="38"/>
      <c r="AJ22" s="38"/>
    </row>
    <row r="23" spans="1:36" ht="13.5" customHeight="1">
      <c r="A23" s="578"/>
      <c r="B23" s="581"/>
      <c r="C23" s="578"/>
      <c r="D23" s="624" t="s">
        <v>37</v>
      </c>
      <c r="E23" s="762">
        <f>+E18</f>
        <v>27574097.25</v>
      </c>
      <c r="F23" s="98"/>
      <c r="G23" s="762">
        <v>27574097.25</v>
      </c>
      <c r="H23" s="762"/>
      <c r="I23" s="768"/>
      <c r="J23" s="762"/>
      <c r="K23" s="767">
        <v>17545000</v>
      </c>
      <c r="L23" s="39"/>
      <c r="M23" s="105"/>
      <c r="N23" s="105"/>
      <c r="O23" s="567"/>
      <c r="P23" s="567"/>
      <c r="Q23" s="567"/>
      <c r="R23" s="567"/>
      <c r="S23" s="561"/>
      <c r="T23" s="555"/>
      <c r="U23" s="555"/>
      <c r="V23" s="555"/>
      <c r="W23" s="555"/>
      <c r="X23" s="555"/>
      <c r="Y23" s="743"/>
      <c r="AB23" s="37"/>
      <c r="AC23" s="37"/>
      <c r="AD23" s="38"/>
      <c r="AE23" s="38"/>
      <c r="AF23" s="38"/>
      <c r="AG23" s="37"/>
      <c r="AH23" s="38"/>
      <c r="AI23" s="38"/>
      <c r="AJ23" s="38"/>
    </row>
    <row r="24" spans="1:36" ht="14.25" customHeight="1">
      <c r="A24" s="578"/>
      <c r="B24" s="581"/>
      <c r="C24" s="578"/>
      <c r="D24" s="624" t="s">
        <v>40</v>
      </c>
      <c r="E24" s="17"/>
      <c r="F24" s="17"/>
      <c r="G24" s="620">
        <v>0</v>
      </c>
      <c r="H24" s="620"/>
      <c r="I24" s="17"/>
      <c r="J24" s="620"/>
      <c r="K24" s="673">
        <v>0</v>
      </c>
      <c r="L24" s="105"/>
      <c r="M24" s="105"/>
      <c r="N24" s="105"/>
      <c r="O24" s="567"/>
      <c r="P24" s="567"/>
      <c r="Q24" s="567"/>
      <c r="R24" s="567"/>
      <c r="S24" s="561"/>
      <c r="T24" s="555"/>
      <c r="U24" s="555"/>
      <c r="V24" s="555"/>
      <c r="W24" s="555"/>
      <c r="X24" s="555"/>
      <c r="Y24" s="743"/>
      <c r="AB24" s="37"/>
      <c r="AC24" s="37"/>
      <c r="AD24" s="38"/>
      <c r="AE24" s="38"/>
      <c r="AF24" s="38"/>
      <c r="AG24" s="37"/>
      <c r="AH24" s="38"/>
      <c r="AI24" s="38"/>
      <c r="AJ24" s="38"/>
    </row>
    <row r="25" spans="1:36" ht="12" customHeight="1">
      <c r="A25" s="578"/>
      <c r="B25" s="581"/>
      <c r="C25" s="578"/>
      <c r="D25" s="647" t="s">
        <v>42</v>
      </c>
      <c r="E25" s="759">
        <f>+E20</f>
        <v>32677550.5</v>
      </c>
      <c r="F25" s="149"/>
      <c r="G25" s="759">
        <v>32677550.5</v>
      </c>
      <c r="H25" s="614"/>
      <c r="I25" s="744"/>
      <c r="J25" s="614"/>
      <c r="K25" s="645">
        <v>1002550.5</v>
      </c>
      <c r="L25" s="575"/>
      <c r="M25" s="575"/>
      <c r="N25" s="575"/>
      <c r="O25" s="567"/>
      <c r="P25" s="567"/>
      <c r="Q25" s="567"/>
      <c r="R25" s="567"/>
      <c r="S25" s="561"/>
      <c r="T25" s="555"/>
      <c r="U25" s="555"/>
      <c r="V25" s="555"/>
      <c r="W25" s="555"/>
      <c r="X25" s="555"/>
      <c r="Y25" s="743"/>
      <c r="AB25" s="37"/>
      <c r="AC25" s="37"/>
      <c r="AD25" s="38"/>
      <c r="AE25" s="38"/>
      <c r="AF25" s="38"/>
      <c r="AG25" s="37"/>
      <c r="AH25" s="38"/>
      <c r="AI25" s="38"/>
      <c r="AJ25" s="38"/>
    </row>
    <row r="26" spans="1:36" ht="12" customHeight="1" thickBot="1">
      <c r="A26" s="578"/>
      <c r="B26" s="581"/>
      <c r="C26" s="579"/>
      <c r="D26" s="641"/>
      <c r="E26" s="766"/>
      <c r="F26" s="634"/>
      <c r="G26" s="766"/>
      <c r="H26" s="633"/>
      <c r="I26" s="742"/>
      <c r="J26" s="633"/>
      <c r="K26" s="639"/>
      <c r="L26" s="576"/>
      <c r="M26" s="576"/>
      <c r="N26" s="576"/>
      <c r="O26" s="568"/>
      <c r="P26" s="568"/>
      <c r="Q26" s="568"/>
      <c r="R26" s="568"/>
      <c r="S26" s="562"/>
      <c r="T26" s="556"/>
      <c r="U26" s="556"/>
      <c r="V26" s="556"/>
      <c r="W26" s="556"/>
      <c r="X26" s="556"/>
      <c r="Y26" s="740"/>
      <c r="AB26" s="37"/>
      <c r="AC26" s="37"/>
      <c r="AD26" s="38"/>
      <c r="AE26" s="38"/>
      <c r="AF26" s="38"/>
      <c r="AG26" s="37"/>
      <c r="AH26" s="38"/>
      <c r="AI26" s="38"/>
      <c r="AJ26" s="38"/>
    </row>
    <row r="27" spans="1:36" ht="13.5" customHeight="1">
      <c r="A27" s="578"/>
      <c r="B27" s="581"/>
      <c r="C27" s="578" t="s">
        <v>21</v>
      </c>
      <c r="D27" s="765" t="s">
        <v>34</v>
      </c>
      <c r="E27" s="731">
        <f>E22+E17+E12+E7</f>
        <v>50</v>
      </c>
      <c r="F27" s="731">
        <v>50</v>
      </c>
      <c r="G27" s="649" t="e">
        <f>+#REF!</f>
        <v>#REF!</v>
      </c>
      <c r="H27" s="649"/>
      <c r="I27" s="731"/>
      <c r="J27" s="649"/>
      <c r="K27" s="764">
        <v>0</v>
      </c>
      <c r="L27" s="730"/>
      <c r="M27" s="730"/>
      <c r="N27" s="729"/>
      <c r="O27" s="763"/>
      <c r="P27" s="566"/>
      <c r="Q27" s="566"/>
      <c r="R27" s="566"/>
      <c r="S27" s="560"/>
      <c r="T27" s="736"/>
      <c r="U27" s="736"/>
      <c r="V27" s="736"/>
      <c r="W27" s="736"/>
      <c r="X27" s="736"/>
      <c r="Y27" s="566"/>
      <c r="AB27" s="37"/>
      <c r="AC27" s="37"/>
      <c r="AD27" s="38"/>
      <c r="AE27" s="38"/>
      <c r="AF27" s="38"/>
      <c r="AG27" s="37"/>
      <c r="AH27" s="38"/>
      <c r="AI27" s="38"/>
      <c r="AJ27" s="38"/>
    </row>
    <row r="28" spans="1:36" ht="11.25" customHeight="1">
      <c r="A28" s="578"/>
      <c r="B28" s="581"/>
      <c r="C28" s="578"/>
      <c r="D28" s="706" t="s">
        <v>37</v>
      </c>
      <c r="E28" s="762">
        <f>E23+E18+E13+E8</f>
        <v>110296389</v>
      </c>
      <c r="F28" s="108">
        <v>110296389</v>
      </c>
      <c r="G28" s="762" t="e">
        <f>+#REF!</f>
        <v>#REF!</v>
      </c>
      <c r="H28" s="620"/>
      <c r="I28" s="108"/>
      <c r="J28" s="620"/>
      <c r="K28" s="762">
        <v>70180000</v>
      </c>
      <c r="L28" s="102"/>
      <c r="M28" s="102"/>
      <c r="N28" s="727"/>
      <c r="O28" s="758"/>
      <c r="P28" s="567"/>
      <c r="Q28" s="567"/>
      <c r="R28" s="567"/>
      <c r="S28" s="561"/>
      <c r="T28" s="725"/>
      <c r="U28" s="725"/>
      <c r="V28" s="725"/>
      <c r="W28" s="725"/>
      <c r="X28" s="725"/>
      <c r="Y28" s="567"/>
      <c r="AB28" s="37"/>
      <c r="AC28" s="37"/>
      <c r="AD28" s="38"/>
      <c r="AE28" s="38"/>
      <c r="AF28" s="38"/>
      <c r="AG28" s="37"/>
      <c r="AH28" s="38"/>
      <c r="AI28" s="38"/>
      <c r="AJ28" s="38"/>
    </row>
    <row r="29" spans="1:36" ht="12" customHeight="1">
      <c r="A29" s="578"/>
      <c r="B29" s="581"/>
      <c r="C29" s="578"/>
      <c r="D29" s="706" t="s">
        <v>40</v>
      </c>
      <c r="E29" s="108"/>
      <c r="F29" s="108"/>
      <c r="G29" s="620" t="e">
        <f>+#REF!</f>
        <v>#REF!</v>
      </c>
      <c r="H29" s="620"/>
      <c r="I29" s="108"/>
      <c r="J29" s="620"/>
      <c r="K29" s="761">
        <v>0</v>
      </c>
      <c r="L29" s="102"/>
      <c r="M29" s="102"/>
      <c r="N29" s="110"/>
      <c r="O29" s="758"/>
      <c r="P29" s="567"/>
      <c r="Q29" s="567"/>
      <c r="R29" s="567"/>
      <c r="S29" s="561"/>
      <c r="T29" s="725"/>
      <c r="U29" s="725"/>
      <c r="V29" s="725"/>
      <c r="W29" s="725"/>
      <c r="X29" s="725"/>
      <c r="Y29" s="567"/>
      <c r="AB29" s="37"/>
      <c r="AC29" s="37"/>
      <c r="AD29" s="38"/>
      <c r="AE29" s="38"/>
      <c r="AF29" s="38"/>
      <c r="AG29" s="37"/>
      <c r="AH29" s="38"/>
      <c r="AI29" s="38"/>
      <c r="AJ29" s="38"/>
    </row>
    <row r="30" spans="1:36" ht="9" customHeight="1">
      <c r="A30" s="578"/>
      <c r="B30" s="581"/>
      <c r="C30" s="578"/>
      <c r="D30" s="703" t="s">
        <v>42</v>
      </c>
      <c r="E30" s="760">
        <f>+E25+E20+E15+E10</f>
        <v>130710202</v>
      </c>
      <c r="F30" s="744">
        <v>130710202</v>
      </c>
      <c r="G30" s="759" t="e">
        <f>+#REF!</f>
        <v>#REF!</v>
      </c>
      <c r="H30" s="620"/>
      <c r="I30" s="108"/>
      <c r="J30" s="620"/>
      <c r="K30" s="700">
        <v>4010202</v>
      </c>
      <c r="L30" s="102"/>
      <c r="M30" s="102"/>
      <c r="N30" s="110"/>
      <c r="O30" s="758"/>
      <c r="P30" s="567"/>
      <c r="Q30" s="567"/>
      <c r="R30" s="567"/>
      <c r="S30" s="561"/>
      <c r="T30" s="725"/>
      <c r="U30" s="725"/>
      <c r="V30" s="725"/>
      <c r="W30" s="725"/>
      <c r="X30" s="725"/>
      <c r="Y30" s="567"/>
      <c r="AB30" s="37"/>
      <c r="AC30" s="37"/>
      <c r="AD30" s="38"/>
      <c r="AE30" s="38"/>
      <c r="AF30" s="38"/>
      <c r="AG30" s="37"/>
      <c r="AH30" s="38"/>
      <c r="AI30" s="38"/>
      <c r="AJ30" s="38"/>
    </row>
    <row r="31" spans="1:36" ht="15" customHeight="1" thickBot="1">
      <c r="A31" s="578"/>
      <c r="B31" s="581"/>
      <c r="C31" s="579"/>
      <c r="D31" s="757"/>
      <c r="E31" s="756"/>
      <c r="F31" s="742"/>
      <c r="G31" s="755"/>
      <c r="H31" s="614"/>
      <c r="I31" s="149"/>
      <c r="J31" s="614"/>
      <c r="K31" s="754"/>
      <c r="L31" s="218"/>
      <c r="M31" s="218"/>
      <c r="N31" s="720"/>
      <c r="O31" s="753"/>
      <c r="P31" s="568"/>
      <c r="Q31" s="568"/>
      <c r="R31" s="568"/>
      <c r="S31" s="562"/>
      <c r="T31" s="718"/>
      <c r="U31" s="718"/>
      <c r="V31" s="718"/>
      <c r="W31" s="718"/>
      <c r="X31" s="718"/>
      <c r="Y31" s="568"/>
      <c r="AB31" s="37"/>
      <c r="AC31" s="37"/>
      <c r="AD31" s="38"/>
      <c r="AE31" s="38"/>
      <c r="AF31" s="38"/>
      <c r="AG31" s="37"/>
      <c r="AH31" s="38"/>
      <c r="AI31" s="38"/>
      <c r="AJ31" s="38"/>
    </row>
    <row r="32" spans="1:36" ht="18" customHeight="1">
      <c r="A32" s="577">
        <v>2</v>
      </c>
      <c r="B32" s="580" t="s">
        <v>130</v>
      </c>
      <c r="C32" s="577" t="s">
        <v>159</v>
      </c>
      <c r="D32" s="631" t="s">
        <v>34</v>
      </c>
      <c r="E32" s="750">
        <f>+E52/4</f>
        <v>2.5</v>
      </c>
      <c r="F32" s="750"/>
      <c r="G32" s="750">
        <f>+E32</f>
        <v>2.5</v>
      </c>
      <c r="H32" s="630"/>
      <c r="I32" s="16"/>
      <c r="J32" s="630"/>
      <c r="K32" s="711">
        <v>0</v>
      </c>
      <c r="L32" s="106"/>
      <c r="M32" s="106"/>
      <c r="N32" s="106"/>
      <c r="O32" s="566" t="s">
        <v>161</v>
      </c>
      <c r="P32" s="566" t="s">
        <v>172</v>
      </c>
      <c r="Q32" s="560" t="s">
        <v>173</v>
      </c>
      <c r="R32" s="566" t="s">
        <v>167</v>
      </c>
      <c r="S32" s="560" t="s">
        <v>174</v>
      </c>
      <c r="T32" s="554">
        <v>53381.279999999999</v>
      </c>
      <c r="U32" s="554">
        <v>57829.72</v>
      </c>
      <c r="V32" s="554" t="s">
        <v>155</v>
      </c>
      <c r="W32" s="554" t="s">
        <v>156</v>
      </c>
      <c r="X32" s="554" t="s">
        <v>157</v>
      </c>
      <c r="Y32" s="557">
        <v>111211</v>
      </c>
      <c r="AB32" s="37"/>
      <c r="AC32" s="37"/>
      <c r="AD32" s="38"/>
      <c r="AE32" s="38"/>
      <c r="AF32" s="38"/>
      <c r="AG32" s="37"/>
      <c r="AH32" s="38"/>
      <c r="AI32" s="38"/>
      <c r="AJ32" s="38"/>
    </row>
    <row r="33" spans="1:36" ht="18" customHeight="1">
      <c r="A33" s="578"/>
      <c r="B33" s="581"/>
      <c r="C33" s="578"/>
      <c r="D33" s="624" t="s">
        <v>37</v>
      </c>
      <c r="E33" s="627">
        <f>+E53/4</f>
        <v>270000000</v>
      </c>
      <c r="F33" s="620"/>
      <c r="G33" s="627">
        <f>+E33</f>
        <v>270000000</v>
      </c>
      <c r="H33" s="627"/>
      <c r="I33" s="98"/>
      <c r="J33" s="627"/>
      <c r="K33" s="745">
        <v>0</v>
      </c>
      <c r="L33" s="39"/>
      <c r="M33" s="105"/>
      <c r="N33" s="105"/>
      <c r="O33" s="567"/>
      <c r="P33" s="567"/>
      <c r="Q33" s="561"/>
      <c r="R33" s="567"/>
      <c r="S33" s="561"/>
      <c r="T33" s="555"/>
      <c r="U33" s="555"/>
      <c r="V33" s="555"/>
      <c r="W33" s="555"/>
      <c r="X33" s="555"/>
      <c r="Y33" s="558"/>
      <c r="AB33" s="37"/>
      <c r="AC33" s="37"/>
      <c r="AD33" s="38"/>
      <c r="AE33" s="38"/>
      <c r="AF33" s="38"/>
      <c r="AG33" s="37"/>
      <c r="AH33" s="38"/>
      <c r="AI33" s="38"/>
      <c r="AJ33" s="38"/>
    </row>
    <row r="34" spans="1:36" ht="18" customHeight="1">
      <c r="A34" s="578"/>
      <c r="B34" s="581"/>
      <c r="C34" s="578"/>
      <c r="D34" s="624" t="s">
        <v>40</v>
      </c>
      <c r="E34" s="732"/>
      <c r="F34" s="732"/>
      <c r="G34" s="620">
        <f>+E34</f>
        <v>0</v>
      </c>
      <c r="H34" s="620"/>
      <c r="I34" s="17"/>
      <c r="J34" s="620"/>
      <c r="K34" s="705">
        <v>0</v>
      </c>
      <c r="L34" s="105"/>
      <c r="M34" s="105"/>
      <c r="N34" s="105"/>
      <c r="O34" s="567"/>
      <c r="P34" s="567"/>
      <c r="Q34" s="561"/>
      <c r="R34" s="567"/>
      <c r="S34" s="561"/>
      <c r="T34" s="555"/>
      <c r="U34" s="555"/>
      <c r="V34" s="555"/>
      <c r="W34" s="555"/>
      <c r="X34" s="555"/>
      <c r="Y34" s="558"/>
      <c r="AB34" s="37"/>
      <c r="AC34" s="37"/>
      <c r="AD34" s="38"/>
      <c r="AE34" s="38"/>
      <c r="AF34" s="38"/>
      <c r="AG34" s="37"/>
      <c r="AH34" s="38"/>
      <c r="AI34" s="38"/>
      <c r="AJ34" s="38"/>
    </row>
    <row r="35" spans="1:36" ht="18" customHeight="1">
      <c r="A35" s="578"/>
      <c r="B35" s="581"/>
      <c r="C35" s="578"/>
      <c r="D35" s="647" t="s">
        <v>42</v>
      </c>
      <c r="E35" s="646">
        <v>0</v>
      </c>
      <c r="F35" s="149"/>
      <c r="G35" s="646">
        <f>+E35</f>
        <v>0</v>
      </c>
      <c r="H35" s="614"/>
      <c r="I35" s="744"/>
      <c r="J35" s="614"/>
      <c r="K35" s="728">
        <v>0</v>
      </c>
      <c r="L35" s="575"/>
      <c r="M35" s="575"/>
      <c r="N35" s="575"/>
      <c r="O35" s="567"/>
      <c r="P35" s="567"/>
      <c r="Q35" s="561"/>
      <c r="R35" s="567"/>
      <c r="S35" s="561"/>
      <c r="T35" s="555"/>
      <c r="U35" s="555"/>
      <c r="V35" s="555"/>
      <c r="W35" s="555"/>
      <c r="X35" s="555"/>
      <c r="Y35" s="558"/>
      <c r="AB35" s="37"/>
      <c r="AC35" s="37"/>
      <c r="AD35" s="38"/>
      <c r="AE35" s="38"/>
      <c r="AF35" s="38"/>
      <c r="AG35" s="37"/>
      <c r="AH35" s="38"/>
      <c r="AI35" s="38"/>
      <c r="AJ35" s="38"/>
    </row>
    <row r="36" spans="1:36" ht="9" customHeight="1" thickBot="1">
      <c r="A36" s="578"/>
      <c r="B36" s="581"/>
      <c r="C36" s="579"/>
      <c r="D36" s="641"/>
      <c r="E36" s="640"/>
      <c r="F36" s="634"/>
      <c r="G36" s="640"/>
      <c r="H36" s="633"/>
      <c r="I36" s="742"/>
      <c r="J36" s="633"/>
      <c r="K36" s="741"/>
      <c r="L36" s="576"/>
      <c r="M36" s="576"/>
      <c r="N36" s="576"/>
      <c r="O36" s="568"/>
      <c r="P36" s="568"/>
      <c r="Q36" s="562"/>
      <c r="R36" s="568"/>
      <c r="S36" s="562"/>
      <c r="T36" s="556"/>
      <c r="U36" s="556"/>
      <c r="V36" s="556"/>
      <c r="W36" s="556"/>
      <c r="X36" s="556"/>
      <c r="Y36" s="559"/>
      <c r="AB36" s="37"/>
      <c r="AC36" s="37"/>
      <c r="AD36" s="38"/>
      <c r="AE36" s="38"/>
      <c r="AF36" s="38"/>
      <c r="AG36" s="37"/>
      <c r="AH36" s="38"/>
      <c r="AI36" s="38"/>
      <c r="AJ36" s="38"/>
    </row>
    <row r="37" spans="1:36" ht="13.5" customHeight="1">
      <c r="A37" s="578"/>
      <c r="B37" s="581"/>
      <c r="C37" s="577" t="s">
        <v>175</v>
      </c>
      <c r="D37" s="631" t="s">
        <v>34</v>
      </c>
      <c r="E37" s="747">
        <f>+E32</f>
        <v>2.5</v>
      </c>
      <c r="F37" s="747"/>
      <c r="G37" s="750">
        <f>+E37</f>
        <v>2.5</v>
      </c>
      <c r="H37" s="630"/>
      <c r="I37" s="16"/>
      <c r="J37" s="630"/>
      <c r="K37" s="711">
        <v>0</v>
      </c>
      <c r="L37" s="106"/>
      <c r="M37" s="106"/>
      <c r="N37" s="106"/>
      <c r="O37" s="566" t="s">
        <v>175</v>
      </c>
      <c r="P37" s="566" t="s">
        <v>176</v>
      </c>
      <c r="Q37" s="560" t="s">
        <v>177</v>
      </c>
      <c r="R37" s="566" t="s">
        <v>167</v>
      </c>
      <c r="S37" s="560" t="s">
        <v>174</v>
      </c>
      <c r="T37" s="554">
        <v>7236</v>
      </c>
      <c r="U37" s="554">
        <v>7839</v>
      </c>
      <c r="V37" s="554" t="s">
        <v>155</v>
      </c>
      <c r="W37" s="554" t="s">
        <v>156</v>
      </c>
      <c r="X37" s="554" t="s">
        <v>157</v>
      </c>
      <c r="Y37" s="557">
        <v>15075</v>
      </c>
      <c r="AB37" s="37"/>
      <c r="AC37" s="37"/>
      <c r="AD37" s="38"/>
      <c r="AE37" s="38"/>
      <c r="AF37" s="38"/>
      <c r="AG37" s="37"/>
      <c r="AH37" s="38"/>
      <c r="AI37" s="38"/>
      <c r="AJ37" s="38"/>
    </row>
    <row r="38" spans="1:36" ht="13.5" customHeight="1">
      <c r="A38" s="578"/>
      <c r="B38" s="581"/>
      <c r="C38" s="578"/>
      <c r="D38" s="624" t="s">
        <v>37</v>
      </c>
      <c r="E38" s="627">
        <f>+E33</f>
        <v>270000000</v>
      </c>
      <c r="F38" s="98"/>
      <c r="G38" s="627">
        <f>+E38</f>
        <v>270000000</v>
      </c>
      <c r="H38" s="627"/>
      <c r="I38" s="98"/>
      <c r="J38" s="627"/>
      <c r="K38" s="745">
        <v>0</v>
      </c>
      <c r="L38" s="39"/>
      <c r="M38" s="105"/>
      <c r="N38" s="105"/>
      <c r="O38" s="567"/>
      <c r="P38" s="567"/>
      <c r="Q38" s="561"/>
      <c r="R38" s="567"/>
      <c r="S38" s="561"/>
      <c r="T38" s="555"/>
      <c r="U38" s="555"/>
      <c r="V38" s="555"/>
      <c r="W38" s="555"/>
      <c r="X38" s="555"/>
      <c r="Y38" s="558"/>
      <c r="AB38" s="37"/>
      <c r="AC38" s="37"/>
      <c r="AD38" s="38"/>
      <c r="AE38" s="38"/>
      <c r="AF38" s="38"/>
      <c r="AG38" s="37"/>
      <c r="AH38" s="38"/>
      <c r="AI38" s="38"/>
      <c r="AJ38" s="38"/>
    </row>
    <row r="39" spans="1:36" ht="12.75" customHeight="1">
      <c r="A39" s="578"/>
      <c r="B39" s="581"/>
      <c r="C39" s="578"/>
      <c r="D39" s="624" t="s">
        <v>40</v>
      </c>
      <c r="E39" s="17"/>
      <c r="F39" s="17"/>
      <c r="G39" s="620">
        <f>+E39</f>
        <v>0</v>
      </c>
      <c r="H39" s="620"/>
      <c r="I39" s="17"/>
      <c r="J39" s="620"/>
      <c r="K39" s="705">
        <v>0</v>
      </c>
      <c r="L39" s="105"/>
      <c r="M39" s="105"/>
      <c r="N39" s="105"/>
      <c r="O39" s="567"/>
      <c r="P39" s="567"/>
      <c r="Q39" s="561"/>
      <c r="R39" s="567"/>
      <c r="S39" s="561"/>
      <c r="T39" s="555"/>
      <c r="U39" s="555"/>
      <c r="V39" s="555"/>
      <c r="W39" s="555"/>
      <c r="X39" s="555"/>
      <c r="Y39" s="558"/>
      <c r="AB39" s="37"/>
      <c r="AC39" s="37"/>
      <c r="AD39" s="38"/>
      <c r="AE39" s="38"/>
      <c r="AF39" s="38"/>
      <c r="AG39" s="37"/>
      <c r="AH39" s="38"/>
      <c r="AI39" s="38"/>
      <c r="AJ39" s="38"/>
    </row>
    <row r="40" spans="1:36" ht="9" customHeight="1">
      <c r="A40" s="578"/>
      <c r="B40" s="581"/>
      <c r="C40" s="578"/>
      <c r="D40" s="647" t="s">
        <v>42</v>
      </c>
      <c r="E40" s="149"/>
      <c r="F40" s="149"/>
      <c r="G40" s="646">
        <f>+E40</f>
        <v>0</v>
      </c>
      <c r="H40" s="614"/>
      <c r="I40" s="744"/>
      <c r="J40" s="614"/>
      <c r="K40" s="728">
        <v>0</v>
      </c>
      <c r="L40" s="575"/>
      <c r="M40" s="575"/>
      <c r="N40" s="575"/>
      <c r="O40" s="567"/>
      <c r="P40" s="567"/>
      <c r="Q40" s="561"/>
      <c r="R40" s="567"/>
      <c r="S40" s="561"/>
      <c r="T40" s="555"/>
      <c r="U40" s="555"/>
      <c r="V40" s="555"/>
      <c r="W40" s="555"/>
      <c r="X40" s="555"/>
      <c r="Y40" s="558"/>
      <c r="AB40" s="37"/>
      <c r="AC40" s="37"/>
      <c r="AD40" s="38"/>
      <c r="AE40" s="38"/>
      <c r="AF40" s="38"/>
      <c r="AG40" s="37"/>
      <c r="AH40" s="38"/>
      <c r="AI40" s="38"/>
      <c r="AJ40" s="38"/>
    </row>
    <row r="41" spans="1:36" ht="17.25" customHeight="1" thickBot="1">
      <c r="A41" s="578"/>
      <c r="B41" s="581"/>
      <c r="C41" s="578"/>
      <c r="D41" s="687"/>
      <c r="E41" s="634"/>
      <c r="F41" s="723"/>
      <c r="G41" s="640"/>
      <c r="H41" s="684"/>
      <c r="I41" s="752"/>
      <c r="J41" s="684"/>
      <c r="K41" s="721"/>
      <c r="L41" s="682"/>
      <c r="M41" s="682"/>
      <c r="N41" s="682"/>
      <c r="O41" s="567"/>
      <c r="P41" s="567"/>
      <c r="Q41" s="561"/>
      <c r="R41" s="568"/>
      <c r="S41" s="562"/>
      <c r="T41" s="555"/>
      <c r="U41" s="555"/>
      <c r="V41" s="556"/>
      <c r="W41" s="556"/>
      <c r="X41" s="556"/>
      <c r="Y41" s="558"/>
      <c r="AB41" s="37"/>
      <c r="AC41" s="37"/>
      <c r="AD41" s="38"/>
      <c r="AE41" s="38"/>
      <c r="AF41" s="38"/>
      <c r="AG41" s="37"/>
      <c r="AH41" s="38"/>
      <c r="AI41" s="38"/>
      <c r="AJ41" s="38"/>
    </row>
    <row r="42" spans="1:36" ht="12.75" customHeight="1">
      <c r="A42" s="578"/>
      <c r="B42" s="581"/>
      <c r="C42" s="577" t="s">
        <v>178</v>
      </c>
      <c r="D42" s="631" t="s">
        <v>34</v>
      </c>
      <c r="E42" s="751">
        <f>+E37</f>
        <v>2.5</v>
      </c>
      <c r="F42" s="751"/>
      <c r="G42" s="750">
        <f>+E42</f>
        <v>2.5</v>
      </c>
      <c r="H42" s="630"/>
      <c r="I42" s="749"/>
      <c r="J42" s="630"/>
      <c r="K42" s="711">
        <v>0</v>
      </c>
      <c r="L42" s="103"/>
      <c r="M42" s="103"/>
      <c r="N42" s="103"/>
      <c r="O42" s="566" t="s">
        <v>178</v>
      </c>
      <c r="P42" s="566" t="s">
        <v>179</v>
      </c>
      <c r="Q42" s="566" t="s">
        <v>180</v>
      </c>
      <c r="R42" s="566" t="s">
        <v>167</v>
      </c>
      <c r="S42" s="560" t="s">
        <v>174</v>
      </c>
      <c r="T42" s="554">
        <v>13002.72</v>
      </c>
      <c r="U42" s="554">
        <v>14086.28</v>
      </c>
      <c r="V42" s="554" t="s">
        <v>155</v>
      </c>
      <c r="W42" s="554" t="s">
        <v>156</v>
      </c>
      <c r="X42" s="554" t="s">
        <v>157</v>
      </c>
      <c r="Y42" s="748">
        <v>27089</v>
      </c>
      <c r="AB42" s="37"/>
      <c r="AC42" s="37"/>
      <c r="AD42" s="38"/>
      <c r="AE42" s="38"/>
      <c r="AF42" s="38"/>
      <c r="AG42" s="37"/>
      <c r="AH42" s="38"/>
      <c r="AI42" s="38"/>
      <c r="AJ42" s="38"/>
    </row>
    <row r="43" spans="1:36" ht="12" customHeight="1">
      <c r="A43" s="578"/>
      <c r="B43" s="581"/>
      <c r="C43" s="578"/>
      <c r="D43" s="624" t="s">
        <v>37</v>
      </c>
      <c r="E43" s="627">
        <f>+E38</f>
        <v>270000000</v>
      </c>
      <c r="F43" s="98"/>
      <c r="G43" s="627">
        <f>+E43</f>
        <v>270000000</v>
      </c>
      <c r="H43" s="620"/>
      <c r="I43" s="108"/>
      <c r="J43" s="620"/>
      <c r="K43" s="705">
        <v>0</v>
      </c>
      <c r="L43" s="102"/>
      <c r="M43" s="102"/>
      <c r="N43" s="102"/>
      <c r="O43" s="567"/>
      <c r="P43" s="567"/>
      <c r="Q43" s="567"/>
      <c r="R43" s="567"/>
      <c r="S43" s="561"/>
      <c r="T43" s="555"/>
      <c r="U43" s="555"/>
      <c r="V43" s="555"/>
      <c r="W43" s="555"/>
      <c r="X43" s="555"/>
      <c r="Y43" s="567"/>
      <c r="AB43" s="37"/>
      <c r="AC43" s="37"/>
      <c r="AD43" s="38"/>
      <c r="AE43" s="38"/>
      <c r="AF43" s="38"/>
      <c r="AG43" s="37"/>
      <c r="AH43" s="38"/>
      <c r="AI43" s="38"/>
      <c r="AJ43" s="38"/>
    </row>
    <row r="44" spans="1:36" ht="12" customHeight="1">
      <c r="A44" s="578"/>
      <c r="B44" s="581"/>
      <c r="C44" s="578"/>
      <c r="D44" s="624" t="s">
        <v>40</v>
      </c>
      <c r="E44" s="108"/>
      <c r="F44" s="108"/>
      <c r="G44" s="620">
        <f>+E44</f>
        <v>0</v>
      </c>
      <c r="H44" s="620"/>
      <c r="I44" s="108"/>
      <c r="J44" s="620"/>
      <c r="K44" s="705">
        <v>0</v>
      </c>
      <c r="L44" s="102"/>
      <c r="M44" s="102"/>
      <c r="N44" s="102"/>
      <c r="O44" s="567"/>
      <c r="P44" s="567"/>
      <c r="Q44" s="567"/>
      <c r="R44" s="567"/>
      <c r="S44" s="561"/>
      <c r="T44" s="555"/>
      <c r="U44" s="555"/>
      <c r="V44" s="555"/>
      <c r="W44" s="555"/>
      <c r="X44" s="555"/>
      <c r="Y44" s="567"/>
      <c r="AB44" s="37"/>
      <c r="AC44" s="37"/>
      <c r="AD44" s="38"/>
      <c r="AE44" s="38"/>
      <c r="AF44" s="38"/>
      <c r="AG44" s="37"/>
      <c r="AH44" s="38"/>
      <c r="AI44" s="38"/>
      <c r="AJ44" s="38"/>
    </row>
    <row r="45" spans="1:36" ht="12" customHeight="1">
      <c r="A45" s="578"/>
      <c r="B45" s="581"/>
      <c r="C45" s="578"/>
      <c r="D45" s="647" t="s">
        <v>42</v>
      </c>
      <c r="E45" s="646">
        <v>0</v>
      </c>
      <c r="F45" s="149"/>
      <c r="G45" s="646">
        <f>+E45</f>
        <v>0</v>
      </c>
      <c r="H45" s="620"/>
      <c r="I45" s="108"/>
      <c r="J45" s="620"/>
      <c r="K45" s="728">
        <v>0</v>
      </c>
      <c r="L45" s="102"/>
      <c r="M45" s="102"/>
      <c r="N45" s="102"/>
      <c r="O45" s="567"/>
      <c r="P45" s="567"/>
      <c r="Q45" s="567"/>
      <c r="R45" s="567"/>
      <c r="S45" s="561"/>
      <c r="T45" s="555"/>
      <c r="U45" s="555"/>
      <c r="V45" s="555"/>
      <c r="W45" s="555"/>
      <c r="X45" s="555"/>
      <c r="Y45" s="567"/>
      <c r="AB45" s="37"/>
      <c r="AC45" s="37"/>
      <c r="AD45" s="38"/>
      <c r="AE45" s="38"/>
      <c r="AF45" s="38"/>
      <c r="AG45" s="37"/>
      <c r="AH45" s="38"/>
      <c r="AI45" s="38"/>
      <c r="AJ45" s="38"/>
    </row>
    <row r="46" spans="1:36" ht="12" customHeight="1" thickBot="1">
      <c r="A46" s="578"/>
      <c r="B46" s="581"/>
      <c r="C46" s="579"/>
      <c r="D46" s="641"/>
      <c r="E46" s="640"/>
      <c r="F46" s="634"/>
      <c r="G46" s="640"/>
      <c r="H46" s="659"/>
      <c r="I46" s="109"/>
      <c r="J46" s="659"/>
      <c r="K46" s="741"/>
      <c r="L46" s="104"/>
      <c r="M46" s="104"/>
      <c r="N46" s="104"/>
      <c r="O46" s="567"/>
      <c r="P46" s="567"/>
      <c r="Q46" s="567"/>
      <c r="R46" s="568"/>
      <c r="S46" s="562"/>
      <c r="T46" s="555"/>
      <c r="U46" s="555"/>
      <c r="V46" s="556"/>
      <c r="W46" s="556"/>
      <c r="X46" s="556"/>
      <c r="Y46" s="567"/>
      <c r="AB46" s="37"/>
      <c r="AC46" s="37"/>
      <c r="AD46" s="38"/>
      <c r="AE46" s="38"/>
      <c r="AF46" s="38"/>
      <c r="AG46" s="37"/>
      <c r="AH46" s="38"/>
      <c r="AI46" s="38"/>
      <c r="AJ46" s="38"/>
    </row>
    <row r="47" spans="1:36" ht="12" customHeight="1">
      <c r="A47" s="578"/>
      <c r="B47" s="581"/>
      <c r="C47" s="577" t="s">
        <v>160</v>
      </c>
      <c r="D47" s="631" t="s">
        <v>34</v>
      </c>
      <c r="E47" s="747">
        <f>+E42</f>
        <v>2.5</v>
      </c>
      <c r="F47" s="747"/>
      <c r="G47" s="630">
        <f>+E47</f>
        <v>2.5</v>
      </c>
      <c r="H47" s="630"/>
      <c r="I47" s="16"/>
      <c r="J47" s="630"/>
      <c r="K47" s="711">
        <v>0</v>
      </c>
      <c r="L47" s="106"/>
      <c r="M47" s="106"/>
      <c r="N47" s="106"/>
      <c r="O47" s="566" t="s">
        <v>160</v>
      </c>
      <c r="P47" s="566" t="s">
        <v>181</v>
      </c>
      <c r="Q47" s="566" t="s">
        <v>182</v>
      </c>
      <c r="R47" s="566" t="s">
        <v>167</v>
      </c>
      <c r="S47" s="560" t="s">
        <v>174</v>
      </c>
      <c r="T47" s="554">
        <v>3060.48</v>
      </c>
      <c r="U47" s="554">
        <v>3315.52</v>
      </c>
      <c r="V47" s="554" t="s">
        <v>155</v>
      </c>
      <c r="W47" s="554" t="s">
        <v>156</v>
      </c>
      <c r="X47" s="554" t="s">
        <v>157</v>
      </c>
      <c r="Y47" s="746">
        <v>6376</v>
      </c>
      <c r="AB47" s="37"/>
      <c r="AC47" s="37"/>
      <c r="AD47" s="38"/>
      <c r="AE47" s="38"/>
      <c r="AF47" s="38"/>
      <c r="AG47" s="37"/>
      <c r="AH47" s="38"/>
      <c r="AI47" s="38"/>
      <c r="AJ47" s="38"/>
    </row>
    <row r="48" spans="1:36" ht="15.75" customHeight="1">
      <c r="A48" s="578"/>
      <c r="B48" s="581"/>
      <c r="C48" s="578"/>
      <c r="D48" s="624" t="s">
        <v>37</v>
      </c>
      <c r="E48" s="627">
        <f>+E43</f>
        <v>270000000</v>
      </c>
      <c r="F48" s="98"/>
      <c r="G48" s="627">
        <f>+E48</f>
        <v>270000000</v>
      </c>
      <c r="H48" s="627"/>
      <c r="I48" s="98"/>
      <c r="J48" s="627"/>
      <c r="K48" s="745">
        <v>0</v>
      </c>
      <c r="L48" s="39"/>
      <c r="M48" s="105"/>
      <c r="N48" s="105"/>
      <c r="O48" s="567"/>
      <c r="P48" s="567"/>
      <c r="Q48" s="567"/>
      <c r="R48" s="567"/>
      <c r="S48" s="561"/>
      <c r="T48" s="555"/>
      <c r="U48" s="555"/>
      <c r="V48" s="555"/>
      <c r="W48" s="555"/>
      <c r="X48" s="555"/>
      <c r="Y48" s="743"/>
      <c r="AB48" s="37"/>
      <c r="AC48" s="37"/>
      <c r="AD48" s="38"/>
      <c r="AE48" s="38"/>
      <c r="AF48" s="38"/>
      <c r="AG48" s="37"/>
      <c r="AH48" s="38"/>
      <c r="AI48" s="38"/>
      <c r="AJ48" s="38"/>
    </row>
    <row r="49" spans="1:36" ht="15.75" customHeight="1">
      <c r="A49" s="578"/>
      <c r="B49" s="581"/>
      <c r="C49" s="578"/>
      <c r="D49" s="624" t="s">
        <v>40</v>
      </c>
      <c r="E49" s="17"/>
      <c r="F49" s="17"/>
      <c r="G49" s="620">
        <f>+E49</f>
        <v>0</v>
      </c>
      <c r="H49" s="620"/>
      <c r="I49" s="17"/>
      <c r="J49" s="620"/>
      <c r="K49" s="705">
        <v>0</v>
      </c>
      <c r="L49" s="105"/>
      <c r="M49" s="105"/>
      <c r="N49" s="105"/>
      <c r="O49" s="567"/>
      <c r="P49" s="567"/>
      <c r="Q49" s="567"/>
      <c r="R49" s="567"/>
      <c r="S49" s="561"/>
      <c r="T49" s="555"/>
      <c r="U49" s="555"/>
      <c r="V49" s="555"/>
      <c r="W49" s="555"/>
      <c r="X49" s="555"/>
      <c r="Y49" s="743"/>
      <c r="AB49" s="37"/>
      <c r="AC49" s="37"/>
      <c r="AD49" s="38"/>
      <c r="AE49" s="38"/>
      <c r="AF49" s="38"/>
      <c r="AG49" s="37"/>
      <c r="AH49" s="38"/>
      <c r="AI49" s="38"/>
      <c r="AJ49" s="38"/>
    </row>
    <row r="50" spans="1:36" ht="15.75" customHeight="1">
      <c r="A50" s="578"/>
      <c r="B50" s="581"/>
      <c r="C50" s="578"/>
      <c r="D50" s="647" t="s">
        <v>42</v>
      </c>
      <c r="E50" s="646">
        <v>0</v>
      </c>
      <c r="F50" s="149"/>
      <c r="G50" s="646">
        <f>+E50</f>
        <v>0</v>
      </c>
      <c r="H50" s="614"/>
      <c r="I50" s="744"/>
      <c r="J50" s="614"/>
      <c r="K50" s="728">
        <v>0</v>
      </c>
      <c r="L50" s="575"/>
      <c r="M50" s="575"/>
      <c r="N50" s="575"/>
      <c r="O50" s="567"/>
      <c r="P50" s="567"/>
      <c r="Q50" s="567"/>
      <c r="R50" s="567"/>
      <c r="S50" s="561"/>
      <c r="T50" s="555"/>
      <c r="U50" s="555"/>
      <c r="V50" s="555"/>
      <c r="W50" s="555"/>
      <c r="X50" s="555"/>
      <c r="Y50" s="743"/>
      <c r="AB50" s="37"/>
      <c r="AC50" s="37"/>
      <c r="AD50" s="38"/>
      <c r="AE50" s="38"/>
      <c r="AF50" s="38"/>
      <c r="AG50" s="37"/>
      <c r="AH50" s="38"/>
      <c r="AI50" s="38"/>
      <c r="AJ50" s="38"/>
    </row>
    <row r="51" spans="1:36" ht="15.75" customHeight="1" thickBot="1">
      <c r="A51" s="578"/>
      <c r="B51" s="581"/>
      <c r="C51" s="579"/>
      <c r="D51" s="641" t="s">
        <v>34</v>
      </c>
      <c r="E51" s="640">
        <f>+[4]INVERSIÓN!L16</f>
        <v>1080000000</v>
      </c>
      <c r="F51" s="634"/>
      <c r="G51" s="640"/>
      <c r="H51" s="633"/>
      <c r="I51" s="742"/>
      <c r="J51" s="633"/>
      <c r="K51" s="741"/>
      <c r="L51" s="576"/>
      <c r="M51" s="576"/>
      <c r="N51" s="576"/>
      <c r="O51" s="568"/>
      <c r="P51" s="568"/>
      <c r="Q51" s="568"/>
      <c r="R51" s="568"/>
      <c r="S51" s="562"/>
      <c r="T51" s="556"/>
      <c r="U51" s="556"/>
      <c r="V51" s="556"/>
      <c r="W51" s="556"/>
      <c r="X51" s="556"/>
      <c r="Y51" s="740"/>
      <c r="AB51" s="37"/>
      <c r="AC51" s="37"/>
      <c r="AD51" s="38"/>
      <c r="AE51" s="38"/>
      <c r="AF51" s="38"/>
      <c r="AG51" s="37"/>
      <c r="AH51" s="38"/>
      <c r="AI51" s="38"/>
      <c r="AJ51" s="38"/>
    </row>
    <row r="52" spans="1:36" ht="15.75" customHeight="1">
      <c r="A52" s="578"/>
      <c r="B52" s="581"/>
      <c r="C52" s="577" t="s">
        <v>21</v>
      </c>
      <c r="D52" s="651" t="s">
        <v>34</v>
      </c>
      <c r="E52" s="649">
        <v>10</v>
      </c>
      <c r="F52" s="739">
        <v>10</v>
      </c>
      <c r="G52" s="649" t="e">
        <f>+#REF!</f>
        <v>#REF!</v>
      </c>
      <c r="H52" s="684"/>
      <c r="I52" s="723"/>
      <c r="J52" s="684"/>
      <c r="K52" s="738">
        <v>0</v>
      </c>
      <c r="L52" s="699"/>
      <c r="M52" s="699"/>
      <c r="N52" s="733"/>
      <c r="O52" s="737"/>
      <c r="P52" s="566"/>
      <c r="Q52" s="566"/>
      <c r="R52" s="566"/>
      <c r="S52" s="560"/>
      <c r="T52" s="736"/>
      <c r="U52" s="736"/>
      <c r="V52" s="736"/>
      <c r="W52" s="736"/>
      <c r="X52" s="736"/>
      <c r="Y52" s="735"/>
      <c r="AB52" s="37"/>
      <c r="AC52" s="37"/>
      <c r="AD52" s="38"/>
      <c r="AE52" s="38"/>
      <c r="AF52" s="38"/>
      <c r="AG52" s="37"/>
      <c r="AH52" s="38"/>
      <c r="AI52" s="38"/>
      <c r="AJ52" s="38"/>
    </row>
    <row r="53" spans="1:36" ht="15.75" customHeight="1">
      <c r="A53" s="578"/>
      <c r="B53" s="581"/>
      <c r="C53" s="578"/>
      <c r="D53" s="624" t="s">
        <v>37</v>
      </c>
      <c r="E53" s="627">
        <f>+[4]INVERSIÓN!L16</f>
        <v>1080000000</v>
      </c>
      <c r="F53" s="734">
        <f>E48+E43+E38+E33</f>
        <v>1080000000</v>
      </c>
      <c r="G53" s="627" t="e">
        <f>+#REF!</f>
        <v>#REF!</v>
      </c>
      <c r="H53" s="684"/>
      <c r="I53" s="723"/>
      <c r="J53" s="684"/>
      <c r="K53" s="705">
        <v>0</v>
      </c>
      <c r="L53" s="699"/>
      <c r="M53" s="699"/>
      <c r="N53" s="733"/>
      <c r="O53" s="726"/>
      <c r="P53" s="567"/>
      <c r="Q53" s="567"/>
      <c r="R53" s="567"/>
      <c r="S53" s="561"/>
      <c r="T53" s="725"/>
      <c r="U53" s="725"/>
      <c r="V53" s="725"/>
      <c r="W53" s="725"/>
      <c r="X53" s="725"/>
      <c r="Y53" s="724"/>
      <c r="AB53" s="37"/>
      <c r="AC53" s="37"/>
      <c r="AD53" s="38"/>
      <c r="AE53" s="38"/>
      <c r="AF53" s="38"/>
      <c r="AG53" s="37"/>
      <c r="AH53" s="38"/>
      <c r="AI53" s="38"/>
      <c r="AJ53" s="38"/>
    </row>
    <row r="54" spans="1:36" ht="15.75" customHeight="1">
      <c r="A54" s="578"/>
      <c r="B54" s="581"/>
      <c r="C54" s="578"/>
      <c r="D54" s="624" t="s">
        <v>40</v>
      </c>
      <c r="E54" s="732"/>
      <c r="F54" s="732"/>
      <c r="G54" s="620" t="e">
        <f>+#REF!</f>
        <v>#REF!</v>
      </c>
      <c r="H54" s="649"/>
      <c r="I54" s="731"/>
      <c r="J54" s="649"/>
      <c r="K54" s="705">
        <v>0</v>
      </c>
      <c r="L54" s="730"/>
      <c r="M54" s="730"/>
      <c r="N54" s="729"/>
      <c r="O54" s="726"/>
      <c r="P54" s="567"/>
      <c r="Q54" s="567"/>
      <c r="R54" s="567"/>
      <c r="S54" s="561"/>
      <c r="T54" s="725"/>
      <c r="U54" s="725"/>
      <c r="V54" s="725"/>
      <c r="W54" s="725"/>
      <c r="X54" s="725"/>
      <c r="Y54" s="724"/>
      <c r="AB54" s="37"/>
      <c r="AC54" s="37"/>
      <c r="AD54" s="38"/>
      <c r="AE54" s="38"/>
      <c r="AF54" s="38"/>
      <c r="AG54" s="37"/>
      <c r="AH54" s="38"/>
      <c r="AI54" s="38"/>
      <c r="AJ54" s="38"/>
    </row>
    <row r="55" spans="1:36" ht="7.5" customHeight="1">
      <c r="A55" s="578"/>
      <c r="B55" s="581"/>
      <c r="C55" s="578"/>
      <c r="D55" s="647" t="s">
        <v>42</v>
      </c>
      <c r="E55" s="646">
        <v>0</v>
      </c>
      <c r="F55" s="149"/>
      <c r="G55" s="646" t="e">
        <f>+#REF!</f>
        <v>#REF!</v>
      </c>
      <c r="H55" s="620"/>
      <c r="I55" s="108"/>
      <c r="J55" s="620"/>
      <c r="K55" s="728">
        <v>0</v>
      </c>
      <c r="L55" s="102"/>
      <c r="M55" s="102"/>
      <c r="N55" s="727"/>
      <c r="O55" s="726"/>
      <c r="P55" s="567"/>
      <c r="Q55" s="567"/>
      <c r="R55" s="567"/>
      <c r="S55" s="561"/>
      <c r="T55" s="725"/>
      <c r="U55" s="725"/>
      <c r="V55" s="725"/>
      <c r="W55" s="725"/>
      <c r="X55" s="725"/>
      <c r="Y55" s="724"/>
      <c r="AB55" s="37"/>
      <c r="AC55" s="37"/>
      <c r="AD55" s="38"/>
      <c r="AE55" s="38"/>
      <c r="AF55" s="38"/>
      <c r="AG55" s="37"/>
      <c r="AH55" s="38"/>
      <c r="AI55" s="38"/>
      <c r="AJ55" s="38"/>
    </row>
    <row r="56" spans="1:36" ht="17.25" customHeight="1" thickBot="1">
      <c r="A56" s="579"/>
      <c r="B56" s="582"/>
      <c r="C56" s="578"/>
      <c r="D56" s="687"/>
      <c r="E56" s="722">
        <f>+E51</f>
        <v>1080000000</v>
      </c>
      <c r="F56" s="723"/>
      <c r="G56" s="722"/>
      <c r="H56" s="614"/>
      <c r="I56" s="149"/>
      <c r="J56" s="614"/>
      <c r="K56" s="721"/>
      <c r="L56" s="218"/>
      <c r="M56" s="218"/>
      <c r="N56" s="720"/>
      <c r="O56" s="719"/>
      <c r="P56" s="568"/>
      <c r="Q56" s="568"/>
      <c r="R56" s="568"/>
      <c r="S56" s="562"/>
      <c r="T56" s="718"/>
      <c r="U56" s="718"/>
      <c r="V56" s="718"/>
      <c r="W56" s="718"/>
      <c r="X56" s="718"/>
      <c r="Y56" s="717"/>
      <c r="AB56" s="37"/>
      <c r="AC56" s="37"/>
      <c r="AD56" s="38"/>
      <c r="AE56" s="38"/>
      <c r="AF56" s="38"/>
      <c r="AG56" s="37"/>
      <c r="AH56" s="38"/>
      <c r="AI56" s="38"/>
      <c r="AJ56" s="38"/>
    </row>
    <row r="57" spans="1:36" ht="13.5" customHeight="1">
      <c r="A57" s="572">
        <v>3</v>
      </c>
      <c r="B57" s="569" t="s">
        <v>131</v>
      </c>
      <c r="C57" s="577" t="str">
        <f>+O57</f>
        <v>5 usme
4 san cristobal</v>
      </c>
      <c r="D57" s="631" t="s">
        <v>34</v>
      </c>
      <c r="E57" s="716">
        <f>+[4]INVERSIÓN!L21</f>
        <v>1.2</v>
      </c>
      <c r="F57" s="716">
        <v>1.2</v>
      </c>
      <c r="G57" s="630" t="e">
        <f>+#REF!</f>
        <v>#REF!</v>
      </c>
      <c r="H57" s="630"/>
      <c r="I57" s="716"/>
      <c r="J57" s="630"/>
      <c r="K57" s="680">
        <v>0</v>
      </c>
      <c r="L57" s="106"/>
      <c r="M57" s="106"/>
      <c r="N57" s="715"/>
      <c r="O57" s="566" t="s">
        <v>291</v>
      </c>
      <c r="P57" s="566" t="s">
        <v>290</v>
      </c>
      <c r="Q57" s="560" t="s">
        <v>289</v>
      </c>
      <c r="R57" s="566" t="s">
        <v>288</v>
      </c>
      <c r="S57" s="560" t="s">
        <v>287</v>
      </c>
      <c r="T57" s="709" t="s">
        <v>286</v>
      </c>
      <c r="U57" s="708">
        <v>207.62899999999999</v>
      </c>
      <c r="V57" s="216"/>
      <c r="W57" s="216"/>
      <c r="X57" s="216"/>
      <c r="Y57" s="707"/>
      <c r="AB57" s="37">
        <v>12</v>
      </c>
      <c r="AC57" s="37" t="s">
        <v>36</v>
      </c>
      <c r="AD57" s="38"/>
      <c r="AE57" s="38"/>
      <c r="AF57" s="38"/>
      <c r="AG57" s="37" t="s">
        <v>35</v>
      </c>
      <c r="AH57" s="38"/>
      <c r="AI57" s="38"/>
      <c r="AJ57" s="38"/>
    </row>
    <row r="58" spans="1:36" ht="13.5" customHeight="1">
      <c r="A58" s="573"/>
      <c r="B58" s="570"/>
      <c r="C58" s="578"/>
      <c r="D58" s="624" t="s">
        <v>37</v>
      </c>
      <c r="E58" s="627">
        <f>+[4]INVERSIÓN!L22</f>
        <v>3979227588</v>
      </c>
      <c r="F58" s="98">
        <v>3979227588</v>
      </c>
      <c r="G58" s="627" t="e">
        <f>+#REF!</f>
        <v>#REF!</v>
      </c>
      <c r="H58" s="627"/>
      <c r="I58" s="98"/>
      <c r="J58" s="627"/>
      <c r="K58" s="625">
        <v>43220000</v>
      </c>
      <c r="L58" s="39"/>
      <c r="M58" s="105"/>
      <c r="N58" s="105"/>
      <c r="O58" s="567"/>
      <c r="P58" s="567"/>
      <c r="Q58" s="561"/>
      <c r="R58" s="567"/>
      <c r="S58" s="561"/>
      <c r="T58" s="698"/>
      <c r="U58" s="697"/>
      <c r="V58" s="217"/>
      <c r="W58" s="217"/>
      <c r="X58" s="217"/>
      <c r="Y58" s="696"/>
      <c r="AB58" s="37">
        <v>13</v>
      </c>
      <c r="AC58" s="37" t="s">
        <v>38</v>
      </c>
      <c r="AD58" s="38"/>
      <c r="AE58" s="38"/>
      <c r="AF58" s="38"/>
      <c r="AG58" s="37" t="s">
        <v>39</v>
      </c>
      <c r="AH58" s="38"/>
      <c r="AI58" s="38"/>
      <c r="AJ58" s="38"/>
    </row>
    <row r="59" spans="1:36" ht="14.25" customHeight="1">
      <c r="A59" s="573"/>
      <c r="B59" s="570"/>
      <c r="C59" s="578"/>
      <c r="D59" s="624" t="s">
        <v>40</v>
      </c>
      <c r="E59" s="620"/>
      <c r="F59" s="620"/>
      <c r="G59" s="620">
        <v>0</v>
      </c>
      <c r="H59" s="620"/>
      <c r="I59" s="620"/>
      <c r="J59" s="620"/>
      <c r="K59" s="673">
        <v>0</v>
      </c>
      <c r="L59" s="105"/>
      <c r="M59" s="105"/>
      <c r="N59" s="105"/>
      <c r="O59" s="567"/>
      <c r="P59" s="567"/>
      <c r="Q59" s="561"/>
      <c r="R59" s="567"/>
      <c r="S59" s="561"/>
      <c r="T59" s="698"/>
      <c r="U59" s="697"/>
      <c r="V59" s="217" t="s">
        <v>168</v>
      </c>
      <c r="W59" s="217" t="s">
        <v>169</v>
      </c>
      <c r="X59" s="217" t="s">
        <v>170</v>
      </c>
      <c r="Y59" s="704">
        <v>406.02499999999998</v>
      </c>
      <c r="AB59" s="37">
        <v>14</v>
      </c>
      <c r="AC59" s="37" t="s">
        <v>41</v>
      </c>
      <c r="AD59" s="38"/>
      <c r="AE59" s="38"/>
      <c r="AF59" s="38"/>
      <c r="AG59" s="37" t="s">
        <v>171</v>
      </c>
      <c r="AH59" s="38"/>
      <c r="AI59" s="38"/>
      <c r="AJ59" s="38"/>
    </row>
    <row r="60" spans="1:36" ht="11.25" customHeight="1">
      <c r="A60" s="573"/>
      <c r="B60" s="570"/>
      <c r="C60" s="578"/>
      <c r="D60" s="647" t="s">
        <v>42</v>
      </c>
      <c r="E60" s="700">
        <f>+[4]INVERSIÓN!L24</f>
        <v>65502409</v>
      </c>
      <c r="F60" s="700">
        <v>65502409</v>
      </c>
      <c r="G60" s="700" t="e">
        <f>+#REF!</f>
        <v>#REF!</v>
      </c>
      <c r="H60" s="700"/>
      <c r="I60" s="700"/>
      <c r="J60" s="614"/>
      <c r="K60" s="645">
        <v>2630924.75</v>
      </c>
      <c r="L60" s="575"/>
      <c r="M60" s="575"/>
      <c r="N60" s="575"/>
      <c r="O60" s="567"/>
      <c r="P60" s="567"/>
      <c r="Q60" s="561"/>
      <c r="R60" s="567"/>
      <c r="S60" s="561"/>
      <c r="T60" s="698"/>
      <c r="U60" s="697"/>
      <c r="V60" s="217"/>
      <c r="W60" s="217"/>
      <c r="X60" s="217"/>
      <c r="Y60" s="696"/>
      <c r="AB60" s="37"/>
      <c r="AC60" s="37"/>
      <c r="AD60" s="38"/>
      <c r="AE60" s="38"/>
      <c r="AF60" s="38"/>
      <c r="AG60" s="37"/>
      <c r="AH60" s="38"/>
      <c r="AI60" s="38"/>
      <c r="AJ60" s="38"/>
    </row>
    <row r="61" spans="1:36" ht="24" customHeight="1" thickBot="1">
      <c r="A61" s="574"/>
      <c r="B61" s="571"/>
      <c r="C61" s="579"/>
      <c r="D61" s="714"/>
      <c r="E61" s="692"/>
      <c r="F61" s="692"/>
      <c r="G61" s="692"/>
      <c r="H61" s="692"/>
      <c r="I61" s="692"/>
      <c r="J61" s="633"/>
      <c r="K61" s="639"/>
      <c r="L61" s="576"/>
      <c r="M61" s="576"/>
      <c r="N61" s="576"/>
      <c r="O61" s="568"/>
      <c r="P61" s="568"/>
      <c r="Q61" s="562"/>
      <c r="R61" s="568"/>
      <c r="S61" s="562"/>
      <c r="T61" s="691"/>
      <c r="U61" s="690"/>
      <c r="V61" s="222"/>
      <c r="W61" s="222"/>
      <c r="X61" s="222"/>
      <c r="Y61" s="112"/>
      <c r="AB61" s="37"/>
      <c r="AC61" s="37"/>
      <c r="AD61" s="38"/>
      <c r="AE61" s="38"/>
      <c r="AF61" s="38"/>
      <c r="AG61" s="37"/>
      <c r="AH61" s="38"/>
      <c r="AI61" s="38"/>
      <c r="AJ61" s="38"/>
    </row>
    <row r="62" spans="1:36" ht="24" customHeight="1">
      <c r="A62" s="577">
        <v>4</v>
      </c>
      <c r="B62" s="580" t="s">
        <v>132</v>
      </c>
      <c r="C62" s="577" t="s">
        <v>292</v>
      </c>
      <c r="D62" s="713" t="s">
        <v>34</v>
      </c>
      <c r="E62" s="712">
        <f>+[4]INVERSIÓN!L27</f>
        <v>1</v>
      </c>
      <c r="F62" s="712">
        <v>1</v>
      </c>
      <c r="G62" s="711" t="e">
        <f>+#REF!</f>
        <v>#REF!</v>
      </c>
      <c r="H62" s="711"/>
      <c r="I62" s="711"/>
      <c r="J62" s="711"/>
      <c r="K62" s="711">
        <v>0</v>
      </c>
      <c r="L62" s="710"/>
      <c r="M62" s="710"/>
      <c r="N62" s="710"/>
      <c r="O62" s="566" t="s">
        <v>291</v>
      </c>
      <c r="P62" s="566" t="s">
        <v>290</v>
      </c>
      <c r="Q62" s="560" t="s">
        <v>289</v>
      </c>
      <c r="R62" s="566" t="s">
        <v>288</v>
      </c>
      <c r="S62" s="560" t="s">
        <v>287</v>
      </c>
      <c r="T62" s="709" t="s">
        <v>286</v>
      </c>
      <c r="U62" s="708">
        <v>207.62899999999999</v>
      </c>
      <c r="V62" s="216"/>
      <c r="W62" s="216"/>
      <c r="X62" s="216"/>
      <c r="Y62" s="707"/>
      <c r="AB62" s="37"/>
      <c r="AC62" s="37"/>
      <c r="AD62" s="38"/>
      <c r="AE62" s="38"/>
      <c r="AF62" s="38"/>
      <c r="AG62" s="37"/>
      <c r="AH62" s="38"/>
      <c r="AI62" s="38"/>
      <c r="AJ62" s="38"/>
    </row>
    <row r="63" spans="1:36" ht="24" customHeight="1">
      <c r="A63" s="578"/>
      <c r="B63" s="581"/>
      <c r="C63" s="578"/>
      <c r="D63" s="706" t="s">
        <v>37</v>
      </c>
      <c r="E63" s="701">
        <f>+[4]INVERSIÓN!L28</f>
        <v>97000000</v>
      </c>
      <c r="F63" s="701">
        <v>97000000</v>
      </c>
      <c r="G63" s="701" t="e">
        <f>+#REF!</f>
        <v>#REF!</v>
      </c>
      <c r="H63" s="701"/>
      <c r="I63" s="701"/>
      <c r="J63" s="620"/>
      <c r="K63" s="701">
        <v>0</v>
      </c>
      <c r="L63" s="699"/>
      <c r="M63" s="699"/>
      <c r="N63" s="699"/>
      <c r="O63" s="567"/>
      <c r="P63" s="567"/>
      <c r="Q63" s="561"/>
      <c r="R63" s="567"/>
      <c r="S63" s="561"/>
      <c r="T63" s="698"/>
      <c r="U63" s="697"/>
      <c r="V63" s="217"/>
      <c r="W63" s="217"/>
      <c r="X63" s="217"/>
      <c r="Y63" s="696"/>
      <c r="AB63" s="37"/>
      <c r="AC63" s="37"/>
      <c r="AD63" s="38"/>
      <c r="AE63" s="38"/>
      <c r="AF63" s="38"/>
      <c r="AG63" s="37"/>
      <c r="AH63" s="38"/>
      <c r="AI63" s="38"/>
      <c r="AJ63" s="38"/>
    </row>
    <row r="64" spans="1:36" ht="24" customHeight="1">
      <c r="A64" s="578"/>
      <c r="B64" s="581"/>
      <c r="C64" s="578"/>
      <c r="D64" s="706" t="s">
        <v>40</v>
      </c>
      <c r="E64" s="705">
        <v>0</v>
      </c>
      <c r="F64" s="705"/>
      <c r="G64" s="705">
        <v>0</v>
      </c>
      <c r="H64" s="705"/>
      <c r="I64" s="705"/>
      <c r="J64" s="705"/>
      <c r="K64" s="705">
        <v>0</v>
      </c>
      <c r="L64" s="699"/>
      <c r="M64" s="699"/>
      <c r="N64" s="699"/>
      <c r="O64" s="567"/>
      <c r="P64" s="567"/>
      <c r="Q64" s="561"/>
      <c r="R64" s="567"/>
      <c r="S64" s="561"/>
      <c r="T64" s="698"/>
      <c r="U64" s="697"/>
      <c r="V64" s="217" t="s">
        <v>168</v>
      </c>
      <c r="W64" s="217" t="s">
        <v>169</v>
      </c>
      <c r="X64" s="217" t="s">
        <v>170</v>
      </c>
      <c r="Y64" s="704">
        <v>406.02499999999998</v>
      </c>
      <c r="AB64" s="37"/>
      <c r="AC64" s="37"/>
      <c r="AD64" s="38"/>
      <c r="AE64" s="38"/>
      <c r="AF64" s="38"/>
      <c r="AG64" s="37"/>
      <c r="AH64" s="38"/>
      <c r="AI64" s="38"/>
      <c r="AJ64" s="38"/>
    </row>
    <row r="65" spans="1:83" ht="24" customHeight="1">
      <c r="A65" s="578"/>
      <c r="B65" s="581"/>
      <c r="C65" s="578"/>
      <c r="D65" s="703" t="s">
        <v>42</v>
      </c>
      <c r="E65" s="700">
        <v>0</v>
      </c>
      <c r="F65" s="702"/>
      <c r="G65" s="700">
        <v>0</v>
      </c>
      <c r="H65" s="701"/>
      <c r="I65" s="701"/>
      <c r="J65" s="620"/>
      <c r="K65" s="700">
        <v>0</v>
      </c>
      <c r="L65" s="699"/>
      <c r="M65" s="699"/>
      <c r="N65" s="699"/>
      <c r="O65" s="567"/>
      <c r="P65" s="567"/>
      <c r="Q65" s="561"/>
      <c r="R65" s="567"/>
      <c r="S65" s="561"/>
      <c r="T65" s="698"/>
      <c r="U65" s="697"/>
      <c r="V65" s="217"/>
      <c r="W65" s="217"/>
      <c r="X65" s="217"/>
      <c r="Y65" s="696"/>
      <c r="AB65" s="37"/>
      <c r="AC65" s="37"/>
      <c r="AD65" s="38"/>
      <c r="AE65" s="38"/>
      <c r="AF65" s="38"/>
      <c r="AG65" s="37"/>
      <c r="AH65" s="38"/>
      <c r="AI65" s="38"/>
      <c r="AJ65" s="38"/>
    </row>
    <row r="66" spans="1:83" ht="24" customHeight="1" thickBot="1">
      <c r="A66" s="579"/>
      <c r="B66" s="582"/>
      <c r="C66" s="579"/>
      <c r="D66" s="695"/>
      <c r="E66" s="692"/>
      <c r="F66" s="694"/>
      <c r="G66" s="692"/>
      <c r="H66" s="693"/>
      <c r="I66" s="693"/>
      <c r="J66" s="659"/>
      <c r="K66" s="692"/>
      <c r="L66" s="219"/>
      <c r="M66" s="219"/>
      <c r="N66" s="219"/>
      <c r="O66" s="568"/>
      <c r="P66" s="568"/>
      <c r="Q66" s="562"/>
      <c r="R66" s="568"/>
      <c r="S66" s="562"/>
      <c r="T66" s="691"/>
      <c r="U66" s="690"/>
      <c r="V66" s="222"/>
      <c r="W66" s="222"/>
      <c r="X66" s="222"/>
      <c r="Y66" s="112"/>
      <c r="AB66" s="37"/>
      <c r="AC66" s="37"/>
      <c r="AD66" s="38"/>
      <c r="AE66" s="38"/>
      <c r="AF66" s="38"/>
      <c r="AG66" s="37"/>
      <c r="AH66" s="38"/>
      <c r="AI66" s="38"/>
      <c r="AJ66" s="38"/>
    </row>
    <row r="67" spans="1:83" ht="13.5" customHeight="1">
      <c r="A67" s="573">
        <v>5</v>
      </c>
      <c r="B67" s="573" t="s">
        <v>139</v>
      </c>
      <c r="C67" s="578" t="s">
        <v>159</v>
      </c>
      <c r="D67" s="651" t="s">
        <v>34</v>
      </c>
      <c r="E67" s="73" t="e">
        <f>+#REF!</f>
        <v>#REF!</v>
      </c>
      <c r="F67" s="73">
        <v>2.5</v>
      </c>
      <c r="G67" s="649" t="e">
        <f>+E67</f>
        <v>#REF!</v>
      </c>
      <c r="H67" s="649"/>
      <c r="I67" s="648"/>
      <c r="J67" s="649"/>
      <c r="K67" s="628">
        <v>0</v>
      </c>
      <c r="L67" s="101"/>
      <c r="M67" s="101"/>
      <c r="N67" s="101"/>
      <c r="O67" s="567" t="s">
        <v>161</v>
      </c>
      <c r="P67" s="567" t="s">
        <v>162</v>
      </c>
      <c r="Q67" s="561" t="s">
        <v>165</v>
      </c>
      <c r="R67" s="567" t="s">
        <v>167</v>
      </c>
      <c r="S67" s="561" t="s">
        <v>166</v>
      </c>
      <c r="T67" s="555">
        <v>37445</v>
      </c>
      <c r="U67" s="555">
        <v>38908</v>
      </c>
      <c r="V67" s="555" t="s">
        <v>155</v>
      </c>
      <c r="W67" s="555" t="s">
        <v>156</v>
      </c>
      <c r="X67" s="555" t="s">
        <v>157</v>
      </c>
      <c r="Y67" s="558">
        <f>SUM(T67:X71)</f>
        <v>76353</v>
      </c>
      <c r="AB67" s="37">
        <v>12</v>
      </c>
      <c r="AC67" s="37" t="s">
        <v>36</v>
      </c>
      <c r="AD67" s="38"/>
      <c r="AE67" s="38"/>
      <c r="AF67" s="38"/>
      <c r="AG67" s="37" t="s">
        <v>35</v>
      </c>
      <c r="AH67" s="38"/>
      <c r="AI67" s="38"/>
      <c r="AJ67" s="38"/>
    </row>
    <row r="68" spans="1:83" ht="13.5" customHeight="1">
      <c r="A68" s="573"/>
      <c r="B68" s="573"/>
      <c r="C68" s="578"/>
      <c r="D68" s="624" t="s">
        <v>37</v>
      </c>
      <c r="E68" s="627">
        <f>+[4]INVERSIÓN!L34</f>
        <v>449112690</v>
      </c>
      <c r="F68" s="98">
        <v>449112690</v>
      </c>
      <c r="G68" s="627">
        <f>+E68</f>
        <v>449112690</v>
      </c>
      <c r="H68" s="627"/>
      <c r="I68" s="98"/>
      <c r="J68" s="627"/>
      <c r="K68" s="625">
        <v>86440000</v>
      </c>
      <c r="L68" s="39"/>
      <c r="M68" s="105"/>
      <c r="N68" s="105"/>
      <c r="O68" s="567"/>
      <c r="P68" s="567"/>
      <c r="Q68" s="561"/>
      <c r="R68" s="567"/>
      <c r="S68" s="561"/>
      <c r="T68" s="555"/>
      <c r="U68" s="555"/>
      <c r="V68" s="555"/>
      <c r="W68" s="555"/>
      <c r="X68" s="555"/>
      <c r="Y68" s="558"/>
      <c r="AB68" s="37">
        <v>13</v>
      </c>
      <c r="AC68" s="37" t="s">
        <v>38</v>
      </c>
      <c r="AD68" s="38"/>
      <c r="AE68" s="38"/>
      <c r="AF68" s="38"/>
      <c r="AG68" s="37" t="s">
        <v>39</v>
      </c>
      <c r="AH68" s="38"/>
      <c r="AI68" s="38"/>
      <c r="AJ68" s="38"/>
    </row>
    <row r="69" spans="1:83" ht="14.25" customHeight="1">
      <c r="A69" s="573"/>
      <c r="B69" s="573"/>
      <c r="C69" s="578"/>
      <c r="D69" s="624" t="s">
        <v>40</v>
      </c>
      <c r="E69" s="19" t="e">
        <f>+#REF!</f>
        <v>#REF!</v>
      </c>
      <c r="F69" s="19"/>
      <c r="G69" s="620" t="e">
        <f>+E69</f>
        <v>#REF!</v>
      </c>
      <c r="H69" s="620"/>
      <c r="I69" s="19"/>
      <c r="J69" s="620"/>
      <c r="K69" s="673">
        <v>0</v>
      </c>
      <c r="L69" s="105"/>
      <c r="M69" s="105"/>
      <c r="N69" s="105"/>
      <c r="O69" s="567"/>
      <c r="P69" s="567"/>
      <c r="Q69" s="561"/>
      <c r="R69" s="567"/>
      <c r="S69" s="561"/>
      <c r="T69" s="555"/>
      <c r="U69" s="555"/>
      <c r="V69" s="555"/>
      <c r="W69" s="555"/>
      <c r="X69" s="555"/>
      <c r="Y69" s="558"/>
      <c r="AB69" s="37">
        <v>14</v>
      </c>
      <c r="AC69" s="37" t="s">
        <v>41</v>
      </c>
      <c r="AD69" s="38"/>
      <c r="AE69" s="38"/>
      <c r="AF69" s="38"/>
      <c r="AG69" s="37" t="s">
        <v>171</v>
      </c>
      <c r="AH69" s="38"/>
      <c r="AI69" s="38"/>
      <c r="AJ69" s="38"/>
    </row>
    <row r="70" spans="1:83" ht="11.25" customHeight="1">
      <c r="A70" s="573"/>
      <c r="B70" s="573"/>
      <c r="C70" s="578"/>
      <c r="D70" s="647" t="s">
        <v>42</v>
      </c>
      <c r="E70" s="689">
        <f>+[4]INVERSIÓN!L36</f>
        <v>15008539</v>
      </c>
      <c r="F70" s="689">
        <v>15008539</v>
      </c>
      <c r="G70" s="646">
        <f>+E70</f>
        <v>15008539</v>
      </c>
      <c r="H70" s="614"/>
      <c r="I70" s="688"/>
      <c r="J70" s="614"/>
      <c r="K70" s="645">
        <v>10480618</v>
      </c>
      <c r="L70" s="575"/>
      <c r="M70" s="575"/>
      <c r="N70" s="575"/>
      <c r="O70" s="567"/>
      <c r="P70" s="567"/>
      <c r="Q70" s="561"/>
      <c r="R70" s="567"/>
      <c r="S70" s="561"/>
      <c r="T70" s="555"/>
      <c r="U70" s="555"/>
      <c r="V70" s="555"/>
      <c r="W70" s="555"/>
      <c r="X70" s="555"/>
      <c r="Y70" s="558"/>
      <c r="AB70" s="37"/>
      <c r="AC70" s="37"/>
      <c r="AD70" s="38"/>
      <c r="AE70" s="38"/>
      <c r="AF70" s="38"/>
      <c r="AG70" s="37"/>
      <c r="AH70" s="38"/>
      <c r="AI70" s="38"/>
      <c r="AJ70" s="38"/>
    </row>
    <row r="71" spans="1:83" ht="49.5" customHeight="1" thickBot="1">
      <c r="A71" s="574"/>
      <c r="B71" s="574"/>
      <c r="C71" s="578"/>
      <c r="D71" s="687"/>
      <c r="E71" s="686"/>
      <c r="F71" s="686"/>
      <c r="G71" s="640"/>
      <c r="H71" s="684"/>
      <c r="I71" s="685"/>
      <c r="J71" s="684"/>
      <c r="K71" s="683"/>
      <c r="L71" s="682"/>
      <c r="M71" s="682"/>
      <c r="N71" s="682"/>
      <c r="O71" s="567"/>
      <c r="P71" s="567"/>
      <c r="Q71" s="561"/>
      <c r="R71" s="567"/>
      <c r="S71" s="561"/>
      <c r="T71" s="555"/>
      <c r="U71" s="555"/>
      <c r="V71" s="555"/>
      <c r="W71" s="555"/>
      <c r="X71" s="555"/>
      <c r="Y71" s="558"/>
      <c r="AB71" s="37"/>
      <c r="AC71" s="37"/>
      <c r="AD71" s="38"/>
      <c r="AE71" s="38"/>
      <c r="AF71" s="38"/>
      <c r="AG71" s="37"/>
      <c r="AH71" s="38"/>
      <c r="AI71" s="38"/>
      <c r="AJ71" s="38"/>
    </row>
    <row r="72" spans="1:83" ht="13.5" customHeight="1">
      <c r="A72" s="572">
        <v>6</v>
      </c>
      <c r="B72" s="585" t="s">
        <v>136</v>
      </c>
      <c r="C72" s="681" t="s">
        <v>285</v>
      </c>
      <c r="D72" s="631" t="s">
        <v>34</v>
      </c>
      <c r="E72" s="16">
        <f>+[4]INVERSIÓN!L39</f>
        <v>9.4</v>
      </c>
      <c r="F72" s="16">
        <v>9.4</v>
      </c>
      <c r="G72" s="630" t="e">
        <f>+#REF!</f>
        <v>#REF!</v>
      </c>
      <c r="H72" s="630"/>
      <c r="I72" s="16"/>
      <c r="J72" s="630"/>
      <c r="K72" s="680">
        <v>0</v>
      </c>
      <c r="L72" s="106"/>
      <c r="M72" s="106"/>
      <c r="N72" s="106"/>
      <c r="O72" s="679" t="s">
        <v>285</v>
      </c>
      <c r="P72" s="678" t="s">
        <v>284</v>
      </c>
      <c r="Q72" s="677" t="s">
        <v>283</v>
      </c>
      <c r="R72" s="678" t="s">
        <v>282</v>
      </c>
      <c r="S72" s="677" t="s">
        <v>281</v>
      </c>
      <c r="T72" s="676" t="s">
        <v>280</v>
      </c>
      <c r="U72" s="676" t="s">
        <v>279</v>
      </c>
      <c r="V72" s="676" t="s">
        <v>168</v>
      </c>
      <c r="W72" s="676" t="s">
        <v>169</v>
      </c>
      <c r="X72" s="676" t="s">
        <v>170</v>
      </c>
      <c r="Y72" s="675">
        <v>34669</v>
      </c>
      <c r="AB72" s="37">
        <v>12</v>
      </c>
      <c r="AC72" s="37" t="s">
        <v>36</v>
      </c>
      <c r="AD72" s="38"/>
      <c r="AE72" s="38"/>
      <c r="AF72" s="38"/>
      <c r="AG72" s="37" t="s">
        <v>35</v>
      </c>
      <c r="AH72" s="38"/>
      <c r="AI72" s="38"/>
      <c r="AJ72" s="38"/>
    </row>
    <row r="73" spans="1:83" ht="13.5" customHeight="1">
      <c r="A73" s="573"/>
      <c r="B73" s="586"/>
      <c r="C73" s="672"/>
      <c r="D73" s="624" t="s">
        <v>37</v>
      </c>
      <c r="E73" s="98">
        <f>+[4]INVERSIÓN!L40</f>
        <v>1194445933</v>
      </c>
      <c r="F73" s="98">
        <v>1194445933</v>
      </c>
      <c r="G73" s="627" t="e">
        <f>+#REF!</f>
        <v>#REF!</v>
      </c>
      <c r="H73" s="627"/>
      <c r="I73" s="98"/>
      <c r="J73" s="627"/>
      <c r="K73" s="625">
        <v>48900000</v>
      </c>
      <c r="L73" s="39"/>
      <c r="M73" s="105"/>
      <c r="N73" s="105"/>
      <c r="O73" s="667"/>
      <c r="P73" s="666"/>
      <c r="Q73" s="665"/>
      <c r="R73" s="666"/>
      <c r="S73" s="665"/>
      <c r="T73" s="664"/>
      <c r="U73" s="664"/>
      <c r="V73" s="664"/>
      <c r="W73" s="664"/>
      <c r="X73" s="664"/>
      <c r="Y73" s="663"/>
      <c r="AB73" s="37">
        <v>13</v>
      </c>
      <c r="AC73" s="37" t="s">
        <v>38</v>
      </c>
      <c r="AD73" s="38"/>
      <c r="AE73" s="38"/>
      <c r="AF73" s="38"/>
      <c r="AG73" s="37" t="s">
        <v>39</v>
      </c>
      <c r="AH73" s="38"/>
      <c r="AI73" s="38"/>
      <c r="AJ73" s="38"/>
    </row>
    <row r="74" spans="1:83" ht="26.25" customHeight="1">
      <c r="A74" s="573"/>
      <c r="B74" s="586"/>
      <c r="C74" s="672"/>
      <c r="D74" s="624" t="s">
        <v>40</v>
      </c>
      <c r="E74" s="674" t="e">
        <f>+G74</f>
        <v>#REF!</v>
      </c>
      <c r="F74" s="20"/>
      <c r="G74" s="674" t="e">
        <f>+#REF!</f>
        <v>#REF!</v>
      </c>
      <c r="H74" s="620"/>
      <c r="I74" s="20"/>
      <c r="J74" s="620"/>
      <c r="K74" s="673">
        <v>0</v>
      </c>
      <c r="L74" s="105"/>
      <c r="M74" s="105"/>
      <c r="N74" s="105"/>
      <c r="O74" s="667"/>
      <c r="P74" s="666"/>
      <c r="Q74" s="665"/>
      <c r="R74" s="666"/>
      <c r="S74" s="665"/>
      <c r="T74" s="664"/>
      <c r="U74" s="664"/>
      <c r="V74" s="664"/>
      <c r="W74" s="664"/>
      <c r="X74" s="664"/>
      <c r="Y74" s="663"/>
      <c r="AB74" s="37">
        <v>14</v>
      </c>
      <c r="AC74" s="37" t="s">
        <v>41</v>
      </c>
      <c r="AD74" s="38"/>
      <c r="AE74" s="38"/>
      <c r="AF74" s="38"/>
      <c r="AG74" s="37" t="s">
        <v>171</v>
      </c>
      <c r="AH74" s="38"/>
      <c r="AI74" s="38"/>
      <c r="AJ74" s="38"/>
    </row>
    <row r="75" spans="1:83" ht="11.25" customHeight="1">
      <c r="A75" s="573"/>
      <c r="B75" s="586"/>
      <c r="C75" s="672"/>
      <c r="D75" s="671" t="s">
        <v>42</v>
      </c>
      <c r="E75" s="670">
        <f>+[4]INVERSIÓN!L42</f>
        <v>69871194</v>
      </c>
      <c r="F75" s="670">
        <v>69871194</v>
      </c>
      <c r="G75" s="646" t="e">
        <f>+#REF!</f>
        <v>#REF!</v>
      </c>
      <c r="H75" s="620"/>
      <c r="I75" s="670"/>
      <c r="J75" s="620"/>
      <c r="K75" s="669">
        <v>20475862.5</v>
      </c>
      <c r="L75" s="668"/>
      <c r="M75" s="668"/>
      <c r="N75" s="668"/>
      <c r="O75" s="667"/>
      <c r="P75" s="666"/>
      <c r="Q75" s="665"/>
      <c r="R75" s="666"/>
      <c r="S75" s="665"/>
      <c r="T75" s="664"/>
      <c r="U75" s="664"/>
      <c r="V75" s="664"/>
      <c r="W75" s="664"/>
      <c r="X75" s="664"/>
      <c r="Y75" s="663"/>
      <c r="AB75" s="37"/>
      <c r="AC75" s="37"/>
      <c r="AD75" s="38"/>
      <c r="AE75" s="38"/>
      <c r="AF75" s="38"/>
      <c r="AG75" s="37"/>
      <c r="AH75" s="38"/>
      <c r="AI75" s="38"/>
      <c r="AJ75" s="38"/>
    </row>
    <row r="76" spans="1:83" ht="37.5" customHeight="1" thickBot="1">
      <c r="A76" s="574"/>
      <c r="B76" s="587"/>
      <c r="C76" s="662"/>
      <c r="D76" s="661"/>
      <c r="E76" s="660"/>
      <c r="F76" s="660"/>
      <c r="G76" s="640"/>
      <c r="H76" s="659"/>
      <c r="I76" s="660"/>
      <c r="J76" s="659"/>
      <c r="K76" s="658"/>
      <c r="L76" s="657"/>
      <c r="M76" s="657"/>
      <c r="N76" s="657"/>
      <c r="O76" s="656"/>
      <c r="P76" s="655"/>
      <c r="Q76" s="654"/>
      <c r="R76" s="655"/>
      <c r="S76" s="654"/>
      <c r="T76" s="653"/>
      <c r="U76" s="653"/>
      <c r="V76" s="653"/>
      <c r="W76" s="653"/>
      <c r="X76" s="653"/>
      <c r="Y76" s="652"/>
      <c r="AB76" s="37"/>
      <c r="AC76" s="37"/>
      <c r="AD76" s="38"/>
      <c r="AE76" s="38"/>
      <c r="AF76" s="38"/>
      <c r="AG76" s="37"/>
      <c r="AH76" s="38"/>
      <c r="AI76" s="38"/>
      <c r="AJ76" s="38"/>
    </row>
    <row r="77" spans="1:83" s="79" customFormat="1" ht="19.5" customHeight="1">
      <c r="A77" s="572">
        <v>7</v>
      </c>
      <c r="B77" s="569" t="s">
        <v>142</v>
      </c>
      <c r="C77" s="578" t="s">
        <v>278</v>
      </c>
      <c r="D77" s="651" t="s">
        <v>34</v>
      </c>
      <c r="E77" s="73" t="e">
        <f>+G77</f>
        <v>#REF!</v>
      </c>
      <c r="F77" s="73">
        <v>49</v>
      </c>
      <c r="G77" s="650" t="e">
        <f>+#REF!</f>
        <v>#REF!</v>
      </c>
      <c r="H77" s="649"/>
      <c r="I77" s="648"/>
      <c r="J77" s="649"/>
      <c r="K77" s="628">
        <v>0</v>
      </c>
      <c r="L77" s="101"/>
      <c r="M77" s="648"/>
      <c r="N77" s="648"/>
      <c r="O77" s="567" t="s">
        <v>278</v>
      </c>
      <c r="P77" s="564" t="s">
        <v>277</v>
      </c>
      <c r="Q77" s="644" t="s">
        <v>276</v>
      </c>
      <c r="R77" s="643" t="s">
        <v>275</v>
      </c>
      <c r="S77" s="642" t="s">
        <v>274</v>
      </c>
      <c r="T77" s="555">
        <v>92106</v>
      </c>
      <c r="U77" s="555">
        <v>92641</v>
      </c>
      <c r="V77" s="555" t="s">
        <v>273</v>
      </c>
      <c r="W77" s="555" t="s">
        <v>156</v>
      </c>
      <c r="X77" s="555" t="s">
        <v>157</v>
      </c>
      <c r="Y77" s="558">
        <v>184747</v>
      </c>
      <c r="Z77" s="75"/>
      <c r="AA77" s="75"/>
      <c r="AB77" s="76">
        <v>12</v>
      </c>
      <c r="AC77" s="76" t="s">
        <v>36</v>
      </c>
      <c r="AD77" s="77"/>
      <c r="AE77" s="77"/>
      <c r="AF77" s="77"/>
      <c r="AG77" s="76" t="s">
        <v>35</v>
      </c>
      <c r="AH77" s="77"/>
      <c r="AI77" s="77"/>
      <c r="AJ77" s="77"/>
      <c r="AK77" s="78"/>
      <c r="AL77" s="78"/>
      <c r="AM77" s="78"/>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row>
    <row r="78" spans="1:83" s="79" customFormat="1" ht="19.5" customHeight="1">
      <c r="A78" s="573"/>
      <c r="B78" s="570"/>
      <c r="C78" s="578"/>
      <c r="D78" s="624" t="s">
        <v>37</v>
      </c>
      <c r="E78" s="98">
        <v>1705086345</v>
      </c>
      <c r="F78" s="98">
        <v>1705086345</v>
      </c>
      <c r="G78" s="627" t="e">
        <f>+#REF!</f>
        <v>#REF!</v>
      </c>
      <c r="H78" s="627"/>
      <c r="I78" s="98"/>
      <c r="J78" s="627"/>
      <c r="K78" s="625">
        <v>48900000</v>
      </c>
      <c r="L78" s="39"/>
      <c r="M78" s="98"/>
      <c r="N78" s="98"/>
      <c r="O78" s="567"/>
      <c r="P78" s="564"/>
      <c r="Q78" s="644"/>
      <c r="R78" s="643"/>
      <c r="S78" s="642"/>
      <c r="T78" s="555"/>
      <c r="U78" s="555"/>
      <c r="V78" s="555"/>
      <c r="W78" s="555"/>
      <c r="X78" s="555"/>
      <c r="Y78" s="558"/>
      <c r="Z78" s="75"/>
      <c r="AA78" s="75"/>
      <c r="AB78" s="76">
        <v>13</v>
      </c>
      <c r="AC78" s="76" t="s">
        <v>38</v>
      </c>
      <c r="AD78" s="77"/>
      <c r="AE78" s="77"/>
      <c r="AF78" s="77"/>
      <c r="AG78" s="76" t="s">
        <v>39</v>
      </c>
      <c r="AH78" s="77"/>
      <c r="AI78" s="77"/>
      <c r="AJ78" s="77"/>
      <c r="AK78" s="78"/>
      <c r="AL78" s="78"/>
      <c r="AM78" s="78"/>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c r="CA78" s="75"/>
      <c r="CB78" s="75"/>
      <c r="CC78" s="75"/>
      <c r="CD78" s="75"/>
      <c r="CE78" s="75"/>
    </row>
    <row r="79" spans="1:83" s="79" customFormat="1" ht="19.5" customHeight="1">
      <c r="A79" s="573"/>
      <c r="B79" s="570"/>
      <c r="C79" s="578"/>
      <c r="D79" s="624" t="s">
        <v>40</v>
      </c>
      <c r="E79" s="623" t="e">
        <f>+G79</f>
        <v>#REF!</v>
      </c>
      <c r="F79" s="17"/>
      <c r="G79" s="617" t="e">
        <f>+#REF!</f>
        <v>#REF!</v>
      </c>
      <c r="H79" s="620"/>
      <c r="I79" s="17"/>
      <c r="J79" s="620"/>
      <c r="K79" s="617">
        <v>6.74</v>
      </c>
      <c r="L79" s="105"/>
      <c r="M79" s="17"/>
      <c r="N79" s="17"/>
      <c r="O79" s="567"/>
      <c r="P79" s="564"/>
      <c r="Q79" s="644"/>
      <c r="R79" s="643"/>
      <c r="S79" s="642"/>
      <c r="T79" s="555"/>
      <c r="U79" s="555"/>
      <c r="V79" s="555"/>
      <c r="W79" s="555"/>
      <c r="X79" s="555"/>
      <c r="Y79" s="558"/>
      <c r="Z79" s="75"/>
      <c r="AA79" s="75"/>
      <c r="AB79" s="76">
        <v>14</v>
      </c>
      <c r="AC79" s="76" t="s">
        <v>41</v>
      </c>
      <c r="AD79" s="77"/>
      <c r="AE79" s="77"/>
      <c r="AF79" s="77"/>
      <c r="AG79" s="76" t="s">
        <v>171</v>
      </c>
      <c r="AH79" s="77"/>
      <c r="AI79" s="77"/>
      <c r="AJ79" s="77"/>
      <c r="AK79" s="78"/>
      <c r="AL79" s="78"/>
      <c r="AM79" s="78"/>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5"/>
      <c r="CA79" s="75"/>
      <c r="CB79" s="75"/>
      <c r="CC79" s="75"/>
      <c r="CD79" s="75"/>
      <c r="CE79" s="75"/>
    </row>
    <row r="80" spans="1:83" s="79" customFormat="1" ht="19.5" customHeight="1">
      <c r="A80" s="573"/>
      <c r="B80" s="570"/>
      <c r="C80" s="578"/>
      <c r="D80" s="647" t="s">
        <v>42</v>
      </c>
      <c r="E80" s="583">
        <v>431339501</v>
      </c>
      <c r="F80" s="583">
        <v>431339501</v>
      </c>
      <c r="G80" s="646" t="e">
        <f>+#REF!</f>
        <v>#REF!</v>
      </c>
      <c r="H80" s="614"/>
      <c r="I80" s="583"/>
      <c r="J80" s="614"/>
      <c r="K80" s="645">
        <v>91046315.75</v>
      </c>
      <c r="L80" s="575"/>
      <c r="M80" s="583"/>
      <c r="N80" s="583"/>
      <c r="O80" s="567"/>
      <c r="P80" s="564"/>
      <c r="Q80" s="644"/>
      <c r="R80" s="643"/>
      <c r="S80" s="642"/>
      <c r="T80" s="555"/>
      <c r="U80" s="555"/>
      <c r="V80" s="555"/>
      <c r="W80" s="555"/>
      <c r="X80" s="555"/>
      <c r="Y80" s="558"/>
      <c r="Z80" s="75"/>
      <c r="AA80" s="75"/>
      <c r="AB80" s="76"/>
      <c r="AC80" s="76"/>
      <c r="AD80" s="77"/>
      <c r="AE80" s="77"/>
      <c r="AF80" s="77"/>
      <c r="AG80" s="76"/>
      <c r="AH80" s="77"/>
      <c r="AI80" s="77"/>
      <c r="AJ80" s="77"/>
      <c r="AK80" s="78"/>
      <c r="AL80" s="78"/>
      <c r="AM80" s="78"/>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5"/>
      <c r="CD80" s="75"/>
      <c r="CE80" s="75"/>
    </row>
    <row r="81" spans="1:83" s="79" customFormat="1" ht="19.5" customHeight="1" thickBot="1">
      <c r="A81" s="574"/>
      <c r="B81" s="571"/>
      <c r="C81" s="579"/>
      <c r="D81" s="641"/>
      <c r="E81" s="584"/>
      <c r="F81" s="584"/>
      <c r="G81" s="640"/>
      <c r="H81" s="633"/>
      <c r="I81" s="584"/>
      <c r="J81" s="633"/>
      <c r="K81" s="639"/>
      <c r="L81" s="576"/>
      <c r="M81" s="584"/>
      <c r="N81" s="584"/>
      <c r="O81" s="568"/>
      <c r="P81" s="565"/>
      <c r="Q81" s="638"/>
      <c r="R81" s="637"/>
      <c r="S81" s="636"/>
      <c r="T81" s="556"/>
      <c r="U81" s="556"/>
      <c r="V81" s="556"/>
      <c r="W81" s="556"/>
      <c r="X81" s="556"/>
      <c r="Y81" s="559"/>
      <c r="Z81" s="75"/>
      <c r="AA81" s="75"/>
      <c r="AB81" s="76"/>
      <c r="AC81" s="76"/>
      <c r="AD81" s="77"/>
      <c r="AE81" s="77"/>
      <c r="AF81" s="77"/>
      <c r="AG81" s="76"/>
      <c r="AH81" s="77"/>
      <c r="AI81" s="77"/>
      <c r="AJ81" s="77"/>
      <c r="AK81" s="78"/>
      <c r="AL81" s="78"/>
      <c r="AM81" s="78"/>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5"/>
      <c r="BR81" s="75"/>
      <c r="BS81" s="75"/>
      <c r="BT81" s="75"/>
      <c r="BU81" s="75"/>
      <c r="BV81" s="75"/>
      <c r="BW81" s="75"/>
      <c r="BX81" s="75"/>
      <c r="BY81" s="75"/>
      <c r="BZ81" s="75"/>
      <c r="CA81" s="75"/>
      <c r="CB81" s="75"/>
      <c r="CC81" s="75"/>
      <c r="CD81" s="75"/>
      <c r="CE81" s="75"/>
    </row>
    <row r="82" spans="1:83" ht="0.75" customHeight="1" thickBot="1">
      <c r="A82" s="223"/>
      <c r="B82" s="224"/>
      <c r="C82" s="227"/>
      <c r="D82" s="635"/>
      <c r="E82" s="109">
        <f>E73+E80</f>
        <v>1625785434</v>
      </c>
      <c r="F82" s="634"/>
      <c r="G82" s="633"/>
      <c r="H82" s="633"/>
      <c r="I82" s="109"/>
      <c r="J82" s="633"/>
      <c r="K82" s="632"/>
      <c r="L82" s="219"/>
      <c r="M82" s="219"/>
      <c r="N82" s="219"/>
      <c r="O82" s="67"/>
      <c r="P82" s="220"/>
      <c r="Q82" s="67"/>
      <c r="R82" s="220"/>
      <c r="S82" s="221"/>
      <c r="T82" s="111"/>
      <c r="U82" s="111"/>
      <c r="V82" s="111"/>
      <c r="W82" s="222"/>
      <c r="X82" s="222"/>
      <c r="Y82" s="112"/>
      <c r="AB82" s="37"/>
      <c r="AC82" s="37"/>
      <c r="AD82" s="38"/>
      <c r="AE82" s="38"/>
      <c r="AF82" s="38"/>
      <c r="AG82" s="37"/>
      <c r="AH82" s="38"/>
      <c r="AI82" s="38"/>
      <c r="AJ82" s="38"/>
    </row>
    <row r="83" spans="1:83" ht="13.5" customHeight="1">
      <c r="A83" s="577">
        <v>8</v>
      </c>
      <c r="B83" s="591" t="s">
        <v>137</v>
      </c>
      <c r="C83" s="577" t="s">
        <v>151</v>
      </c>
      <c r="D83" s="631" t="s">
        <v>34</v>
      </c>
      <c r="E83" s="16">
        <f>+[4]INVERSIÓN!L51</f>
        <v>8</v>
      </c>
      <c r="F83" s="16">
        <v>8</v>
      </c>
      <c r="G83" s="630" t="e">
        <f>+#REF!</f>
        <v>#REF!</v>
      </c>
      <c r="H83" s="630"/>
      <c r="I83" s="16"/>
      <c r="J83" s="629"/>
      <c r="K83" s="628">
        <v>0</v>
      </c>
      <c r="L83" s="106"/>
      <c r="M83" s="106"/>
      <c r="N83" s="106"/>
      <c r="O83" s="566" t="s">
        <v>161</v>
      </c>
      <c r="P83" s="566" t="s">
        <v>162</v>
      </c>
      <c r="Q83" s="560" t="s">
        <v>163</v>
      </c>
      <c r="R83" s="566" t="s">
        <v>167</v>
      </c>
      <c r="S83" s="560" t="s">
        <v>164</v>
      </c>
      <c r="T83" s="554">
        <v>37445</v>
      </c>
      <c r="U83" s="554">
        <v>38908</v>
      </c>
      <c r="V83" s="554" t="s">
        <v>155</v>
      </c>
      <c r="W83" s="554" t="s">
        <v>156</v>
      </c>
      <c r="X83" s="554" t="s">
        <v>158</v>
      </c>
      <c r="Y83" s="557">
        <f>SUM(T83:X86)</f>
        <v>76353</v>
      </c>
      <c r="AB83" s="37">
        <v>12</v>
      </c>
      <c r="AC83" s="37" t="s">
        <v>36</v>
      </c>
      <c r="AD83" s="38"/>
      <c r="AE83" s="38"/>
      <c r="AF83" s="38"/>
      <c r="AG83" s="37" t="s">
        <v>35</v>
      </c>
      <c r="AH83" s="38"/>
      <c r="AI83" s="38"/>
      <c r="AJ83" s="38"/>
    </row>
    <row r="84" spans="1:83" ht="13.5" customHeight="1">
      <c r="A84" s="578"/>
      <c r="B84" s="592"/>
      <c r="C84" s="578"/>
      <c r="D84" s="624" t="s">
        <v>37</v>
      </c>
      <c r="E84" s="98">
        <f>+[4]INVERSIÓN!L52</f>
        <v>180131055</v>
      </c>
      <c r="F84" s="98">
        <v>180131055</v>
      </c>
      <c r="G84" s="627" t="e">
        <f>+#REF!</f>
        <v>#REF!</v>
      </c>
      <c r="H84" s="627"/>
      <c r="I84" s="98"/>
      <c r="J84" s="626"/>
      <c r="K84" s="625">
        <v>54580000</v>
      </c>
      <c r="L84" s="39"/>
      <c r="M84" s="105"/>
      <c r="N84" s="105"/>
      <c r="O84" s="567"/>
      <c r="P84" s="567"/>
      <c r="Q84" s="561"/>
      <c r="R84" s="567"/>
      <c r="S84" s="561"/>
      <c r="T84" s="555"/>
      <c r="U84" s="555"/>
      <c r="V84" s="555"/>
      <c r="W84" s="555"/>
      <c r="X84" s="555"/>
      <c r="Y84" s="558"/>
      <c r="AB84" s="37">
        <v>13</v>
      </c>
      <c r="AC84" s="37" t="s">
        <v>38</v>
      </c>
      <c r="AD84" s="38"/>
      <c r="AE84" s="38"/>
      <c r="AF84" s="38"/>
      <c r="AG84" s="37" t="s">
        <v>39</v>
      </c>
      <c r="AH84" s="38"/>
      <c r="AI84" s="38"/>
      <c r="AJ84" s="38"/>
    </row>
    <row r="85" spans="1:83" ht="18" customHeight="1">
      <c r="A85" s="578"/>
      <c r="B85" s="592"/>
      <c r="C85" s="578"/>
      <c r="D85" s="624" t="s">
        <v>40</v>
      </c>
      <c r="E85" s="623">
        <v>0</v>
      </c>
      <c r="F85" s="622"/>
      <c r="G85" s="621">
        <v>0</v>
      </c>
      <c r="H85" s="620"/>
      <c r="I85" s="619"/>
      <c r="J85" s="618"/>
      <c r="K85" s="617">
        <v>0</v>
      </c>
      <c r="L85" s="105"/>
      <c r="M85" s="105"/>
      <c r="N85" s="105"/>
      <c r="O85" s="567"/>
      <c r="P85" s="567"/>
      <c r="Q85" s="561"/>
      <c r="R85" s="567"/>
      <c r="S85" s="561"/>
      <c r="T85" s="555"/>
      <c r="U85" s="555"/>
      <c r="V85" s="555"/>
      <c r="W85" s="555"/>
      <c r="X85" s="555"/>
      <c r="Y85" s="558"/>
      <c r="AB85" s="37">
        <v>14</v>
      </c>
      <c r="AC85" s="37" t="s">
        <v>41</v>
      </c>
      <c r="AD85" s="38"/>
      <c r="AE85" s="38"/>
      <c r="AF85" s="38"/>
      <c r="AG85" s="37" t="s">
        <v>171</v>
      </c>
      <c r="AH85" s="38"/>
      <c r="AI85" s="38"/>
      <c r="AJ85" s="38"/>
    </row>
    <row r="86" spans="1:83" ht="135.75" customHeight="1" thickBot="1">
      <c r="A86" s="578"/>
      <c r="B86" s="593"/>
      <c r="C86" s="579"/>
      <c r="D86" s="616" t="s">
        <v>42</v>
      </c>
      <c r="E86" s="615">
        <f>+[4]INVERSIÓN!L54</f>
        <v>17781040</v>
      </c>
      <c r="F86" s="615">
        <v>17781040</v>
      </c>
      <c r="G86" s="615" t="e">
        <f>+#REF!</f>
        <v>#REF!</v>
      </c>
      <c r="H86" s="614"/>
      <c r="I86" s="149"/>
      <c r="J86" s="613"/>
      <c r="K86" s="612">
        <v>17781040</v>
      </c>
      <c r="L86" s="218"/>
      <c r="M86" s="218"/>
      <c r="N86" s="218"/>
      <c r="O86" s="567"/>
      <c r="P86" s="567"/>
      <c r="Q86" s="561"/>
      <c r="R86" s="567"/>
      <c r="S86" s="561"/>
      <c r="T86" s="555"/>
      <c r="U86" s="555"/>
      <c r="V86" s="555"/>
      <c r="W86" s="555"/>
      <c r="X86" s="555"/>
      <c r="Y86" s="558"/>
      <c r="AB86" s="37"/>
      <c r="AC86" s="37"/>
      <c r="AD86" s="38"/>
      <c r="AE86" s="38"/>
      <c r="AF86" s="38"/>
      <c r="AG86" s="37"/>
      <c r="AH86" s="38"/>
      <c r="AI86" s="38"/>
      <c r="AJ86" s="38"/>
    </row>
    <row r="87" spans="1:83" s="40" customFormat="1" ht="52.5" customHeight="1" thickBot="1">
      <c r="A87" s="547" t="s">
        <v>43</v>
      </c>
      <c r="B87" s="553"/>
      <c r="C87" s="553"/>
      <c r="D87" s="611" t="s">
        <v>272</v>
      </c>
      <c r="E87" s="607"/>
      <c r="F87" s="610"/>
      <c r="G87" s="607"/>
      <c r="H87" s="608"/>
      <c r="I87" s="609"/>
      <c r="J87" s="608"/>
      <c r="K87" s="607"/>
      <c r="L87" s="606"/>
      <c r="M87" s="605"/>
      <c r="N87" s="605"/>
      <c r="O87" s="604"/>
      <c r="P87" s="604"/>
      <c r="Q87" s="604"/>
      <c r="R87" s="604"/>
      <c r="S87" s="604"/>
      <c r="T87" s="604"/>
      <c r="U87" s="604"/>
      <c r="V87" s="604"/>
      <c r="W87" s="604"/>
      <c r="X87" s="604"/>
      <c r="Y87" s="603"/>
      <c r="Z87" s="47"/>
      <c r="AA87" s="45"/>
      <c r="AB87" s="48"/>
      <c r="AC87" s="48"/>
      <c r="AD87" s="48"/>
      <c r="AE87" s="48"/>
      <c r="AF87" s="48"/>
      <c r="AG87" s="48"/>
      <c r="AH87" s="48"/>
      <c r="AI87" s="48"/>
      <c r="AJ87" s="48"/>
      <c r="AK87" s="46"/>
      <c r="AL87" s="46"/>
      <c r="AM87" s="46"/>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1"/>
      <c r="BY87" s="41"/>
      <c r="BZ87" s="41"/>
      <c r="CA87" s="41"/>
      <c r="CB87" s="41"/>
      <c r="CC87" s="41"/>
      <c r="CD87" s="41"/>
      <c r="CE87" s="41"/>
    </row>
    <row r="88" spans="1:83" s="40" customFormat="1" ht="35.450000000000003" customHeight="1" thickBot="1">
      <c r="A88" s="588"/>
      <c r="B88" s="589"/>
      <c r="C88" s="590"/>
      <c r="D88" s="72" t="s">
        <v>44</v>
      </c>
      <c r="E88" s="600">
        <f>+E10+E15+E20+E25+E35+E60+E65+E70+E75+E80+E86</f>
        <v>730212885</v>
      </c>
      <c r="F88" s="602"/>
      <c r="G88" s="600" t="e">
        <f>+G30+G55+G60+G65+G70+G75+G80+G86</f>
        <v>#REF!</v>
      </c>
      <c r="H88" s="601"/>
      <c r="I88" s="601"/>
      <c r="J88" s="601"/>
      <c r="K88" s="600">
        <v>146424963</v>
      </c>
      <c r="L88" s="599"/>
      <c r="M88" s="598"/>
      <c r="N88" s="598"/>
      <c r="O88" s="595"/>
      <c r="P88" s="595"/>
      <c r="Q88" s="595"/>
      <c r="R88" s="595"/>
      <c r="S88" s="595"/>
      <c r="T88" s="595"/>
      <c r="U88" s="595"/>
      <c r="V88" s="595"/>
      <c r="W88" s="595"/>
      <c r="X88" s="595"/>
      <c r="Y88" s="597"/>
      <c r="Z88" s="47"/>
      <c r="AA88" s="45"/>
      <c r="AB88" s="48"/>
      <c r="AC88" s="48"/>
      <c r="AD88" s="48"/>
      <c r="AE88" s="48"/>
      <c r="AF88" s="48"/>
      <c r="AG88" s="48"/>
      <c r="AH88" s="48"/>
      <c r="AI88" s="48"/>
      <c r="AJ88" s="48"/>
      <c r="AK88" s="46"/>
      <c r="AL88" s="46"/>
      <c r="AM88" s="46"/>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1"/>
      <c r="BY88" s="41"/>
      <c r="BZ88" s="41"/>
      <c r="CA88" s="41"/>
      <c r="CB88" s="41"/>
      <c r="CC88" s="41"/>
      <c r="CD88" s="41"/>
      <c r="CE88" s="41"/>
    </row>
    <row r="89" spans="1:83" ht="18.75" thickBot="1">
      <c r="E89" s="596"/>
      <c r="F89" s="596"/>
      <c r="G89" s="42"/>
      <c r="H89" s="42"/>
      <c r="I89" s="42"/>
      <c r="J89" s="42"/>
      <c r="K89" s="42"/>
      <c r="L89" s="42"/>
      <c r="M89" s="42"/>
      <c r="N89" s="42"/>
      <c r="W89" s="43"/>
      <c r="X89" s="43"/>
      <c r="Y89" s="594"/>
    </row>
    <row r="90" spans="1:83" ht="18.75" thickBot="1">
      <c r="E90" s="42"/>
      <c r="F90" s="42"/>
      <c r="G90" s="42"/>
      <c r="H90" s="42"/>
      <c r="I90" s="42"/>
      <c r="J90" s="42"/>
      <c r="K90" s="42"/>
      <c r="L90" s="42"/>
      <c r="M90" s="42"/>
      <c r="N90" s="42"/>
      <c r="T90" s="595"/>
      <c r="W90" s="43"/>
      <c r="X90" s="43"/>
      <c r="Y90" s="594"/>
    </row>
    <row r="91" spans="1:83" ht="18">
      <c r="E91" s="42"/>
      <c r="F91" s="42"/>
      <c r="G91" s="42"/>
      <c r="H91" s="42"/>
      <c r="I91" s="42"/>
      <c r="J91" s="42"/>
      <c r="K91" s="42"/>
      <c r="L91" s="42"/>
      <c r="M91" s="42"/>
      <c r="N91" s="42"/>
      <c r="W91" s="43"/>
      <c r="X91" s="43"/>
      <c r="Y91" s="594"/>
    </row>
    <row r="92" spans="1:83" ht="18">
      <c r="E92" s="42"/>
      <c r="F92" s="42"/>
      <c r="G92" s="42"/>
      <c r="H92" s="42"/>
      <c r="I92" s="42"/>
      <c r="J92" s="42"/>
      <c r="K92" s="42"/>
      <c r="L92" s="42"/>
      <c r="M92" s="42"/>
      <c r="N92" s="42"/>
      <c r="W92" s="43"/>
      <c r="X92" s="43"/>
      <c r="Y92" s="43"/>
    </row>
  </sheetData>
  <autoFilter ref="A1:V85">
    <filterColumn colId="0" showButton="0"/>
    <filterColumn colId="1" showButton="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322">
    <mergeCell ref="B83:B86"/>
    <mergeCell ref="C83:C86"/>
    <mergeCell ref="O83:O86"/>
    <mergeCell ref="P83:P86"/>
    <mergeCell ref="Q83:Q86"/>
    <mergeCell ref="X83:X86"/>
    <mergeCell ref="Y83:Y86"/>
    <mergeCell ref="A87:C88"/>
    <mergeCell ref="R83:R86"/>
    <mergeCell ref="S83:S86"/>
    <mergeCell ref="T83:T86"/>
    <mergeCell ref="U83:U86"/>
    <mergeCell ref="V83:V86"/>
    <mergeCell ref="W83:W86"/>
    <mergeCell ref="A83:A86"/>
    <mergeCell ref="R77:R81"/>
    <mergeCell ref="S77:S81"/>
    <mergeCell ref="T77:T81"/>
    <mergeCell ref="U77:U81"/>
    <mergeCell ref="V77:V81"/>
    <mergeCell ref="W77:W81"/>
    <mergeCell ref="A72:A76"/>
    <mergeCell ref="X77:X81"/>
    <mergeCell ref="Y77:Y81"/>
    <mergeCell ref="D80:D81"/>
    <mergeCell ref="E80:E81"/>
    <mergeCell ref="F80:F81"/>
    <mergeCell ref="G80:G81"/>
    <mergeCell ref="I80:I81"/>
    <mergeCell ref="K80:K81"/>
    <mergeCell ref="L80:L81"/>
    <mergeCell ref="R72:R76"/>
    <mergeCell ref="S72:S76"/>
    <mergeCell ref="T72:T76"/>
    <mergeCell ref="U72:U76"/>
    <mergeCell ref="V72:V76"/>
    <mergeCell ref="W72:W76"/>
    <mergeCell ref="X72:X76"/>
    <mergeCell ref="Y72:Y76"/>
    <mergeCell ref="D75:D76"/>
    <mergeCell ref="E75:E76"/>
    <mergeCell ref="F75:F76"/>
    <mergeCell ref="G75:G76"/>
    <mergeCell ref="I75:I76"/>
    <mergeCell ref="K75:K76"/>
    <mergeCell ref="L75:L76"/>
    <mergeCell ref="M75:M76"/>
    <mergeCell ref="A77:A81"/>
    <mergeCell ref="B77:B81"/>
    <mergeCell ref="C77:C81"/>
    <mergeCell ref="O77:O81"/>
    <mergeCell ref="P77:P81"/>
    <mergeCell ref="Q77:Q81"/>
    <mergeCell ref="N80:N81"/>
    <mergeCell ref="M80:M81"/>
    <mergeCell ref="R67:R71"/>
    <mergeCell ref="S67:S71"/>
    <mergeCell ref="T67:T71"/>
    <mergeCell ref="U67:U71"/>
    <mergeCell ref="V67:V71"/>
    <mergeCell ref="W67:W71"/>
    <mergeCell ref="X67:X71"/>
    <mergeCell ref="Y67:Y71"/>
    <mergeCell ref="D70:D71"/>
    <mergeCell ref="E70:E71"/>
    <mergeCell ref="F70:F71"/>
    <mergeCell ref="G70:G71"/>
    <mergeCell ref="I70:I71"/>
    <mergeCell ref="K70:K71"/>
    <mergeCell ref="L70:L71"/>
    <mergeCell ref="M70:M71"/>
    <mergeCell ref="B72:B76"/>
    <mergeCell ref="C72:C76"/>
    <mergeCell ref="O72:O76"/>
    <mergeCell ref="P72:P76"/>
    <mergeCell ref="Q72:Q76"/>
    <mergeCell ref="N75:N76"/>
    <mergeCell ref="A67:A71"/>
    <mergeCell ref="B67:B71"/>
    <mergeCell ref="C67:C71"/>
    <mergeCell ref="O67:O71"/>
    <mergeCell ref="P67:P71"/>
    <mergeCell ref="Q67:Q71"/>
    <mergeCell ref="N70:N71"/>
    <mergeCell ref="A62:A66"/>
    <mergeCell ref="B62:B66"/>
    <mergeCell ref="C62:C66"/>
    <mergeCell ref="O62:O66"/>
    <mergeCell ref="P62:P66"/>
    <mergeCell ref="Q62:Q66"/>
    <mergeCell ref="T62:T66"/>
    <mergeCell ref="U62:U66"/>
    <mergeCell ref="D65:D66"/>
    <mergeCell ref="E65:E66"/>
    <mergeCell ref="G65:G66"/>
    <mergeCell ref="K65:K66"/>
    <mergeCell ref="R62:R66"/>
    <mergeCell ref="S62:S66"/>
    <mergeCell ref="R57:R61"/>
    <mergeCell ref="S57:S61"/>
    <mergeCell ref="T57:T61"/>
    <mergeCell ref="U57:U61"/>
    <mergeCell ref="D60:D61"/>
    <mergeCell ref="E60:E61"/>
    <mergeCell ref="F60:F61"/>
    <mergeCell ref="G60:G61"/>
    <mergeCell ref="H60:H61"/>
    <mergeCell ref="I60:I61"/>
    <mergeCell ref="A57:A61"/>
    <mergeCell ref="B57:B61"/>
    <mergeCell ref="C57:C61"/>
    <mergeCell ref="O57:O61"/>
    <mergeCell ref="P57:P61"/>
    <mergeCell ref="Q57:Q61"/>
    <mergeCell ref="K60:K61"/>
    <mergeCell ref="L60:L61"/>
    <mergeCell ref="M60:M61"/>
    <mergeCell ref="N60:N61"/>
    <mergeCell ref="W52:W56"/>
    <mergeCell ref="X52:X56"/>
    <mergeCell ref="Y52:Y56"/>
    <mergeCell ref="D55:D56"/>
    <mergeCell ref="E55:E56"/>
    <mergeCell ref="G55:G56"/>
    <mergeCell ref="K55:K56"/>
    <mergeCell ref="P52:P56"/>
    <mergeCell ref="Q52:Q56"/>
    <mergeCell ref="R52:R56"/>
    <mergeCell ref="N50:N51"/>
    <mergeCell ref="C52:C56"/>
    <mergeCell ref="O52:O56"/>
    <mergeCell ref="T47:T51"/>
    <mergeCell ref="U47:U51"/>
    <mergeCell ref="V47:V51"/>
    <mergeCell ref="V52:V56"/>
    <mergeCell ref="S52:S56"/>
    <mergeCell ref="T52:T56"/>
    <mergeCell ref="U52:U56"/>
    <mergeCell ref="E50:E51"/>
    <mergeCell ref="G50:G51"/>
    <mergeCell ref="I50:I51"/>
    <mergeCell ref="K50:K51"/>
    <mergeCell ref="L50:L51"/>
    <mergeCell ref="M50:M51"/>
    <mergeCell ref="W47:W51"/>
    <mergeCell ref="X47:X51"/>
    <mergeCell ref="Y47:Y51"/>
    <mergeCell ref="C47:C51"/>
    <mergeCell ref="O47:O51"/>
    <mergeCell ref="P47:P51"/>
    <mergeCell ref="Q47:Q51"/>
    <mergeCell ref="R47:R51"/>
    <mergeCell ref="S47:S51"/>
    <mergeCell ref="D50:D51"/>
    <mergeCell ref="C42:C46"/>
    <mergeCell ref="O42:O46"/>
    <mergeCell ref="P42:P46"/>
    <mergeCell ref="Q42:Q46"/>
    <mergeCell ref="R42:R46"/>
    <mergeCell ref="S42:S46"/>
    <mergeCell ref="D45:D46"/>
    <mergeCell ref="E45:E46"/>
    <mergeCell ref="G45:G46"/>
    <mergeCell ref="K45:K46"/>
    <mergeCell ref="T42:T46"/>
    <mergeCell ref="U42:U46"/>
    <mergeCell ref="V42:V46"/>
    <mergeCell ref="W42:W46"/>
    <mergeCell ref="X42:X46"/>
    <mergeCell ref="Y42:Y46"/>
    <mergeCell ref="R37:R41"/>
    <mergeCell ref="S37:S41"/>
    <mergeCell ref="T37:T41"/>
    <mergeCell ref="U37:U41"/>
    <mergeCell ref="V37:V41"/>
    <mergeCell ref="W37:W41"/>
    <mergeCell ref="W32:W36"/>
    <mergeCell ref="X37:X41"/>
    <mergeCell ref="Y37:Y41"/>
    <mergeCell ref="D40:D41"/>
    <mergeCell ref="G40:G41"/>
    <mergeCell ref="I40:I41"/>
    <mergeCell ref="K40:K41"/>
    <mergeCell ref="L40:L41"/>
    <mergeCell ref="M40:M41"/>
    <mergeCell ref="N40:N41"/>
    <mergeCell ref="N35:N36"/>
    <mergeCell ref="R32:R36"/>
    <mergeCell ref="S32:S36"/>
    <mergeCell ref="T32:T36"/>
    <mergeCell ref="U32:U36"/>
    <mergeCell ref="V32:V36"/>
    <mergeCell ref="Q37:Q41"/>
    <mergeCell ref="X32:X36"/>
    <mergeCell ref="Y32:Y36"/>
    <mergeCell ref="D35:D36"/>
    <mergeCell ref="E35:E36"/>
    <mergeCell ref="G35:G36"/>
    <mergeCell ref="I35:I36"/>
    <mergeCell ref="K35:K36"/>
    <mergeCell ref="L35:L36"/>
    <mergeCell ref="M35:M36"/>
    <mergeCell ref="U27:U31"/>
    <mergeCell ref="A32:A56"/>
    <mergeCell ref="B32:B56"/>
    <mergeCell ref="C32:C36"/>
    <mergeCell ref="O32:O36"/>
    <mergeCell ref="P32:P36"/>
    <mergeCell ref="Q32:Q36"/>
    <mergeCell ref="C37:C41"/>
    <mergeCell ref="O37:O41"/>
    <mergeCell ref="P37:P41"/>
    <mergeCell ref="W27:W31"/>
    <mergeCell ref="X27:X31"/>
    <mergeCell ref="Y27:Y31"/>
    <mergeCell ref="D30:D31"/>
    <mergeCell ref="E30:E31"/>
    <mergeCell ref="F30:F31"/>
    <mergeCell ref="G30:G31"/>
    <mergeCell ref="K30:K31"/>
    <mergeCell ref="P27:P31"/>
    <mergeCell ref="Q27:Q31"/>
    <mergeCell ref="N25:N26"/>
    <mergeCell ref="C27:C31"/>
    <mergeCell ref="O27:O31"/>
    <mergeCell ref="T22:T26"/>
    <mergeCell ref="U22:U26"/>
    <mergeCell ref="V22:V26"/>
    <mergeCell ref="V27:V31"/>
    <mergeCell ref="R27:R31"/>
    <mergeCell ref="S27:S31"/>
    <mergeCell ref="T27:T31"/>
    <mergeCell ref="E25:E26"/>
    <mergeCell ref="G25:G26"/>
    <mergeCell ref="I25:I26"/>
    <mergeCell ref="K25:K26"/>
    <mergeCell ref="L25:L26"/>
    <mergeCell ref="M25:M26"/>
    <mergeCell ref="W22:W26"/>
    <mergeCell ref="X22:X26"/>
    <mergeCell ref="Y22:Y26"/>
    <mergeCell ref="C22:C26"/>
    <mergeCell ref="O22:O26"/>
    <mergeCell ref="P22:P26"/>
    <mergeCell ref="Q22:Q26"/>
    <mergeCell ref="R22:R26"/>
    <mergeCell ref="S22:S26"/>
    <mergeCell ref="D25:D26"/>
    <mergeCell ref="X17:X21"/>
    <mergeCell ref="Y17:Y21"/>
    <mergeCell ref="D20:D21"/>
    <mergeCell ref="E20:E21"/>
    <mergeCell ref="G20:G21"/>
    <mergeCell ref="K20:K21"/>
    <mergeCell ref="P17:P21"/>
    <mergeCell ref="Q17:Q21"/>
    <mergeCell ref="R17:R21"/>
    <mergeCell ref="S17:S21"/>
    <mergeCell ref="O17:O21"/>
    <mergeCell ref="T12:T16"/>
    <mergeCell ref="U12:U16"/>
    <mergeCell ref="V12:V16"/>
    <mergeCell ref="V17:V21"/>
    <mergeCell ref="W17:W21"/>
    <mergeCell ref="T17:T21"/>
    <mergeCell ref="U17:U21"/>
    <mergeCell ref="I15:I16"/>
    <mergeCell ref="K15:K16"/>
    <mergeCell ref="L15:L16"/>
    <mergeCell ref="M15:M16"/>
    <mergeCell ref="N15:N16"/>
    <mergeCell ref="C17:C21"/>
    <mergeCell ref="Y12:Y16"/>
    <mergeCell ref="C12:C16"/>
    <mergeCell ref="O12:O16"/>
    <mergeCell ref="P12:P16"/>
    <mergeCell ref="Q12:Q16"/>
    <mergeCell ref="R12:R16"/>
    <mergeCell ref="S12:S16"/>
    <mergeCell ref="D15:D16"/>
    <mergeCell ref="E15:E16"/>
    <mergeCell ref="G15:G16"/>
    <mergeCell ref="T7:T11"/>
    <mergeCell ref="U7:U11"/>
    <mergeCell ref="V7:V11"/>
    <mergeCell ref="W7:W11"/>
    <mergeCell ref="X7:X11"/>
    <mergeCell ref="W12:W16"/>
    <mergeCell ref="X12:X16"/>
    <mergeCell ref="Y7:Y11"/>
    <mergeCell ref="D10:D11"/>
    <mergeCell ref="E10:E11"/>
    <mergeCell ref="G10:G11"/>
    <mergeCell ref="I10:I11"/>
    <mergeCell ref="K10:K11"/>
    <mergeCell ref="L10:L11"/>
    <mergeCell ref="M10:M11"/>
    <mergeCell ref="N10:N11"/>
    <mergeCell ref="S7:S11"/>
    <mergeCell ref="A5:A6"/>
    <mergeCell ref="B5:B6"/>
    <mergeCell ref="C5:C6"/>
    <mergeCell ref="D5:D6"/>
    <mergeCell ref="E5:E6"/>
    <mergeCell ref="G5:J5"/>
    <mergeCell ref="K5:N5"/>
    <mergeCell ref="O5:S5"/>
    <mergeCell ref="T5:Y5"/>
    <mergeCell ref="A7:A31"/>
    <mergeCell ref="B7:B31"/>
    <mergeCell ref="C7:C11"/>
    <mergeCell ref="O7:O11"/>
    <mergeCell ref="P7:P11"/>
    <mergeCell ref="Q7:Q11"/>
    <mergeCell ref="R7:R11"/>
    <mergeCell ref="A1:D4"/>
    <mergeCell ref="E1:Y1"/>
    <mergeCell ref="E2:Y2"/>
    <mergeCell ref="E3:G3"/>
    <mergeCell ref="H3:Y3"/>
    <mergeCell ref="E4:G4"/>
    <mergeCell ref="H4:Y4"/>
  </mergeCells>
  <pageMargins left="0.70866141732283472" right="0.70866141732283472" top="0.74803149606299213" bottom="0.74803149606299213" header="0.31496062992125984" footer="0.31496062992125984"/>
  <pageSetup scale="24" orientation="portrait" r:id="rId1"/>
  <headerFooter>
    <oddFooter>&amp;C&amp;G</oddFooter>
  </headerFooter>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 </vt:lpstr>
      <vt:lpstr>INVERSIÓN</vt:lpstr>
      <vt:lpstr>ACTIVIDADES </vt:lpstr>
      <vt:lpstr>TERRITORIALIZACIÓN</vt:lpstr>
      <vt:lpstr>'ACTIVIDADES '!Área_de_impresión</vt:lpstr>
      <vt:lpstr>'GESTIÓN '!Área_de_impresión</vt:lpstr>
      <vt:lpstr>INVERSIÓN!Área_de_impresión</vt:lpstr>
      <vt:lpstr>TERRITORIALIZACIÓN!Área_de_impresión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2014-02-14T15:16:27Z</cp:lastPrinted>
  <dcterms:created xsi:type="dcterms:W3CDTF">2010-03-25T16:40:43Z</dcterms:created>
  <dcterms:modified xsi:type="dcterms:W3CDTF">2017-05-18T21:05:14Z</dcterms:modified>
</cp:coreProperties>
</file>