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330" activeTab="3"/>
  </bookViews>
  <sheets>
    <sheet name="GESTION" sheetId="1" r:id="rId1"/>
    <sheet name="INVERSION" sheetId="2" r:id="rId2"/>
    <sheet name="ACTIVIDADES " sheetId="3" r:id="rId3"/>
    <sheet name="TERRITORIALIZACIÓN" sheetId="4" r:id="rId4"/>
  </sheets>
  <externalReferences>
    <externalReference r:id="rId7"/>
    <externalReference r:id="rId8"/>
    <externalReference r:id="rId9"/>
    <externalReference r:id="rId10"/>
    <externalReference r:id="rId11"/>
  </externalReferences>
  <definedNames>
    <definedName name="_xlnm.Print_Area" localSheetId="2">'ACTIVIDADES '!$A$1:$V$16</definedName>
  </definedNames>
  <calcPr fullCalcOnLoad="1"/>
</workbook>
</file>

<file path=xl/comments2.xml><?xml version="1.0" encoding="utf-8"?>
<comments xmlns="http://schemas.openxmlformats.org/spreadsheetml/2006/main">
  <authors>
    <author>JENIFER.HUERTAS</author>
    <author>ANGELICA.ORTIZ</author>
  </authors>
  <commentList>
    <comment ref="AN33" authorId="0">
      <text>
        <r>
          <rPr>
            <b/>
            <sz val="9"/>
            <rFont val="Tahoma"/>
            <family val="2"/>
          </rPr>
          <t>JENIFER.HUERTAS:</t>
        </r>
        <r>
          <rPr>
            <sz val="9"/>
            <rFont val="Tahoma"/>
            <family val="2"/>
          </rPr>
          <t xml:space="preserve">
30,535,784,259
</t>
        </r>
      </text>
    </comment>
    <comment ref="T21" authorId="1">
      <text>
        <r>
          <rPr>
            <b/>
            <sz val="9"/>
            <rFont val="Tahoma"/>
            <family val="2"/>
          </rPr>
          <t>ANGELICA.ORTIZ:</t>
        </r>
        <r>
          <rPr>
            <sz val="9"/>
            <rFont val="Tahoma"/>
            <family val="2"/>
          </rPr>
          <t xml:space="preserve">
META PARA EJECUTAR CON REGALIAS $25MIL MLLNS
</t>
        </r>
      </text>
    </comment>
  </commentList>
</comments>
</file>

<file path=xl/comments3.xml><?xml version="1.0" encoding="utf-8"?>
<comments xmlns="http://schemas.openxmlformats.org/spreadsheetml/2006/main">
  <authors>
    <author>CAMILO.GUTIERREZ</author>
  </authors>
  <commentList>
    <comment ref="V9" authorId="0">
      <text>
        <r>
          <rPr>
            <b/>
            <sz val="9"/>
            <rFont val="Tahoma"/>
            <family val="2"/>
          </rPr>
          <t>CAMILO.GUTIERREZ:</t>
        </r>
        <r>
          <rPr>
            <sz val="9"/>
            <rFont val="Tahoma"/>
            <family val="2"/>
          </rPr>
          <t xml:space="preserve">
Cuanto han avalado ? %</t>
        </r>
      </text>
    </comment>
  </commentList>
</comments>
</file>

<file path=xl/sharedStrings.xml><?xml version="1.0" encoding="utf-8"?>
<sst xmlns="http://schemas.openxmlformats.org/spreadsheetml/2006/main" count="378" uniqueCount="206">
  <si>
    <t>SECRETARÍA DISTRITAL DE AMBIENTE</t>
  </si>
  <si>
    <t xml:space="preserve">FORMATO DE ACTUALIZACIÓN Y SEGUIMIENTO AL COMPONENTE DE GESTIÓN 
</t>
  </si>
  <si>
    <t>Programa Plan de Desarrollo</t>
  </si>
  <si>
    <t>1,1 COD.</t>
  </si>
  <si>
    <t>2,1 COD.</t>
  </si>
  <si>
    <t>3,1 COD.</t>
  </si>
  <si>
    <t>3,2 INDICADOR</t>
  </si>
  <si>
    <t>3,3 UNIDAD DE MEDIDA</t>
  </si>
  <si>
    <t>3,4 TIPOLOGÍA</t>
  </si>
  <si>
    <t>FORMATO DE ACTUALIZACIÓN Y SEGUIMIENTO AL COMPONENTE DE INVERSIÓN</t>
  </si>
  <si>
    <t>1, LÍNEA DE ACCIÓN</t>
  </si>
  <si>
    <t>2,  META DE PROYECTO</t>
  </si>
  <si>
    <t>4, COD. META PROYECTO PRIORITARIO</t>
  </si>
  <si>
    <t>5, VARIABLE REQUERIDA</t>
  </si>
  <si>
    <t>2,2 META</t>
  </si>
  <si>
    <t>2,3 TIPOLOGÍA</t>
  </si>
  <si>
    <t>FORMATO ACTUALIZACIÓN Y SEGUIMIENTO A LAS ACTIVIDADES</t>
  </si>
  <si>
    <t>2, META DE PROYECTO</t>
  </si>
  <si>
    <t>3, ACTIVIDAD</t>
  </si>
  <si>
    <t>4, SE EJECUTA CON RECURSOS DE:</t>
  </si>
  <si>
    <t xml:space="preserve">6,PONDERACIÓN VERTICAL </t>
  </si>
  <si>
    <t>4,1 VIGENCIA</t>
  </si>
  <si>
    <t>4,2 RESERVA</t>
  </si>
  <si>
    <t>VARIABLES</t>
  </si>
  <si>
    <t>Jul</t>
  </si>
  <si>
    <t>Oct</t>
  </si>
  <si>
    <t>Nov</t>
  </si>
  <si>
    <t>Dic</t>
  </si>
  <si>
    <t>Total</t>
  </si>
  <si>
    <t>6,1 META</t>
  </si>
  <si>
    <t>6,2 ACTIVIDAD</t>
  </si>
  <si>
    <t>CRECIENTE</t>
  </si>
  <si>
    <t>MAGNITUD META</t>
  </si>
  <si>
    <t>PRESUPUESTO VIGENCIA</t>
  </si>
  <si>
    <t>MAGNITUD META DE RESERVAS</t>
  </si>
  <si>
    <t>RESERVA PRESUPUESTAL</t>
  </si>
  <si>
    <t>TOTAL MAGNITUD META</t>
  </si>
  <si>
    <t xml:space="preserve">TOTAL PRESUPUESTO </t>
  </si>
  <si>
    <t>Programado</t>
  </si>
  <si>
    <t>Ejecutado</t>
  </si>
  <si>
    <t>X</t>
  </si>
  <si>
    <t xml:space="preserve">BIENESTAR DE LA FAUNA EN EL DISTRITO CAPITAL
</t>
  </si>
  <si>
    <t>CONSTRUIR  1 CASA ECOLOGICA ANIMAL</t>
  </si>
  <si>
    <t xml:space="preserve">POLÍTICA PÚBLICA ANIMAL 
</t>
  </si>
  <si>
    <t>CONSTRUIR Y DOTAR 1 CENTRO DE RECEPCIÓN Y REHABILITACIÓN DE FLORA Y FAUNA SILVESTRE</t>
  </si>
  <si>
    <t>Nuevo Centro Recepción y Rehabilitación de Fauna y Flora Silvestre en operación.</t>
  </si>
  <si>
    <t>SUMA</t>
  </si>
  <si>
    <t>SEPT</t>
  </si>
  <si>
    <t>MAR</t>
  </si>
  <si>
    <t>N/A</t>
  </si>
  <si>
    <t>CREAR 1 INSTITUTO  PROTECCIÓN Y BIENESTAR ANIMAL</t>
  </si>
  <si>
    <t>IMPLEMENTAR 16 PROYECTOS PRIORIZADOS DEL PLAN DE ACCIÓN DE LA POLÍTICA PÚBLICA DISTRITAL DE PROTECCIÓN Y BIENESTAR  ANIMAL</t>
  </si>
  <si>
    <t>8, EJECUCIÓN</t>
  </si>
  <si>
    <t>8,1 SEGUIMIENTO VIGENCIA ACTUAL</t>
  </si>
  <si>
    <t>Construir un Centro de Protección y Bienestar Animal - Casa ecológica de los animales-.</t>
  </si>
  <si>
    <t>Una casa ecológica de los animales construida</t>
  </si>
  <si>
    <t>Construir un nuevo Centro Recepción y Rehabilitación de Fauna y Flora Silvestre.</t>
  </si>
  <si>
    <t>TOTAL PROYECTO</t>
  </si>
  <si>
    <t>TOTAL PONDERACIÓN</t>
  </si>
  <si>
    <t>DEPENDENCIA:</t>
  </si>
  <si>
    <t>CÓDIGO Y NOMBRE PROYECTO:</t>
  </si>
  <si>
    <t>Eje Plan de Desarrollo</t>
  </si>
  <si>
    <t>06 - Eje transversal Sostenibilidad ambiental basada en la eficiencia energética</t>
  </si>
  <si>
    <t xml:space="preserve"> 2, META PLAN DE DESARROLLO</t>
  </si>
  <si>
    <t>3, INDICADOR ASOCIADO A LA META PLAN DE DESARROLLO</t>
  </si>
  <si>
    <t>4, % CUMPLIMIENTO ACUMULADO
(Vigencia)</t>
  </si>
  <si>
    <t>5, % DE AVANCE CUATRIENIO</t>
  </si>
  <si>
    <t>6, DESCRIPCIÓN DE LOS AVANCES Y LOGROS ALCANZADOS</t>
  </si>
  <si>
    <t>7, RETRASOS</t>
  </si>
  <si>
    <t>8, SOLUCIONES PLANTEADAS</t>
  </si>
  <si>
    <t>9, BENEFICIOS</t>
  </si>
  <si>
    <t>10, FUENTE DE EVIDENCIAS</t>
  </si>
  <si>
    <t xml:space="preserve">1,2 PROYECTO PRIORITARIO  </t>
  </si>
  <si>
    <t>2,2  META PLAN DE DESARROLLO</t>
  </si>
  <si>
    <t>3,5 MAGNITUD PD</t>
  </si>
  <si>
    <t>3,6 PROGRAMACIÓN - ACTUALIZACIÓN</t>
  </si>
  <si>
    <t>3,7 SEGUIMIENTO VIGENCIA ACTUAL</t>
  </si>
  <si>
    <t>JUN</t>
  </si>
  <si>
    <t>DIC</t>
  </si>
  <si>
    <t>EJECUTADO</t>
  </si>
  <si>
    <t>39 - Ambiente sano para la equidad y disfrute del ciudadano</t>
  </si>
  <si>
    <t>3, COD. META PDD A QUE SE ASOCIA META PROY</t>
  </si>
  <si>
    <t>6, MAGNITUD PD</t>
  </si>
  <si>
    <t>7, PROGRAMACIÓN - ACTUALIZACIÓN</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</si>
  <si>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</si>
  <si>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</si>
  <si>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</si>
  <si>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</si>
  <si>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</si>
  <si>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</si>
  <si>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</si>
  <si>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Unidad</t>
  </si>
  <si>
    <t>Creciente</t>
  </si>
  <si>
    <t>CÓDIGO Y NOMBRE DE PROYECTO:</t>
  </si>
  <si>
    <t>Ene</t>
  </si>
  <si>
    <t>Feb</t>
  </si>
  <si>
    <t>Mar</t>
  </si>
  <si>
    <t>Abr</t>
  </si>
  <si>
    <t>May</t>
  </si>
  <si>
    <t>Jun</t>
  </si>
  <si>
    <t>1149 - PROTECCIÓN Y BIENESTAR ANIMAL</t>
  </si>
  <si>
    <t xml:space="preserve">La construcción de la Casa Ecológica de los Animales, es un proyecto que busca reivindicar el espacio ideal para los animales domésticos que sufren alguna condición de maltrato en el Distrito Capital, en el cual se les brinde los escenarios apropiados para que los animales puedan realizar su proceso de recuperación en óptimas circunstancias, garantizándoles calidad de vida. </t>
  </si>
  <si>
    <t xml:space="preserve">Contar con un centro de manejo de flora y fauna silvestre, debidamente diseñado y dotado para recepción y rehabilitación de especímenes de flora y fauna, de acuerdo con la normatividad ambiental y los requerimientos arquitectónicos correspondientes. Para la recepción de animales silvestres decomisados, originarios de todas las regiones naturales del país, para su evaluación, tratamiento y posterior diagnóstico; y la implementación de procesos de rehabilitación y recuperación con fines de liberación o reubicación. </t>
  </si>
  <si>
    <t>DIRECCION GESTION CORPORATIVA</t>
  </si>
  <si>
    <t>Ago.</t>
  </si>
  <si>
    <t>Sep.</t>
  </si>
  <si>
    <t>x</t>
  </si>
  <si>
    <t>FORMATO DE  ACTUALIZACIÓN Y SEGUIMIENTO A LA TERRITORIALIZACIÓN DE LA INVERSIÓN</t>
  </si>
  <si>
    <t>PROYECTO:</t>
  </si>
  <si>
    <t>PERIODO:</t>
  </si>
  <si>
    <t>1, COD. META</t>
  </si>
  <si>
    <t>2, Meta Proyecto</t>
  </si>
  <si>
    <t>3, Nombre -Punto de inversión (Localidad, Especial, Distrital)</t>
  </si>
  <si>
    <t>4, Variable</t>
  </si>
  <si>
    <t>5, Programación-Actualización</t>
  </si>
  <si>
    <t>6, Actualización</t>
  </si>
  <si>
    <t xml:space="preserve">7, SEGUIMIENTO </t>
  </si>
  <si>
    <t>8, LOCALIZACIÓN GEOGRÁFICA</t>
  </si>
  <si>
    <t>9,  POBLACIÓN</t>
  </si>
  <si>
    <t>ID Meta</t>
  </si>
  <si>
    <t>6,1 Actualización Marzo</t>
  </si>
  <si>
    <t>6,2 Actualización Junio</t>
  </si>
  <si>
    <t>6,3 Actualización Septiembre</t>
  </si>
  <si>
    <t>6,4 Actualización Diciembre</t>
  </si>
  <si>
    <t>7,1 Seguimiento Marzo</t>
  </si>
  <si>
    <t>7,2 Seguimiento Junio</t>
  </si>
  <si>
    <t>7,3 Seguimiento Septiembre</t>
  </si>
  <si>
    <t>7,4 Seguimiento Diciembre</t>
  </si>
  <si>
    <t>Diciembre</t>
  </si>
  <si>
    <t>8,1 LOCALIDADES</t>
  </si>
  <si>
    <t>8,2 UPZ</t>
  </si>
  <si>
    <t>8,3 BARRIO</t>
  </si>
  <si>
    <t>8,4 PUNTO, LÍNEA O POLÍGONO</t>
  </si>
  <si>
    <t>8,5 ÁREA DE INFLUENCIA</t>
  </si>
  <si>
    <t>9,1 NUMERO DE HOMBRES</t>
  </si>
  <si>
    <t>9,2 NUMERO DE MUJERES</t>
  </si>
  <si>
    <t>9,3 GRUPO ETARIO</t>
  </si>
  <si>
    <t>9,4 CONDICION POBLACIONAL</t>
  </si>
  <si>
    <t>9,5 GRUPOS ETNICOS</t>
  </si>
  <si>
    <t>9,6 TOTAL POBLACIÓN
PERSONAS/CANTIDAD</t>
  </si>
  <si>
    <t>Distrital</t>
  </si>
  <si>
    <t>Magnitud Vigencia</t>
  </si>
  <si>
    <t>D.C</t>
  </si>
  <si>
    <t>NA</t>
  </si>
  <si>
    <t>N.A.</t>
  </si>
  <si>
    <t>TODOS</t>
  </si>
  <si>
    <t xml:space="preserve">COMUNIDAD EN GENERAL </t>
  </si>
  <si>
    <t>Recursos Vigencia</t>
  </si>
  <si>
    <t>Magnitud Reservas</t>
  </si>
  <si>
    <t>Reservas Presupuestales</t>
  </si>
  <si>
    <t>Especial ( la construcción de la casa ecológica se realizara en predios del Municipio de Funza, sin embargo el fin del proyecto se centra en brindar un espacio ideal a los animales domésticos que sufren alguna condición de maltrato en el Distrito Capital</t>
  </si>
  <si>
    <t>ENGATIVA</t>
  </si>
  <si>
    <t>CALLE 64# 128 -50</t>
  </si>
  <si>
    <t>TOTALES - PROYECTO</t>
  </si>
  <si>
    <t>Total Recursos Vigencia - Proyecto</t>
  </si>
  <si>
    <t>Total  Recursos Reservas - Proyecto</t>
  </si>
  <si>
    <t>Archivos Dirección de gestión Corporativa</t>
  </si>
  <si>
    <t>PROGRAMACIÓN INICIAL CUATRIENIO</t>
  </si>
  <si>
    <t>PROGR. ANUAL CORTE  SEPT</t>
  </si>
  <si>
    <t>PROGR. ANUAL CORTE DIC</t>
  </si>
  <si>
    <t>REPROGRAMACIÓN VIGENCIA</t>
  </si>
  <si>
    <t>PROGR. ANUAL CORTE  MAR</t>
  </si>
  <si>
    <t>PROGR. ANUAL CORTE  JUN</t>
  </si>
  <si>
    <t xml:space="preserve">1,PRIMERA CATEGORIA </t>
  </si>
  <si>
    <t>PROGRAMA</t>
  </si>
  <si>
    <t>126PG01-PR02-F-2-V10.0</t>
  </si>
  <si>
    <t>PROGRAMACIÓN ANUAL</t>
  </si>
  <si>
    <t>PROGR. ANUAL CORTE  DIC</t>
  </si>
  <si>
    <t xml:space="preserve">Dirección:  Centro de recepcion y rehabilitacion de flora y fauna silvestre.  
Descripción: Construccion y dotacion del CRRFFS, MPI3. Engativá. </t>
  </si>
  <si>
    <t xml:space="preserve">NUMERO INTERSEXUAL </t>
  </si>
  <si>
    <t>Archivos internos de la DGC</t>
  </si>
  <si>
    <t>META FINALIZADA POR CUMPLIMIENTO</t>
  </si>
  <si>
    <t>El contratista de obra ha entregado 2 actas de avance parcial correspondientes 4,79% de ejecución técnica, el cual abarca la ejecución de casi la totalidad de las actividades y cantidades de obra del capítulo 1. PRELIMINARES,  el avance de entre el 30% y 35% del subcapítulo 2.1 Pilotaje (dándole peso porcentual a cada actividad de acuerdo con el valor del presupuesto) del capítulo 2. CIMENTACIÓN, y el inicio de las actividades de los  2.2 Excavaciones, 2.4 rellenos y 2.5 Concretos cimentación del capítulo 2. CIMENTACIÓN. Se ha facturado un  valor  total de $1.223.823.694 de los cuales se ha amortizado el 50% correspondiente a $611.911.847 del valor del anticipo girado. Se han realizado comités de obra con la supervisión con el fin de confirmar los avances reportados en cada una de las actas de corte parcial.</t>
  </si>
  <si>
    <t>La interventoría ha entregado 4 informes mensuales, en los cuales se avala la ejecución técnica del contrato de construcción del centro. De igual forma ha participado en los comités de obra desarrollados para confirmar los avances de obra reportados en cada acta de corte parcial y ha avalado los pagos realizados al mismo. 
La Dirección de Gestión Corporativa ha autorizado pagos a la interventoría por un valor total de $139.298.174; correspondientes a costo fijo y costo variable, de acuerdo a lo estipulado en la forma de pago del contrato.</t>
  </si>
  <si>
    <t>El INSTITUTO DISTRITAL DE PROTECCIÓN Y BIENESTAR ANIMAL– IPBA: Será un establecimiento público adscrito al Sector  Ambiente, con personería jurídica, autonomía administrativa y financiera, y patrimonio independiente, el cual tendrá la misionalidad  de ser el ente rector que genere, promueva, y coordine acciones a favor de los animales a través de la articulación institucional, empresa privada, academia y ciudadanía.</t>
  </si>
  <si>
    <t xml:space="preserve">Decreto 546 de 2016 ““Por medio del cual se crea el Instituto Distrital de Protección y Bienestar Animal – IDPYBA”
Acuerdo 004 del 11 de Julio de 2017
Acuerdo 002 del 11 de Julio de 2017
Documentos que reposan en los archivos de la oficina de protección y bienestar animal 
</t>
  </si>
  <si>
    <t>La implementación de los proyectos priorizados del plan de acción de la Política Pública Distrital de Protección y Bienestar Animal; contribuye al fortalecimiento de los procesos de bienestar de la fauna en el distrito capital, asímismo para mitigar los impactos que generan los animales en la calle y finalmente para establecer los mecanimos ténicos y operativos para la aplicabilidad la normativiada en lo concerniente al maltrato animal.</t>
  </si>
  <si>
    <t>Contratos y demas documento s que se puedan citar del avande de los proyectos impelementados</t>
  </si>
  <si>
    <r>
      <t xml:space="preserve">El contratista de obra ha entregado 2 actas de avance parcial correspondientes 4,79% de ejecución técnica, el cual abarca la ejecución de casi la totalidad de las actividades y cantidades de obra del capítulo 1. PRELIMINARES,  el avance de entre el 30% y 35% del subcapítulo 2.1 Pilotaje (dándole peso porcentual a cada actividad de acuerdo con el valor del presupuesto) del capítulo 2. CIMENTACIÓN, y el inicio de las actividades de los  2.2 Excavaciones, 2.4 rellenos y 2.5 Concretos cimentación del capítulo 2. CIMENTACIÓN. Se ha facturado un  valor  total de $1.223.823.694 de los cuales se ha </t>
    </r>
    <r>
      <rPr>
        <sz val="10"/>
        <rFont val="Arial"/>
        <family val="2"/>
      </rPr>
      <t>amortizado</t>
    </r>
    <r>
      <rPr>
        <sz val="10"/>
        <color indexed="8"/>
        <rFont val="Arial"/>
        <family val="2"/>
      </rPr>
      <t xml:space="preserve"> el 50% correspondiente a $611.911.847 del valor del anticipo girado. Se han realizado comités de obra con la supervisión con el fin de confirmar los avances reportados en cada una de las actas de corte parcial.
La interventoría ha entregado 4 informes mensuales, en los cuales se avala la ejecución técnica del contrato de construcción del centro. De igual forma ha participado en los comités de obra desarrollados para confirmar los avances de obra reportados en cada acta de corte parcial y ha avalado los pagos realizados al mismo. 
La Dirección de Gestión Corporativa ha autorizado pagos a la interventoría por un valor total de $139.298.174; correspondientes a costo fijo y costo variable, de acuerdo a lo estipulado en la forma de pago del contrato.</t>
    </r>
  </si>
  <si>
    <r>
      <t>Giro de Recursos de Anticipo al Constructor por conducto de la FIDUCIA. Dado que el plan de intervención arqueológica fue aprobado el 23 de marzo de 2018 y se encuentra en fase de implementación en la obra hasta el próximo mes de septiembre de 2018</t>
    </r>
    <r>
      <rPr>
        <sz val="10"/>
        <color indexed="8"/>
        <rFont val="Arial"/>
        <family val="2"/>
      </rPr>
      <t>. Se han realizado Comité de Obra con la supervisión con el fin de revisar la ejecución del proyecto a cargo del Constructor.  La ejecución técnica corresponde a un 3%.</t>
    </r>
  </si>
  <si>
    <t xml:space="preserve">Giro de Recursos de Anticipo al Constructor por conducto de la FIDUCIA. 
Dado que el plan de intervención arqueológica fue aprobado el 23 de marzo de 2018 y se encuentra en fase de implementación en la obra hasta el próximo mes de septiembre de 2018. Se han realizado Comité de Obra con la supervisión con el fin de revisar la ejecución del proyecto a cargo del Constructor.La ejecución técnica corresponde a un 3%.
La Interventoría entregó Informes Mensuales y Semanales sobre la ejecución del contrato de obra en los cuales se avala la ejecución técnica del contrato de construcción del proyecto correspondiente a un 3%. De igual forma ha participado en los comités de obra.
</t>
  </si>
  <si>
    <t>La Interventoría entregó Informes Mensuales y Semanales sobre la ejecución del contrato de obra en los cuales se avala la ejecución técnica del contrato de construcción del proyecto correspondiente a un 3%. De igual forma ha participado en los comités de obra.</t>
  </si>
  <si>
    <t>1,REALIZAR EL SEGUIMIENTO CONTRACTUAL, ADMINISTRATIVO, TECNICO Y FINANCIERO DE LA CONSTRUCCION DE LA CEA</t>
  </si>
  <si>
    <t>2,REALIZAR EL SEGUIMIENTO CONTRACTUAL, ADMINISTRATIVO, TECNICO Y FINANCIERO A LA INTERVENTORIA DE LA CONSTRUCCION  DE LA CEA</t>
  </si>
  <si>
    <t>3,REALIZAR EL SEGUIMIENTO CONTRACTUAL, ADMINISTRATIVO, TECNICO Y FINANCIERO DE LA CONSTRUCCION Y DOTACION DEL CRRFFS</t>
  </si>
  <si>
    <t>4,REALIZAR EL SEGUIMIENTO CONTRACTUAL, ADMINISTRATIVO, TECNICO Y FINANCIERO A LA INTERVENTORIA DE LA CONSTRUCCION Y DOTACION DEL CRRFFS</t>
  </si>
  <si>
    <t>Consolidar un Instituto de protección y bienestar animal</t>
  </si>
  <si>
    <t>Un instituto de protección y bienestar animal consolidado</t>
  </si>
  <si>
    <t>Suma</t>
  </si>
  <si>
    <t xml:space="preserve">Priorizar e implementar 16 proyectos del plan de acción de la Política de Bienestar Animal </t>
  </si>
  <si>
    <t xml:space="preserve">Número de proyectos priorizados e implementados del plan de acción de la Política de Bienestar Animal </t>
  </si>
  <si>
    <t>Proyectos</t>
  </si>
  <si>
    <t>AMBIENTE SANO</t>
  </si>
  <si>
    <t xml:space="preserve">El acumulado ejecutado para el cuatrienio corresponde a  37%. (0,37) De los cuales en el primer semestre de 2018 se avanzó en un 2%(0,02), con el desarrollo de las siguientes acciones:
Se solicitó autorización de Servidumbre de Paso transitorio al IDIPRON para acceder al predio de la obra, se realizó el pago del servicio de Seguimiento y Control Ambiental, se tramitó la licencia arqueológica ante  del ICAHN; el plan de intervención arqueológica fue aprobado el 23 de marzo de 2018, el cual se encuentra en fase de implementación en la obra, se entregaron los diseños  al constructor para su revisión y aceptación. Con relación al cronograma de ejecución de obra, el constructor realizó el levantamiento de las Actas de vecindad del Proyecto y el ingreso de maquinaria al predio, igualmente el constructor tramitó y obtuvo aprobación de la interventoría de la  Constitución de Patrimonio Autónomo para pago de Anticipo.
Se han realizado Comité de Obra con la supervisión con el fin de revisar la ejecución del proyecto a cargo del Constructor. La ejecución técnica corresponde a un 3%.
La Interventoría entregó Informes Mensuales y Semanales sobre la ejecución del contrato de obra en los cuales se avala la ejecución técnica del contrato de construcción del proyecto correspondiente al 3%. De igual forma ha participado en los comités de obra.
</t>
  </si>
  <si>
    <t xml:space="preserve">El acumulado ejecutado para el cuatrienio corresponde a  18%. (0,18) De los cuales en el primer semestre de 2018 se avanzó en un 8% (0,08), con el desarrollo de las siguientes acciones 
Se firmó acta de inicio del contrato de obra No. SDA-20171399 y contrato de interventoría No. 20171398 el 20/02/2018, previa aprobación del plan de inversión del anticipo por parte de la interventoría. Se constituyó la fiducia con el banco de Bogotá para realizar el giro del anticipo correspondiente al 50% del valor del contrato.  
El contratista de obra ha entregado 2 actas de avance parcial correspondiente 4,79% de ejecución técnica, el cual abarca la ejecución de casi la totalidad de las actividades y cantidades de obra del capítulo 1. PRELIMINARES,  el avance de entre el 30% y 35% del subcapítulo 2.1 Pilotaje (dándole peso porcentual a cada actividad de acuerdo con el valor del presupuesto) del capítulo 2. CIMENTACIÓN, y el inicio de las actividades de los  2.2 Excavaciones, 2.4 rellenos y 2.5 Concretos cimentación del capítulo 2. CIMENTACIÓN. Se ha facturado un  valor  total de $1.223.823.694 de los cuales se ha amortizado el 50% correspondiente a $611.911.847 del valor del anticipo girado. Se han realizado comités de obra con la supervisión con el fin de confirmar los avances reportados en cada una de las actas de corte parcial.
La interventoría ha entregado 4 informes mensuales, en los cuales se avala la ejecución técnica del contrato de construcción del centro. De igual forma ha participado en los comités de obra desarrollados para confirmar los avances de obra reportados en cada acta de corte parcial y ha avalado los pagos realizados al mismo. 
La Dirección de Gestión Corporativa ha autorizado pagos a la interventoría por un valor total de $139.298.174; correspondientes a costo fijo y costo variable, de acuerdo a lo estipulado en la forma de pago del contrato.
</t>
  </si>
  <si>
    <t>TENIENDO EN CUENTA QUE EN JULIO DE 2017 SE CREO EL INSTITUTO DISTRITAL DE PROTECCIÓN Y BIENESTAR ANIMAL - IDPYBA ATRAVES DEL DECRETO 546 DE 2017, LA EJECUCIÓN DE ESTA META FUE TRASLADADA A ESTA ENTIDAD.</t>
  </si>
  <si>
    <t>5, PONDERACIÓN HORIZONTAL AÑO: _2018__</t>
  </si>
  <si>
    <t>7, OBSERVACIONES AVANCE II trim 2018</t>
  </si>
  <si>
    <t>IMPLEMENTAR 5 PROYECTOS PRIORIZADOS DEL PLAN DE ACCIÓN DE LA POLÍTICA PÚBLICA DISTRITAL DE PROTECCIÓN Y BIENESTAR  ANIMAL</t>
  </si>
  <si>
    <t>145,202,513.00</t>
  </si>
  <si>
    <t>12,567,708,017.00</t>
  </si>
  <si>
    <t>119,755,750.00</t>
  </si>
  <si>
    <t>127,337,529.00</t>
  </si>
  <si>
    <t>136,549,432.00</t>
  </si>
  <si>
    <t>2,813,190,571.00</t>
  </si>
  <si>
    <t>2,547,067.00</t>
  </si>
</sst>
</file>

<file path=xl/styles.xml><?xml version="1.0" encoding="utf-8"?>
<styleSheet xmlns="http://schemas.openxmlformats.org/spreadsheetml/2006/main">
  <numFmts count="4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0%"/>
    <numFmt numFmtId="179" formatCode="_-* #,##0\ _€_-;\-* #,##0\ _€_-;_-* &quot;-&quot;??\ _€_-;_-@_-"/>
    <numFmt numFmtId="180" formatCode="[$$-240A]\ #,##0"/>
    <numFmt numFmtId="181" formatCode="_-* #,##0.00\ &quot;€&quot;_-;\-* #,##0.00\ &quot;€&quot;_-;_-* &quot;-&quot;??\ &quot;€&quot;_-;_-@_-"/>
    <numFmt numFmtId="182" formatCode="#,##0.0"/>
    <numFmt numFmtId="183" formatCode="_(* #,##0_);_(* \(#,##0\);_(* &quot;-&quot;??_);_(@_)"/>
    <numFmt numFmtId="184" formatCode="_(* #,##0.0_);_(* \(#,##0.0\);_(* &quot;-&quot;??_);_(@_)"/>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240A]dddd\,\ dd&quot; de &quot;mmmm&quot; de &quot;yyyy"/>
    <numFmt numFmtId="190" formatCode="[$-240A]hh:mm:ss\ AM/PM"/>
    <numFmt numFmtId="191" formatCode="&quot;$&quot;\ #,##0.00"/>
    <numFmt numFmtId="192" formatCode="0.0"/>
    <numFmt numFmtId="193" formatCode="0.000%"/>
    <numFmt numFmtId="194" formatCode="0.0000%"/>
    <numFmt numFmtId="195" formatCode="#,##0.000"/>
    <numFmt numFmtId="196" formatCode="_(* #,##0.000_);_(* \(#,##0.000\);_(* &quot;-&quot;??_);_(@_)"/>
    <numFmt numFmtId="197" formatCode="_(&quot;$&quot;\ * #,##0.0_);_(&quot;$&quot;\ * \(#,##0.0\);_(&quot;$&quot;\ * &quot;-&quot;??_);_(@_)"/>
    <numFmt numFmtId="198" formatCode="_(&quot;$&quot;\ * #,##0_);_(&quot;$&quot;\ * \(#,##0\);_(&quot;$&quot;\ * &quot;-&quot;??_);_(@_)"/>
    <numFmt numFmtId="199" formatCode="_(* #,##0.0_);_(* \(#,##0.0\);_(* &quot;-&quot;_);_(@_)"/>
    <numFmt numFmtId="200" formatCode="_(* #,##0.00_);_(* \(#,##0.00\);_(* &quot;-&quot;_);_(@_)"/>
    <numFmt numFmtId="201" formatCode="#,##0.0000"/>
  </numFmts>
  <fonts count="69">
    <font>
      <sz val="11"/>
      <color theme="1"/>
      <name val="Calibri"/>
      <family val="2"/>
    </font>
    <font>
      <sz val="11"/>
      <color indexed="8"/>
      <name val="Calibri"/>
      <family val="2"/>
    </font>
    <font>
      <b/>
      <sz val="8"/>
      <name val="Arial"/>
      <family val="2"/>
    </font>
    <font>
      <sz val="10"/>
      <name val="Arial"/>
      <family val="2"/>
    </font>
    <font>
      <sz val="8"/>
      <name val="Arial"/>
      <family val="2"/>
    </font>
    <font>
      <sz val="10"/>
      <name val="Arial Narrow"/>
      <family val="2"/>
    </font>
    <font>
      <b/>
      <sz val="10"/>
      <name val="Arial Narrow"/>
      <family val="2"/>
    </font>
    <font>
      <b/>
      <sz val="9"/>
      <name val="Tahoma"/>
      <family val="2"/>
    </font>
    <font>
      <sz val="9"/>
      <name val="Tahoma"/>
      <family val="2"/>
    </font>
    <font>
      <b/>
      <sz val="10"/>
      <name val="Arial"/>
      <family val="2"/>
    </font>
    <font>
      <sz val="9"/>
      <name val="Arial"/>
      <family val="2"/>
    </font>
    <font>
      <sz val="10"/>
      <color indexed="8"/>
      <name val="Arial"/>
      <family val="2"/>
    </font>
    <font>
      <b/>
      <sz val="14"/>
      <name val="Arial"/>
      <family val="2"/>
    </font>
    <font>
      <sz val="12"/>
      <name val="Arial"/>
      <family val="2"/>
    </font>
    <font>
      <sz val="12"/>
      <color indexed="8"/>
      <name val="Arial"/>
      <family val="2"/>
    </font>
    <font>
      <b/>
      <sz val="12"/>
      <name val="Tahoma"/>
      <family val="2"/>
    </font>
    <font>
      <b/>
      <sz val="18"/>
      <name val="Arial"/>
      <family val="2"/>
    </font>
    <font>
      <sz val="14"/>
      <name val="Calibri"/>
      <family val="2"/>
    </font>
    <font>
      <sz val="14"/>
      <name val="Arial Narrow"/>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0"/>
      <color indexed="8"/>
      <name val="Calibri"/>
      <family val="2"/>
    </font>
    <font>
      <b/>
      <sz val="10"/>
      <color indexed="8"/>
      <name val="Arial"/>
      <family val="2"/>
    </font>
    <font>
      <sz val="11"/>
      <color indexed="8"/>
      <name val="Arial Narrow"/>
      <family val="2"/>
    </font>
    <font>
      <sz val="10"/>
      <name val="Calibri"/>
      <family val="2"/>
    </font>
    <font>
      <sz val="14"/>
      <color indexed="63"/>
      <name val="Arial Narrow"/>
      <family val="2"/>
    </font>
    <font>
      <sz val="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0"/>
      <color theme="1"/>
      <name val="Calibri"/>
      <family val="2"/>
    </font>
    <font>
      <sz val="10"/>
      <color theme="1"/>
      <name val="Arial"/>
      <family val="2"/>
    </font>
    <font>
      <b/>
      <sz val="10"/>
      <color theme="1"/>
      <name val="Arial"/>
      <family val="2"/>
    </font>
    <font>
      <sz val="12"/>
      <color theme="1"/>
      <name val="Arial"/>
      <family val="2"/>
    </font>
    <font>
      <sz val="11"/>
      <color theme="1"/>
      <name val="Arial Narrow"/>
      <family val="2"/>
    </font>
    <font>
      <sz val="14"/>
      <color rgb="FF222222"/>
      <name val="Arial Narrow"/>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bgColor indexed="64"/>
      </patternFill>
    </fill>
    <fill>
      <patternFill patternType="solid">
        <fgColor rgb="FF7BB800"/>
        <bgColor indexed="64"/>
      </patternFill>
    </fill>
    <fill>
      <patternFill patternType="solid">
        <fgColor indexed="9"/>
        <bgColor indexed="64"/>
      </patternFill>
    </fill>
    <fill>
      <patternFill patternType="solid">
        <fgColor rgb="FF00B050"/>
        <bgColor indexed="64"/>
      </patternFill>
    </fill>
    <fill>
      <patternFill patternType="solid">
        <fgColor theme="0" tint="-0.1499900072813034"/>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bottom style="thin"/>
    </border>
    <border>
      <left style="thin"/>
      <right style="thin"/>
      <top style="medium"/>
      <bottom/>
    </border>
    <border>
      <left style="medium"/>
      <right/>
      <top style="medium"/>
      <bottom/>
    </border>
    <border>
      <left style="medium"/>
      <right/>
      <top/>
      <bottom/>
    </border>
    <border>
      <left/>
      <right style="medium"/>
      <top/>
      <bottom/>
    </border>
    <border>
      <left style="medium"/>
      <right/>
      <top/>
      <bottom style="medium"/>
    </border>
    <border>
      <left/>
      <right/>
      <top/>
      <bottom style="medium"/>
    </border>
    <border>
      <left/>
      <right style="thin"/>
      <top style="thin"/>
      <bottom style="thin"/>
    </border>
    <border>
      <left style="thin"/>
      <right style="thin"/>
      <top style="thin"/>
      <bottom/>
    </border>
    <border>
      <left style="thin"/>
      <right/>
      <top style="medium"/>
      <bottom style="thin"/>
    </border>
    <border>
      <left style="thin"/>
      <right/>
      <top style="thin"/>
      <bottom style="thin"/>
    </border>
    <border>
      <left style="thin"/>
      <right/>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bottom/>
    </border>
    <border>
      <left style="thin"/>
      <right>
        <color indexed="63"/>
      </right>
      <top/>
      <bottom style="thin"/>
    </border>
    <border>
      <left style="thin"/>
      <right style="thin"/>
      <top/>
      <bottom style="medium"/>
    </border>
    <border>
      <left/>
      <right style="thin"/>
      <top/>
      <bottom style="medium"/>
    </border>
    <border>
      <left style="thin"/>
      <right/>
      <top/>
      <bottom style="medium"/>
    </border>
    <border>
      <left style="medium"/>
      <right style="thin"/>
      <top/>
      <bottom style="medium"/>
    </border>
    <border>
      <left style="thin"/>
      <right style="medium"/>
      <top/>
      <bottom style="medium"/>
    </border>
    <border>
      <left style="thin"/>
      <right style="medium"/>
      <top/>
      <bottom style="thin"/>
    </border>
    <border>
      <left style="thin"/>
      <right style="medium"/>
      <top style="thin"/>
      <bottom style="medium"/>
    </border>
    <border>
      <left style="thin"/>
      <right style="medium"/>
      <top style="medium"/>
      <bottom style="thin"/>
    </border>
    <border>
      <left style="thin"/>
      <right style="medium"/>
      <top style="thin"/>
      <bottom style="thin"/>
    </border>
    <border>
      <left style="thin"/>
      <right style="medium"/>
      <top style="thin"/>
      <bottom/>
    </border>
    <border>
      <left/>
      <right/>
      <top style="thin"/>
      <bottom style="thin"/>
    </border>
    <border>
      <left/>
      <right style="medium"/>
      <top/>
      <bottom style="medium"/>
    </border>
    <border>
      <left/>
      <right style="thin"/>
      <top style="thin"/>
      <bottom style="medium"/>
    </border>
    <border>
      <left/>
      <right style="thin"/>
      <top style="medium"/>
      <bottom style="thin"/>
    </border>
    <border>
      <left style="medium"/>
      <right style="thin"/>
      <top style="thin"/>
      <bottom>
        <color indexed="63"/>
      </bottom>
    </border>
    <border>
      <left/>
      <right/>
      <top style="medium"/>
      <bottom/>
    </border>
    <border>
      <left/>
      <right style="thin"/>
      <top style="medium"/>
      <bottom/>
    </border>
    <border>
      <left/>
      <right style="thin"/>
      <top/>
      <bottom/>
    </border>
    <border>
      <left/>
      <right style="thin"/>
      <top style="thin"/>
      <bottom/>
    </border>
    <border>
      <left>
        <color indexed="63"/>
      </left>
      <right style="thin"/>
      <top/>
      <bottom style="thin"/>
    </border>
    <border>
      <left style="thin"/>
      <right/>
      <top/>
      <bottom/>
    </border>
    <border>
      <left/>
      <right/>
      <top style="thin"/>
      <bottom/>
    </border>
    <border>
      <left style="thin"/>
      <right style="medium"/>
      <top style="medium"/>
      <bottom/>
    </border>
    <border>
      <left style="thin"/>
      <right style="medium"/>
      <top/>
      <bottom/>
    </border>
    <border>
      <left/>
      <right/>
      <top style="medium"/>
      <bottom style="thin"/>
    </border>
    <border>
      <left/>
      <right style="medium"/>
      <top style="medium"/>
      <bottom style="thin"/>
    </border>
    <border>
      <left/>
      <right style="medium"/>
      <top style="thin"/>
      <bottom style="thin"/>
    </border>
    <border>
      <left/>
      <right/>
      <top style="thin"/>
      <bottom style="medium"/>
    </border>
    <border>
      <left style="thin"/>
      <right>
        <color indexed="63"/>
      </right>
      <top style="medium"/>
      <bottom>
        <color indexed="63"/>
      </bottom>
    </border>
    <border>
      <left style="medium"/>
      <right style="thin"/>
      <top/>
      <bottom/>
    </border>
    <border>
      <left/>
      <right/>
      <top style="medium"/>
      <bottom style="medium"/>
    </border>
    <border>
      <left/>
      <right style="medium"/>
      <top style="medium"/>
      <bottom style="medium"/>
    </border>
    <border>
      <left style="medium"/>
      <right style="thin"/>
      <top>
        <color indexed="63"/>
      </top>
      <bottom style="thin"/>
    </border>
    <border>
      <left style="medium"/>
      <right style="medium"/>
      <top style="medium"/>
      <bottom/>
    </border>
    <border>
      <left style="medium"/>
      <right style="medium"/>
      <top/>
      <bottom style="medium"/>
    </border>
    <border>
      <left style="medium"/>
      <right style="medium"/>
      <top style="medium"/>
      <bottom style="thin"/>
    </border>
    <border>
      <left style="medium"/>
      <right style="medium"/>
      <top style="thin"/>
      <bottom style="medium"/>
    </border>
    <border>
      <left style="medium"/>
      <right/>
      <top style="medium"/>
      <bottom style="medium"/>
    </border>
    <border>
      <left/>
      <right style="medium"/>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1" fontId="1" fillId="0" borderId="0" applyFont="0" applyFill="0" applyBorder="0" applyAlignment="0" applyProtection="0"/>
    <xf numFmtId="0" fontId="55" fillId="31" borderId="0" applyNumberFormat="0" applyBorder="0" applyAlignment="0" applyProtection="0"/>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419">
    <xf numFmtId="0" fontId="0" fillId="0" borderId="0" xfId="0" applyFont="1" applyAlignment="1">
      <alignment/>
    </xf>
    <xf numFmtId="0" fontId="6" fillId="0" borderId="0" xfId="56" applyFont="1" applyAlignment="1">
      <alignment vertical="center"/>
      <protection/>
    </xf>
    <xf numFmtId="0" fontId="5" fillId="0" borderId="0" xfId="56" applyFont="1" applyAlignment="1">
      <alignment vertical="center"/>
      <protection/>
    </xf>
    <xf numFmtId="0" fontId="5" fillId="0" borderId="0" xfId="56" applyFont="1" applyFill="1" applyAlignment="1">
      <alignment horizontal="left" vertical="center"/>
      <protection/>
    </xf>
    <xf numFmtId="0" fontId="62" fillId="0" borderId="0" xfId="0" applyFont="1" applyAlignment="1">
      <alignment/>
    </xf>
    <xf numFmtId="0" fontId="63" fillId="0" borderId="0" xfId="0" applyFont="1" applyAlignment="1">
      <alignment/>
    </xf>
    <xf numFmtId="0" fontId="10" fillId="33" borderId="10" xfId="0" applyFont="1" applyFill="1" applyBorder="1" applyAlignment="1" applyProtection="1">
      <alignment horizontal="center" vertical="center" wrapText="1"/>
      <protection locked="0"/>
    </xf>
    <xf numFmtId="0" fontId="10" fillId="33" borderId="11" xfId="0" applyFont="1" applyFill="1" applyBorder="1" applyAlignment="1" applyProtection="1">
      <alignment horizontal="center" vertical="center" wrapText="1"/>
      <protection locked="0"/>
    </xf>
    <xf numFmtId="0" fontId="63" fillId="0" borderId="0" xfId="0" applyFont="1" applyAlignment="1">
      <alignment horizontal="center" vertical="center"/>
    </xf>
    <xf numFmtId="1" fontId="0" fillId="0" borderId="0" xfId="0" applyNumberFormat="1" applyAlignment="1">
      <alignment/>
    </xf>
    <xf numFmtId="3" fontId="3" fillId="34" borderId="10" xfId="0" applyNumberFormat="1" applyFont="1" applyFill="1" applyBorder="1" applyAlignment="1">
      <alignment horizontal="center" vertical="center" wrapText="1"/>
    </xf>
    <xf numFmtId="0" fontId="10" fillId="33" borderId="12" xfId="0" applyFont="1" applyFill="1" applyBorder="1" applyAlignment="1" applyProtection="1">
      <alignment horizontal="center" vertical="center" wrapText="1"/>
      <protection locked="0"/>
    </xf>
    <xf numFmtId="0" fontId="64" fillId="0" borderId="0" xfId="0" applyFont="1" applyAlignment="1">
      <alignment/>
    </xf>
    <xf numFmtId="0" fontId="6" fillId="35" borderId="13" xfId="56" applyFont="1" applyFill="1" applyBorder="1" applyAlignment="1">
      <alignment horizontal="center" vertical="center" wrapText="1"/>
      <protection/>
    </xf>
    <xf numFmtId="0" fontId="6" fillId="35" borderId="14" xfId="56" applyFont="1" applyFill="1" applyBorder="1" applyAlignment="1">
      <alignment horizontal="center" vertical="center" wrapText="1"/>
      <protection/>
    </xf>
    <xf numFmtId="0" fontId="0" fillId="34" borderId="0" xfId="0" applyFill="1" applyAlignment="1">
      <alignment/>
    </xf>
    <xf numFmtId="0" fontId="0" fillId="34" borderId="0" xfId="0" applyFill="1" applyAlignment="1">
      <alignment horizontal="center"/>
    </xf>
    <xf numFmtId="0" fontId="0" fillId="0" borderId="0" xfId="0" applyFill="1" applyAlignment="1">
      <alignment/>
    </xf>
    <xf numFmtId="0" fontId="65" fillId="34" borderId="15" xfId="0" applyFont="1" applyFill="1" applyBorder="1" applyAlignment="1">
      <alignment/>
    </xf>
    <xf numFmtId="0" fontId="65" fillId="34" borderId="0" xfId="0" applyFont="1" applyFill="1" applyBorder="1" applyAlignment="1">
      <alignment/>
    </xf>
    <xf numFmtId="0" fontId="65" fillId="34" borderId="0" xfId="0" applyFont="1" applyFill="1" applyBorder="1" applyAlignment="1">
      <alignment horizontal="center"/>
    </xf>
    <xf numFmtId="0" fontId="65" fillId="34" borderId="16" xfId="0" applyFont="1" applyFill="1" applyBorder="1" applyAlignment="1">
      <alignment/>
    </xf>
    <xf numFmtId="0" fontId="13" fillId="34" borderId="15" xfId="0" applyFont="1" applyFill="1" applyBorder="1" applyAlignment="1">
      <alignment vertical="top" wrapText="1"/>
    </xf>
    <xf numFmtId="0" fontId="13" fillId="34" borderId="0" xfId="0" applyFont="1" applyFill="1" applyBorder="1" applyAlignment="1">
      <alignment vertical="top" wrapText="1"/>
    </xf>
    <xf numFmtId="0" fontId="13" fillId="34" borderId="0" xfId="0" applyFont="1" applyFill="1" applyBorder="1" applyAlignment="1">
      <alignment horizontal="center" vertical="center" wrapText="1"/>
    </xf>
    <xf numFmtId="0" fontId="13" fillId="0" borderId="0" xfId="56" applyFont="1" applyBorder="1" applyAlignment="1">
      <alignment vertical="center"/>
      <protection/>
    </xf>
    <xf numFmtId="0" fontId="14" fillId="0" borderId="0" xfId="0" applyFont="1" applyAlignment="1">
      <alignment/>
    </xf>
    <xf numFmtId="0" fontId="0" fillId="0" borderId="17" xfId="0" applyFill="1" applyBorder="1" applyAlignment="1">
      <alignment/>
    </xf>
    <xf numFmtId="0" fontId="0" fillId="0" borderId="18" xfId="0" applyFill="1" applyBorder="1" applyAlignment="1">
      <alignment/>
    </xf>
    <xf numFmtId="0" fontId="13" fillId="0" borderId="10" xfId="0" applyFont="1" applyFill="1" applyBorder="1" applyAlignment="1">
      <alignment horizontal="center" vertical="center" wrapText="1"/>
    </xf>
    <xf numFmtId="0" fontId="13" fillId="0" borderId="10" xfId="0" applyFont="1" applyBorder="1" applyAlignment="1">
      <alignment horizontal="center" vertical="center"/>
    </xf>
    <xf numFmtId="0" fontId="13" fillId="0" borderId="10" xfId="0" applyFont="1" applyFill="1" applyBorder="1" applyAlignment="1">
      <alignment horizontal="center" vertical="center"/>
    </xf>
    <xf numFmtId="0" fontId="13" fillId="0" borderId="10" xfId="0" applyFont="1" applyFill="1" applyBorder="1" applyAlignment="1">
      <alignment horizontal="center"/>
    </xf>
    <xf numFmtId="0" fontId="3" fillId="0" borderId="0" xfId="0" applyFont="1" applyFill="1" applyAlignment="1">
      <alignment/>
    </xf>
    <xf numFmtId="0" fontId="4" fillId="0" borderId="0" xfId="0" applyFont="1" applyFill="1" applyAlignment="1">
      <alignment/>
    </xf>
    <xf numFmtId="0" fontId="13" fillId="0" borderId="0" xfId="0" applyFont="1" applyFill="1" applyAlignment="1">
      <alignment horizontal="center"/>
    </xf>
    <xf numFmtId="0" fontId="0" fillId="0" borderId="0" xfId="0" applyFill="1" applyAlignment="1">
      <alignment horizontal="center"/>
    </xf>
    <xf numFmtId="179" fontId="0" fillId="0" borderId="0" xfId="0" applyNumberFormat="1" applyFill="1" applyAlignment="1">
      <alignment horizontal="center"/>
    </xf>
    <xf numFmtId="0" fontId="66" fillId="0" borderId="0" xfId="0" applyFont="1" applyFill="1" applyAlignment="1">
      <alignment horizontal="center" vertical="center"/>
    </xf>
    <xf numFmtId="0" fontId="13" fillId="33" borderId="11" xfId="0" applyFont="1" applyFill="1" applyBorder="1" applyAlignment="1">
      <alignment horizontal="center" vertical="center" wrapText="1"/>
    </xf>
    <xf numFmtId="0" fontId="13" fillId="0" borderId="10" xfId="0" applyFont="1" applyFill="1" applyBorder="1" applyAlignment="1">
      <alignment horizontal="justify" vertical="center" wrapText="1"/>
    </xf>
    <xf numFmtId="0" fontId="13" fillId="0" borderId="19" xfId="0" applyFont="1" applyBorder="1" applyAlignment="1">
      <alignment horizontal="center" vertical="center"/>
    </xf>
    <xf numFmtId="0" fontId="3" fillId="0" borderId="0" xfId="56" applyBorder="1" applyAlignment="1">
      <alignment vertical="center"/>
      <protection/>
    </xf>
    <xf numFmtId="0" fontId="9" fillId="35" borderId="10" xfId="56" applyFont="1" applyFill="1" applyBorder="1" applyAlignment="1">
      <alignment horizontal="left" vertical="center" wrapText="1"/>
      <protection/>
    </xf>
    <xf numFmtId="0" fontId="9" fillId="35" borderId="11" xfId="56" applyFont="1" applyFill="1" applyBorder="1" applyAlignment="1">
      <alignment horizontal="left" vertical="center" wrapText="1"/>
      <protection/>
    </xf>
    <xf numFmtId="0" fontId="3" fillId="36" borderId="0" xfId="56" applyFill="1" applyBorder="1" applyAlignment="1">
      <alignment vertical="center"/>
      <protection/>
    </xf>
    <xf numFmtId="0" fontId="9" fillId="35" borderId="20" xfId="56" applyFont="1" applyFill="1" applyBorder="1" applyAlignment="1">
      <alignment horizontal="center" vertical="center" wrapText="1"/>
      <protection/>
    </xf>
    <xf numFmtId="10" fontId="3" fillId="35" borderId="20" xfId="56" applyNumberFormat="1" applyFont="1" applyFill="1" applyBorder="1" applyAlignment="1">
      <alignment horizontal="center" vertical="center" wrapText="1"/>
      <protection/>
    </xf>
    <xf numFmtId="9" fontId="9" fillId="35" borderId="12" xfId="56" applyNumberFormat="1" applyFont="1" applyFill="1" applyBorder="1" applyAlignment="1">
      <alignment vertical="center" wrapText="1"/>
      <protection/>
    </xf>
    <xf numFmtId="0" fontId="10" fillId="33" borderId="21" xfId="0" applyFont="1" applyFill="1" applyBorder="1" applyAlignment="1" applyProtection="1">
      <alignment horizontal="center" vertical="center" wrapText="1"/>
      <protection locked="0"/>
    </xf>
    <xf numFmtId="0" fontId="10" fillId="33" borderId="22" xfId="0" applyFont="1" applyFill="1" applyBorder="1" applyAlignment="1" applyProtection="1">
      <alignment horizontal="center" vertical="center" wrapText="1"/>
      <protection locked="0"/>
    </xf>
    <xf numFmtId="0" fontId="10" fillId="33" borderId="23" xfId="0" applyFont="1" applyFill="1" applyBorder="1" applyAlignment="1" applyProtection="1">
      <alignment horizontal="center" vertical="center" wrapText="1"/>
      <protection locked="0"/>
    </xf>
    <xf numFmtId="0" fontId="2" fillId="35" borderId="20" xfId="56" applyFont="1" applyFill="1" applyBorder="1" applyAlignment="1">
      <alignment horizontal="center" vertical="center" textRotation="180" wrapText="1"/>
      <protection/>
    </xf>
    <xf numFmtId="0" fontId="0" fillId="28" borderId="12" xfId="0" applyFill="1" applyBorder="1" applyAlignment="1">
      <alignment/>
    </xf>
    <xf numFmtId="41" fontId="63" fillId="0" borderId="0" xfId="0" applyNumberFormat="1" applyFont="1" applyAlignment="1">
      <alignment/>
    </xf>
    <xf numFmtId="3" fontId="3" fillId="34" borderId="11" xfId="0" applyNumberFormat="1"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0" borderId="10" xfId="0" applyFont="1" applyBorder="1" applyAlignment="1">
      <alignment horizontal="justify" vertical="center" wrapText="1"/>
    </xf>
    <xf numFmtId="0" fontId="41" fillId="0" borderId="0" xfId="0" applyFont="1" applyAlignment="1">
      <alignment/>
    </xf>
    <xf numFmtId="0" fontId="13" fillId="34" borderId="10" xfId="0" applyFont="1" applyFill="1" applyBorder="1" applyAlignment="1">
      <alignment horizontal="center" vertical="center"/>
    </xf>
    <xf numFmtId="182" fontId="3" fillId="34" borderId="24" xfId="0" applyNumberFormat="1" applyFont="1" applyFill="1" applyBorder="1" applyAlignment="1">
      <alignment horizontal="center" vertical="center" wrapText="1"/>
    </xf>
    <xf numFmtId="182" fontId="3" fillId="34" borderId="25" xfId="0" applyNumberFormat="1" applyFont="1" applyFill="1" applyBorder="1" applyAlignment="1">
      <alignment horizontal="center" vertical="center" wrapText="1"/>
    </xf>
    <xf numFmtId="3" fontId="3" fillId="34" borderId="26" xfId="0" applyNumberFormat="1" applyFont="1" applyFill="1" applyBorder="1" applyAlignment="1">
      <alignment horizontal="center" vertical="center" wrapText="1"/>
    </xf>
    <xf numFmtId="3" fontId="3" fillId="34" borderId="10" xfId="0" applyNumberFormat="1" applyFont="1" applyFill="1" applyBorder="1" applyAlignment="1">
      <alignment horizontal="right" vertical="center" wrapText="1"/>
    </xf>
    <xf numFmtId="3" fontId="3" fillId="34" borderId="10" xfId="52" applyNumberFormat="1" applyFont="1" applyFill="1" applyBorder="1" applyAlignment="1">
      <alignment horizontal="center" vertical="center" wrapText="1"/>
    </xf>
    <xf numFmtId="0" fontId="3" fillId="34" borderId="26"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12" xfId="0" applyFont="1" applyFill="1" applyBorder="1" applyAlignment="1">
      <alignment horizontal="center" vertical="center"/>
    </xf>
    <xf numFmtId="182" fontId="3" fillId="34" borderId="10" xfId="0" applyNumberFormat="1" applyFont="1" applyFill="1" applyBorder="1" applyAlignment="1">
      <alignment horizontal="center" vertical="center"/>
    </xf>
    <xf numFmtId="3" fontId="3" fillId="34" borderId="27" xfId="52" applyNumberFormat="1" applyFont="1" applyFill="1" applyBorder="1" applyAlignment="1">
      <alignment horizontal="center" vertical="center"/>
    </xf>
    <xf numFmtId="3" fontId="3" fillId="34" borderId="11" xfId="52" applyNumberFormat="1" applyFont="1" applyFill="1" applyBorder="1" applyAlignment="1">
      <alignment horizontal="center" vertical="center"/>
    </xf>
    <xf numFmtId="41" fontId="3" fillId="34" borderId="11" xfId="52" applyNumberFormat="1" applyFont="1" applyFill="1" applyBorder="1" applyAlignment="1">
      <alignment horizontal="center" vertical="center"/>
    </xf>
    <xf numFmtId="3" fontId="3" fillId="34" borderId="11" xfId="52" applyNumberFormat="1" applyFont="1" applyFill="1" applyBorder="1" applyAlignment="1">
      <alignment horizontal="center" vertical="center" wrapText="1"/>
    </xf>
    <xf numFmtId="4" fontId="3" fillId="34" borderId="25" xfId="0" applyNumberFormat="1" applyFont="1" applyFill="1" applyBorder="1" applyAlignment="1">
      <alignment horizontal="center" vertical="center" wrapText="1"/>
    </xf>
    <xf numFmtId="41" fontId="3" fillId="34" borderId="10" xfId="0" applyNumberFormat="1" applyFont="1" applyFill="1" applyBorder="1" applyAlignment="1">
      <alignment horizontal="center" vertical="center"/>
    </xf>
    <xf numFmtId="41" fontId="3" fillId="34" borderId="27" xfId="52" applyNumberFormat="1" applyFont="1" applyFill="1" applyBorder="1" applyAlignment="1">
      <alignment horizontal="center" vertical="center"/>
    </xf>
    <xf numFmtId="0" fontId="3" fillId="34" borderId="24" xfId="0" applyFont="1" applyFill="1" applyBorder="1" applyAlignment="1">
      <alignment horizontal="center" vertical="center"/>
    </xf>
    <xf numFmtId="0" fontId="3" fillId="34" borderId="25" xfId="0" applyFont="1" applyFill="1" applyBorder="1" applyAlignment="1">
      <alignment horizontal="center" vertical="center"/>
    </xf>
    <xf numFmtId="41" fontId="9" fillId="34" borderId="12" xfId="0" applyNumberFormat="1" applyFont="1" applyFill="1" applyBorder="1" applyAlignment="1">
      <alignment/>
    </xf>
    <xf numFmtId="41" fontId="9" fillId="34" borderId="10" xfId="0" applyNumberFormat="1" applyFont="1" applyFill="1" applyBorder="1" applyAlignment="1" applyProtection="1">
      <alignment vertical="center" wrapText="1"/>
      <protection locked="0"/>
    </xf>
    <xf numFmtId="4" fontId="3" fillId="34" borderId="10" xfId="0" applyNumberFormat="1" applyFont="1" applyFill="1" applyBorder="1" applyAlignment="1">
      <alignment horizontal="center" vertical="center"/>
    </xf>
    <xf numFmtId="183" fontId="3" fillId="34" borderId="10" xfId="49" applyNumberFormat="1" applyFont="1" applyFill="1" applyBorder="1" applyAlignment="1" applyProtection="1">
      <alignment vertical="center" wrapText="1"/>
      <protection locked="0"/>
    </xf>
    <xf numFmtId="178" fontId="0" fillId="0" borderId="0" xfId="0" applyNumberFormat="1" applyAlignment="1">
      <alignment horizontal="center"/>
    </xf>
    <xf numFmtId="9" fontId="9" fillId="35" borderId="12" xfId="56" applyNumberFormat="1" applyFont="1" applyFill="1" applyBorder="1" applyAlignment="1">
      <alignment horizontal="center" vertical="center" wrapText="1"/>
      <protection/>
    </xf>
    <xf numFmtId="178" fontId="9" fillId="35" borderId="20" xfId="56" applyNumberFormat="1" applyFont="1" applyFill="1" applyBorder="1" applyAlignment="1">
      <alignment horizontal="center" vertical="center" wrapText="1"/>
      <protection/>
    </xf>
    <xf numFmtId="198" fontId="3" fillId="34" borderId="26" xfId="52" applyNumberFormat="1" applyFont="1" applyFill="1" applyBorder="1" applyAlignment="1">
      <alignment horizontal="center" vertical="center"/>
    </xf>
    <xf numFmtId="198" fontId="3" fillId="34" borderId="25" xfId="52" applyNumberFormat="1" applyFont="1" applyFill="1" applyBorder="1" applyAlignment="1">
      <alignment horizontal="center" vertical="center" wrapText="1"/>
    </xf>
    <xf numFmtId="198" fontId="3" fillId="34" borderId="10" xfId="52" applyNumberFormat="1" applyFont="1" applyFill="1" applyBorder="1" applyAlignment="1">
      <alignment horizontal="center" vertical="center" wrapText="1"/>
    </xf>
    <xf numFmtId="198" fontId="3" fillId="34" borderId="10" xfId="52" applyNumberFormat="1" applyFont="1" applyFill="1" applyBorder="1" applyAlignment="1">
      <alignment horizontal="center" vertical="center"/>
    </xf>
    <xf numFmtId="3" fontId="3" fillId="34" borderId="24" xfId="0" applyNumberFormat="1" applyFont="1" applyFill="1" applyBorder="1" applyAlignment="1">
      <alignment horizontal="center" vertical="center" wrapText="1"/>
    </xf>
    <xf numFmtId="0" fontId="19" fillId="33" borderId="23" xfId="57" applyFont="1" applyFill="1" applyBorder="1" applyAlignment="1">
      <alignment horizontal="center" vertical="center" wrapText="1"/>
      <protection/>
    </xf>
    <xf numFmtId="180" fontId="4" fillId="0" borderId="10" xfId="57" applyNumberFormat="1" applyFont="1" applyFill="1" applyBorder="1" applyAlignment="1">
      <alignment horizontal="left" vertical="center" wrapText="1"/>
      <protection/>
    </xf>
    <xf numFmtId="4" fontId="2" fillId="0" borderId="10" xfId="57" applyNumberFormat="1" applyFont="1" applyFill="1" applyBorder="1" applyAlignment="1">
      <alignment horizontal="center" vertical="center" wrapText="1"/>
      <protection/>
    </xf>
    <xf numFmtId="0" fontId="11" fillId="0" borderId="12" xfId="0" applyFont="1" applyFill="1" applyBorder="1" applyAlignment="1">
      <alignment horizontal="center" vertical="center" wrapText="1"/>
    </xf>
    <xf numFmtId="3" fontId="3" fillId="0" borderId="12" xfId="0" applyNumberFormat="1" applyFont="1" applyBorder="1" applyAlignment="1">
      <alignment horizontal="center" vertical="center"/>
    </xf>
    <xf numFmtId="0" fontId="0" fillId="0" borderId="12" xfId="0" applyBorder="1" applyAlignment="1">
      <alignment/>
    </xf>
    <xf numFmtId="0" fontId="13" fillId="33" borderId="11" xfId="0" applyFont="1" applyFill="1" applyBorder="1" applyAlignment="1">
      <alignment horizontal="center" vertical="center" wrapText="1"/>
    </xf>
    <xf numFmtId="4" fontId="1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182" fontId="3" fillId="0" borderId="25"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182" fontId="3" fillId="0" borderId="10" xfId="0" applyNumberFormat="1" applyFont="1" applyFill="1" applyBorder="1" applyAlignment="1">
      <alignment horizontal="center" vertical="center"/>
    </xf>
    <xf numFmtId="41" fontId="3" fillId="0" borderId="11" xfId="52" applyNumberFormat="1" applyFont="1" applyFill="1" applyBorder="1" applyAlignment="1">
      <alignment horizontal="center" vertical="center"/>
    </xf>
    <xf numFmtId="44" fontId="3" fillId="34" borderId="10" xfId="52" applyFont="1" applyFill="1" applyBorder="1" applyAlignment="1">
      <alignment horizontal="right" vertical="center" wrapText="1"/>
    </xf>
    <xf numFmtId="44" fontId="3" fillId="34" borderId="10" xfId="52" applyFont="1" applyFill="1" applyBorder="1" applyAlignment="1">
      <alignment horizontal="center" vertical="center" wrapText="1"/>
    </xf>
    <xf numFmtId="0" fontId="13" fillId="33" borderId="19" xfId="0" applyFont="1" applyFill="1" applyBorder="1" applyAlignment="1">
      <alignment vertical="center"/>
    </xf>
    <xf numFmtId="198" fontId="3" fillId="34" borderId="12" xfId="52" applyNumberFormat="1" applyFont="1" applyFill="1" applyBorder="1" applyAlignment="1">
      <alignment horizontal="center" vertical="center" wrapText="1"/>
    </xf>
    <xf numFmtId="0" fontId="13" fillId="0" borderId="0" xfId="0" applyFont="1" applyFill="1" applyBorder="1" applyAlignment="1">
      <alignment horizontal="center"/>
    </xf>
    <xf numFmtId="198" fontId="3" fillId="34" borderId="10" xfId="52" applyNumberFormat="1" applyFont="1" applyFill="1" applyBorder="1" applyAlignment="1" applyProtection="1">
      <alignment vertical="center" wrapText="1"/>
      <protection locked="0"/>
    </xf>
    <xf numFmtId="4" fontId="4" fillId="0" borderId="10" xfId="57" applyNumberFormat="1" applyFont="1" applyFill="1" applyBorder="1" applyAlignment="1">
      <alignment horizontal="center" vertical="center" wrapText="1"/>
      <protection/>
    </xf>
    <xf numFmtId="180" fontId="4" fillId="0" borderId="10" xfId="57" applyNumberFormat="1" applyFont="1" applyFill="1" applyBorder="1" applyAlignment="1">
      <alignment vertical="center" wrapText="1"/>
      <protection/>
    </xf>
    <xf numFmtId="0" fontId="4" fillId="0" borderId="10" xfId="57" applyFont="1" applyFill="1" applyBorder="1" applyAlignment="1">
      <alignment horizontal="left" vertical="center" wrapText="1"/>
      <protection/>
    </xf>
    <xf numFmtId="0" fontId="2" fillId="33" borderId="11" xfId="57" applyFont="1" applyFill="1" applyBorder="1" applyAlignment="1">
      <alignment horizontal="center" vertical="center" wrapText="1"/>
      <protection/>
    </xf>
    <xf numFmtId="3" fontId="3" fillId="34" borderId="10" xfId="0" applyNumberFormat="1" applyFont="1" applyFill="1" applyBorder="1" applyAlignment="1" applyProtection="1">
      <alignment vertical="center" wrapText="1"/>
      <protection locked="0"/>
    </xf>
    <xf numFmtId="44" fontId="3" fillId="34" borderId="10" xfId="52" applyFont="1" applyFill="1" applyBorder="1" applyAlignment="1">
      <alignment horizontal="center" vertical="center"/>
    </xf>
    <xf numFmtId="3" fontId="3" fillId="37" borderId="10" xfId="0" applyNumberFormat="1" applyFont="1" applyFill="1" applyBorder="1" applyAlignment="1" applyProtection="1">
      <alignment vertical="center" wrapText="1"/>
      <protection locked="0"/>
    </xf>
    <xf numFmtId="2" fontId="3" fillId="34" borderId="10" xfId="0" applyNumberFormat="1" applyFont="1" applyFill="1" applyBorder="1" applyAlignment="1">
      <alignment horizontal="center" vertical="center"/>
    </xf>
    <xf numFmtId="200" fontId="3" fillId="34" borderId="10" xfId="0" applyNumberFormat="1" applyFont="1" applyFill="1" applyBorder="1" applyAlignment="1">
      <alignment horizontal="center" vertical="center"/>
    </xf>
    <xf numFmtId="4" fontId="13" fillId="34" borderId="10" xfId="0" applyNumberFormat="1" applyFont="1" applyFill="1" applyBorder="1" applyAlignment="1">
      <alignment horizontal="center" vertical="center"/>
    </xf>
    <xf numFmtId="43" fontId="3" fillId="34" borderId="10" xfId="49" applyFont="1" applyFill="1" applyBorder="1" applyAlignment="1">
      <alignment horizontal="center" vertical="center"/>
    </xf>
    <xf numFmtId="43" fontId="3" fillId="34" borderId="11" xfId="49" applyFont="1" applyFill="1" applyBorder="1" applyAlignment="1">
      <alignment horizontal="center" vertical="center"/>
    </xf>
    <xf numFmtId="171" fontId="3" fillId="34" borderId="10" xfId="0" applyNumberFormat="1" applyFont="1" applyFill="1" applyBorder="1" applyAlignment="1">
      <alignment horizontal="center" vertical="center"/>
    </xf>
    <xf numFmtId="43" fontId="0" fillId="0" borderId="0" xfId="49" applyFont="1" applyAlignment="1">
      <alignment/>
    </xf>
    <xf numFmtId="43" fontId="0" fillId="0" borderId="0" xfId="0" applyNumberFormat="1" applyAlignment="1">
      <alignment/>
    </xf>
    <xf numFmtId="0" fontId="3" fillId="0" borderId="10" xfId="0" applyFont="1" applyFill="1" applyBorder="1" applyAlignment="1" applyProtection="1">
      <alignment vertical="center" wrapText="1"/>
      <protection locked="0"/>
    </xf>
    <xf numFmtId="43" fontId="3" fillId="0" borderId="10" xfId="49" applyFont="1" applyFill="1" applyBorder="1" applyAlignment="1" applyProtection="1">
      <alignment vertical="center" wrapText="1"/>
      <protection locked="0"/>
    </xf>
    <xf numFmtId="3" fontId="3" fillId="0" borderId="26" xfId="0" applyNumberFormat="1" applyFont="1" applyFill="1" applyBorder="1" applyAlignment="1">
      <alignment horizontal="center" vertical="center" wrapText="1"/>
    </xf>
    <xf numFmtId="0" fontId="3" fillId="0" borderId="26" xfId="0" applyFont="1" applyFill="1" applyBorder="1" applyAlignment="1">
      <alignment horizontal="center" vertical="center"/>
    </xf>
    <xf numFmtId="41" fontId="3" fillId="0" borderId="27" xfId="52" applyNumberFormat="1" applyFont="1" applyFill="1" applyBorder="1" applyAlignment="1">
      <alignment horizontal="center" vertical="center"/>
    </xf>
    <xf numFmtId="43" fontId="3" fillId="0" borderId="10" xfId="49" applyFont="1" applyFill="1" applyBorder="1" applyAlignment="1">
      <alignment horizontal="center" vertical="center"/>
    </xf>
    <xf numFmtId="0" fontId="3" fillId="0" borderId="25" xfId="0" applyFont="1" applyFill="1" applyBorder="1" applyAlignment="1">
      <alignment horizontal="center" vertical="center"/>
    </xf>
    <xf numFmtId="0" fontId="3" fillId="0" borderId="24" xfId="0" applyFont="1" applyFill="1" applyBorder="1" applyAlignment="1">
      <alignment horizontal="center" vertical="center"/>
    </xf>
    <xf numFmtId="43" fontId="3" fillId="0" borderId="11" xfId="49" applyFont="1" applyFill="1" applyBorder="1" applyAlignment="1">
      <alignment horizontal="center" vertical="center"/>
    </xf>
    <xf numFmtId="198" fontId="3" fillId="0" borderId="24" xfId="52" applyNumberFormat="1" applyFont="1" applyFill="1" applyBorder="1" applyAlignment="1">
      <alignment horizontal="center" vertical="center"/>
    </xf>
    <xf numFmtId="198" fontId="3" fillId="0" borderId="26" xfId="52" applyNumberFormat="1" applyFont="1" applyFill="1" applyBorder="1" applyAlignment="1">
      <alignment horizontal="center" vertical="center" wrapText="1"/>
    </xf>
    <xf numFmtId="43" fontId="3" fillId="34" borderId="26" xfId="49" applyFont="1" applyFill="1" applyBorder="1" applyAlignment="1">
      <alignment horizontal="center" vertical="center"/>
    </xf>
    <xf numFmtId="2" fontId="13" fillId="0" borderId="10" xfId="0" applyNumberFormat="1" applyFont="1" applyFill="1" applyBorder="1" applyAlignment="1">
      <alignment horizontal="center" vertical="center"/>
    </xf>
    <xf numFmtId="192" fontId="3" fillId="0" borderId="25" xfId="0" applyNumberFormat="1" applyFont="1" applyFill="1" applyBorder="1" applyAlignment="1">
      <alignment horizontal="center" vertical="center"/>
    </xf>
    <xf numFmtId="192" fontId="3" fillId="0" borderId="10"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xf>
    <xf numFmtId="9" fontId="3" fillId="34" borderId="10" xfId="59" applyFont="1" applyFill="1" applyBorder="1" applyAlignment="1">
      <alignment horizontal="center" vertical="top" wrapText="1"/>
    </xf>
    <xf numFmtId="178" fontId="3" fillId="34" borderId="10" xfId="59" applyNumberFormat="1" applyFont="1" applyFill="1" applyBorder="1" applyAlignment="1">
      <alignment horizontal="center" vertical="top" wrapText="1"/>
    </xf>
    <xf numFmtId="178" fontId="5" fillId="34" borderId="25" xfId="0" applyNumberFormat="1" applyFont="1" applyFill="1" applyBorder="1" applyAlignment="1">
      <alignment vertical="center"/>
    </xf>
    <xf numFmtId="178" fontId="5" fillId="34" borderId="10" xfId="0" applyNumberFormat="1" applyFont="1" applyFill="1" applyBorder="1" applyAlignment="1">
      <alignment vertical="center"/>
    </xf>
    <xf numFmtId="10" fontId="5" fillId="34" borderId="25" xfId="0" applyNumberFormat="1" applyFont="1" applyFill="1" applyBorder="1" applyAlignment="1">
      <alignment vertical="center"/>
    </xf>
    <xf numFmtId="0" fontId="13" fillId="34" borderId="10" xfId="0" applyFont="1" applyFill="1" applyBorder="1" applyAlignment="1">
      <alignment horizontal="center" vertical="center" wrapText="1"/>
    </xf>
    <xf numFmtId="192" fontId="13" fillId="34" borderId="10" xfId="59" applyNumberFormat="1" applyFont="1" applyFill="1" applyBorder="1" applyAlignment="1">
      <alignment horizontal="center" vertical="center"/>
    </xf>
    <xf numFmtId="0" fontId="13" fillId="34" borderId="10" xfId="0" applyFont="1" applyFill="1" applyBorder="1" applyAlignment="1">
      <alignment horizontal="justify" vertical="center" wrapText="1"/>
    </xf>
    <xf numFmtId="0" fontId="13" fillId="34" borderId="19" xfId="0" applyFont="1" applyFill="1" applyBorder="1" applyAlignment="1">
      <alignment horizontal="center" vertical="center"/>
    </xf>
    <xf numFmtId="178" fontId="13" fillId="34" borderId="10" xfId="0" applyNumberFormat="1" applyFont="1" applyFill="1" applyBorder="1" applyAlignment="1">
      <alignment horizontal="center" vertical="center"/>
    </xf>
    <xf numFmtId="9" fontId="13" fillId="34" borderId="10" xfId="0" applyNumberFormat="1" applyFont="1" applyFill="1" applyBorder="1" applyAlignment="1">
      <alignment horizontal="center" vertical="center"/>
    </xf>
    <xf numFmtId="0" fontId="13" fillId="34" borderId="10" xfId="0" applyFont="1" applyFill="1" applyBorder="1" applyAlignment="1">
      <alignment horizontal="center" vertical="center" wrapText="1"/>
    </xf>
    <xf numFmtId="0" fontId="13" fillId="34" borderId="10"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 xfId="0" applyFont="1" applyFill="1" applyBorder="1" applyAlignment="1">
      <alignment horizontal="center" vertical="center" wrapText="1"/>
    </xf>
    <xf numFmtId="182" fontId="3" fillId="34" borderId="28" xfId="0" applyNumberFormat="1" applyFont="1" applyFill="1" applyBorder="1" applyAlignment="1">
      <alignment horizontal="center" vertical="center" wrapText="1"/>
    </xf>
    <xf numFmtId="4" fontId="3" fillId="34" borderId="24" xfId="0" applyNumberFormat="1" applyFont="1" applyFill="1" applyBorder="1" applyAlignment="1">
      <alignment horizontal="center" vertical="center" wrapText="1"/>
    </xf>
    <xf numFmtId="43" fontId="63" fillId="34" borderId="0" xfId="49" applyFont="1" applyFill="1" applyAlignment="1">
      <alignment horizontal="center" vertical="center"/>
    </xf>
    <xf numFmtId="44" fontId="3" fillId="34" borderId="26" xfId="52" applyFont="1" applyFill="1" applyBorder="1" applyAlignment="1">
      <alignment horizontal="center" vertical="center"/>
    </xf>
    <xf numFmtId="10" fontId="13" fillId="34" borderId="10" xfId="0" applyNumberFormat="1" applyFont="1" applyFill="1" applyBorder="1" applyAlignment="1">
      <alignment horizontal="center" vertical="center"/>
    </xf>
    <xf numFmtId="0" fontId="13" fillId="34" borderId="10" xfId="0" applyFont="1" applyFill="1" applyBorder="1" applyAlignment="1">
      <alignment horizontal="justify" vertical="top" wrapText="1"/>
    </xf>
    <xf numFmtId="0" fontId="13" fillId="38" borderId="10" xfId="0" applyFont="1" applyFill="1" applyBorder="1" applyAlignment="1">
      <alignment horizontal="center" vertical="center"/>
    </xf>
    <xf numFmtId="0" fontId="19" fillId="33" borderId="22" xfId="57" applyFont="1" applyFill="1" applyBorder="1" applyAlignment="1">
      <alignment horizontal="center" vertical="center" wrapText="1"/>
      <protection/>
    </xf>
    <xf numFmtId="41" fontId="3" fillId="34" borderId="12" xfId="0" applyNumberFormat="1" applyFont="1" applyFill="1" applyBorder="1" applyAlignment="1">
      <alignment/>
    </xf>
    <xf numFmtId="41" fontId="3" fillId="0" borderId="12" xfId="0" applyNumberFormat="1" applyFont="1" applyFill="1" applyBorder="1" applyAlignment="1">
      <alignment horizontal="center" vertical="center"/>
    </xf>
    <xf numFmtId="41" fontId="3" fillId="34" borderId="10" xfId="0" applyNumberFormat="1" applyFont="1" applyFill="1" applyBorder="1" applyAlignment="1" applyProtection="1">
      <alignment vertical="center" wrapText="1"/>
      <protection locked="0"/>
    </xf>
    <xf numFmtId="41" fontId="3" fillId="0" borderId="10" xfId="0" applyNumberFormat="1" applyFont="1" applyFill="1" applyBorder="1" applyAlignment="1" applyProtection="1">
      <alignment vertical="center" wrapText="1"/>
      <protection locked="0"/>
    </xf>
    <xf numFmtId="43" fontId="3" fillId="34" borderId="26" xfId="0" applyNumberFormat="1" applyFont="1" applyFill="1" applyBorder="1" applyAlignment="1">
      <alignment horizontal="center" vertical="center"/>
    </xf>
    <xf numFmtId="0" fontId="3" fillId="38" borderId="26" xfId="0" applyFont="1" applyFill="1" applyBorder="1" applyAlignment="1">
      <alignment horizontal="center" vertical="center"/>
    </xf>
    <xf numFmtId="0" fontId="3" fillId="38" borderId="10" xfId="0" applyFont="1" applyFill="1" applyBorder="1" applyAlignment="1">
      <alignment horizontal="center" vertical="center"/>
    </xf>
    <xf numFmtId="192" fontId="3" fillId="38" borderId="10" xfId="0" applyNumberFormat="1" applyFont="1" applyFill="1" applyBorder="1" applyAlignment="1">
      <alignment horizontal="center" vertical="center"/>
    </xf>
    <xf numFmtId="182" fontId="3" fillId="38" borderId="25" xfId="0" applyNumberFormat="1" applyFont="1" applyFill="1" applyBorder="1" applyAlignment="1">
      <alignment horizontal="center" vertical="center" wrapText="1"/>
    </xf>
    <xf numFmtId="182" fontId="3" fillId="38" borderId="24" xfId="0" applyNumberFormat="1" applyFont="1" applyFill="1" applyBorder="1" applyAlignment="1">
      <alignment horizontal="center" vertical="center" wrapText="1"/>
    </xf>
    <xf numFmtId="44" fontId="3" fillId="38" borderId="10" xfId="52" applyFont="1" applyFill="1" applyBorder="1" applyAlignment="1">
      <alignment horizontal="right" vertical="center" wrapText="1"/>
    </xf>
    <xf numFmtId="3" fontId="3" fillId="38" borderId="10" xfId="0" applyNumberFormat="1" applyFont="1" applyFill="1" applyBorder="1" applyAlignment="1">
      <alignment horizontal="right" vertical="center" wrapText="1"/>
    </xf>
    <xf numFmtId="3" fontId="3" fillId="38" borderId="26" xfId="0" applyNumberFormat="1" applyFont="1" applyFill="1" applyBorder="1" applyAlignment="1">
      <alignment horizontal="center" vertical="center" wrapText="1"/>
    </xf>
    <xf numFmtId="43" fontId="3" fillId="38" borderId="10" xfId="49" applyFont="1" applyFill="1" applyBorder="1" applyAlignment="1">
      <alignment horizontal="center" vertical="center"/>
    </xf>
    <xf numFmtId="43" fontId="3" fillId="38" borderId="26" xfId="49" applyFont="1" applyFill="1" applyBorder="1" applyAlignment="1">
      <alignment horizontal="center" vertical="center"/>
    </xf>
    <xf numFmtId="41" fontId="3" fillId="38" borderId="11" xfId="52" applyNumberFormat="1" applyFont="1" applyFill="1" applyBorder="1" applyAlignment="1">
      <alignment horizontal="center" vertical="center"/>
    </xf>
    <xf numFmtId="3" fontId="3" fillId="38" borderId="27" xfId="52" applyNumberFormat="1" applyFont="1" applyFill="1" applyBorder="1" applyAlignment="1">
      <alignment horizontal="center" vertical="center"/>
    </xf>
    <xf numFmtId="182" fontId="3" fillId="38" borderId="10" xfId="0" applyNumberFormat="1" applyFont="1" applyFill="1" applyBorder="1" applyAlignment="1">
      <alignment horizontal="center" vertical="center"/>
    </xf>
    <xf numFmtId="3" fontId="3" fillId="38" borderId="10" xfId="0" applyNumberFormat="1" applyFont="1" applyFill="1" applyBorder="1" applyAlignment="1">
      <alignment horizontal="center" vertical="center" wrapText="1"/>
    </xf>
    <xf numFmtId="41" fontId="3" fillId="38" borderId="10" xfId="0" applyNumberFormat="1" applyFont="1" applyFill="1" applyBorder="1" applyAlignment="1">
      <alignment horizontal="center" vertical="center"/>
    </xf>
    <xf numFmtId="4" fontId="3" fillId="34" borderId="26" xfId="0" applyNumberFormat="1" applyFont="1" applyFill="1" applyBorder="1" applyAlignment="1">
      <alignment horizontal="center" vertical="center"/>
    </xf>
    <xf numFmtId="4" fontId="3" fillId="38" borderId="25" xfId="0" applyNumberFormat="1" applyFont="1" applyFill="1" applyBorder="1" applyAlignment="1">
      <alignment horizontal="center" vertical="center" wrapText="1"/>
    </xf>
    <xf numFmtId="2" fontId="3" fillId="38" borderId="10" xfId="0" applyNumberFormat="1" applyFont="1" applyFill="1" applyBorder="1" applyAlignment="1">
      <alignment horizontal="center" vertical="center"/>
    </xf>
    <xf numFmtId="0" fontId="3" fillId="38" borderId="25" xfId="0" applyFont="1" applyFill="1" applyBorder="1" applyAlignment="1">
      <alignment horizontal="center" vertical="center"/>
    </xf>
    <xf numFmtId="41" fontId="3" fillId="38" borderId="12" xfId="0" applyNumberFormat="1" applyFont="1" applyFill="1" applyBorder="1" applyAlignment="1">
      <alignment horizontal="center" vertical="center"/>
    </xf>
    <xf numFmtId="0" fontId="3" fillId="38" borderId="10" xfId="0" applyFont="1" applyFill="1" applyBorder="1" applyAlignment="1" applyProtection="1">
      <alignment vertical="center" wrapText="1"/>
      <protection locked="0"/>
    </xf>
    <xf numFmtId="41" fontId="3" fillId="38" borderId="10" xfId="0" applyNumberFormat="1" applyFont="1" applyFill="1" applyBorder="1" applyAlignment="1" applyProtection="1">
      <alignment vertical="center" wrapText="1"/>
      <protection locked="0"/>
    </xf>
    <xf numFmtId="182" fontId="3" fillId="34" borderId="21" xfId="0" applyNumberFormat="1" applyFont="1" applyFill="1" applyBorder="1" applyAlignment="1">
      <alignment horizontal="center" vertical="center" wrapText="1"/>
    </xf>
    <xf numFmtId="3" fontId="3" fillId="34" borderId="22" xfId="52" applyNumberFormat="1" applyFont="1" applyFill="1" applyBorder="1" applyAlignment="1">
      <alignment horizontal="center" vertical="center" wrapText="1"/>
    </xf>
    <xf numFmtId="0" fontId="3" fillId="34" borderId="29" xfId="0" applyFont="1" applyFill="1" applyBorder="1" applyAlignment="1">
      <alignment horizontal="center" vertical="center"/>
    </xf>
    <xf numFmtId="44" fontId="3" fillId="34" borderId="22" xfId="52" applyFont="1" applyFill="1" applyBorder="1" applyAlignment="1">
      <alignment horizontal="center" vertical="center"/>
    </xf>
    <xf numFmtId="182" fontId="3" fillId="34" borderId="22" xfId="0" applyNumberFormat="1" applyFont="1" applyFill="1" applyBorder="1" applyAlignment="1">
      <alignment horizontal="center" vertical="center"/>
    </xf>
    <xf numFmtId="3" fontId="3" fillId="34" borderId="23" xfId="52" applyNumberFormat="1" applyFont="1" applyFill="1" applyBorder="1" applyAlignment="1">
      <alignment horizontal="center" vertical="center" wrapText="1"/>
    </xf>
    <xf numFmtId="4" fontId="3" fillId="34" borderId="21" xfId="0" applyNumberFormat="1" applyFont="1" applyFill="1" applyBorder="1" applyAlignment="1">
      <alignment horizontal="center" vertical="center" wrapText="1"/>
    </xf>
    <xf numFmtId="3" fontId="3" fillId="34" borderId="22" xfId="0" applyNumberFormat="1" applyFont="1" applyFill="1" applyBorder="1" applyAlignment="1">
      <alignment horizontal="center" vertical="center" wrapText="1"/>
    </xf>
    <xf numFmtId="2" fontId="3" fillId="34" borderId="22" xfId="0" applyNumberFormat="1" applyFont="1" applyFill="1" applyBorder="1" applyAlignment="1">
      <alignment horizontal="center" vertical="center"/>
    </xf>
    <xf numFmtId="9" fontId="3" fillId="38" borderId="10" xfId="59" applyFont="1" applyFill="1" applyBorder="1" applyAlignment="1">
      <alignment horizontal="center" vertical="top" wrapText="1"/>
    </xf>
    <xf numFmtId="9" fontId="3" fillId="38" borderId="10" xfId="59" applyFont="1" applyFill="1" applyBorder="1" applyAlignment="1">
      <alignment horizontal="center" vertical="top"/>
    </xf>
    <xf numFmtId="9" fontId="3" fillId="34" borderId="10" xfId="59" applyNumberFormat="1" applyFont="1" applyFill="1" applyBorder="1" applyAlignment="1">
      <alignment horizontal="center" vertical="top" wrapText="1"/>
    </xf>
    <xf numFmtId="0" fontId="3" fillId="38" borderId="12" xfId="0" applyFont="1" applyFill="1" applyBorder="1" applyAlignment="1">
      <alignment horizontal="center" vertical="center"/>
    </xf>
    <xf numFmtId="0" fontId="3" fillId="38" borderId="24" xfId="0" applyFont="1" applyFill="1" applyBorder="1" applyAlignment="1">
      <alignment horizontal="center" vertical="center"/>
    </xf>
    <xf numFmtId="3" fontId="3" fillId="38" borderId="10" xfId="52" applyNumberFormat="1" applyFont="1" applyFill="1" applyBorder="1" applyAlignment="1">
      <alignment horizontal="center" vertical="center" wrapText="1"/>
    </xf>
    <xf numFmtId="3" fontId="3" fillId="38" borderId="11" xfId="52" applyNumberFormat="1" applyFont="1" applyFill="1" applyBorder="1" applyAlignment="1">
      <alignment horizontal="center" vertical="center" wrapText="1"/>
    </xf>
    <xf numFmtId="178" fontId="3" fillId="38" borderId="10" xfId="59" applyNumberFormat="1" applyFont="1" applyFill="1" applyBorder="1" applyAlignment="1">
      <alignment horizontal="center" vertical="top" wrapText="1"/>
    </xf>
    <xf numFmtId="44" fontId="3" fillId="38" borderId="12" xfId="52" applyFont="1" applyFill="1" applyBorder="1" applyAlignment="1">
      <alignment horizontal="center" vertical="top" wrapText="1"/>
    </xf>
    <xf numFmtId="0" fontId="2" fillId="33" borderId="30" xfId="57" applyFont="1" applyFill="1" applyBorder="1" applyAlignment="1">
      <alignment horizontal="center" vertical="center" wrapText="1"/>
      <protection/>
    </xf>
    <xf numFmtId="0" fontId="2" fillId="33" borderId="31" xfId="57" applyFont="1" applyFill="1" applyBorder="1" applyAlignment="1">
      <alignment horizontal="center" vertical="center" wrapText="1"/>
      <protection/>
    </xf>
    <xf numFmtId="0" fontId="2" fillId="33" borderId="32" xfId="57" applyFont="1" applyFill="1" applyBorder="1" applyAlignment="1">
      <alignment horizontal="center" vertical="center" wrapText="1"/>
      <protection/>
    </xf>
    <xf numFmtId="0" fontId="2" fillId="33" borderId="33" xfId="57" applyFont="1" applyFill="1" applyBorder="1" applyAlignment="1">
      <alignment horizontal="center" vertical="center"/>
      <protection/>
    </xf>
    <xf numFmtId="0" fontId="2" fillId="33" borderId="34" xfId="57" applyFont="1" applyFill="1" applyBorder="1" applyAlignment="1">
      <alignment horizontal="center" vertical="center" wrapText="1"/>
      <protection/>
    </xf>
    <xf numFmtId="0" fontId="4" fillId="0" borderId="12" xfId="57" applyFont="1" applyFill="1" applyBorder="1" applyAlignment="1">
      <alignment horizontal="left" vertical="center" wrapText="1"/>
      <protection/>
    </xf>
    <xf numFmtId="4" fontId="4" fillId="0" borderId="12" xfId="57" applyNumberFormat="1" applyFont="1" applyFill="1" applyBorder="1" applyAlignment="1">
      <alignment horizontal="center" vertical="center" wrapText="1"/>
      <protection/>
    </xf>
    <xf numFmtId="4" fontId="2" fillId="0" borderId="12" xfId="57" applyNumberFormat="1" applyFont="1" applyFill="1" applyBorder="1" applyAlignment="1">
      <alignment horizontal="center" vertical="center" wrapText="1"/>
      <protection/>
    </xf>
    <xf numFmtId="0" fontId="0" fillId="0" borderId="35" xfId="0" applyBorder="1" applyAlignment="1">
      <alignment/>
    </xf>
    <xf numFmtId="0" fontId="3" fillId="0" borderId="11" xfId="0" applyFont="1" applyBorder="1" applyAlignment="1">
      <alignment horizontal="center" wrapText="1"/>
    </xf>
    <xf numFmtId="3" fontId="3" fillId="0" borderId="11" xfId="0" applyNumberFormat="1" applyFont="1" applyFill="1" applyBorder="1" applyAlignment="1">
      <alignment horizontal="center" vertical="center"/>
    </xf>
    <xf numFmtId="3" fontId="3" fillId="0" borderId="11" xfId="0" applyNumberFormat="1" applyFont="1" applyBorder="1" applyAlignment="1">
      <alignment horizontal="center" vertical="center"/>
    </xf>
    <xf numFmtId="0" fontId="0" fillId="0" borderId="11" xfId="0" applyBorder="1" applyAlignment="1">
      <alignment/>
    </xf>
    <xf numFmtId="0" fontId="0" fillId="0" borderId="36" xfId="0" applyBorder="1" applyAlignment="1">
      <alignment/>
    </xf>
    <xf numFmtId="0" fontId="15" fillId="34" borderId="0" xfId="0" applyFont="1" applyFill="1" applyAlignment="1">
      <alignment vertical="center"/>
    </xf>
    <xf numFmtId="3" fontId="0" fillId="34" borderId="0" xfId="0" applyNumberFormat="1" applyFill="1" applyAlignment="1">
      <alignment/>
    </xf>
    <xf numFmtId="0" fontId="13" fillId="0" borderId="10" xfId="0" applyFont="1" applyFill="1" applyBorder="1" applyAlignment="1">
      <alignment horizontal="center" vertical="center" wrapText="1"/>
    </xf>
    <xf numFmtId="0" fontId="13" fillId="33" borderId="25" xfId="0" applyFont="1"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wrapText="1"/>
      <protection locked="0"/>
    </xf>
    <xf numFmtId="0" fontId="13" fillId="33" borderId="20" xfId="0" applyFont="1" applyFill="1" applyBorder="1" applyAlignment="1" applyProtection="1">
      <alignment horizontal="center" vertical="center" wrapText="1"/>
      <protection locked="0"/>
    </xf>
    <xf numFmtId="0" fontId="13" fillId="33" borderId="37" xfId="0" applyFont="1" applyFill="1" applyBorder="1" applyAlignment="1" applyProtection="1">
      <alignment horizontal="center" vertical="center" wrapText="1"/>
      <protection locked="0"/>
    </xf>
    <xf numFmtId="0" fontId="13" fillId="33" borderId="38" xfId="0" applyFont="1" applyFill="1" applyBorder="1" applyAlignment="1" applyProtection="1">
      <alignment horizontal="center" vertical="center" wrapText="1"/>
      <protection locked="0"/>
    </xf>
    <xf numFmtId="0" fontId="13" fillId="33" borderId="39" xfId="0" applyFont="1" applyFill="1" applyBorder="1" applyAlignment="1" applyProtection="1">
      <alignment horizontal="center" vertical="center" wrapText="1"/>
      <protection locked="0"/>
    </xf>
    <xf numFmtId="0" fontId="13" fillId="33" borderId="10"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2" xfId="0" applyFont="1" applyFill="1" applyBorder="1" applyAlignment="1">
      <alignment horizontal="center" vertical="center"/>
    </xf>
    <xf numFmtId="0" fontId="13" fillId="33" borderId="40" xfId="0" applyFont="1" applyFill="1" applyBorder="1" applyAlignment="1">
      <alignment horizontal="center" vertical="center"/>
    </xf>
    <xf numFmtId="0" fontId="13" fillId="33" borderId="19" xfId="0" applyFont="1" applyFill="1" applyBorder="1" applyAlignment="1">
      <alignment horizontal="center" vertical="center"/>
    </xf>
    <xf numFmtId="0" fontId="12" fillId="0" borderId="18" xfId="0" applyFont="1" applyFill="1" applyBorder="1" applyAlignment="1">
      <alignment horizontal="right" vertical="center"/>
    </xf>
    <xf numFmtId="0" fontId="12" fillId="0" borderId="41" xfId="0" applyFont="1" applyFill="1" applyBorder="1" applyAlignment="1">
      <alignment horizontal="right" vertical="center"/>
    </xf>
    <xf numFmtId="0" fontId="13" fillId="33" borderId="10" xfId="0" applyFont="1" applyFill="1" applyBorder="1" applyAlignment="1">
      <alignment horizontal="center" vertical="center"/>
    </xf>
    <xf numFmtId="0" fontId="12" fillId="33" borderId="27"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13" fillId="34" borderId="11" xfId="0" applyFont="1" applyFill="1" applyBorder="1" applyAlignment="1">
      <alignment horizontal="center" vertical="center" wrapText="1"/>
    </xf>
    <xf numFmtId="0" fontId="13" fillId="34" borderId="36"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65" fillId="0" borderId="14" xfId="0" applyFont="1" applyFill="1" applyBorder="1" applyAlignment="1">
      <alignment horizontal="center"/>
    </xf>
    <xf numFmtId="0" fontId="65" fillId="0" borderId="45" xfId="0" applyFont="1" applyFill="1" applyBorder="1" applyAlignment="1">
      <alignment horizontal="center"/>
    </xf>
    <xf numFmtId="0" fontId="65" fillId="0" borderId="46" xfId="0" applyFont="1" applyFill="1" applyBorder="1" applyAlignment="1">
      <alignment horizontal="center"/>
    </xf>
    <xf numFmtId="0" fontId="65" fillId="0" borderId="15" xfId="0" applyFont="1" applyFill="1" applyBorder="1" applyAlignment="1">
      <alignment horizontal="center"/>
    </xf>
    <xf numFmtId="0" fontId="65" fillId="0" borderId="0" xfId="0" applyFont="1" applyFill="1" applyBorder="1" applyAlignment="1">
      <alignment horizontal="center"/>
    </xf>
    <xf numFmtId="0" fontId="65" fillId="0" borderId="47" xfId="0" applyFont="1" applyFill="1" applyBorder="1" applyAlignment="1">
      <alignment horizontal="center"/>
    </xf>
    <xf numFmtId="0" fontId="12" fillId="33" borderId="25"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3" fillId="34" borderId="10" xfId="0" applyFont="1" applyFill="1" applyBorder="1" applyAlignment="1">
      <alignment horizontal="center" vertical="center" wrapText="1"/>
    </xf>
    <xf numFmtId="0" fontId="13" fillId="34" borderId="38" xfId="0" applyFont="1" applyFill="1" applyBorder="1" applyAlignment="1">
      <alignment horizontal="center" vertical="center" wrapText="1"/>
    </xf>
    <xf numFmtId="0" fontId="63" fillId="0" borderId="20" xfId="0" applyFont="1" applyFill="1" applyBorder="1" applyAlignment="1">
      <alignment horizontal="center" vertical="top" wrapText="1"/>
    </xf>
    <xf numFmtId="0" fontId="63" fillId="0" borderId="28" xfId="0" applyFont="1" applyFill="1" applyBorder="1" applyAlignment="1">
      <alignment horizontal="center" vertical="top"/>
    </xf>
    <xf numFmtId="0" fontId="63" fillId="0" borderId="12" xfId="0" applyFont="1" applyFill="1" applyBorder="1" applyAlignment="1">
      <alignment horizontal="center" vertical="top"/>
    </xf>
    <xf numFmtId="182" fontId="3" fillId="0" borderId="20" xfId="0" applyNumberFormat="1" applyFont="1" applyFill="1" applyBorder="1" applyAlignment="1">
      <alignment horizontal="center" vertical="top" wrapText="1"/>
    </xf>
    <xf numFmtId="182" fontId="3" fillId="0" borderId="28" xfId="0" applyNumberFormat="1" applyFont="1" applyFill="1" applyBorder="1" applyAlignment="1">
      <alignment horizontal="center" vertical="top" wrapText="1"/>
    </xf>
    <xf numFmtId="182" fontId="3" fillId="0" borderId="12" xfId="0" applyNumberFormat="1" applyFont="1" applyFill="1" applyBorder="1" applyAlignment="1">
      <alignment horizontal="center" vertical="top" wrapText="1"/>
    </xf>
    <xf numFmtId="182" fontId="3" fillId="0" borderId="20" xfId="0" applyNumberFormat="1" applyFont="1" applyFill="1" applyBorder="1" applyAlignment="1">
      <alignment horizontal="justify" vertical="top" wrapText="1"/>
    </xf>
    <xf numFmtId="182" fontId="3" fillId="0" borderId="28" xfId="0" applyNumberFormat="1" applyFont="1" applyFill="1" applyBorder="1" applyAlignment="1">
      <alignment horizontal="justify" vertical="top" wrapText="1"/>
    </xf>
    <xf numFmtId="182" fontId="3" fillId="0" borderId="12" xfId="0" applyNumberFormat="1" applyFont="1" applyFill="1" applyBorder="1" applyAlignment="1">
      <alignment horizontal="justify" vertical="top" wrapText="1"/>
    </xf>
    <xf numFmtId="182" fontId="63" fillId="34" borderId="48" xfId="0" applyNumberFormat="1" applyFont="1" applyFill="1" applyBorder="1" applyAlignment="1">
      <alignment horizontal="justify" vertical="top" wrapText="1"/>
    </xf>
    <xf numFmtId="182" fontId="63" fillId="34" borderId="47" xfId="0" applyNumberFormat="1" applyFont="1" applyFill="1" applyBorder="1" applyAlignment="1">
      <alignment horizontal="justify" vertical="top" wrapText="1"/>
    </xf>
    <xf numFmtId="182" fontId="63" fillId="34" borderId="49" xfId="0" applyNumberFormat="1" applyFont="1" applyFill="1" applyBorder="1" applyAlignment="1">
      <alignment horizontal="justify" vertical="top" wrapText="1"/>
    </xf>
    <xf numFmtId="0" fontId="63" fillId="0" borderId="10" xfId="0" applyFont="1" applyFill="1" applyBorder="1" applyAlignment="1">
      <alignment horizontal="center" vertical="top" wrapText="1"/>
    </xf>
    <xf numFmtId="0" fontId="63" fillId="0" borderId="10" xfId="0" applyFont="1" applyFill="1" applyBorder="1" applyAlignment="1">
      <alignment horizontal="center" vertical="top"/>
    </xf>
    <xf numFmtId="0" fontId="63" fillId="34" borderId="20" xfId="0" applyFont="1" applyFill="1" applyBorder="1" applyAlignment="1">
      <alignment horizontal="center" vertical="top" wrapText="1"/>
    </xf>
    <xf numFmtId="0" fontId="63" fillId="34" borderId="28" xfId="0" applyFont="1" applyFill="1" applyBorder="1" applyAlignment="1">
      <alignment horizontal="center" vertical="top"/>
    </xf>
    <xf numFmtId="0" fontId="63" fillId="34" borderId="12" xfId="0" applyFont="1" applyFill="1" applyBorder="1" applyAlignment="1">
      <alignment horizontal="center" vertical="top"/>
    </xf>
    <xf numFmtId="0" fontId="13" fillId="33" borderId="13" xfId="0" applyFont="1" applyFill="1" applyBorder="1" applyAlignment="1">
      <alignment horizontal="center" vertical="center" wrapText="1"/>
    </xf>
    <xf numFmtId="0" fontId="13" fillId="33" borderId="28" xfId="0" applyFont="1" applyFill="1" applyBorder="1" applyAlignment="1">
      <alignment horizontal="center" vertical="center" wrapText="1"/>
    </xf>
    <xf numFmtId="182" fontId="3" fillId="0" borderId="10" xfId="0" applyNumberFormat="1" applyFont="1" applyFill="1" applyBorder="1" applyAlignment="1">
      <alignment horizontal="justify" vertical="top" wrapText="1"/>
    </xf>
    <xf numFmtId="0" fontId="63" fillId="33" borderId="50" xfId="0" applyFont="1" applyFill="1" applyBorder="1" applyAlignment="1">
      <alignment horizontal="center" vertical="top"/>
    </xf>
    <xf numFmtId="0" fontId="63" fillId="33" borderId="0" xfId="0" applyFont="1" applyFill="1" applyBorder="1" applyAlignment="1">
      <alignment horizontal="center" vertical="top"/>
    </xf>
    <xf numFmtId="0" fontId="63" fillId="33" borderId="51" xfId="0" applyFont="1" applyFill="1" applyBorder="1" applyAlignment="1">
      <alignment horizontal="center" vertical="top"/>
    </xf>
    <xf numFmtId="0" fontId="63" fillId="33" borderId="0" xfId="0" applyFont="1" applyFill="1" applyAlignment="1">
      <alignment horizontal="center" vertical="top"/>
    </xf>
    <xf numFmtId="0" fontId="15" fillId="0" borderId="0" xfId="0" applyFont="1" applyFill="1" applyAlignment="1">
      <alignment horizontal="right" vertical="center"/>
    </xf>
    <xf numFmtId="0" fontId="13" fillId="33" borderId="52" xfId="0" applyFont="1" applyFill="1" applyBorder="1" applyAlignment="1">
      <alignment horizontal="center" vertical="center" wrapText="1"/>
    </xf>
    <xf numFmtId="0" fontId="13" fillId="33" borderId="53"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27" xfId="0" applyFont="1" applyFill="1" applyBorder="1" applyAlignment="1">
      <alignment horizontal="center" vertical="center" wrapText="1"/>
    </xf>
    <xf numFmtId="182" fontId="3" fillId="34" borderId="48" xfId="0" applyNumberFormat="1" applyFont="1" applyFill="1" applyBorder="1" applyAlignment="1">
      <alignment horizontal="justify" vertical="top" wrapText="1"/>
    </xf>
    <xf numFmtId="182" fontId="3" fillId="34" borderId="47" xfId="0" applyNumberFormat="1" applyFont="1" applyFill="1" applyBorder="1" applyAlignment="1">
      <alignment horizontal="justify" vertical="top" wrapText="1"/>
    </xf>
    <xf numFmtId="182" fontId="3" fillId="34" borderId="49" xfId="0" applyNumberFormat="1" applyFont="1" applyFill="1" applyBorder="1" applyAlignment="1">
      <alignment horizontal="justify" vertical="top" wrapText="1"/>
    </xf>
    <xf numFmtId="0" fontId="13" fillId="33" borderId="11"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0" fillId="0" borderId="24" xfId="0" applyFill="1" applyBorder="1" applyAlignment="1">
      <alignment horizontal="center"/>
    </xf>
    <xf numFmtId="0" fontId="0" fillId="0" borderId="25" xfId="0" applyFill="1" applyBorder="1" applyAlignment="1">
      <alignment horizontal="center"/>
    </xf>
    <xf numFmtId="0" fontId="0" fillId="0" borderId="26" xfId="0" applyFill="1" applyBorder="1" applyAlignment="1">
      <alignment horizontal="center"/>
    </xf>
    <xf numFmtId="0" fontId="0" fillId="0" borderId="10" xfId="0" applyFill="1" applyBorder="1" applyAlignment="1">
      <alignment horizontal="center"/>
    </xf>
    <xf numFmtId="0" fontId="0" fillId="0" borderId="27" xfId="0" applyFill="1" applyBorder="1" applyAlignment="1">
      <alignment horizontal="center"/>
    </xf>
    <xf numFmtId="0" fontId="0" fillId="0" borderId="11" xfId="0" applyFill="1" applyBorder="1" applyAlignment="1">
      <alignment horizontal="center"/>
    </xf>
    <xf numFmtId="0" fontId="12" fillId="33" borderId="21"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63" fillId="0" borderId="10" xfId="0" applyFont="1" applyBorder="1" applyAlignment="1" quotePrefix="1">
      <alignment horizontal="center" vertical="center" wrapText="1"/>
    </xf>
    <xf numFmtId="0" fontId="63" fillId="0" borderId="10" xfId="0" applyFont="1" applyBorder="1" applyAlignment="1">
      <alignment horizontal="center" vertical="center" wrapText="1"/>
    </xf>
    <xf numFmtId="0" fontId="63" fillId="0" borderId="10" xfId="0" applyFont="1" applyBorder="1" applyAlignment="1">
      <alignment horizontal="center" vertical="center"/>
    </xf>
    <xf numFmtId="0" fontId="63" fillId="0" borderId="20" xfId="0" applyFont="1" applyBorder="1" applyAlignment="1">
      <alignment horizontal="center" vertical="center" wrapText="1"/>
    </xf>
    <xf numFmtId="0" fontId="63" fillId="0" borderId="28" xfId="0" applyFont="1" applyBorder="1" applyAlignment="1">
      <alignment horizontal="center" vertical="center" wrapText="1"/>
    </xf>
    <xf numFmtId="0" fontId="63" fillId="0" borderId="12" xfId="0" applyFont="1" applyBorder="1" applyAlignment="1">
      <alignment horizontal="center" vertical="center" wrapText="1"/>
    </xf>
    <xf numFmtId="0" fontId="63" fillId="34" borderId="10" xfId="0" applyFont="1" applyFill="1" applyBorder="1" applyAlignment="1">
      <alignment horizontal="center" vertical="center" wrapText="1"/>
    </xf>
    <xf numFmtId="43" fontId="63" fillId="0" borderId="10" xfId="49" applyFont="1" applyBorder="1" applyAlignment="1">
      <alignment horizontal="center" vertical="center"/>
    </xf>
    <xf numFmtId="0" fontId="3" fillId="34" borderId="10" xfId="0" applyFont="1" applyFill="1" applyBorder="1" applyAlignment="1">
      <alignment horizontal="center" vertical="center" wrapText="1"/>
    </xf>
    <xf numFmtId="0" fontId="63" fillId="0" borderId="10" xfId="0" applyFont="1" applyFill="1" applyBorder="1" applyAlignment="1">
      <alignment horizontal="center" vertical="center"/>
    </xf>
    <xf numFmtId="0" fontId="3" fillId="33" borderId="51" xfId="0" applyFont="1" applyFill="1" applyBorder="1" applyAlignment="1" applyProtection="1">
      <alignment horizontal="center" vertical="center" wrapText="1"/>
      <protection locked="0"/>
    </xf>
    <xf numFmtId="0" fontId="3" fillId="33" borderId="48" xfId="0" applyFont="1" applyFill="1" applyBorder="1" applyAlignment="1" applyProtection="1">
      <alignment horizontal="center" vertical="center" wrapText="1"/>
      <protection locked="0"/>
    </xf>
    <xf numFmtId="0" fontId="3" fillId="33" borderId="0" xfId="0" applyFont="1" applyFill="1" applyBorder="1" applyAlignment="1" applyProtection="1">
      <alignment horizontal="center" vertical="center" wrapText="1"/>
      <protection locked="0"/>
    </xf>
    <xf numFmtId="0" fontId="3" fillId="33" borderId="47" xfId="0" applyFont="1" applyFill="1" applyBorder="1" applyAlignment="1" applyProtection="1">
      <alignment horizontal="center" vertical="center" wrapText="1"/>
      <protection locked="0"/>
    </xf>
    <xf numFmtId="0" fontId="13" fillId="33" borderId="58" xfId="0" applyFont="1" applyFill="1" applyBorder="1" applyAlignment="1">
      <alignment horizontal="center" vertical="center"/>
    </xf>
    <xf numFmtId="0" fontId="13" fillId="33" borderId="45" xfId="0" applyFont="1" applyFill="1" applyBorder="1" applyAlignment="1">
      <alignment horizontal="center" vertical="center"/>
    </xf>
    <xf numFmtId="0" fontId="13" fillId="33" borderId="46" xfId="0" applyFont="1" applyFill="1" applyBorder="1" applyAlignment="1">
      <alignment horizontal="center" vertical="center"/>
    </xf>
    <xf numFmtId="0" fontId="0" fillId="0" borderId="59" xfId="0" applyBorder="1" applyAlignment="1">
      <alignment horizontal="center" vertical="center" wrapText="1"/>
    </xf>
    <xf numFmtId="0" fontId="63" fillId="34" borderId="39" xfId="0" applyFont="1" applyFill="1" applyBorder="1" applyAlignment="1">
      <alignment horizontal="justify" vertical="top" wrapText="1"/>
    </xf>
    <xf numFmtId="0" fontId="63" fillId="34" borderId="35" xfId="0" applyFont="1" applyFill="1" applyBorder="1" applyAlignment="1">
      <alignment horizontal="justify" vertical="top"/>
    </xf>
    <xf numFmtId="0" fontId="66" fillId="34" borderId="20" xfId="0" applyFont="1" applyFill="1" applyBorder="1" applyAlignment="1">
      <alignment horizontal="center" vertical="center"/>
    </xf>
    <xf numFmtId="0" fontId="66" fillId="34" borderId="12" xfId="0" applyFont="1" applyFill="1" applyBorder="1" applyAlignment="1">
      <alignment horizontal="center" vertical="center"/>
    </xf>
    <xf numFmtId="0" fontId="66" fillId="34" borderId="10" xfId="0" applyFont="1" applyFill="1" applyBorder="1" applyAlignment="1">
      <alignment horizontal="center" vertical="center"/>
    </xf>
    <xf numFmtId="9" fontId="0" fillId="34" borderId="28" xfId="59" applyFont="1" applyFill="1" applyBorder="1" applyAlignment="1">
      <alignment horizontal="center" vertical="center"/>
    </xf>
    <xf numFmtId="0" fontId="66" fillId="0" borderId="13" xfId="0" applyFont="1" applyBorder="1" applyAlignment="1">
      <alignment horizontal="center" vertical="center" wrapText="1"/>
    </xf>
    <xf numFmtId="0" fontId="66" fillId="0" borderId="28" xfId="0" applyFont="1" applyBorder="1" applyAlignment="1">
      <alignment horizontal="center" vertical="center" wrapText="1"/>
    </xf>
    <xf numFmtId="0" fontId="18" fillId="34" borderId="12" xfId="0" applyFont="1" applyFill="1" applyBorder="1" applyAlignment="1">
      <alignment horizontal="left" vertical="center" wrapText="1"/>
    </xf>
    <xf numFmtId="0" fontId="18" fillId="34" borderId="10" xfId="0" applyFont="1" applyFill="1" applyBorder="1" applyAlignment="1">
      <alignment horizontal="left" vertical="center" wrapText="1"/>
    </xf>
    <xf numFmtId="0" fontId="66" fillId="34" borderId="20" xfId="0" applyFont="1" applyFill="1" applyBorder="1" applyAlignment="1">
      <alignment horizontal="center" vertical="center" wrapText="1"/>
    </xf>
    <xf numFmtId="0" fontId="66" fillId="34" borderId="12" xfId="0" applyFont="1" applyFill="1" applyBorder="1" applyAlignment="1">
      <alignment horizontal="center" vertical="center" wrapText="1"/>
    </xf>
    <xf numFmtId="178" fontId="0" fillId="34" borderId="13" xfId="59" applyNumberFormat="1" applyFont="1" applyFill="1" applyBorder="1" applyAlignment="1">
      <alignment horizontal="center" vertical="center"/>
    </xf>
    <xf numFmtId="178" fontId="0" fillId="34" borderId="12" xfId="59" applyNumberFormat="1" applyFont="1" applyFill="1" applyBorder="1" applyAlignment="1">
      <alignment horizontal="center" vertical="center"/>
    </xf>
    <xf numFmtId="0" fontId="3" fillId="0" borderId="24" xfId="56" applyBorder="1">
      <alignment/>
      <protection/>
    </xf>
    <xf numFmtId="0" fontId="3" fillId="0" borderId="25" xfId="56" applyBorder="1">
      <alignment/>
      <protection/>
    </xf>
    <xf numFmtId="0" fontId="3" fillId="0" borderId="26" xfId="56" applyBorder="1">
      <alignment/>
      <protection/>
    </xf>
    <xf numFmtId="0" fontId="3" fillId="0" borderId="10" xfId="56" applyBorder="1">
      <alignment/>
      <protection/>
    </xf>
    <xf numFmtId="0" fontId="3" fillId="0" borderId="27" xfId="56" applyBorder="1">
      <alignment/>
      <protection/>
    </xf>
    <xf numFmtId="0" fontId="3" fillId="0" borderId="11" xfId="56" applyBorder="1">
      <alignment/>
      <protection/>
    </xf>
    <xf numFmtId="0" fontId="16" fillId="35" borderId="25" xfId="0" applyFont="1" applyFill="1" applyBorder="1" applyAlignment="1">
      <alignment horizontal="center" vertical="center" wrapText="1"/>
    </xf>
    <xf numFmtId="0" fontId="16" fillId="35" borderId="37" xfId="0" applyFont="1" applyFill="1" applyBorder="1" applyAlignment="1">
      <alignment horizontal="center" vertical="center" wrapText="1"/>
    </xf>
    <xf numFmtId="0" fontId="16" fillId="35" borderId="10" xfId="0" applyFont="1" applyFill="1" applyBorder="1" applyAlignment="1">
      <alignment horizontal="center" vertical="center" wrapText="1"/>
    </xf>
    <xf numFmtId="0" fontId="16" fillId="35" borderId="38" xfId="0" applyFont="1" applyFill="1" applyBorder="1" applyAlignment="1">
      <alignment horizontal="center" vertical="center" wrapText="1"/>
    </xf>
    <xf numFmtId="0" fontId="17" fillId="35" borderId="10" xfId="0" applyFont="1" applyFill="1" applyBorder="1" applyAlignment="1">
      <alignment horizontal="center" vertical="center" wrapText="1"/>
    </xf>
    <xf numFmtId="0" fontId="17" fillId="35" borderId="38" xfId="0" applyFont="1" applyFill="1" applyBorder="1" applyAlignment="1">
      <alignment horizontal="center" vertical="center" wrapText="1"/>
    </xf>
    <xf numFmtId="0" fontId="17" fillId="35" borderId="11" xfId="0" applyFont="1" applyFill="1" applyBorder="1" applyAlignment="1">
      <alignment horizontal="center" vertical="center" wrapText="1"/>
    </xf>
    <xf numFmtId="0" fontId="17" fillId="35" borderId="36" xfId="0" applyFont="1" applyFill="1" applyBorder="1" applyAlignment="1">
      <alignment horizontal="center" vertical="center" wrapText="1"/>
    </xf>
    <xf numFmtId="0" fontId="18" fillId="34" borderId="10" xfId="0" applyFont="1" applyFill="1" applyBorder="1" applyAlignment="1">
      <alignment horizontal="center" vertical="center" wrapText="1"/>
    </xf>
    <xf numFmtId="0" fontId="18" fillId="34" borderId="20" xfId="0" applyFont="1" applyFill="1" applyBorder="1" applyAlignment="1">
      <alignment horizontal="left" vertical="center" wrapText="1"/>
    </xf>
    <xf numFmtId="0" fontId="18" fillId="34" borderId="13"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9" fillId="35" borderId="37" xfId="56" applyFont="1" applyFill="1" applyBorder="1" applyAlignment="1">
      <alignment horizontal="center" vertical="center" wrapText="1"/>
      <protection/>
    </xf>
    <xf numFmtId="0" fontId="9" fillId="35" borderId="39" xfId="56" applyFont="1" applyFill="1" applyBorder="1" applyAlignment="1">
      <alignment horizontal="center" vertical="center" wrapText="1"/>
      <protection/>
    </xf>
    <xf numFmtId="9" fontId="0" fillId="34" borderId="10" xfId="59" applyFont="1" applyFill="1" applyBorder="1" applyAlignment="1">
      <alignment horizontal="center" vertical="center"/>
    </xf>
    <xf numFmtId="0" fontId="9" fillId="35" borderId="0" xfId="56" applyFont="1" applyFill="1" applyBorder="1" applyAlignment="1">
      <alignment horizontal="right" vertical="center" wrapText="1"/>
      <protection/>
    </xf>
    <xf numFmtId="0" fontId="9" fillId="35" borderId="47" xfId="56" applyFont="1" applyFill="1" applyBorder="1" applyAlignment="1">
      <alignment horizontal="right" vertical="center" wrapText="1"/>
      <protection/>
    </xf>
    <xf numFmtId="0" fontId="11" fillId="34" borderId="52" xfId="0" applyFont="1" applyFill="1" applyBorder="1" applyAlignment="1">
      <alignment horizontal="justify" vertical="top" wrapText="1"/>
    </xf>
    <xf numFmtId="0" fontId="2" fillId="35" borderId="21" xfId="56" applyFont="1" applyFill="1" applyBorder="1" applyAlignment="1">
      <alignment horizontal="center" vertical="center" wrapText="1"/>
      <protection/>
    </xf>
    <xf numFmtId="0" fontId="2" fillId="35" borderId="43" xfId="56" applyFont="1" applyFill="1" applyBorder="1" applyAlignment="1">
      <alignment horizontal="center" vertical="center" wrapText="1"/>
      <protection/>
    </xf>
    <xf numFmtId="0" fontId="9" fillId="35" borderId="25" xfId="56" applyFont="1" applyFill="1" applyBorder="1" applyAlignment="1">
      <alignment horizontal="center" vertical="center" wrapText="1"/>
      <protection/>
    </xf>
    <xf numFmtId="0" fontId="67" fillId="34" borderId="28" xfId="0" applyFont="1" applyFill="1" applyBorder="1" applyAlignment="1">
      <alignment horizontal="center" vertical="center" wrapText="1"/>
    </xf>
    <xf numFmtId="0" fontId="67" fillId="34" borderId="12" xfId="0" applyFont="1" applyFill="1" applyBorder="1" applyAlignment="1">
      <alignment horizontal="center" vertical="center" wrapText="1"/>
    </xf>
    <xf numFmtId="178" fontId="0" fillId="34" borderId="20" xfId="59" applyNumberFormat="1" applyFont="1" applyFill="1" applyBorder="1" applyAlignment="1">
      <alignment horizontal="center" vertical="center"/>
    </xf>
    <xf numFmtId="0" fontId="63" fillId="34" borderId="39" xfId="0" applyFont="1" applyFill="1" applyBorder="1" applyAlignment="1">
      <alignment horizontal="justify" vertical="top"/>
    </xf>
    <xf numFmtId="179" fontId="43" fillId="0" borderId="10" xfId="51" applyNumberFormat="1" applyFont="1" applyFill="1" applyBorder="1" applyAlignment="1">
      <alignment horizontal="center" vertical="center" wrapText="1"/>
    </xf>
    <xf numFmtId="179" fontId="43" fillId="0" borderId="38" xfId="51" applyNumberFormat="1" applyFont="1" applyFill="1" applyBorder="1" applyAlignment="1">
      <alignment horizontal="center" vertical="center" wrapText="1"/>
    </xf>
    <xf numFmtId="0" fontId="9" fillId="33" borderId="15"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47"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31" xfId="0" applyFont="1" applyFill="1" applyBorder="1" applyAlignment="1">
      <alignment horizontal="center" vertical="center" wrapText="1"/>
    </xf>
    <xf numFmtId="0" fontId="15" fillId="34" borderId="0" xfId="0" applyFont="1" applyFill="1" applyBorder="1" applyAlignment="1">
      <alignment horizontal="right" vertical="center"/>
    </xf>
    <xf numFmtId="0" fontId="4" fillId="0" borderId="26" xfId="57" applyFont="1" applyFill="1" applyBorder="1" applyAlignment="1">
      <alignment horizontal="center" vertical="center" wrapText="1"/>
      <protection/>
    </xf>
    <xf numFmtId="0" fontId="4" fillId="0" borderId="10" xfId="57" applyFont="1" applyFill="1" applyBorder="1" applyAlignment="1">
      <alignment horizontal="center" vertical="center" wrapText="1"/>
      <protection/>
    </xf>
    <xf numFmtId="179" fontId="43" fillId="0" borderId="12" xfId="51" applyNumberFormat="1" applyFont="1" applyFill="1" applyBorder="1" applyAlignment="1">
      <alignment horizontal="center" vertical="center" wrapText="1"/>
    </xf>
    <xf numFmtId="179" fontId="43" fillId="0" borderId="35" xfId="51" applyNumberFormat="1" applyFont="1" applyFill="1" applyBorder="1" applyAlignment="1">
      <alignment horizontal="center" vertical="center" wrapText="1"/>
    </xf>
    <xf numFmtId="0" fontId="2" fillId="33" borderId="60" xfId="57" applyFont="1" applyFill="1" applyBorder="1" applyAlignment="1">
      <alignment horizontal="center" vertical="center" wrapText="1"/>
      <protection/>
    </xf>
    <xf numFmtId="0" fontId="2" fillId="33" borderId="10" xfId="57" applyFont="1" applyFill="1" applyBorder="1" applyAlignment="1">
      <alignment horizontal="center" vertical="center" wrapText="1"/>
      <protection/>
    </xf>
    <xf numFmtId="0" fontId="2" fillId="33" borderId="61" xfId="57" applyFont="1" applyFill="1" applyBorder="1" applyAlignment="1">
      <alignment horizontal="center" vertical="center" wrapText="1"/>
      <protection/>
    </xf>
    <xf numFmtId="0" fontId="4" fillId="0" borderId="62" xfId="57" applyFont="1" applyFill="1" applyBorder="1" applyAlignment="1">
      <alignment horizontal="center" vertical="center" wrapText="1"/>
      <protection/>
    </xf>
    <xf numFmtId="0" fontId="4" fillId="0" borderId="12" xfId="57" applyFont="1" applyFill="1" applyBorder="1" applyAlignment="1">
      <alignment horizontal="center" vertical="center" wrapText="1"/>
      <protection/>
    </xf>
    <xf numFmtId="0" fontId="2" fillId="33" borderId="63" xfId="57" applyFont="1" applyFill="1" applyBorder="1" applyAlignment="1">
      <alignment horizontal="center" vertical="center" wrapText="1"/>
      <protection/>
    </xf>
    <xf numFmtId="0" fontId="2" fillId="33" borderId="64" xfId="57" applyFont="1" applyFill="1" applyBorder="1" applyAlignment="1">
      <alignment horizontal="center" vertical="center" wrapText="1"/>
      <protection/>
    </xf>
    <xf numFmtId="0" fontId="2" fillId="33" borderId="14" xfId="57" applyFont="1" applyFill="1" applyBorder="1" applyAlignment="1">
      <alignment horizontal="center" vertical="center" wrapText="1"/>
      <protection/>
    </xf>
    <xf numFmtId="0" fontId="2" fillId="33" borderId="17" xfId="57" applyFont="1" applyFill="1" applyBorder="1" applyAlignment="1">
      <alignment horizontal="center" vertical="center" wrapText="1"/>
      <protection/>
    </xf>
    <xf numFmtId="0" fontId="2" fillId="33" borderId="65" xfId="57" applyFont="1" applyFill="1" applyBorder="1" applyAlignment="1">
      <alignment horizontal="center" vertical="center" wrapText="1"/>
      <protection/>
    </xf>
    <xf numFmtId="0" fontId="2" fillId="33" borderId="66" xfId="57" applyFont="1" applyFill="1" applyBorder="1" applyAlignment="1">
      <alignment horizontal="center" vertical="center" wrapText="1"/>
      <protection/>
    </xf>
    <xf numFmtId="0" fontId="2" fillId="33" borderId="67" xfId="57" applyFont="1" applyFill="1" applyBorder="1" applyAlignment="1">
      <alignment horizontal="center" vertical="center" wrapText="1"/>
      <protection/>
    </xf>
    <xf numFmtId="0" fontId="4" fillId="0" borderId="14" xfId="57" applyFont="1" applyBorder="1" applyAlignment="1">
      <alignment horizontal="center"/>
      <protection/>
    </xf>
    <xf numFmtId="0" fontId="4" fillId="0" borderId="45" xfId="57" applyFont="1" applyBorder="1" applyAlignment="1">
      <alignment horizontal="center"/>
      <protection/>
    </xf>
    <xf numFmtId="0" fontId="4" fillId="0" borderId="46" xfId="57" applyFont="1" applyBorder="1" applyAlignment="1">
      <alignment horizontal="center"/>
      <protection/>
    </xf>
    <xf numFmtId="0" fontId="4" fillId="0" borderId="15" xfId="57" applyFont="1" applyBorder="1" applyAlignment="1">
      <alignment horizontal="center"/>
      <protection/>
    </xf>
    <xf numFmtId="0" fontId="4" fillId="0" borderId="0" xfId="57" applyFont="1" applyBorder="1" applyAlignment="1">
      <alignment horizontal="center"/>
      <protection/>
    </xf>
    <xf numFmtId="0" fontId="4" fillId="0" borderId="47" xfId="57" applyFont="1" applyBorder="1" applyAlignment="1">
      <alignment horizontal="center"/>
      <protection/>
    </xf>
    <xf numFmtId="0" fontId="19" fillId="33" borderId="21" xfId="57" applyFont="1" applyFill="1" applyBorder="1" applyAlignment="1">
      <alignment horizontal="center" vertical="center" wrapText="1"/>
      <protection/>
    </xf>
    <xf numFmtId="0" fontId="19" fillId="33" borderId="54" xfId="57" applyFont="1" applyFill="1" applyBorder="1" applyAlignment="1">
      <alignment horizontal="center" vertical="center" wrapText="1"/>
      <protection/>
    </xf>
    <xf numFmtId="0" fontId="19" fillId="33" borderId="55" xfId="57" applyFont="1" applyFill="1" applyBorder="1" applyAlignment="1">
      <alignment horizontal="center" vertical="center" wrapText="1"/>
      <protection/>
    </xf>
    <xf numFmtId="0" fontId="19" fillId="33" borderId="22" xfId="57" applyFont="1" applyFill="1" applyBorder="1" applyAlignment="1">
      <alignment horizontal="center" vertical="center" wrapText="1"/>
      <protection/>
    </xf>
    <xf numFmtId="0" fontId="19" fillId="33" borderId="40" xfId="57" applyFont="1" applyFill="1" applyBorder="1" applyAlignment="1">
      <alignment horizontal="center" vertical="center" wrapText="1"/>
      <protection/>
    </xf>
    <xf numFmtId="0" fontId="19" fillId="33" borderId="56" xfId="57" applyFont="1" applyFill="1" applyBorder="1" applyAlignment="1">
      <alignment horizontal="center" vertical="center" wrapText="1"/>
      <protection/>
    </xf>
    <xf numFmtId="0" fontId="19" fillId="33" borderId="40" xfId="57" applyFont="1" applyFill="1" applyBorder="1" applyAlignment="1">
      <alignment horizontal="left" vertical="center" wrapText="1"/>
      <protection/>
    </xf>
    <xf numFmtId="0" fontId="19" fillId="33" borderId="56" xfId="57" applyFont="1" applyFill="1" applyBorder="1" applyAlignment="1">
      <alignment horizontal="left" vertical="center" wrapText="1"/>
      <protection/>
    </xf>
    <xf numFmtId="0" fontId="19" fillId="33" borderId="57" xfId="57" applyFont="1" applyFill="1" applyBorder="1" applyAlignment="1">
      <alignment horizontal="center" vertical="center" wrapText="1"/>
      <protection/>
    </xf>
    <xf numFmtId="0" fontId="19" fillId="33" borderId="51" xfId="57" applyFont="1" applyFill="1" applyBorder="1" applyAlignment="1">
      <alignment horizontal="center" vertical="center" wrapText="1"/>
      <protection/>
    </xf>
    <xf numFmtId="0" fontId="19" fillId="33" borderId="68" xfId="57" applyFont="1" applyFill="1" applyBorder="1" applyAlignment="1">
      <alignment horizontal="center" vertical="center" wrapText="1"/>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Moneda 2" xfId="54"/>
    <cellStyle name="Neutral" xfId="55"/>
    <cellStyle name="Normal 2" xfId="56"/>
    <cellStyle name="Normal 3 2" xfId="57"/>
    <cellStyle name="Notas" xfId="58"/>
    <cellStyle name="Percent" xfId="59"/>
    <cellStyle name="Porcentaje 2"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409575</xdr:colOff>
      <xdr:row>1</xdr:row>
      <xdr:rowOff>285750</xdr:rowOff>
    </xdr:from>
    <xdr:to>
      <xdr:col>4</xdr:col>
      <xdr:colOff>1076325</xdr:colOff>
      <xdr:row>5</xdr:row>
      <xdr:rowOff>0</xdr:rowOff>
    </xdr:to>
    <xdr:pic>
      <xdr:nvPicPr>
        <xdr:cNvPr id="1" name="Imagen 2"/>
        <xdr:cNvPicPr preferRelativeResize="1">
          <a:picLocks noChangeAspect="1"/>
        </xdr:cNvPicPr>
      </xdr:nvPicPr>
      <xdr:blipFill>
        <a:blip r:embed="rId1"/>
        <a:stretch>
          <a:fillRect/>
        </a:stretch>
      </xdr:blipFill>
      <xdr:spPr>
        <a:xfrm>
          <a:off x="3695700" y="552450"/>
          <a:ext cx="666750" cy="1247775"/>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0</xdr:row>
      <xdr:rowOff>295275</xdr:rowOff>
    </xdr:from>
    <xdr:to>
      <xdr:col>2</xdr:col>
      <xdr:colOff>1009650</xdr:colOff>
      <xdr:row>3</xdr:row>
      <xdr:rowOff>47625</xdr:rowOff>
    </xdr:to>
    <xdr:pic>
      <xdr:nvPicPr>
        <xdr:cNvPr id="1" name="Imagen 2"/>
        <xdr:cNvPicPr preferRelativeResize="1">
          <a:picLocks noChangeAspect="1"/>
        </xdr:cNvPicPr>
      </xdr:nvPicPr>
      <xdr:blipFill>
        <a:blip r:embed="rId1"/>
        <a:stretch>
          <a:fillRect/>
        </a:stretch>
      </xdr:blipFill>
      <xdr:spPr>
        <a:xfrm>
          <a:off x="581025" y="295275"/>
          <a:ext cx="1009650" cy="981075"/>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323850</xdr:rowOff>
    </xdr:from>
    <xdr:to>
      <xdr:col>1</xdr:col>
      <xdr:colOff>552450</xdr:colOff>
      <xdr:row>3</xdr:row>
      <xdr:rowOff>38100</xdr:rowOff>
    </xdr:to>
    <xdr:pic>
      <xdr:nvPicPr>
        <xdr:cNvPr id="1" name="Imagen 2"/>
        <xdr:cNvPicPr preferRelativeResize="1">
          <a:picLocks noChangeAspect="1"/>
        </xdr:cNvPicPr>
      </xdr:nvPicPr>
      <xdr:blipFill>
        <a:blip r:embed="rId1"/>
        <a:stretch>
          <a:fillRect/>
        </a:stretch>
      </xdr:blipFill>
      <xdr:spPr>
        <a:xfrm>
          <a:off x="285750" y="323850"/>
          <a:ext cx="1266825" cy="866775"/>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0</xdr:row>
      <xdr:rowOff>0</xdr:rowOff>
    </xdr:from>
    <xdr:to>
      <xdr:col>2</xdr:col>
      <xdr:colOff>590550</xdr:colOff>
      <xdr:row>3</xdr:row>
      <xdr:rowOff>219075</xdr:rowOff>
    </xdr:to>
    <xdr:pic>
      <xdr:nvPicPr>
        <xdr:cNvPr id="1" name="Imagen 1"/>
        <xdr:cNvPicPr preferRelativeResize="1">
          <a:picLocks noChangeAspect="1"/>
        </xdr:cNvPicPr>
      </xdr:nvPicPr>
      <xdr:blipFill>
        <a:blip r:embed="rId1"/>
        <a:stretch>
          <a:fillRect/>
        </a:stretch>
      </xdr:blipFill>
      <xdr:spPr>
        <a:xfrm>
          <a:off x="923925" y="0"/>
          <a:ext cx="1619250" cy="885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ngelica.ortiz.SDA\Documents\SEGPLAN\2017\II%20TRIMESTRE\PLANES%20DE%20ACCI&#211;N\1149_Seguimiento%201149%20v3_1904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gelica.ortiz.SDA\Documents\SEGPLAN\2017\III%20TRIMESTRE\1149_actualizaci&#243;nSEGPLAN%203%20ER%20TRIMESTRE%2013-10-201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ngelica.ortiz.SDA\AppData\Local\Temp\Temp1_ParaPublicar%20(1).zip\ParaPublicar\114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angelica.ortiz.SDA\Downloads\1149-Format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yulied.penaranda\Downloads\1149_II%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STION"/>
      <sheetName val="INVERSION"/>
      <sheetName val="ACTIVIDADES"/>
      <sheetName val="TERRITORIALIZACION"/>
    </sheetNames>
    <sheetDataSet>
      <sheetData sheetId="0">
        <row r="4">
          <cell r="P4" t="str">
            <v>DIRECCION GESTION CORPORATIVA</v>
          </cell>
        </row>
        <row r="5">
          <cell r="P5" t="str">
            <v>1149 - PROTECCIÓN Y BIENESTAR ANIMAL</v>
          </cell>
        </row>
      </sheetData>
      <sheetData sheetId="1">
        <row r="9">
          <cell r="A9" t="str">
            <v>BIENESTAR DE LA FAUNA EN EL DISTRITO CAPITAL
</v>
          </cell>
        </row>
        <row r="15">
          <cell r="C15" t="str">
            <v>CONSTRUIR  1 CASA ECOLOGICA ANIMAL</v>
          </cell>
        </row>
        <row r="21">
          <cell r="C21" t="str">
            <v>CONSTRUIR Y DOTAR 1 CENTRO DE RECEPCIÓN Y REHABILITACIÓN DE FLORA Y FAUNA SILVESTRE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STION"/>
      <sheetName val="INVERSION"/>
      <sheetName val="ACTIVIDADES "/>
      <sheetName val="TERRITORIALIZACIÓN"/>
    </sheetNames>
    <sheetDataSet>
      <sheetData sheetId="1">
        <row r="15">
          <cell r="N15">
            <v>0.5</v>
          </cell>
        </row>
        <row r="21">
          <cell r="N21">
            <v>0.1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ESTION"/>
      <sheetName val="INVERSION"/>
      <sheetName val="ACTIVIDADES"/>
      <sheetName val="TERRITORIALIZACION"/>
    </sheetNames>
    <sheetDataSet>
      <sheetData sheetId="1">
        <row r="9">
          <cell r="B9">
            <v>1</v>
          </cell>
        </row>
        <row r="15">
          <cell r="B15">
            <v>2</v>
          </cell>
        </row>
        <row r="21">
          <cell r="B21">
            <v>3</v>
          </cell>
        </row>
        <row r="27">
          <cell r="B27">
            <v>4</v>
          </cell>
        </row>
      </sheetData>
      <sheetData sheetId="2">
        <row r="4">
          <cell r="D4" t="str">
            <v>1149 - PROTECCIÓN Y BIENESTAR ANIMAL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ESTION"/>
      <sheetName val="INVERSION"/>
      <sheetName val="ACTIVIDADES "/>
    </sheetNames>
    <sheetDataSet>
      <sheetData sheetId="1">
        <row r="11">
          <cell r="L11">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ESTION"/>
      <sheetName val="INVERSION"/>
      <sheetName val="ACTIVIDADES "/>
      <sheetName val="TERRITORIALIZACIÓN"/>
    </sheetNames>
    <sheetDataSet>
      <sheetData sheetId="1">
        <row r="12">
          <cell r="S12">
            <v>3661234</v>
          </cell>
          <cell r="AK12">
            <v>0</v>
          </cell>
        </row>
        <row r="15">
          <cell r="S15">
            <v>0.5</v>
          </cell>
          <cell r="AK15">
            <v>0.36</v>
          </cell>
          <cell r="AP15">
            <v>0.37</v>
          </cell>
          <cell r="AR15" t="str">
            <v>NA</v>
          </cell>
          <cell r="AS15" t="str">
            <v>NA</v>
          </cell>
        </row>
        <row r="16">
          <cell r="S16">
            <v>149056000</v>
          </cell>
          <cell r="AK16">
            <v>145202513</v>
          </cell>
        </row>
        <row r="18">
          <cell r="S18">
            <v>26790896377</v>
          </cell>
          <cell r="U18">
            <v>26790896377</v>
          </cell>
        </row>
        <row r="21">
          <cell r="S21">
            <v>0.3</v>
          </cell>
          <cell r="AK21">
            <v>0.12</v>
          </cell>
          <cell r="AP21">
            <v>0.175</v>
          </cell>
          <cell r="AR21" t="str">
            <v>NA</v>
          </cell>
          <cell r="AS21" t="str">
            <v>NA</v>
          </cell>
        </row>
        <row r="22">
          <cell r="T22">
            <v>4457586000</v>
          </cell>
          <cell r="AK22">
            <v>119755750</v>
          </cell>
        </row>
        <row r="24">
          <cell r="S24">
            <v>2818493071</v>
          </cell>
          <cell r="U24">
            <v>2818493071</v>
          </cell>
        </row>
        <row r="30">
          <cell r="S30">
            <v>14364900</v>
          </cell>
          <cell r="U30">
            <v>10589766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W21"/>
  <sheetViews>
    <sheetView zoomScale="35" zoomScaleNormal="35" zoomScaleSheetLayoutView="50" zoomScalePageLayoutView="0" workbookViewId="0" topLeftCell="A16">
      <selection activeCell="D18" sqref="D18:AW18"/>
    </sheetView>
  </sheetViews>
  <sheetFormatPr defaultColWidth="11.421875" defaultRowHeight="15"/>
  <cols>
    <col min="1" max="2" width="11.421875" style="4" customWidth="1"/>
    <col min="3" max="3" width="15.00390625" style="4" customWidth="1"/>
    <col min="4" max="4" width="11.421875" style="4" customWidth="1"/>
    <col min="5" max="5" width="16.140625" style="4" customWidth="1"/>
    <col min="6" max="6" width="11.421875" style="4" customWidth="1"/>
    <col min="7" max="7" width="36.421875" style="4" customWidth="1"/>
    <col min="8" max="8" width="13.00390625" style="4" customWidth="1"/>
    <col min="9" max="9" width="15.00390625" style="4" customWidth="1"/>
    <col min="10" max="10" width="11.421875" style="4" customWidth="1"/>
    <col min="11" max="13" width="18.7109375" style="4" hidden="1" customWidth="1"/>
    <col min="14" max="14" width="18.7109375" style="4" customWidth="1"/>
    <col min="15" max="19" width="18.7109375" style="4" hidden="1" customWidth="1"/>
    <col min="20" max="20" width="20.57421875" style="4" customWidth="1"/>
    <col min="21" max="21" width="13.7109375" style="4" hidden="1" customWidth="1"/>
    <col min="22" max="22" width="12.28125" style="4" hidden="1" customWidth="1"/>
    <col min="23" max="23" width="18.7109375" style="4" customWidth="1"/>
    <col min="24" max="27" width="18.7109375" style="4" hidden="1" customWidth="1"/>
    <col min="28" max="28" width="18.7109375" style="4" customWidth="1"/>
    <col min="29" max="33" width="18.7109375" style="4" hidden="1" customWidth="1"/>
    <col min="34" max="34" width="18.7109375" style="4" customWidth="1"/>
    <col min="35" max="37" width="18.7109375" style="4" hidden="1" customWidth="1"/>
    <col min="38" max="38" width="11.421875" style="4" hidden="1" customWidth="1"/>
    <col min="39" max="39" width="13.00390625" style="4" customWidth="1"/>
    <col min="40" max="40" width="12.7109375" style="4" customWidth="1"/>
    <col min="41" max="42" width="11.421875" style="4" hidden="1" customWidth="1"/>
    <col min="43" max="43" width="12.57421875" style="4" customWidth="1"/>
    <col min="44" max="44" width="9.421875" style="4" customWidth="1"/>
    <col min="45" max="45" width="69.28125" style="4" customWidth="1"/>
    <col min="46" max="47" width="22.421875" style="4" customWidth="1"/>
    <col min="48" max="48" width="53.140625" style="4" customWidth="1"/>
    <col min="49" max="49" width="28.140625" style="4" customWidth="1"/>
    <col min="50" max="16384" width="11.421875" style="4" customWidth="1"/>
  </cols>
  <sheetData>
    <row r="1" spans="1:49" s="17" customFormat="1" ht="21" customHeight="1" thickBot="1">
      <c r="A1" s="15"/>
      <c r="B1" s="15"/>
      <c r="C1" s="15"/>
      <c r="D1" s="15"/>
      <c r="E1" s="15"/>
      <c r="F1" s="15"/>
      <c r="G1" s="15"/>
      <c r="H1" s="15"/>
      <c r="I1" s="15"/>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5"/>
      <c r="AN1" s="15"/>
      <c r="AO1" s="15"/>
      <c r="AP1" s="15"/>
      <c r="AQ1" s="15"/>
      <c r="AR1" s="15"/>
      <c r="AS1" s="15"/>
      <c r="AT1" s="15"/>
      <c r="AU1" s="15"/>
      <c r="AV1" s="15"/>
      <c r="AW1" s="15"/>
    </row>
    <row r="2" spans="1:49" s="17" customFormat="1" ht="38.25" customHeight="1">
      <c r="A2" s="250"/>
      <c r="B2" s="251"/>
      <c r="C2" s="251"/>
      <c r="D2" s="251"/>
      <c r="E2" s="251"/>
      <c r="F2" s="251"/>
      <c r="G2" s="252"/>
      <c r="H2" s="256" t="s">
        <v>0</v>
      </c>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57"/>
    </row>
    <row r="3" spans="1:49" s="17" customFormat="1" ht="28.5" customHeight="1">
      <c r="A3" s="253"/>
      <c r="B3" s="254"/>
      <c r="C3" s="254"/>
      <c r="D3" s="254"/>
      <c r="E3" s="254"/>
      <c r="F3" s="254"/>
      <c r="G3" s="255"/>
      <c r="H3" s="258" t="s">
        <v>1</v>
      </c>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9"/>
    </row>
    <row r="4" spans="1:49" s="17" customFormat="1" ht="27.75" customHeight="1">
      <c r="A4" s="253"/>
      <c r="B4" s="254"/>
      <c r="C4" s="254"/>
      <c r="D4" s="254"/>
      <c r="E4" s="254"/>
      <c r="F4" s="254"/>
      <c r="G4" s="255"/>
      <c r="H4" s="258" t="s">
        <v>59</v>
      </c>
      <c r="I4" s="258"/>
      <c r="J4" s="258"/>
      <c r="K4" s="258"/>
      <c r="L4" s="258"/>
      <c r="M4" s="258"/>
      <c r="N4" s="258"/>
      <c r="O4" s="258"/>
      <c r="P4" s="258"/>
      <c r="Q4" s="258"/>
      <c r="R4" s="258"/>
      <c r="S4" s="258" t="s">
        <v>103</v>
      </c>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9"/>
    </row>
    <row r="5" spans="1:49" s="17" customFormat="1" ht="26.25" customHeight="1">
      <c r="A5" s="253"/>
      <c r="B5" s="254"/>
      <c r="C5" s="254"/>
      <c r="D5" s="254"/>
      <c r="E5" s="254"/>
      <c r="F5" s="254"/>
      <c r="G5" s="255"/>
      <c r="H5" s="258" t="s">
        <v>60</v>
      </c>
      <c r="I5" s="258"/>
      <c r="J5" s="258"/>
      <c r="K5" s="258"/>
      <c r="L5" s="258"/>
      <c r="M5" s="258"/>
      <c r="N5" s="258"/>
      <c r="O5" s="258"/>
      <c r="P5" s="258"/>
      <c r="Q5" s="258"/>
      <c r="R5" s="258"/>
      <c r="S5" s="258" t="s">
        <v>100</v>
      </c>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9"/>
    </row>
    <row r="6" spans="1:49" s="17" customFormat="1" ht="15.75">
      <c r="A6" s="18"/>
      <c r="B6" s="19"/>
      <c r="C6" s="19"/>
      <c r="D6" s="19"/>
      <c r="E6" s="19"/>
      <c r="F6" s="19"/>
      <c r="G6" s="19"/>
      <c r="H6" s="19"/>
      <c r="I6" s="19"/>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19"/>
      <c r="AN6" s="19"/>
      <c r="AO6" s="19"/>
      <c r="AP6" s="19"/>
      <c r="AQ6" s="19"/>
      <c r="AR6" s="19"/>
      <c r="AS6" s="19"/>
      <c r="AT6" s="19"/>
      <c r="AU6" s="19"/>
      <c r="AV6" s="19"/>
      <c r="AW6" s="21"/>
    </row>
    <row r="7" spans="1:49" s="17" customFormat="1" ht="30" customHeight="1">
      <c r="A7" s="260" t="s">
        <v>61</v>
      </c>
      <c r="B7" s="261"/>
      <c r="C7" s="258"/>
      <c r="D7" s="258"/>
      <c r="E7" s="258"/>
      <c r="F7" s="258"/>
      <c r="G7" s="258"/>
      <c r="H7" s="258"/>
      <c r="I7" s="258"/>
      <c r="J7" s="258"/>
      <c r="K7" s="258"/>
      <c r="L7" s="258"/>
      <c r="M7" s="258"/>
      <c r="N7" s="258"/>
      <c r="O7" s="258"/>
      <c r="P7" s="258"/>
      <c r="Q7" s="258"/>
      <c r="R7" s="258"/>
      <c r="S7" s="262" t="s">
        <v>62</v>
      </c>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c r="AS7" s="262"/>
      <c r="AT7" s="262"/>
      <c r="AU7" s="262"/>
      <c r="AV7" s="262"/>
      <c r="AW7" s="263"/>
    </row>
    <row r="8" spans="1:49" s="17" customFormat="1" ht="30" customHeight="1" thickBot="1">
      <c r="A8" s="240" t="s">
        <v>2</v>
      </c>
      <c r="B8" s="241"/>
      <c r="C8" s="242"/>
      <c r="D8" s="242" t="s">
        <v>2</v>
      </c>
      <c r="E8" s="242"/>
      <c r="F8" s="242"/>
      <c r="G8" s="242"/>
      <c r="H8" s="242"/>
      <c r="I8" s="242"/>
      <c r="J8" s="242"/>
      <c r="K8" s="242"/>
      <c r="L8" s="242"/>
      <c r="M8" s="242"/>
      <c r="N8" s="242"/>
      <c r="O8" s="242"/>
      <c r="P8" s="242"/>
      <c r="Q8" s="242"/>
      <c r="R8" s="242"/>
      <c r="S8" s="243" t="s">
        <v>80</v>
      </c>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4"/>
    </row>
    <row r="9" spans="1:49" s="17" customFormat="1" ht="36" customHeight="1" thickBot="1">
      <c r="A9" s="22"/>
      <c r="B9" s="23"/>
      <c r="C9" s="23"/>
      <c r="D9" s="23"/>
      <c r="E9" s="23"/>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19"/>
      <c r="AN9" s="19"/>
      <c r="AO9" s="19"/>
      <c r="AP9" s="19"/>
      <c r="AQ9" s="19"/>
      <c r="AR9" s="19"/>
      <c r="AS9" s="19"/>
      <c r="AT9" s="19"/>
      <c r="AU9" s="19"/>
      <c r="AV9" s="19"/>
      <c r="AW9" s="21"/>
    </row>
    <row r="10" spans="1:49" s="25" customFormat="1" ht="70.5" customHeight="1">
      <c r="A10" s="245" t="s">
        <v>163</v>
      </c>
      <c r="B10" s="246"/>
      <c r="C10" s="247"/>
      <c r="D10" s="247" t="s">
        <v>63</v>
      </c>
      <c r="E10" s="247"/>
      <c r="F10" s="247" t="s">
        <v>64</v>
      </c>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t="s">
        <v>65</v>
      </c>
      <c r="AR10" s="247" t="s">
        <v>66</v>
      </c>
      <c r="AS10" s="226" t="s">
        <v>67</v>
      </c>
      <c r="AT10" s="226" t="s">
        <v>68</v>
      </c>
      <c r="AU10" s="226" t="s">
        <v>69</v>
      </c>
      <c r="AV10" s="226" t="s">
        <v>70</v>
      </c>
      <c r="AW10" s="229" t="s">
        <v>71</v>
      </c>
    </row>
    <row r="11" spans="1:49" s="26" customFormat="1" ht="45.75" customHeight="1">
      <c r="A11" s="248" t="s">
        <v>164</v>
      </c>
      <c r="B11" s="248" t="s">
        <v>3</v>
      </c>
      <c r="C11" s="232" t="s">
        <v>72</v>
      </c>
      <c r="D11" s="232" t="s">
        <v>4</v>
      </c>
      <c r="E11" s="232" t="s">
        <v>73</v>
      </c>
      <c r="F11" s="232" t="s">
        <v>5</v>
      </c>
      <c r="G11" s="232" t="s">
        <v>6</v>
      </c>
      <c r="H11" s="232" t="s">
        <v>7</v>
      </c>
      <c r="I11" s="232" t="s">
        <v>8</v>
      </c>
      <c r="J11" s="232" t="s">
        <v>74</v>
      </c>
      <c r="K11" s="234" t="s">
        <v>75</v>
      </c>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6"/>
      <c r="AM11" s="239" t="s">
        <v>76</v>
      </c>
      <c r="AN11" s="239"/>
      <c r="AO11" s="239"/>
      <c r="AP11" s="239"/>
      <c r="AQ11" s="232"/>
      <c r="AR11" s="232"/>
      <c r="AS11" s="227"/>
      <c r="AT11" s="227"/>
      <c r="AU11" s="227"/>
      <c r="AV11" s="227"/>
      <c r="AW11" s="230"/>
    </row>
    <row r="12" spans="1:49" s="26" customFormat="1" ht="51" customHeight="1">
      <c r="A12" s="248"/>
      <c r="B12" s="248"/>
      <c r="C12" s="232"/>
      <c r="D12" s="232"/>
      <c r="E12" s="232"/>
      <c r="F12" s="232"/>
      <c r="G12" s="232"/>
      <c r="H12" s="232"/>
      <c r="I12" s="232"/>
      <c r="J12" s="232"/>
      <c r="K12" s="234">
        <v>2016</v>
      </c>
      <c r="L12" s="235"/>
      <c r="M12" s="235"/>
      <c r="N12" s="236"/>
      <c r="O12" s="234">
        <v>2017</v>
      </c>
      <c r="P12" s="235"/>
      <c r="Q12" s="235"/>
      <c r="R12" s="235"/>
      <c r="S12" s="235"/>
      <c r="T12" s="236"/>
      <c r="U12" s="234">
        <v>2018</v>
      </c>
      <c r="V12" s="235"/>
      <c r="W12" s="235"/>
      <c r="X12" s="235"/>
      <c r="Y12" s="235"/>
      <c r="Z12" s="236"/>
      <c r="AA12" s="234">
        <v>2019</v>
      </c>
      <c r="AB12" s="235"/>
      <c r="AC12" s="235"/>
      <c r="AD12" s="235"/>
      <c r="AE12" s="235"/>
      <c r="AF12" s="236"/>
      <c r="AG12" s="234">
        <v>2020</v>
      </c>
      <c r="AH12" s="235"/>
      <c r="AI12" s="235"/>
      <c r="AJ12" s="235"/>
      <c r="AK12" s="235"/>
      <c r="AL12" s="236"/>
      <c r="AM12" s="232" t="s">
        <v>48</v>
      </c>
      <c r="AN12" s="232" t="s">
        <v>77</v>
      </c>
      <c r="AO12" s="232" t="s">
        <v>47</v>
      </c>
      <c r="AP12" s="232" t="s">
        <v>78</v>
      </c>
      <c r="AQ12" s="232"/>
      <c r="AR12" s="232"/>
      <c r="AS12" s="227"/>
      <c r="AT12" s="227"/>
      <c r="AU12" s="227"/>
      <c r="AV12" s="227"/>
      <c r="AW12" s="230"/>
    </row>
    <row r="13" spans="1:49" s="26" customFormat="1" ht="54" customHeight="1" thickBot="1">
      <c r="A13" s="249"/>
      <c r="B13" s="249"/>
      <c r="C13" s="233"/>
      <c r="D13" s="233"/>
      <c r="E13" s="233"/>
      <c r="F13" s="233"/>
      <c r="G13" s="233"/>
      <c r="H13" s="233"/>
      <c r="I13" s="233"/>
      <c r="J13" s="233"/>
      <c r="K13" s="96" t="s">
        <v>157</v>
      </c>
      <c r="L13" s="96" t="s">
        <v>158</v>
      </c>
      <c r="M13" s="96" t="s">
        <v>159</v>
      </c>
      <c r="N13" s="96" t="s">
        <v>79</v>
      </c>
      <c r="O13" s="96" t="s">
        <v>160</v>
      </c>
      <c r="P13" s="96" t="s">
        <v>161</v>
      </c>
      <c r="Q13" s="96" t="s">
        <v>162</v>
      </c>
      <c r="R13" s="96" t="s">
        <v>158</v>
      </c>
      <c r="S13" s="96" t="s">
        <v>159</v>
      </c>
      <c r="T13" s="96" t="s">
        <v>79</v>
      </c>
      <c r="U13" s="96" t="s">
        <v>160</v>
      </c>
      <c r="V13" s="96" t="s">
        <v>161</v>
      </c>
      <c r="W13" s="96" t="s">
        <v>162</v>
      </c>
      <c r="X13" s="96" t="s">
        <v>158</v>
      </c>
      <c r="Y13" s="96" t="s">
        <v>159</v>
      </c>
      <c r="Z13" s="96" t="s">
        <v>79</v>
      </c>
      <c r="AA13" s="96" t="s">
        <v>160</v>
      </c>
      <c r="AB13" s="96" t="s">
        <v>161</v>
      </c>
      <c r="AC13" s="96" t="s">
        <v>162</v>
      </c>
      <c r="AD13" s="96" t="s">
        <v>158</v>
      </c>
      <c r="AE13" s="96" t="s">
        <v>159</v>
      </c>
      <c r="AF13" s="96" t="s">
        <v>79</v>
      </c>
      <c r="AG13" s="96" t="s">
        <v>160</v>
      </c>
      <c r="AH13" s="96" t="s">
        <v>161</v>
      </c>
      <c r="AI13" s="96" t="s">
        <v>162</v>
      </c>
      <c r="AJ13" s="96" t="s">
        <v>158</v>
      </c>
      <c r="AK13" s="96" t="s">
        <v>159</v>
      </c>
      <c r="AL13" s="96" t="s">
        <v>79</v>
      </c>
      <c r="AM13" s="233"/>
      <c r="AN13" s="233"/>
      <c r="AO13" s="233"/>
      <c r="AP13" s="233"/>
      <c r="AQ13" s="233"/>
      <c r="AR13" s="233"/>
      <c r="AS13" s="228"/>
      <c r="AT13" s="228"/>
      <c r="AU13" s="228"/>
      <c r="AV13" s="228"/>
      <c r="AW13" s="231"/>
    </row>
    <row r="14" spans="1:49" ht="94.5" customHeight="1">
      <c r="A14" s="225">
        <v>39</v>
      </c>
      <c r="B14" s="225">
        <v>179</v>
      </c>
      <c r="C14" s="225" t="s">
        <v>192</v>
      </c>
      <c r="D14" s="59">
        <v>428</v>
      </c>
      <c r="E14" s="148" t="s">
        <v>186</v>
      </c>
      <c r="F14" s="59">
        <v>344</v>
      </c>
      <c r="G14" s="146" t="s">
        <v>187</v>
      </c>
      <c r="H14" s="59" t="s">
        <v>91</v>
      </c>
      <c r="I14" s="148" t="s">
        <v>188</v>
      </c>
      <c r="J14" s="149">
        <v>1</v>
      </c>
      <c r="K14" s="147">
        <v>0.4</v>
      </c>
      <c r="L14" s="147">
        <v>0.4</v>
      </c>
      <c r="M14" s="147">
        <v>0.4</v>
      </c>
      <c r="N14" s="59">
        <v>0.3</v>
      </c>
      <c r="O14" s="147">
        <v>0.2</v>
      </c>
      <c r="P14" s="147">
        <v>0.2</v>
      </c>
      <c r="Q14" s="59">
        <v>0.7</v>
      </c>
      <c r="R14" s="59">
        <v>0.7</v>
      </c>
      <c r="S14" s="59">
        <v>0.7</v>
      </c>
      <c r="T14" s="59">
        <v>0.7</v>
      </c>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50">
        <f>AO14/R14</f>
        <v>0</v>
      </c>
      <c r="AR14" s="151">
        <f>(AO14+N14)/J14</f>
        <v>0.3</v>
      </c>
      <c r="AS14" s="146" t="s">
        <v>171</v>
      </c>
      <c r="AT14" s="153" t="s">
        <v>49</v>
      </c>
      <c r="AU14" s="153" t="s">
        <v>49</v>
      </c>
      <c r="AV14" s="40" t="s">
        <v>49</v>
      </c>
      <c r="AW14" s="40" t="s">
        <v>49</v>
      </c>
    </row>
    <row r="15" spans="1:49" ht="195" customHeight="1">
      <c r="A15" s="225"/>
      <c r="B15" s="225"/>
      <c r="C15" s="225"/>
      <c r="D15" s="31">
        <v>451</v>
      </c>
      <c r="E15" s="40" t="s">
        <v>54</v>
      </c>
      <c r="F15" s="31">
        <v>354</v>
      </c>
      <c r="G15" s="152" t="s">
        <v>55</v>
      </c>
      <c r="H15" s="30" t="s">
        <v>91</v>
      </c>
      <c r="I15" s="57" t="s">
        <v>92</v>
      </c>
      <c r="J15" s="41">
        <v>1</v>
      </c>
      <c r="K15" s="31">
        <v>0.2</v>
      </c>
      <c r="L15" s="31">
        <v>0.2</v>
      </c>
      <c r="M15" s="59">
        <v>0.2</v>
      </c>
      <c r="N15" s="59">
        <v>0.1</v>
      </c>
      <c r="O15" s="59">
        <v>0.1</v>
      </c>
      <c r="P15" s="59">
        <v>0.1</v>
      </c>
      <c r="Q15" s="59">
        <v>0.5</v>
      </c>
      <c r="R15" s="31">
        <f>+'[2]INVERSION'!N15</f>
        <v>0.5</v>
      </c>
      <c r="S15" s="59">
        <f>+INVERSION!AN19</f>
        <v>0</v>
      </c>
      <c r="T15" s="59">
        <v>0.35</v>
      </c>
      <c r="U15" s="97">
        <f>+INVERSION!S15</f>
        <v>0.5</v>
      </c>
      <c r="V15" s="31">
        <f>+INVERSION!T15</f>
        <v>0.65</v>
      </c>
      <c r="W15" s="59">
        <v>0.65</v>
      </c>
      <c r="X15" s="31"/>
      <c r="Y15" s="31"/>
      <c r="Z15" s="31"/>
      <c r="AA15" s="31"/>
      <c r="AB15" s="31">
        <v>1</v>
      </c>
      <c r="AC15" s="31"/>
      <c r="AD15" s="31"/>
      <c r="AE15" s="31"/>
      <c r="AF15" s="31"/>
      <c r="AG15" s="31"/>
      <c r="AH15" s="31">
        <v>0</v>
      </c>
      <c r="AI15" s="31"/>
      <c r="AJ15" s="31"/>
      <c r="AK15" s="31"/>
      <c r="AL15" s="31"/>
      <c r="AM15" s="31">
        <f>+INVERSION!AK15</f>
        <v>0.36</v>
      </c>
      <c r="AN15" s="118">
        <f>+INVERSION!AL15</f>
        <v>0.37</v>
      </c>
      <c r="AO15" s="118"/>
      <c r="AP15" s="118"/>
      <c r="AQ15" s="160">
        <f>AN15/W15</f>
        <v>0.5692307692307692</v>
      </c>
      <c r="AR15" s="160">
        <f>AN15/J15</f>
        <v>0.37</v>
      </c>
      <c r="AS15" s="161" t="s">
        <v>193</v>
      </c>
      <c r="AT15" s="29" t="s">
        <v>143</v>
      </c>
      <c r="AU15" s="29" t="s">
        <v>143</v>
      </c>
      <c r="AV15" s="40" t="s">
        <v>101</v>
      </c>
      <c r="AW15" s="40" t="s">
        <v>170</v>
      </c>
    </row>
    <row r="16" spans="1:49" ht="172.5" customHeight="1">
      <c r="A16" s="225"/>
      <c r="B16" s="225"/>
      <c r="C16" s="225"/>
      <c r="D16" s="31">
        <v>450</v>
      </c>
      <c r="E16" s="40" t="s">
        <v>56</v>
      </c>
      <c r="F16" s="31">
        <v>353</v>
      </c>
      <c r="G16" s="152" t="s">
        <v>45</v>
      </c>
      <c r="H16" s="30" t="s">
        <v>91</v>
      </c>
      <c r="I16" s="57" t="s">
        <v>92</v>
      </c>
      <c r="J16" s="41">
        <v>1</v>
      </c>
      <c r="K16" s="31">
        <v>0.1</v>
      </c>
      <c r="L16" s="31">
        <v>0.1</v>
      </c>
      <c r="M16" s="59">
        <v>0.06</v>
      </c>
      <c r="N16" s="59">
        <v>0.06</v>
      </c>
      <c r="O16" s="59">
        <v>0.09</v>
      </c>
      <c r="P16" s="59">
        <v>0.09</v>
      </c>
      <c r="Q16" s="59">
        <v>0.1</v>
      </c>
      <c r="R16" s="97">
        <f>+'[2]INVERSION'!N21</f>
        <v>0.1</v>
      </c>
      <c r="S16" s="118">
        <f>+INVERSION!AN21</f>
        <v>0</v>
      </c>
      <c r="T16" s="59">
        <v>0.09</v>
      </c>
      <c r="U16" s="97">
        <f>+INVERSION!S21</f>
        <v>0.3</v>
      </c>
      <c r="V16" s="136">
        <v>0.31</v>
      </c>
      <c r="W16" s="59">
        <v>0.31</v>
      </c>
      <c r="X16" s="31"/>
      <c r="Y16" s="31"/>
      <c r="Z16" s="31"/>
      <c r="AA16" s="31"/>
      <c r="AB16" s="31">
        <v>1</v>
      </c>
      <c r="AC16" s="31"/>
      <c r="AD16" s="31"/>
      <c r="AE16" s="31"/>
      <c r="AF16" s="31"/>
      <c r="AG16" s="31"/>
      <c r="AH16" s="31">
        <v>0</v>
      </c>
      <c r="AI16" s="31"/>
      <c r="AJ16" s="31"/>
      <c r="AK16" s="31"/>
      <c r="AL16" s="31"/>
      <c r="AM16" s="97">
        <f>+INVERSION!AK21</f>
        <v>0.12</v>
      </c>
      <c r="AN16" s="118">
        <f>+INVERSION!AL21</f>
        <v>0.175</v>
      </c>
      <c r="AO16" s="118"/>
      <c r="AP16" s="118"/>
      <c r="AQ16" s="160">
        <f>AN16/W16</f>
        <v>0.564516129032258</v>
      </c>
      <c r="AR16" s="160">
        <f>AN16/J16</f>
        <v>0.175</v>
      </c>
      <c r="AS16" s="161" t="s">
        <v>194</v>
      </c>
      <c r="AT16" s="29" t="str">
        <f>+INVERSION!AR21</f>
        <v>NA</v>
      </c>
      <c r="AU16" s="29" t="s">
        <v>143</v>
      </c>
      <c r="AV16" s="40" t="s">
        <v>102</v>
      </c>
      <c r="AW16" s="40" t="s">
        <v>170</v>
      </c>
    </row>
    <row r="17" spans="1:49" ht="189" customHeight="1">
      <c r="A17" s="225"/>
      <c r="B17" s="225"/>
      <c r="C17" s="225"/>
      <c r="D17" s="59">
        <v>449</v>
      </c>
      <c r="E17" s="148" t="s">
        <v>189</v>
      </c>
      <c r="F17" s="59">
        <v>352</v>
      </c>
      <c r="G17" s="146" t="s">
        <v>190</v>
      </c>
      <c r="H17" s="59" t="s">
        <v>191</v>
      </c>
      <c r="I17" s="148" t="s">
        <v>92</v>
      </c>
      <c r="J17" s="149">
        <v>5</v>
      </c>
      <c r="K17" s="59">
        <v>3</v>
      </c>
      <c r="L17" s="59">
        <v>3</v>
      </c>
      <c r="M17" s="59">
        <v>3</v>
      </c>
      <c r="N17" s="59"/>
      <c r="O17" s="59">
        <v>8</v>
      </c>
      <c r="P17" s="59">
        <v>8</v>
      </c>
      <c r="Q17" s="59">
        <v>8</v>
      </c>
      <c r="R17" s="59">
        <v>5</v>
      </c>
      <c r="S17" s="59">
        <f>+R17</f>
        <v>5</v>
      </c>
      <c r="T17" s="59">
        <v>5</v>
      </c>
      <c r="U17" s="162"/>
      <c r="V17" s="162">
        <v>0</v>
      </c>
      <c r="W17" s="162"/>
      <c r="X17" s="162"/>
      <c r="Y17" s="162"/>
      <c r="Z17" s="162"/>
      <c r="AA17" s="162"/>
      <c r="AB17" s="162">
        <v>0</v>
      </c>
      <c r="AC17" s="162"/>
      <c r="AD17" s="162"/>
      <c r="AE17" s="162"/>
      <c r="AF17" s="162"/>
      <c r="AG17" s="162"/>
      <c r="AH17" s="162">
        <v>0</v>
      </c>
      <c r="AI17" s="162"/>
      <c r="AJ17" s="162"/>
      <c r="AK17" s="162"/>
      <c r="AL17" s="162"/>
      <c r="AM17" s="162"/>
      <c r="AN17" s="162"/>
      <c r="AO17" s="162"/>
      <c r="AP17" s="162"/>
      <c r="AQ17" s="150">
        <f>AO17/R17</f>
        <v>0</v>
      </c>
      <c r="AR17" s="151">
        <f>AO17/J17</f>
        <v>0</v>
      </c>
      <c r="AS17" s="152" t="s">
        <v>195</v>
      </c>
      <c r="AT17" s="146" t="s">
        <v>49</v>
      </c>
      <c r="AU17" s="146" t="s">
        <v>49</v>
      </c>
      <c r="AV17" s="40" t="s">
        <v>49</v>
      </c>
      <c r="AW17" s="40" t="s">
        <v>49</v>
      </c>
    </row>
    <row r="18" spans="1:49" s="17" customFormat="1" ht="56.25" customHeight="1" thickBot="1">
      <c r="A18" s="27"/>
      <c r="B18" s="28"/>
      <c r="C18" s="28"/>
      <c r="D18" s="237" t="s">
        <v>165</v>
      </c>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237"/>
      <c r="AV18" s="237"/>
      <c r="AW18" s="238"/>
    </row>
    <row r="19" spans="4:49" ht="12.75">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row>
    <row r="20" spans="4:49" ht="12.75">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row>
    <row r="21" spans="4:49" ht="12.75">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row>
  </sheetData>
  <sheetProtection/>
  <mergeCells count="46">
    <mergeCell ref="A7:R7"/>
    <mergeCell ref="S7:AW7"/>
    <mergeCell ref="K12:N12"/>
    <mergeCell ref="O12:T12"/>
    <mergeCell ref="U12:Z12"/>
    <mergeCell ref="AA12:AF12"/>
    <mergeCell ref="AG12:AL12"/>
    <mergeCell ref="B11:B13"/>
    <mergeCell ref="E11:E13"/>
    <mergeCell ref="F11:F13"/>
    <mergeCell ref="A2:G5"/>
    <mergeCell ref="H2:AW2"/>
    <mergeCell ref="H3:AW3"/>
    <mergeCell ref="H4:R4"/>
    <mergeCell ref="S4:AW4"/>
    <mergeCell ref="H5:R5"/>
    <mergeCell ref="S5:AW5"/>
    <mergeCell ref="A8:R8"/>
    <mergeCell ref="S8:AW8"/>
    <mergeCell ref="A10:C10"/>
    <mergeCell ref="D10:E10"/>
    <mergeCell ref="F10:AP10"/>
    <mergeCell ref="AQ10:AQ13"/>
    <mergeCell ref="AR10:AR13"/>
    <mergeCell ref="A11:A13"/>
    <mergeCell ref="C11:C13"/>
    <mergeCell ref="D11:D13"/>
    <mergeCell ref="D18:AW18"/>
    <mergeCell ref="H11:H13"/>
    <mergeCell ref="I11:I13"/>
    <mergeCell ref="J11:J13"/>
    <mergeCell ref="AM11:AP11"/>
    <mergeCell ref="AT10:AT13"/>
    <mergeCell ref="G11:G13"/>
    <mergeCell ref="AM12:AM13"/>
    <mergeCell ref="AN12:AN13"/>
    <mergeCell ref="AO12:AO13"/>
    <mergeCell ref="A14:A17"/>
    <mergeCell ref="B14:B17"/>
    <mergeCell ref="C14:C17"/>
    <mergeCell ref="AV10:AV13"/>
    <mergeCell ref="AW10:AW13"/>
    <mergeCell ref="AS10:AS13"/>
    <mergeCell ref="AU10:AU13"/>
    <mergeCell ref="AP12:AP13"/>
    <mergeCell ref="K11:AL11"/>
  </mergeCells>
  <printOptions horizontalCentered="1" verticalCentered="1"/>
  <pageMargins left="0.31496062992125984" right="0.11811023622047245" top="0" bottom="0.15748031496062992" header="0.31496062992125984" footer="0.31496062992125984"/>
  <pageSetup horizontalDpi="600" verticalDpi="600" orientation="landscape" scale="55" r:id="rId2"/>
  <drawing r:id="rId1"/>
</worksheet>
</file>

<file path=xl/worksheets/sheet2.xml><?xml version="1.0" encoding="utf-8"?>
<worksheet xmlns="http://schemas.openxmlformats.org/spreadsheetml/2006/main" xmlns:r="http://schemas.openxmlformats.org/officeDocument/2006/relationships">
  <dimension ref="A1:AU38"/>
  <sheetViews>
    <sheetView view="pageBreakPreview" zoomScale="44" zoomScaleNormal="80" zoomScaleSheetLayoutView="44" zoomScalePageLayoutView="0" workbookViewId="0" topLeftCell="H15">
      <selection activeCell="A36" sqref="A36:AU36"/>
    </sheetView>
  </sheetViews>
  <sheetFormatPr defaultColWidth="11.421875" defaultRowHeight="15"/>
  <cols>
    <col min="1" max="1" width="0" style="5" hidden="1" customWidth="1"/>
    <col min="2" max="2" width="8.7109375" style="5" customWidth="1"/>
    <col min="3" max="3" width="15.140625" style="5" customWidth="1"/>
    <col min="4" max="4" width="10.8515625" style="5" customWidth="1"/>
    <col min="5" max="5" width="12.7109375" style="5" customWidth="1"/>
    <col min="6" max="6" width="15.7109375" style="5" customWidth="1"/>
    <col min="7" max="7" width="21.421875" style="5" customWidth="1"/>
    <col min="8" max="8" width="21.140625" style="8" customWidth="1"/>
    <col min="9" max="9" width="21.140625" style="8" hidden="1" customWidth="1"/>
    <col min="10" max="10" width="18.7109375" style="5" hidden="1" customWidth="1"/>
    <col min="11" max="11" width="21.7109375" style="5" hidden="1" customWidth="1"/>
    <col min="12" max="12" width="21.7109375" style="5" customWidth="1"/>
    <col min="13" max="17" width="21.7109375" style="5" hidden="1" customWidth="1"/>
    <col min="18" max="18" width="21.7109375" style="5" customWidth="1"/>
    <col min="19" max="19" width="23.28125" style="5" customWidth="1"/>
    <col min="20" max="21" width="21.7109375" style="5" customWidth="1"/>
    <col min="22" max="25" width="21.7109375" style="5" hidden="1" customWidth="1"/>
    <col min="26" max="26" width="17.28125" style="5" customWidth="1"/>
    <col min="27" max="31" width="21.7109375" style="5" hidden="1" customWidth="1"/>
    <col min="32" max="32" width="14.00390625" style="5" customWidth="1"/>
    <col min="33" max="36" width="21.7109375" style="5" hidden="1" customWidth="1"/>
    <col min="37" max="37" width="21.7109375" style="5" customWidth="1"/>
    <col min="38" max="38" width="20.28125" style="5" customWidth="1"/>
    <col min="39" max="39" width="19.421875" style="5" hidden="1" customWidth="1"/>
    <col min="40" max="40" width="21.7109375" style="5" hidden="1" customWidth="1"/>
    <col min="41" max="41" width="11.8515625" style="5" customWidth="1"/>
    <col min="42" max="42" width="14.421875" style="5" customWidth="1"/>
    <col min="43" max="43" width="57.140625" style="5" customWidth="1"/>
    <col min="44" max="44" width="18.8515625" style="5" customWidth="1"/>
    <col min="45" max="45" width="14.8515625" style="5" customWidth="1"/>
    <col min="46" max="46" width="53.00390625" style="5" customWidth="1"/>
    <col min="47" max="47" width="34.00390625" style="5" customWidth="1"/>
    <col min="48" max="16384" width="11.421875" style="5" customWidth="1"/>
  </cols>
  <sheetData>
    <row r="1" spans="1:47" s="17" customFormat="1" ht="38.25" customHeight="1">
      <c r="A1" s="300"/>
      <c r="B1" s="301"/>
      <c r="C1" s="301"/>
      <c r="D1" s="301"/>
      <c r="E1" s="301"/>
      <c r="F1" s="306" t="s">
        <v>0</v>
      </c>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c r="AP1" s="307"/>
      <c r="AQ1" s="307"/>
      <c r="AR1" s="307"/>
      <c r="AS1" s="307"/>
      <c r="AT1" s="307"/>
      <c r="AU1" s="308"/>
    </row>
    <row r="2" spans="1:47" s="17" customFormat="1" ht="30.75" customHeight="1">
      <c r="A2" s="302"/>
      <c r="B2" s="303"/>
      <c r="C2" s="303"/>
      <c r="D2" s="303"/>
      <c r="E2" s="303"/>
      <c r="F2" s="309" t="s">
        <v>9</v>
      </c>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c r="AS2" s="310"/>
      <c r="AT2" s="310"/>
      <c r="AU2" s="311"/>
    </row>
    <row r="3" spans="1:47" s="17" customFormat="1" ht="27.75" customHeight="1">
      <c r="A3" s="302"/>
      <c r="B3" s="303"/>
      <c r="C3" s="303"/>
      <c r="D3" s="303"/>
      <c r="E3" s="303"/>
      <c r="F3" s="309" t="s">
        <v>59</v>
      </c>
      <c r="G3" s="310"/>
      <c r="H3" s="310"/>
      <c r="I3" s="310"/>
      <c r="J3" s="310"/>
      <c r="K3" s="310"/>
      <c r="L3" s="310"/>
      <c r="M3" s="310"/>
      <c r="N3" s="310"/>
      <c r="O3" s="310"/>
      <c r="P3" s="261"/>
      <c r="Q3" s="309" t="str">
        <f>+GESTION!S4</f>
        <v>DIRECCION GESTION CORPORATIVA</v>
      </c>
      <c r="R3" s="310"/>
      <c r="S3" s="310"/>
      <c r="T3" s="310"/>
      <c r="U3" s="310"/>
      <c r="V3" s="310"/>
      <c r="W3" s="310"/>
      <c r="X3" s="310"/>
      <c r="Y3" s="310"/>
      <c r="Z3" s="310"/>
      <c r="AA3" s="310"/>
      <c r="AB3" s="310"/>
      <c r="AC3" s="310"/>
      <c r="AD3" s="310"/>
      <c r="AE3" s="310"/>
      <c r="AF3" s="310"/>
      <c r="AG3" s="310"/>
      <c r="AH3" s="310"/>
      <c r="AI3" s="310"/>
      <c r="AJ3" s="310"/>
      <c r="AK3" s="310"/>
      <c r="AL3" s="310"/>
      <c r="AM3" s="310"/>
      <c r="AN3" s="310"/>
      <c r="AO3" s="310"/>
      <c r="AP3" s="310"/>
      <c r="AQ3" s="310"/>
      <c r="AR3" s="310"/>
      <c r="AS3" s="310"/>
      <c r="AT3" s="310"/>
      <c r="AU3" s="311"/>
    </row>
    <row r="4" spans="1:47" s="17" customFormat="1" ht="26.25" customHeight="1" thickBot="1">
      <c r="A4" s="304"/>
      <c r="B4" s="305"/>
      <c r="C4" s="305"/>
      <c r="D4" s="305"/>
      <c r="E4" s="305"/>
      <c r="F4" s="312" t="s">
        <v>60</v>
      </c>
      <c r="G4" s="313"/>
      <c r="H4" s="313"/>
      <c r="I4" s="313"/>
      <c r="J4" s="313"/>
      <c r="K4" s="313"/>
      <c r="L4" s="313"/>
      <c r="M4" s="313"/>
      <c r="N4" s="313"/>
      <c r="O4" s="313"/>
      <c r="P4" s="241"/>
      <c r="Q4" s="309" t="str">
        <f>+GESTION!S5</f>
        <v>1149 - PROTECCIÓN Y BIENESTAR ANIMAL</v>
      </c>
      <c r="R4" s="310"/>
      <c r="S4" s="310"/>
      <c r="T4" s="310"/>
      <c r="U4" s="310"/>
      <c r="V4" s="310"/>
      <c r="W4" s="310"/>
      <c r="X4" s="310"/>
      <c r="Y4" s="310"/>
      <c r="Z4" s="310"/>
      <c r="AA4" s="310"/>
      <c r="AB4" s="310"/>
      <c r="AC4" s="310"/>
      <c r="AD4" s="310"/>
      <c r="AE4" s="310"/>
      <c r="AF4" s="310"/>
      <c r="AG4" s="310"/>
      <c r="AH4" s="310"/>
      <c r="AI4" s="310"/>
      <c r="AJ4" s="310"/>
      <c r="AK4" s="310"/>
      <c r="AL4" s="310"/>
      <c r="AM4" s="310"/>
      <c r="AN4" s="310"/>
      <c r="AO4" s="310"/>
      <c r="AP4" s="310"/>
      <c r="AQ4" s="310"/>
      <c r="AR4" s="310"/>
      <c r="AS4" s="310"/>
      <c r="AT4" s="310"/>
      <c r="AU4" s="311"/>
    </row>
    <row r="5" spans="4:40" s="17" customFormat="1" ht="14.25" customHeight="1" thickBot="1">
      <c r="D5" s="33"/>
      <c r="E5" s="33"/>
      <c r="F5" s="33"/>
      <c r="G5" s="34"/>
      <c r="H5" s="35"/>
      <c r="I5" s="35"/>
      <c r="J5" s="35"/>
      <c r="K5" s="35"/>
      <c r="L5" s="35"/>
      <c r="M5" s="35"/>
      <c r="N5" s="35"/>
      <c r="O5" s="35"/>
      <c r="P5" s="35"/>
      <c r="Q5" s="35"/>
      <c r="R5" s="32"/>
      <c r="S5" s="107"/>
      <c r="T5" s="35"/>
      <c r="U5" s="35"/>
      <c r="V5" s="35"/>
      <c r="W5" s="35"/>
      <c r="X5" s="35"/>
      <c r="Y5" s="35"/>
      <c r="Z5" s="35"/>
      <c r="AA5" s="35"/>
      <c r="AB5" s="35"/>
      <c r="AC5" s="35"/>
      <c r="AD5" s="35"/>
      <c r="AE5" s="35"/>
      <c r="AF5" s="35"/>
      <c r="AG5" s="35"/>
      <c r="AH5" s="35"/>
      <c r="AI5" s="35"/>
      <c r="AJ5" s="35"/>
      <c r="AM5" s="36"/>
      <c r="AN5" s="37"/>
    </row>
    <row r="6" spans="1:47" s="38" customFormat="1" ht="53.25" customHeight="1">
      <c r="A6" s="245" t="s">
        <v>10</v>
      </c>
      <c r="B6" s="247" t="s">
        <v>11</v>
      </c>
      <c r="C6" s="247"/>
      <c r="D6" s="247"/>
      <c r="E6" s="247" t="s">
        <v>81</v>
      </c>
      <c r="F6" s="281" t="s">
        <v>12</v>
      </c>
      <c r="G6" s="281" t="s">
        <v>13</v>
      </c>
      <c r="H6" s="281" t="s">
        <v>82</v>
      </c>
      <c r="I6" s="328" t="s">
        <v>83</v>
      </c>
      <c r="J6" s="329"/>
      <c r="K6" s="329"/>
      <c r="L6" s="329"/>
      <c r="M6" s="329"/>
      <c r="N6" s="329"/>
      <c r="O6" s="329"/>
      <c r="P6" s="329"/>
      <c r="Q6" s="329"/>
      <c r="R6" s="329"/>
      <c r="S6" s="329"/>
      <c r="T6" s="329"/>
      <c r="U6" s="329"/>
      <c r="V6" s="329"/>
      <c r="W6" s="329"/>
      <c r="X6" s="329"/>
      <c r="Y6" s="329"/>
      <c r="Z6" s="329"/>
      <c r="AA6" s="329"/>
      <c r="AB6" s="329"/>
      <c r="AC6" s="329"/>
      <c r="AD6" s="329"/>
      <c r="AE6" s="329"/>
      <c r="AF6" s="329"/>
      <c r="AG6" s="329"/>
      <c r="AH6" s="329"/>
      <c r="AI6" s="329"/>
      <c r="AJ6" s="330"/>
      <c r="AK6" s="298" t="s">
        <v>52</v>
      </c>
      <c r="AL6" s="299"/>
      <c r="AM6" s="299"/>
      <c r="AN6" s="246"/>
      <c r="AO6" s="281" t="s">
        <v>84</v>
      </c>
      <c r="AP6" s="281" t="s">
        <v>85</v>
      </c>
      <c r="AQ6" s="232" t="s">
        <v>86</v>
      </c>
      <c r="AR6" s="232" t="s">
        <v>87</v>
      </c>
      <c r="AS6" s="232" t="s">
        <v>88</v>
      </c>
      <c r="AT6" s="232" t="s">
        <v>89</v>
      </c>
      <c r="AU6" s="289" t="s">
        <v>90</v>
      </c>
    </row>
    <row r="7" spans="1:47" s="38" customFormat="1" ht="53.25" customHeight="1">
      <c r="A7" s="248"/>
      <c r="B7" s="232"/>
      <c r="C7" s="232"/>
      <c r="D7" s="232"/>
      <c r="E7" s="232"/>
      <c r="F7" s="282"/>
      <c r="G7" s="282"/>
      <c r="H7" s="282"/>
      <c r="I7" s="239">
        <v>2016</v>
      </c>
      <c r="J7" s="239"/>
      <c r="K7" s="239"/>
      <c r="L7" s="239"/>
      <c r="M7" s="234">
        <v>2017</v>
      </c>
      <c r="N7" s="235"/>
      <c r="O7" s="235"/>
      <c r="P7" s="235"/>
      <c r="Q7" s="235"/>
      <c r="R7" s="105"/>
      <c r="S7" s="234">
        <v>2018</v>
      </c>
      <c r="T7" s="235"/>
      <c r="U7" s="235"/>
      <c r="V7" s="235"/>
      <c r="W7" s="235"/>
      <c r="X7" s="236"/>
      <c r="Y7" s="234">
        <v>2019</v>
      </c>
      <c r="Z7" s="235"/>
      <c r="AA7" s="235"/>
      <c r="AB7" s="235"/>
      <c r="AC7" s="235"/>
      <c r="AD7" s="236"/>
      <c r="AE7" s="234">
        <v>2020</v>
      </c>
      <c r="AF7" s="235"/>
      <c r="AG7" s="235"/>
      <c r="AH7" s="235"/>
      <c r="AI7" s="235"/>
      <c r="AJ7" s="236"/>
      <c r="AK7" s="234" t="s">
        <v>53</v>
      </c>
      <c r="AL7" s="235"/>
      <c r="AM7" s="235"/>
      <c r="AN7" s="236"/>
      <c r="AO7" s="282"/>
      <c r="AP7" s="282"/>
      <c r="AQ7" s="232"/>
      <c r="AR7" s="232"/>
      <c r="AS7" s="232"/>
      <c r="AT7" s="232"/>
      <c r="AU7" s="290"/>
    </row>
    <row r="8" spans="1:47" s="38" customFormat="1" ht="55.5" customHeight="1" thickBot="1">
      <c r="A8" s="292"/>
      <c r="B8" s="39" t="s">
        <v>4</v>
      </c>
      <c r="C8" s="39" t="s">
        <v>14</v>
      </c>
      <c r="D8" s="39" t="s">
        <v>15</v>
      </c>
      <c r="E8" s="296"/>
      <c r="F8" s="297"/>
      <c r="G8" s="297"/>
      <c r="H8" s="282"/>
      <c r="I8" s="96" t="s">
        <v>166</v>
      </c>
      <c r="J8" s="96" t="s">
        <v>158</v>
      </c>
      <c r="K8" s="96" t="s">
        <v>167</v>
      </c>
      <c r="L8" s="96" t="s">
        <v>79</v>
      </c>
      <c r="M8" s="96" t="s">
        <v>160</v>
      </c>
      <c r="N8" s="96" t="s">
        <v>161</v>
      </c>
      <c r="O8" s="96" t="s">
        <v>162</v>
      </c>
      <c r="P8" s="96" t="s">
        <v>158</v>
      </c>
      <c r="Q8" s="96" t="s">
        <v>159</v>
      </c>
      <c r="R8" s="96" t="s">
        <v>79</v>
      </c>
      <c r="S8" s="96" t="s">
        <v>160</v>
      </c>
      <c r="T8" s="96" t="s">
        <v>161</v>
      </c>
      <c r="U8" s="155" t="s">
        <v>162</v>
      </c>
      <c r="V8" s="96" t="s">
        <v>158</v>
      </c>
      <c r="W8" s="96" t="s">
        <v>159</v>
      </c>
      <c r="X8" s="96" t="s">
        <v>79</v>
      </c>
      <c r="Y8" s="96" t="s">
        <v>160</v>
      </c>
      <c r="Z8" s="96" t="s">
        <v>161</v>
      </c>
      <c r="AA8" s="96" t="s">
        <v>162</v>
      </c>
      <c r="AB8" s="96" t="s">
        <v>158</v>
      </c>
      <c r="AC8" s="96" t="s">
        <v>159</v>
      </c>
      <c r="AD8" s="96" t="s">
        <v>79</v>
      </c>
      <c r="AE8" s="96" t="s">
        <v>160</v>
      </c>
      <c r="AF8" s="96" t="s">
        <v>161</v>
      </c>
      <c r="AG8" s="96" t="s">
        <v>162</v>
      </c>
      <c r="AH8" s="96" t="s">
        <v>158</v>
      </c>
      <c r="AI8" s="96" t="s">
        <v>159</v>
      </c>
      <c r="AJ8" s="96" t="s">
        <v>79</v>
      </c>
      <c r="AK8" s="56" t="s">
        <v>48</v>
      </c>
      <c r="AL8" s="154" t="s">
        <v>77</v>
      </c>
      <c r="AM8" s="56" t="s">
        <v>47</v>
      </c>
      <c r="AN8" s="56" t="s">
        <v>78</v>
      </c>
      <c r="AO8" s="282"/>
      <c r="AP8" s="282"/>
      <c r="AQ8" s="232"/>
      <c r="AR8" s="232"/>
      <c r="AS8" s="232"/>
      <c r="AT8" s="232"/>
      <c r="AU8" s="291"/>
    </row>
    <row r="9" spans="1:47" ht="24.75" customHeight="1">
      <c r="A9" s="317" t="s">
        <v>41</v>
      </c>
      <c r="B9" s="316">
        <v>1</v>
      </c>
      <c r="C9" s="322" t="s">
        <v>50</v>
      </c>
      <c r="D9" s="323" t="s">
        <v>46</v>
      </c>
      <c r="E9" s="314">
        <v>428</v>
      </c>
      <c r="F9" s="316" t="s">
        <v>49</v>
      </c>
      <c r="G9" s="49" t="s">
        <v>32</v>
      </c>
      <c r="H9" s="89">
        <v>1</v>
      </c>
      <c r="I9" s="61">
        <v>0.4</v>
      </c>
      <c r="J9" s="61">
        <v>0.4</v>
      </c>
      <c r="K9" s="61">
        <v>0.4</v>
      </c>
      <c r="L9" s="61">
        <v>0.3</v>
      </c>
      <c r="M9" s="61"/>
      <c r="N9" s="61">
        <v>0.2</v>
      </c>
      <c r="O9" s="61">
        <v>0.7</v>
      </c>
      <c r="P9" s="61">
        <v>0.7</v>
      </c>
      <c r="Q9" s="61">
        <v>0.7</v>
      </c>
      <c r="R9" s="61">
        <v>0.7</v>
      </c>
      <c r="S9" s="61">
        <v>0</v>
      </c>
      <c r="T9" s="172"/>
      <c r="U9" s="172"/>
      <c r="V9" s="172"/>
      <c r="W9" s="172"/>
      <c r="X9" s="172"/>
      <c r="Y9" s="172"/>
      <c r="Z9" s="172"/>
      <c r="AA9" s="172"/>
      <c r="AB9" s="172"/>
      <c r="AC9" s="172"/>
      <c r="AD9" s="172"/>
      <c r="AE9" s="172"/>
      <c r="AF9" s="172"/>
      <c r="AG9" s="172"/>
      <c r="AH9" s="172"/>
      <c r="AI9" s="172"/>
      <c r="AJ9" s="172"/>
      <c r="AK9" s="173"/>
      <c r="AL9" s="173"/>
      <c r="AM9" s="61"/>
      <c r="AN9" s="191"/>
      <c r="AO9" s="200"/>
      <c r="AP9" s="141">
        <f>(AL9+L9+R9)/H9</f>
        <v>1</v>
      </c>
      <c r="AQ9" s="278" t="s">
        <v>171</v>
      </c>
      <c r="AR9" s="276" t="s">
        <v>143</v>
      </c>
      <c r="AS9" s="276" t="s">
        <v>49</v>
      </c>
      <c r="AT9" s="283" t="s">
        <v>174</v>
      </c>
      <c r="AU9" s="267" t="s">
        <v>175</v>
      </c>
    </row>
    <row r="10" spans="1:47" ht="24.75" customHeight="1">
      <c r="A10" s="318"/>
      <c r="B10" s="316"/>
      <c r="C10" s="322"/>
      <c r="D10" s="323"/>
      <c r="E10" s="315"/>
      <c r="F10" s="316"/>
      <c r="G10" s="50" t="s">
        <v>33</v>
      </c>
      <c r="H10" s="62">
        <f>L10+R10</f>
        <v>322349433</v>
      </c>
      <c r="I10" s="10">
        <v>237847838</v>
      </c>
      <c r="J10" s="10">
        <v>237847838</v>
      </c>
      <c r="K10" s="10">
        <v>235988433</v>
      </c>
      <c r="L10" s="10">
        <v>235988433</v>
      </c>
      <c r="M10" s="10"/>
      <c r="N10" s="10">
        <v>320000000</v>
      </c>
      <c r="O10" s="10">
        <v>320000000</v>
      </c>
      <c r="P10" s="64">
        <v>86361000</v>
      </c>
      <c r="Q10" s="64">
        <v>86361000</v>
      </c>
      <c r="R10" s="63">
        <v>86361000</v>
      </c>
      <c r="S10" s="103">
        <v>0</v>
      </c>
      <c r="T10" s="174"/>
      <c r="U10" s="174"/>
      <c r="V10" s="175"/>
      <c r="W10" s="175"/>
      <c r="X10" s="175"/>
      <c r="Y10" s="175"/>
      <c r="Z10" s="174"/>
      <c r="AA10" s="175"/>
      <c r="AB10" s="175"/>
      <c r="AC10" s="175"/>
      <c r="AD10" s="175"/>
      <c r="AE10" s="175"/>
      <c r="AF10" s="175"/>
      <c r="AG10" s="175"/>
      <c r="AH10" s="175"/>
      <c r="AI10" s="175"/>
      <c r="AJ10" s="175"/>
      <c r="AK10" s="176"/>
      <c r="AL10" s="176"/>
      <c r="AM10" s="64"/>
      <c r="AN10" s="192"/>
      <c r="AO10" s="200"/>
      <c r="AP10" s="142">
        <f>(L10+R10+AL10)/H10</f>
        <v>1</v>
      </c>
      <c r="AQ10" s="279"/>
      <c r="AR10" s="277"/>
      <c r="AS10" s="277"/>
      <c r="AT10" s="283"/>
      <c r="AU10" s="268"/>
    </row>
    <row r="11" spans="1:47" ht="24.75" customHeight="1">
      <c r="A11" s="318"/>
      <c r="B11" s="316"/>
      <c r="C11" s="322"/>
      <c r="D11" s="323"/>
      <c r="E11" s="315"/>
      <c r="F11" s="316"/>
      <c r="G11" s="50" t="s">
        <v>34</v>
      </c>
      <c r="H11" s="169"/>
      <c r="I11" s="170"/>
      <c r="J11" s="170"/>
      <c r="K11" s="170"/>
      <c r="L11" s="170"/>
      <c r="M11" s="170"/>
      <c r="N11" s="170"/>
      <c r="O11" s="170"/>
      <c r="P11" s="170"/>
      <c r="Q11" s="170"/>
      <c r="R11" s="170"/>
      <c r="S11" s="171"/>
      <c r="T11" s="171"/>
      <c r="U11" s="170"/>
      <c r="V11" s="170"/>
      <c r="W11" s="170"/>
      <c r="X11" s="170"/>
      <c r="Y11" s="170"/>
      <c r="Z11" s="170"/>
      <c r="AA11" s="170"/>
      <c r="AB11" s="170"/>
      <c r="AC11" s="170"/>
      <c r="AD11" s="170"/>
      <c r="AE11" s="170"/>
      <c r="AF11" s="170"/>
      <c r="AG11" s="170"/>
      <c r="AH11" s="170"/>
      <c r="AI11" s="170"/>
      <c r="AJ11" s="170"/>
      <c r="AK11" s="169"/>
      <c r="AL11" s="169"/>
      <c r="AM11" s="67"/>
      <c r="AN11" s="193"/>
      <c r="AO11" s="201"/>
      <c r="AP11" s="201"/>
      <c r="AQ11" s="279"/>
      <c r="AR11" s="277"/>
      <c r="AS11" s="277"/>
      <c r="AT11" s="283"/>
      <c r="AU11" s="268"/>
    </row>
    <row r="12" spans="1:47" ht="24.75" customHeight="1">
      <c r="A12" s="318"/>
      <c r="B12" s="316"/>
      <c r="C12" s="322"/>
      <c r="D12" s="323"/>
      <c r="E12" s="315"/>
      <c r="F12" s="316"/>
      <c r="G12" s="50" t="s">
        <v>35</v>
      </c>
      <c r="H12" s="168">
        <f>R12+S12</f>
        <v>140405302</v>
      </c>
      <c r="I12" s="66">
        <v>0</v>
      </c>
      <c r="J12" s="66">
        <v>0</v>
      </c>
      <c r="K12" s="66">
        <v>0</v>
      </c>
      <c r="L12" s="66">
        <v>0</v>
      </c>
      <c r="M12" s="66"/>
      <c r="N12" s="66">
        <v>136744068</v>
      </c>
      <c r="O12" s="66">
        <v>136744068</v>
      </c>
      <c r="P12" s="10">
        <v>136744068</v>
      </c>
      <c r="Q12" s="10">
        <v>136744068</v>
      </c>
      <c r="R12" s="119">
        <v>136744068</v>
      </c>
      <c r="S12" s="119">
        <v>3661234</v>
      </c>
      <c r="T12" s="177"/>
      <c r="U12" s="177"/>
      <c r="V12" s="170"/>
      <c r="W12" s="170"/>
      <c r="X12" s="170"/>
      <c r="Y12" s="170"/>
      <c r="Z12" s="170"/>
      <c r="AA12" s="170"/>
      <c r="AB12" s="170"/>
      <c r="AC12" s="170"/>
      <c r="AD12" s="170"/>
      <c r="AE12" s="170"/>
      <c r="AF12" s="170"/>
      <c r="AG12" s="170"/>
      <c r="AH12" s="170"/>
      <c r="AI12" s="170"/>
      <c r="AJ12" s="170"/>
      <c r="AK12" s="169"/>
      <c r="AL12" s="178"/>
      <c r="AM12" s="66"/>
      <c r="AN12" s="194"/>
      <c r="AO12" s="201"/>
      <c r="AP12" s="201"/>
      <c r="AQ12" s="279"/>
      <c r="AR12" s="277"/>
      <c r="AS12" s="277"/>
      <c r="AT12" s="283"/>
      <c r="AU12" s="268"/>
    </row>
    <row r="13" spans="1:47" ht="24.75" customHeight="1">
      <c r="A13" s="318"/>
      <c r="B13" s="316"/>
      <c r="C13" s="322"/>
      <c r="D13" s="323"/>
      <c r="E13" s="315"/>
      <c r="F13" s="316"/>
      <c r="G13" s="50" t="s">
        <v>36</v>
      </c>
      <c r="H13" s="65">
        <f aca="true" t="shared" si="0" ref="H13:K14">+H9+H11</f>
        <v>1</v>
      </c>
      <c r="I13" s="66">
        <f>+I9+I11</f>
        <v>0.4</v>
      </c>
      <c r="J13" s="66">
        <f t="shared" si="0"/>
        <v>0.4</v>
      </c>
      <c r="K13" s="66">
        <f t="shared" si="0"/>
        <v>0.4</v>
      </c>
      <c r="L13" s="66">
        <v>0.3</v>
      </c>
      <c r="M13" s="66"/>
      <c r="N13" s="66">
        <v>0.2</v>
      </c>
      <c r="O13" s="66">
        <v>0.7</v>
      </c>
      <c r="P13" s="68">
        <v>0.7</v>
      </c>
      <c r="Q13" s="68">
        <v>0.7</v>
      </c>
      <c r="R13" s="68">
        <f>+R9+R11</f>
        <v>0.7</v>
      </c>
      <c r="S13" s="68">
        <f>+S9+S11</f>
        <v>0</v>
      </c>
      <c r="T13" s="181"/>
      <c r="U13" s="170"/>
      <c r="V13" s="170"/>
      <c r="W13" s="170"/>
      <c r="X13" s="170"/>
      <c r="Y13" s="170"/>
      <c r="Z13" s="170"/>
      <c r="AA13" s="170"/>
      <c r="AB13" s="170"/>
      <c r="AC13" s="170"/>
      <c r="AD13" s="170"/>
      <c r="AE13" s="170"/>
      <c r="AF13" s="170"/>
      <c r="AG13" s="170"/>
      <c r="AH13" s="170"/>
      <c r="AI13" s="170"/>
      <c r="AJ13" s="170"/>
      <c r="AK13" s="169"/>
      <c r="AL13" s="169"/>
      <c r="AM13" s="68"/>
      <c r="AN13" s="195"/>
      <c r="AO13" s="201"/>
      <c r="AP13" s="141">
        <f>(AL13+L13+R13)/H13</f>
        <v>1</v>
      </c>
      <c r="AQ13" s="279"/>
      <c r="AR13" s="277"/>
      <c r="AS13" s="277"/>
      <c r="AT13" s="283"/>
      <c r="AU13" s="268"/>
    </row>
    <row r="14" spans="1:47" ht="24.75" customHeight="1" thickBot="1">
      <c r="A14" s="318"/>
      <c r="B14" s="316"/>
      <c r="C14" s="322"/>
      <c r="D14" s="323"/>
      <c r="E14" s="315"/>
      <c r="F14" s="316"/>
      <c r="G14" s="51" t="s">
        <v>37</v>
      </c>
      <c r="H14" s="69">
        <f t="shared" si="0"/>
        <v>462754735</v>
      </c>
      <c r="I14" s="70">
        <f>+I10+I12</f>
        <v>237847838</v>
      </c>
      <c r="J14" s="70">
        <f t="shared" si="0"/>
        <v>237847838</v>
      </c>
      <c r="K14" s="70">
        <f t="shared" si="0"/>
        <v>235988433</v>
      </c>
      <c r="L14" s="70">
        <v>235988433</v>
      </c>
      <c r="M14" s="70"/>
      <c r="N14" s="70">
        <v>320000000</v>
      </c>
      <c r="O14" s="70">
        <v>456744068</v>
      </c>
      <c r="P14" s="71">
        <v>223105068</v>
      </c>
      <c r="Q14" s="71">
        <v>223105068</v>
      </c>
      <c r="R14" s="71">
        <f>+R10+R12</f>
        <v>223105068</v>
      </c>
      <c r="S14" s="71">
        <f>+S10+S12</f>
        <v>3661234</v>
      </c>
      <c r="T14" s="179"/>
      <c r="U14" s="179"/>
      <c r="V14" s="179"/>
      <c r="W14" s="179"/>
      <c r="X14" s="179"/>
      <c r="Y14" s="179"/>
      <c r="Z14" s="179"/>
      <c r="AA14" s="179"/>
      <c r="AB14" s="179"/>
      <c r="AC14" s="179"/>
      <c r="AD14" s="179"/>
      <c r="AE14" s="179"/>
      <c r="AF14" s="179"/>
      <c r="AG14" s="179"/>
      <c r="AH14" s="179"/>
      <c r="AI14" s="179"/>
      <c r="AJ14" s="179"/>
      <c r="AK14" s="180"/>
      <c r="AL14" s="180"/>
      <c r="AM14" s="72"/>
      <c r="AN14" s="196"/>
      <c r="AO14" s="201"/>
      <c r="AP14" s="202">
        <f>(L14+R14+AL14)/H14</f>
        <v>0.9920881760399491</v>
      </c>
      <c r="AQ14" s="280"/>
      <c r="AR14" s="277"/>
      <c r="AS14" s="277"/>
      <c r="AT14" s="283"/>
      <c r="AU14" s="269"/>
    </row>
    <row r="15" spans="1:47" ht="24.75" customHeight="1">
      <c r="A15" s="318"/>
      <c r="B15" s="316">
        <v>2</v>
      </c>
      <c r="C15" s="320" t="s">
        <v>42</v>
      </c>
      <c r="D15" s="321" t="s">
        <v>31</v>
      </c>
      <c r="E15" s="314">
        <v>451</v>
      </c>
      <c r="F15" s="316" t="s">
        <v>49</v>
      </c>
      <c r="G15" s="49" t="s">
        <v>32</v>
      </c>
      <c r="H15" s="60">
        <v>1</v>
      </c>
      <c r="I15" s="61">
        <v>0.2</v>
      </c>
      <c r="J15" s="61">
        <v>0.2</v>
      </c>
      <c r="K15" s="61">
        <v>0.2</v>
      </c>
      <c r="L15" s="61">
        <v>0.1</v>
      </c>
      <c r="M15" s="61"/>
      <c r="N15" s="61">
        <v>0.1</v>
      </c>
      <c r="O15" s="61">
        <v>0.5</v>
      </c>
      <c r="P15" s="61">
        <v>0.5</v>
      </c>
      <c r="Q15" s="61">
        <v>0.5</v>
      </c>
      <c r="R15" s="73">
        <v>0.35</v>
      </c>
      <c r="S15" s="73">
        <v>0.5</v>
      </c>
      <c r="T15" s="73">
        <v>0.65</v>
      </c>
      <c r="U15" s="73">
        <v>0.65</v>
      </c>
      <c r="V15" s="61"/>
      <c r="W15" s="61"/>
      <c r="X15" s="61"/>
      <c r="Y15" s="156"/>
      <c r="Z15" s="73">
        <v>1</v>
      </c>
      <c r="AA15" s="61"/>
      <c r="AB15" s="61"/>
      <c r="AC15" s="61"/>
      <c r="AD15" s="61"/>
      <c r="AE15" s="61"/>
      <c r="AF15" s="172"/>
      <c r="AG15" s="61"/>
      <c r="AH15" s="61"/>
      <c r="AI15" s="61"/>
      <c r="AJ15" s="61"/>
      <c r="AK15" s="157">
        <f>0.35+0.01</f>
        <v>0.36</v>
      </c>
      <c r="AL15" s="157">
        <f>0.36+0.01</f>
        <v>0.37</v>
      </c>
      <c r="AM15" s="73"/>
      <c r="AN15" s="197"/>
      <c r="AO15" s="141">
        <f>+AL15/U15</f>
        <v>0.5692307692307692</v>
      </c>
      <c r="AP15" s="141">
        <f>(AL15)/H15</f>
        <v>0.37</v>
      </c>
      <c r="AQ15" s="293" t="s">
        <v>180</v>
      </c>
      <c r="AR15" s="267" t="s">
        <v>143</v>
      </c>
      <c r="AS15" s="267" t="s">
        <v>143</v>
      </c>
      <c r="AT15" s="270" t="s">
        <v>101</v>
      </c>
      <c r="AU15" s="270" t="s">
        <v>156</v>
      </c>
    </row>
    <row r="16" spans="1:47" ht="24.75" customHeight="1">
      <c r="A16" s="318"/>
      <c r="B16" s="316"/>
      <c r="C16" s="320"/>
      <c r="D16" s="321"/>
      <c r="E16" s="315"/>
      <c r="F16" s="316"/>
      <c r="G16" s="50" t="s">
        <v>33</v>
      </c>
      <c r="H16" s="62">
        <f>K16+N16+T16</f>
        <v>42079330374</v>
      </c>
      <c r="I16" s="10">
        <v>15051294122</v>
      </c>
      <c r="J16" s="10">
        <v>15051294122</v>
      </c>
      <c r="K16" s="10">
        <v>14762710374</v>
      </c>
      <c r="L16" s="10">
        <v>94984378</v>
      </c>
      <c r="M16" s="10"/>
      <c r="N16" s="10">
        <v>27167564000</v>
      </c>
      <c r="O16" s="10">
        <v>27197564000</v>
      </c>
      <c r="P16" s="10">
        <v>27197564000</v>
      </c>
      <c r="Q16" s="10">
        <v>27197564000</v>
      </c>
      <c r="R16" s="10">
        <v>26886616560</v>
      </c>
      <c r="S16" s="104">
        <f>115000000+34056000</f>
        <v>149056000</v>
      </c>
      <c r="T16" s="104">
        <f>115000000+34056000</f>
        <v>149056000</v>
      </c>
      <c r="U16" s="10">
        <f>+T16</f>
        <v>149056000</v>
      </c>
      <c r="V16" s="10"/>
      <c r="W16" s="10"/>
      <c r="X16" s="10"/>
      <c r="Y16" s="10"/>
      <c r="Z16" s="10">
        <v>0</v>
      </c>
      <c r="AA16" s="10"/>
      <c r="AB16" s="10"/>
      <c r="AC16" s="10"/>
      <c r="AD16" s="10"/>
      <c r="AE16" s="10"/>
      <c r="AF16" s="182"/>
      <c r="AG16" s="10"/>
      <c r="AH16" s="10"/>
      <c r="AI16" s="10"/>
      <c r="AJ16" s="10"/>
      <c r="AK16" s="62">
        <v>145202513</v>
      </c>
      <c r="AL16" s="62">
        <v>145202513</v>
      </c>
      <c r="AM16" s="64"/>
      <c r="AN16" s="198"/>
      <c r="AO16" s="141">
        <f>+AL16/U16</f>
        <v>0.9741473875590382</v>
      </c>
      <c r="AP16" s="142">
        <f>(L16+R16+AL16)/H16</f>
        <v>0.6446586295432383</v>
      </c>
      <c r="AQ16" s="294"/>
      <c r="AR16" s="268"/>
      <c r="AS16" s="268"/>
      <c r="AT16" s="271"/>
      <c r="AU16" s="271"/>
    </row>
    <row r="17" spans="1:47" ht="24.75" customHeight="1">
      <c r="A17" s="318"/>
      <c r="B17" s="316"/>
      <c r="C17" s="320"/>
      <c r="D17" s="321"/>
      <c r="E17" s="315"/>
      <c r="F17" s="316"/>
      <c r="G17" s="50" t="s">
        <v>34</v>
      </c>
      <c r="H17" s="65">
        <v>0</v>
      </c>
      <c r="I17" s="74">
        <v>0</v>
      </c>
      <c r="J17" s="74">
        <v>0</v>
      </c>
      <c r="K17" s="74">
        <v>0</v>
      </c>
      <c r="L17" s="74">
        <v>0</v>
      </c>
      <c r="M17" s="74"/>
      <c r="N17" s="74"/>
      <c r="O17" s="74"/>
      <c r="P17" s="66"/>
      <c r="Q17" s="66"/>
      <c r="R17" s="74"/>
      <c r="S17" s="117"/>
      <c r="T17" s="117"/>
      <c r="U17" s="74"/>
      <c r="V17" s="74"/>
      <c r="W17" s="74"/>
      <c r="X17" s="74"/>
      <c r="Y17" s="74"/>
      <c r="Z17" s="74"/>
      <c r="AA17" s="74"/>
      <c r="AB17" s="74"/>
      <c r="AC17" s="74"/>
      <c r="AD17" s="74"/>
      <c r="AE17" s="74"/>
      <c r="AF17" s="183"/>
      <c r="AG17" s="74"/>
      <c r="AH17" s="74"/>
      <c r="AI17" s="74"/>
      <c r="AJ17" s="74"/>
      <c r="AK17" s="169"/>
      <c r="AL17" s="169"/>
      <c r="AM17" s="67"/>
      <c r="AN17" s="199"/>
      <c r="AO17" s="141"/>
      <c r="AP17" s="141"/>
      <c r="AQ17" s="294"/>
      <c r="AR17" s="268"/>
      <c r="AS17" s="268"/>
      <c r="AT17" s="271"/>
      <c r="AU17" s="271"/>
    </row>
    <row r="18" spans="1:47" ht="24.75" customHeight="1">
      <c r="A18" s="318"/>
      <c r="B18" s="316"/>
      <c r="C18" s="320"/>
      <c r="D18" s="321"/>
      <c r="E18" s="315"/>
      <c r="F18" s="316"/>
      <c r="G18" s="50" t="s">
        <v>35</v>
      </c>
      <c r="H18" s="65">
        <v>0</v>
      </c>
      <c r="I18" s="66">
        <v>0</v>
      </c>
      <c r="J18" s="66">
        <v>0</v>
      </c>
      <c r="K18" s="66">
        <v>0</v>
      </c>
      <c r="L18" s="66">
        <v>0</v>
      </c>
      <c r="M18" s="66"/>
      <c r="N18" s="66">
        <v>38645417</v>
      </c>
      <c r="O18" s="66">
        <v>9364577</v>
      </c>
      <c r="P18" s="10">
        <v>9364577</v>
      </c>
      <c r="Q18" s="10">
        <v>9364577</v>
      </c>
      <c r="R18" s="119">
        <v>9364577</v>
      </c>
      <c r="S18" s="158">
        <f>5302500+3428500+1712564700+10400163079+2782310731+1872867+11885254000</f>
        <v>26790896377</v>
      </c>
      <c r="T18" s="158">
        <f>5302500+3428500+1712564700+10400163079+2782310731+1872867+11885254000</f>
        <v>26790896377</v>
      </c>
      <c r="U18" s="158">
        <f>5302500+3428500+1712564700+10400163079+2782310731+1872867+11885254000</f>
        <v>26790896377</v>
      </c>
      <c r="V18" s="66"/>
      <c r="W18" s="66"/>
      <c r="X18" s="66"/>
      <c r="Y18" s="66"/>
      <c r="Z18" s="66"/>
      <c r="AA18" s="66"/>
      <c r="AB18" s="66"/>
      <c r="AC18" s="66"/>
      <c r="AD18" s="66"/>
      <c r="AE18" s="66"/>
      <c r="AF18" s="170"/>
      <c r="AG18" s="66"/>
      <c r="AH18" s="66"/>
      <c r="AI18" s="66"/>
      <c r="AJ18" s="66"/>
      <c r="AK18" s="135">
        <v>3428500</v>
      </c>
      <c r="AL18" s="135">
        <v>12567708017</v>
      </c>
      <c r="AM18" s="66"/>
      <c r="AN18" s="198"/>
      <c r="AO18" s="141">
        <f>+AL18/U18</f>
        <v>0.46910367761301874</v>
      </c>
      <c r="AP18" s="142"/>
      <c r="AQ18" s="294"/>
      <c r="AR18" s="268"/>
      <c r="AS18" s="268"/>
      <c r="AT18" s="271"/>
      <c r="AU18" s="271"/>
    </row>
    <row r="19" spans="1:47" ht="24.75" customHeight="1">
      <c r="A19" s="318"/>
      <c r="B19" s="316"/>
      <c r="C19" s="320"/>
      <c r="D19" s="321"/>
      <c r="E19" s="315"/>
      <c r="F19" s="316"/>
      <c r="G19" s="50" t="s">
        <v>36</v>
      </c>
      <c r="H19" s="65">
        <f aca="true" t="shared" si="1" ref="H19:K20">+H15+H17</f>
        <v>1</v>
      </c>
      <c r="I19" s="66">
        <f>+I15+I17</f>
        <v>0.2</v>
      </c>
      <c r="J19" s="66">
        <f t="shared" si="1"/>
        <v>0.2</v>
      </c>
      <c r="K19" s="66">
        <f t="shared" si="1"/>
        <v>0.2</v>
      </c>
      <c r="L19" s="66">
        <v>0.1</v>
      </c>
      <c r="M19" s="66"/>
      <c r="N19" s="66">
        <v>0.1</v>
      </c>
      <c r="O19" s="66">
        <v>0.5</v>
      </c>
      <c r="P19" s="68">
        <v>0.5</v>
      </c>
      <c r="Q19" s="68">
        <v>0.5</v>
      </c>
      <c r="R19" s="66">
        <v>0.5</v>
      </c>
      <c r="S19" s="121">
        <f>+S15+S17</f>
        <v>0.5</v>
      </c>
      <c r="T19" s="66">
        <f>+T15+T17</f>
        <v>0.65</v>
      </c>
      <c r="U19" s="66">
        <f>+U15+U17</f>
        <v>0.65</v>
      </c>
      <c r="V19" s="66"/>
      <c r="W19" s="66"/>
      <c r="X19" s="66"/>
      <c r="Y19" s="66"/>
      <c r="Z19" s="80">
        <f>Z15</f>
        <v>1</v>
      </c>
      <c r="AA19" s="66"/>
      <c r="AB19" s="66"/>
      <c r="AC19" s="66"/>
      <c r="AD19" s="66"/>
      <c r="AE19" s="66"/>
      <c r="AF19" s="170"/>
      <c r="AG19" s="66"/>
      <c r="AH19" s="66"/>
      <c r="AI19" s="66"/>
      <c r="AJ19" s="66"/>
      <c r="AK19" s="184">
        <f>AK15+AK17</f>
        <v>0.36</v>
      </c>
      <c r="AL19" s="184">
        <f>AL15</f>
        <v>0.37</v>
      </c>
      <c r="AM19" s="68"/>
      <c r="AN19" s="195"/>
      <c r="AO19" s="141">
        <f>+AL19/U19</f>
        <v>0.5692307692307692</v>
      </c>
      <c r="AP19" s="141">
        <f>(AL19)/H19</f>
        <v>0.37</v>
      </c>
      <c r="AQ19" s="294"/>
      <c r="AR19" s="268"/>
      <c r="AS19" s="268"/>
      <c r="AT19" s="271"/>
      <c r="AU19" s="271"/>
    </row>
    <row r="20" spans="1:47" ht="24.75" customHeight="1" thickBot="1">
      <c r="A20" s="318"/>
      <c r="B20" s="316"/>
      <c r="C20" s="320"/>
      <c r="D20" s="321"/>
      <c r="E20" s="315"/>
      <c r="F20" s="316"/>
      <c r="G20" s="51" t="s">
        <v>37</v>
      </c>
      <c r="H20" s="75">
        <f t="shared" si="1"/>
        <v>42079330374</v>
      </c>
      <c r="I20" s="71">
        <f>+I16+I18</f>
        <v>15051294122</v>
      </c>
      <c r="J20" s="71">
        <f t="shared" si="1"/>
        <v>15051294122</v>
      </c>
      <c r="K20" s="71">
        <f t="shared" si="1"/>
        <v>14762710374</v>
      </c>
      <c r="L20" s="71">
        <v>94984378</v>
      </c>
      <c r="M20" s="71"/>
      <c r="N20" s="71">
        <v>27167564000</v>
      </c>
      <c r="O20" s="71">
        <v>27206928577</v>
      </c>
      <c r="P20" s="10">
        <v>27206928577</v>
      </c>
      <c r="Q20" s="10">
        <v>27206928577</v>
      </c>
      <c r="R20" s="71">
        <v>27206928577</v>
      </c>
      <c r="S20" s="71">
        <f>+S16+S18</f>
        <v>26939952377</v>
      </c>
      <c r="T20" s="71">
        <f>+T16+T18</f>
        <v>26939952377</v>
      </c>
      <c r="U20" s="71">
        <f>U16+U18</f>
        <v>26939952377</v>
      </c>
      <c r="V20" s="71"/>
      <c r="W20" s="71"/>
      <c r="X20" s="71"/>
      <c r="Y20" s="71"/>
      <c r="Z20" s="71">
        <v>0</v>
      </c>
      <c r="AA20" s="71"/>
      <c r="AB20" s="71"/>
      <c r="AC20" s="71"/>
      <c r="AD20" s="71"/>
      <c r="AE20" s="71"/>
      <c r="AF20" s="179"/>
      <c r="AG20" s="71"/>
      <c r="AH20" s="71"/>
      <c r="AI20" s="71"/>
      <c r="AJ20" s="71"/>
      <c r="AK20" s="75">
        <f>+AK18+AK16</f>
        <v>148631013</v>
      </c>
      <c r="AL20" s="75">
        <f>+AL18+AL16</f>
        <v>12712910530</v>
      </c>
      <c r="AM20" s="72"/>
      <c r="AN20" s="198"/>
      <c r="AO20" s="141">
        <f>+AL20/U20</f>
        <v>0.4718980327839649</v>
      </c>
      <c r="AP20" s="142">
        <f>(L20+R20+AL20)/H20</f>
        <v>0.9509377437651523</v>
      </c>
      <c r="AQ20" s="295"/>
      <c r="AR20" s="269"/>
      <c r="AS20" s="269"/>
      <c r="AT20" s="272"/>
      <c r="AU20" s="272"/>
    </row>
    <row r="21" spans="1:47" ht="24.75" customHeight="1">
      <c r="A21" s="318"/>
      <c r="B21" s="316">
        <v>3</v>
      </c>
      <c r="C21" s="320" t="s">
        <v>44</v>
      </c>
      <c r="D21" s="316" t="s">
        <v>31</v>
      </c>
      <c r="E21" s="314">
        <v>450</v>
      </c>
      <c r="F21" s="316" t="s">
        <v>49</v>
      </c>
      <c r="G21" s="49" t="s">
        <v>32</v>
      </c>
      <c r="H21" s="60">
        <v>1</v>
      </c>
      <c r="I21" s="61">
        <v>0.1</v>
      </c>
      <c r="J21" s="61">
        <v>0.1</v>
      </c>
      <c r="K21" s="73">
        <v>0.06</v>
      </c>
      <c r="L21" s="73">
        <v>0.06</v>
      </c>
      <c r="M21" s="73"/>
      <c r="N21" s="73">
        <v>0.05</v>
      </c>
      <c r="O21" s="73">
        <v>0.1</v>
      </c>
      <c r="P21" s="73">
        <v>0.1</v>
      </c>
      <c r="Q21" s="73">
        <v>0.1</v>
      </c>
      <c r="R21" s="73">
        <v>0.09</v>
      </c>
      <c r="S21" s="73">
        <v>0.3</v>
      </c>
      <c r="T21" s="73">
        <v>0.31</v>
      </c>
      <c r="U21" s="73">
        <v>0.31</v>
      </c>
      <c r="V21" s="73">
        <v>0.31</v>
      </c>
      <c r="W21" s="73">
        <v>0.31</v>
      </c>
      <c r="X21" s="73">
        <v>0.31</v>
      </c>
      <c r="Y21" s="73">
        <v>0.31</v>
      </c>
      <c r="Z21" s="73">
        <v>1</v>
      </c>
      <c r="AA21" s="73"/>
      <c r="AB21" s="73"/>
      <c r="AC21" s="73"/>
      <c r="AD21" s="73"/>
      <c r="AE21" s="73"/>
      <c r="AF21" s="185"/>
      <c r="AG21" s="73">
        <v>0.31</v>
      </c>
      <c r="AH21" s="73">
        <v>0.31</v>
      </c>
      <c r="AI21" s="73">
        <v>0.31</v>
      </c>
      <c r="AJ21" s="73">
        <v>0.31</v>
      </c>
      <c r="AK21" s="157">
        <f>0.09+0.03</f>
        <v>0.12</v>
      </c>
      <c r="AL21" s="157">
        <f>0.09+0.03+0.055</f>
        <v>0.175</v>
      </c>
      <c r="AM21" s="73"/>
      <c r="AN21" s="73"/>
      <c r="AO21" s="141">
        <f>+AL21/U21</f>
        <v>0.564516129032258</v>
      </c>
      <c r="AP21" s="141">
        <f>(AL21)/H21</f>
        <v>0.175</v>
      </c>
      <c r="AQ21" s="273" t="s">
        <v>178</v>
      </c>
      <c r="AR21" s="267" t="s">
        <v>143</v>
      </c>
      <c r="AS21" s="267" t="s">
        <v>143</v>
      </c>
      <c r="AT21" s="270" t="s">
        <v>102</v>
      </c>
      <c r="AU21" s="270" t="s">
        <v>170</v>
      </c>
    </row>
    <row r="22" spans="1:47" ht="24.75" customHeight="1">
      <c r="A22" s="318"/>
      <c r="B22" s="316"/>
      <c r="C22" s="320"/>
      <c r="D22" s="316"/>
      <c r="E22" s="315"/>
      <c r="F22" s="316"/>
      <c r="G22" s="50" t="s">
        <v>33</v>
      </c>
      <c r="H22" s="62">
        <f>K22+N22+T22</f>
        <v>11501741058</v>
      </c>
      <c r="I22" s="10">
        <v>3000000000</v>
      </c>
      <c r="J22" s="10">
        <v>3000000000</v>
      </c>
      <c r="K22" s="10">
        <v>3038362258</v>
      </c>
      <c r="L22" s="10">
        <v>226672293</v>
      </c>
      <c r="M22" s="10"/>
      <c r="N22" s="10">
        <v>4005792800</v>
      </c>
      <c r="O22" s="10">
        <v>4005792800</v>
      </c>
      <c r="P22" s="10">
        <v>4005792800</v>
      </c>
      <c r="Q22" s="10">
        <v>4302551421</v>
      </c>
      <c r="R22" s="10">
        <v>3072990836</v>
      </c>
      <c r="S22" s="10">
        <f>4457586000</f>
        <v>4457586000</v>
      </c>
      <c r="T22" s="10">
        <f>4457586000</f>
        <v>4457586000</v>
      </c>
      <c r="U22" s="10">
        <f>4457586000</f>
        <v>4457586000</v>
      </c>
      <c r="V22" s="10"/>
      <c r="W22" s="10"/>
      <c r="X22" s="10"/>
      <c r="Y22" s="10"/>
      <c r="Z22" s="10">
        <v>0</v>
      </c>
      <c r="AA22" s="10"/>
      <c r="AB22" s="10"/>
      <c r="AC22" s="10"/>
      <c r="AD22" s="10"/>
      <c r="AE22" s="10"/>
      <c r="AF22" s="182"/>
      <c r="AG22" s="10"/>
      <c r="AH22" s="10"/>
      <c r="AI22" s="10"/>
      <c r="AJ22" s="10"/>
      <c r="AK22" s="62">
        <v>119755750</v>
      </c>
      <c r="AL22" s="62">
        <v>127337529</v>
      </c>
      <c r="AM22" s="64"/>
      <c r="AN22" s="10"/>
      <c r="AO22" s="141">
        <f>+AL22/U22</f>
        <v>0.02856647723678242</v>
      </c>
      <c r="AP22" s="142">
        <f>(L22+R22+AL22)/H22</f>
        <v>0.29795494792645855</v>
      </c>
      <c r="AQ22" s="274"/>
      <c r="AR22" s="268"/>
      <c r="AS22" s="268"/>
      <c r="AT22" s="271"/>
      <c r="AU22" s="271"/>
    </row>
    <row r="23" spans="1:47" ht="24.75" customHeight="1">
      <c r="A23" s="318"/>
      <c r="B23" s="316"/>
      <c r="C23" s="320"/>
      <c r="D23" s="316"/>
      <c r="E23" s="315"/>
      <c r="F23" s="316"/>
      <c r="G23" s="50" t="s">
        <v>34</v>
      </c>
      <c r="H23" s="65"/>
      <c r="I23" s="66">
        <v>0</v>
      </c>
      <c r="J23" s="66">
        <v>0</v>
      </c>
      <c r="K23" s="66">
        <v>0</v>
      </c>
      <c r="L23" s="66">
        <v>0</v>
      </c>
      <c r="M23" s="66"/>
      <c r="N23" s="66">
        <v>0</v>
      </c>
      <c r="O23" s="66"/>
      <c r="P23" s="66"/>
      <c r="Q23" s="66"/>
      <c r="R23" s="66"/>
      <c r="S23" s="66"/>
      <c r="T23" s="66"/>
      <c r="U23" s="66"/>
      <c r="V23" s="66"/>
      <c r="W23" s="66"/>
      <c r="X23" s="66"/>
      <c r="Y23" s="66"/>
      <c r="Z23" s="66">
        <v>0</v>
      </c>
      <c r="AA23" s="66"/>
      <c r="AB23" s="66"/>
      <c r="AC23" s="66"/>
      <c r="AD23" s="66"/>
      <c r="AE23" s="66"/>
      <c r="AF23" s="170"/>
      <c r="AG23" s="66"/>
      <c r="AH23" s="66"/>
      <c r="AI23" s="66"/>
      <c r="AJ23" s="66"/>
      <c r="AK23" s="169"/>
      <c r="AL23" s="169"/>
      <c r="AM23" s="203"/>
      <c r="AN23" s="186"/>
      <c r="AO23" s="200"/>
      <c r="AP23" s="200"/>
      <c r="AQ23" s="274"/>
      <c r="AR23" s="268"/>
      <c r="AS23" s="268"/>
      <c r="AT23" s="271"/>
      <c r="AU23" s="271"/>
    </row>
    <row r="24" spans="1:47" ht="24.75" customHeight="1">
      <c r="A24" s="318"/>
      <c r="B24" s="316"/>
      <c r="C24" s="320"/>
      <c r="D24" s="316"/>
      <c r="E24" s="315"/>
      <c r="F24" s="316"/>
      <c r="G24" s="50" t="s">
        <v>35</v>
      </c>
      <c r="H24" s="65"/>
      <c r="I24" s="66">
        <v>0</v>
      </c>
      <c r="J24" s="66">
        <v>0</v>
      </c>
      <c r="K24" s="66">
        <v>0</v>
      </c>
      <c r="L24" s="66">
        <v>0</v>
      </c>
      <c r="M24" s="66"/>
      <c r="N24" s="66">
        <v>11839644</v>
      </c>
      <c r="O24" s="66">
        <v>46467420</v>
      </c>
      <c r="P24" s="10">
        <v>46467420</v>
      </c>
      <c r="Q24" s="10">
        <v>46467420</v>
      </c>
      <c r="R24" s="119">
        <v>46467420</v>
      </c>
      <c r="S24" s="119">
        <f>100000000+5302500+3428500+2676641139+33120932</f>
        <v>2818493071</v>
      </c>
      <c r="T24" s="119">
        <f>100000000+5302500+3428500+2676641139+33120932</f>
        <v>2818493071</v>
      </c>
      <c r="U24" s="119">
        <f>100000000+5302500+3428500+2676641139+33120932</f>
        <v>2818493071</v>
      </c>
      <c r="V24" s="66"/>
      <c r="W24" s="66"/>
      <c r="X24" s="66"/>
      <c r="Y24" s="66"/>
      <c r="Z24" s="66"/>
      <c r="AA24" s="66"/>
      <c r="AB24" s="66"/>
      <c r="AC24" s="66"/>
      <c r="AD24" s="66"/>
      <c r="AE24" s="66"/>
      <c r="AF24" s="170"/>
      <c r="AG24" s="66"/>
      <c r="AH24" s="66"/>
      <c r="AI24" s="66"/>
      <c r="AJ24" s="66"/>
      <c r="AK24" s="135">
        <v>136549432</v>
      </c>
      <c r="AL24" s="159">
        <v>2813190571</v>
      </c>
      <c r="AM24" s="114"/>
      <c r="AN24" s="114"/>
      <c r="AO24" s="141">
        <f aca="true" t="shared" si="2" ref="AO24:AO30">+AL24/U24</f>
        <v>0.9981186755239676</v>
      </c>
      <c r="AP24" s="142"/>
      <c r="AQ24" s="274"/>
      <c r="AR24" s="268"/>
      <c r="AS24" s="268"/>
      <c r="AT24" s="271"/>
      <c r="AU24" s="271"/>
    </row>
    <row r="25" spans="1:47" ht="24.75" customHeight="1">
      <c r="A25" s="318"/>
      <c r="B25" s="316"/>
      <c r="C25" s="320"/>
      <c r="D25" s="316"/>
      <c r="E25" s="315"/>
      <c r="F25" s="316"/>
      <c r="G25" s="50" t="s">
        <v>36</v>
      </c>
      <c r="H25" s="65">
        <f aca="true" t="shared" si="3" ref="H25:K26">+H21+H23</f>
        <v>1</v>
      </c>
      <c r="I25" s="66">
        <f>+I21+I23</f>
        <v>0.1</v>
      </c>
      <c r="J25" s="66">
        <f t="shared" si="3"/>
        <v>0.1</v>
      </c>
      <c r="K25" s="66">
        <f t="shared" si="3"/>
        <v>0.06</v>
      </c>
      <c r="L25" s="66">
        <v>0.06</v>
      </c>
      <c r="M25" s="66"/>
      <c r="N25" s="66">
        <v>0.05</v>
      </c>
      <c r="O25" s="66">
        <v>0.1</v>
      </c>
      <c r="P25" s="68">
        <v>0.1</v>
      </c>
      <c r="Q25" s="68">
        <v>0.1</v>
      </c>
      <c r="R25" s="66">
        <v>0.09</v>
      </c>
      <c r="S25" s="116">
        <f aca="true" t="shared" si="4" ref="S25:U26">+S21+S23</f>
        <v>0.3</v>
      </c>
      <c r="T25" s="116">
        <f t="shared" si="4"/>
        <v>0.31</v>
      </c>
      <c r="U25" s="116">
        <f t="shared" si="4"/>
        <v>0.31</v>
      </c>
      <c r="V25" s="116">
        <f aca="true" t="shared" si="5" ref="V25:AL25">+V21+V23</f>
        <v>0.31</v>
      </c>
      <c r="W25" s="116">
        <f t="shared" si="5"/>
        <v>0.31</v>
      </c>
      <c r="X25" s="116">
        <f t="shared" si="5"/>
        <v>0.31</v>
      </c>
      <c r="Y25" s="116">
        <f t="shared" si="5"/>
        <v>0.31</v>
      </c>
      <c r="Z25" s="116">
        <f t="shared" si="5"/>
        <v>1</v>
      </c>
      <c r="AA25" s="116">
        <f t="shared" si="5"/>
        <v>0</v>
      </c>
      <c r="AB25" s="116">
        <f t="shared" si="5"/>
        <v>0</v>
      </c>
      <c r="AC25" s="116">
        <f t="shared" si="5"/>
        <v>0</v>
      </c>
      <c r="AD25" s="116">
        <f t="shared" si="5"/>
        <v>0</v>
      </c>
      <c r="AE25" s="116">
        <f t="shared" si="5"/>
        <v>0</v>
      </c>
      <c r="AF25" s="186"/>
      <c r="AG25" s="116">
        <f t="shared" si="5"/>
        <v>0.31</v>
      </c>
      <c r="AH25" s="116">
        <f t="shared" si="5"/>
        <v>0.31</v>
      </c>
      <c r="AI25" s="116">
        <f t="shared" si="5"/>
        <v>0.31</v>
      </c>
      <c r="AJ25" s="116">
        <f t="shared" si="5"/>
        <v>0.31</v>
      </c>
      <c r="AK25" s="116">
        <f t="shared" si="5"/>
        <v>0.12</v>
      </c>
      <c r="AL25" s="116">
        <f t="shared" si="5"/>
        <v>0.175</v>
      </c>
      <c r="AM25" s="80"/>
      <c r="AN25" s="80"/>
      <c r="AO25" s="141">
        <f t="shared" si="2"/>
        <v>0.564516129032258</v>
      </c>
      <c r="AP25" s="141">
        <f>(AL25)/H25</f>
        <v>0.175</v>
      </c>
      <c r="AQ25" s="274"/>
      <c r="AR25" s="268"/>
      <c r="AS25" s="268"/>
      <c r="AT25" s="271"/>
      <c r="AU25" s="271"/>
    </row>
    <row r="26" spans="1:47" ht="24.75" customHeight="1" thickBot="1">
      <c r="A26" s="319"/>
      <c r="B26" s="316"/>
      <c r="C26" s="320"/>
      <c r="D26" s="316"/>
      <c r="E26" s="315"/>
      <c r="F26" s="316"/>
      <c r="G26" s="51" t="s">
        <v>37</v>
      </c>
      <c r="H26" s="75">
        <f t="shared" si="3"/>
        <v>11501741058</v>
      </c>
      <c r="I26" s="71">
        <f>+I22+I24</f>
        <v>3000000000</v>
      </c>
      <c r="J26" s="71">
        <f t="shared" si="3"/>
        <v>3000000000</v>
      </c>
      <c r="K26" s="71">
        <f t="shared" si="3"/>
        <v>3038362258</v>
      </c>
      <c r="L26" s="71">
        <v>226672293</v>
      </c>
      <c r="M26" s="71"/>
      <c r="N26" s="71">
        <v>4005792800</v>
      </c>
      <c r="O26" s="71">
        <v>4052260220</v>
      </c>
      <c r="P26" s="10">
        <v>4349018841</v>
      </c>
      <c r="Q26" s="10">
        <v>4349018841</v>
      </c>
      <c r="R26" s="71">
        <f>+R22+R24</f>
        <v>3119458256</v>
      </c>
      <c r="S26" s="71">
        <f t="shared" si="4"/>
        <v>7276079071</v>
      </c>
      <c r="T26" s="71">
        <f t="shared" si="4"/>
        <v>7276079071</v>
      </c>
      <c r="U26" s="71">
        <f t="shared" si="4"/>
        <v>7276079071</v>
      </c>
      <c r="V26" s="71"/>
      <c r="W26" s="71"/>
      <c r="X26" s="71"/>
      <c r="Y26" s="71"/>
      <c r="Z26" s="71">
        <f>+Z22+Z24</f>
        <v>0</v>
      </c>
      <c r="AA26" s="71"/>
      <c r="AB26" s="71"/>
      <c r="AC26" s="71"/>
      <c r="AD26" s="71"/>
      <c r="AE26" s="71"/>
      <c r="AF26" s="179"/>
      <c r="AG26" s="71"/>
      <c r="AH26" s="71"/>
      <c r="AI26" s="71"/>
      <c r="AJ26" s="71"/>
      <c r="AK26" s="75">
        <f>+AK24+AK22</f>
        <v>256305182</v>
      </c>
      <c r="AL26" s="75">
        <f>+AL24+AL22</f>
        <v>2940528100</v>
      </c>
      <c r="AM26" s="72"/>
      <c r="AN26" s="72"/>
      <c r="AO26" s="141">
        <f t="shared" si="2"/>
        <v>0.404136358512094</v>
      </c>
      <c r="AP26" s="142">
        <f aca="true" t="shared" si="6" ref="AP26:AP31">(L26+R26+AL26)/H26</f>
        <v>0.5465832187751553</v>
      </c>
      <c r="AQ26" s="275"/>
      <c r="AR26" s="269"/>
      <c r="AS26" s="269"/>
      <c r="AT26" s="272"/>
      <c r="AU26" s="272"/>
    </row>
    <row r="27" spans="1:47" ht="24.75" customHeight="1">
      <c r="A27" s="315" t="s">
        <v>43</v>
      </c>
      <c r="B27" s="316">
        <v>4</v>
      </c>
      <c r="C27" s="320" t="s">
        <v>198</v>
      </c>
      <c r="D27" s="316" t="s">
        <v>31</v>
      </c>
      <c r="E27" s="314">
        <v>449</v>
      </c>
      <c r="F27" s="316" t="s">
        <v>49</v>
      </c>
      <c r="G27" s="49" t="s">
        <v>32</v>
      </c>
      <c r="H27" s="76">
        <v>5</v>
      </c>
      <c r="I27" s="77">
        <v>3</v>
      </c>
      <c r="J27" s="77">
        <v>3</v>
      </c>
      <c r="K27" s="77">
        <v>3</v>
      </c>
      <c r="L27" s="130">
        <v>2.4</v>
      </c>
      <c r="M27" s="77"/>
      <c r="N27" s="77">
        <v>8</v>
      </c>
      <c r="O27" s="77">
        <v>8</v>
      </c>
      <c r="P27" s="99">
        <v>5</v>
      </c>
      <c r="Q27" s="99">
        <v>5</v>
      </c>
      <c r="R27" s="137">
        <v>5</v>
      </c>
      <c r="S27" s="77"/>
      <c r="T27" s="130"/>
      <c r="U27" s="130"/>
      <c r="V27" s="130"/>
      <c r="W27" s="130"/>
      <c r="X27" s="130"/>
      <c r="Y27" s="130"/>
      <c r="Z27" s="187"/>
      <c r="AA27" s="130"/>
      <c r="AB27" s="130"/>
      <c r="AC27" s="130"/>
      <c r="AD27" s="130"/>
      <c r="AE27" s="130"/>
      <c r="AF27" s="187"/>
      <c r="AG27" s="130"/>
      <c r="AH27" s="130"/>
      <c r="AI27" s="130"/>
      <c r="AJ27" s="130"/>
      <c r="AK27" s="131"/>
      <c r="AL27" s="204"/>
      <c r="AM27" s="172"/>
      <c r="AN27" s="172"/>
      <c r="AO27" s="200"/>
      <c r="AP27" s="142">
        <v>1</v>
      </c>
      <c r="AQ27" s="264" t="s">
        <v>171</v>
      </c>
      <c r="AR27" s="267" t="s">
        <v>143</v>
      </c>
      <c r="AS27" s="267" t="s">
        <v>143</v>
      </c>
      <c r="AT27" s="270" t="s">
        <v>176</v>
      </c>
      <c r="AU27" s="270" t="s">
        <v>177</v>
      </c>
    </row>
    <row r="28" spans="1:47" ht="24.75" customHeight="1">
      <c r="A28" s="315"/>
      <c r="B28" s="316"/>
      <c r="C28" s="320"/>
      <c r="D28" s="316"/>
      <c r="E28" s="315"/>
      <c r="F28" s="316"/>
      <c r="G28" s="50" t="s">
        <v>33</v>
      </c>
      <c r="H28" s="62">
        <f>+K28+N28+T28+Z28+AF28</f>
        <v>1720718825</v>
      </c>
      <c r="I28" s="10">
        <v>863121681</v>
      </c>
      <c r="J28" s="10">
        <v>863121681</v>
      </c>
      <c r="K28" s="10">
        <v>849869625</v>
      </c>
      <c r="L28" s="100">
        <v>818061436</v>
      </c>
      <c r="M28" s="10"/>
      <c r="N28" s="10">
        <v>870849200</v>
      </c>
      <c r="O28" s="10">
        <v>840849200</v>
      </c>
      <c r="P28" s="100">
        <v>659656311</v>
      </c>
      <c r="Q28" s="100">
        <v>659656311</v>
      </c>
      <c r="R28" s="100">
        <v>489815863</v>
      </c>
      <c r="S28" s="10"/>
      <c r="T28" s="100"/>
      <c r="U28" s="100"/>
      <c r="V28" s="100"/>
      <c r="W28" s="100"/>
      <c r="X28" s="100"/>
      <c r="Y28" s="100"/>
      <c r="Z28" s="182"/>
      <c r="AA28" s="100"/>
      <c r="AB28" s="100"/>
      <c r="AC28" s="100"/>
      <c r="AD28" s="100"/>
      <c r="AE28" s="100"/>
      <c r="AF28" s="182"/>
      <c r="AG28" s="100"/>
      <c r="AH28" s="100"/>
      <c r="AI28" s="100"/>
      <c r="AJ28" s="100"/>
      <c r="AK28" s="126"/>
      <c r="AL28" s="176"/>
      <c r="AM28" s="205"/>
      <c r="AN28" s="182"/>
      <c r="AO28" s="200"/>
      <c r="AP28" s="142">
        <f t="shared" si="6"/>
        <v>0.7600761263247062</v>
      </c>
      <c r="AQ28" s="265"/>
      <c r="AR28" s="268"/>
      <c r="AS28" s="268"/>
      <c r="AT28" s="271"/>
      <c r="AU28" s="271"/>
    </row>
    <row r="29" spans="1:47" ht="24.75" customHeight="1">
      <c r="A29" s="315"/>
      <c r="B29" s="316"/>
      <c r="C29" s="320"/>
      <c r="D29" s="316"/>
      <c r="E29" s="315"/>
      <c r="F29" s="316"/>
      <c r="G29" s="50" t="s">
        <v>34</v>
      </c>
      <c r="H29" s="65"/>
      <c r="I29" s="66"/>
      <c r="J29" s="66"/>
      <c r="K29" s="66">
        <v>0</v>
      </c>
      <c r="L29" s="98">
        <v>0</v>
      </c>
      <c r="M29" s="66"/>
      <c r="N29" s="66"/>
      <c r="O29" s="66">
        <v>0</v>
      </c>
      <c r="P29" s="98"/>
      <c r="Q29" s="98"/>
      <c r="R29" s="98"/>
      <c r="S29" s="66"/>
      <c r="T29" s="98"/>
      <c r="U29" s="98"/>
      <c r="V29" s="98"/>
      <c r="W29" s="98"/>
      <c r="X29" s="98"/>
      <c r="Y29" s="98"/>
      <c r="Z29" s="170"/>
      <c r="AA29" s="98"/>
      <c r="AB29" s="98"/>
      <c r="AC29" s="98"/>
      <c r="AD29" s="98"/>
      <c r="AE29" s="98"/>
      <c r="AF29" s="170"/>
      <c r="AG29" s="98"/>
      <c r="AH29" s="98"/>
      <c r="AI29" s="98"/>
      <c r="AJ29" s="98"/>
      <c r="AK29" s="127"/>
      <c r="AL29" s="169"/>
      <c r="AM29" s="203"/>
      <c r="AN29" s="186"/>
      <c r="AO29" s="200"/>
      <c r="AP29" s="207"/>
      <c r="AQ29" s="265"/>
      <c r="AR29" s="268"/>
      <c r="AS29" s="268"/>
      <c r="AT29" s="271"/>
      <c r="AU29" s="271"/>
    </row>
    <row r="30" spans="1:47" ht="24.75" customHeight="1">
      <c r="A30" s="315"/>
      <c r="B30" s="316"/>
      <c r="C30" s="320"/>
      <c r="D30" s="316"/>
      <c r="E30" s="315"/>
      <c r="F30" s="316"/>
      <c r="G30" s="50" t="s">
        <v>35</v>
      </c>
      <c r="H30" s="168">
        <f>L30+R30+U30</f>
        <v>615152087</v>
      </c>
      <c r="I30" s="66"/>
      <c r="J30" s="66"/>
      <c r="K30" s="66">
        <v>0</v>
      </c>
      <c r="L30" s="98">
        <v>0</v>
      </c>
      <c r="M30" s="66"/>
      <c r="N30" s="66">
        <v>648983657</v>
      </c>
      <c r="O30" s="66">
        <v>643636721</v>
      </c>
      <c r="P30" s="100">
        <v>643636721</v>
      </c>
      <c r="Q30" s="100">
        <v>643636721</v>
      </c>
      <c r="R30" s="129">
        <v>604562321</v>
      </c>
      <c r="S30" s="119">
        <f>3775134+2547067+8042699</f>
        <v>14364900</v>
      </c>
      <c r="T30" s="129">
        <v>10589766</v>
      </c>
      <c r="U30" s="129">
        <v>10589766</v>
      </c>
      <c r="V30" s="98"/>
      <c r="W30" s="98"/>
      <c r="X30" s="98"/>
      <c r="Y30" s="98"/>
      <c r="Z30" s="170"/>
      <c r="AA30" s="98"/>
      <c r="AB30" s="98"/>
      <c r="AC30" s="98"/>
      <c r="AD30" s="98"/>
      <c r="AE30" s="98"/>
      <c r="AF30" s="170"/>
      <c r="AG30" s="98"/>
      <c r="AH30" s="98"/>
      <c r="AI30" s="98"/>
      <c r="AJ30" s="98"/>
      <c r="AK30" s="127">
        <v>0</v>
      </c>
      <c r="AL30" s="159">
        <v>2547067</v>
      </c>
      <c r="AM30" s="66"/>
      <c r="AN30" s="100"/>
      <c r="AO30" s="141">
        <f t="shared" si="2"/>
        <v>0.2405215563781107</v>
      </c>
      <c r="AP30" s="142">
        <f t="shared" si="6"/>
        <v>0.9869256738781088</v>
      </c>
      <c r="AQ30" s="265"/>
      <c r="AR30" s="268"/>
      <c r="AS30" s="268"/>
      <c r="AT30" s="271"/>
      <c r="AU30" s="271"/>
    </row>
    <row r="31" spans="1:47" ht="24.75" customHeight="1">
      <c r="A31" s="315"/>
      <c r="B31" s="316"/>
      <c r="C31" s="320"/>
      <c r="D31" s="316"/>
      <c r="E31" s="315"/>
      <c r="F31" s="316"/>
      <c r="G31" s="50" t="s">
        <v>36</v>
      </c>
      <c r="H31" s="65">
        <f aca="true" t="shared" si="7" ref="H31:K32">+H27+H29</f>
        <v>5</v>
      </c>
      <c r="I31" s="66">
        <f>+I27+I29</f>
        <v>3</v>
      </c>
      <c r="J31" s="66">
        <f t="shared" si="7"/>
        <v>3</v>
      </c>
      <c r="K31" s="66">
        <f t="shared" si="7"/>
        <v>3</v>
      </c>
      <c r="L31" s="98">
        <v>2.4</v>
      </c>
      <c r="M31" s="66"/>
      <c r="N31" s="66">
        <v>8</v>
      </c>
      <c r="O31" s="66">
        <v>8</v>
      </c>
      <c r="P31" s="101">
        <v>5</v>
      </c>
      <c r="Q31" s="101">
        <v>5</v>
      </c>
      <c r="R31" s="138">
        <v>5</v>
      </c>
      <c r="S31" s="66">
        <f>+S27+S29</f>
        <v>0</v>
      </c>
      <c r="T31" s="98">
        <f>+T27+T29</f>
        <v>0</v>
      </c>
      <c r="U31" s="98"/>
      <c r="V31" s="98"/>
      <c r="W31" s="98"/>
      <c r="X31" s="98"/>
      <c r="Y31" s="98"/>
      <c r="Z31" s="170"/>
      <c r="AA31" s="98"/>
      <c r="AB31" s="98"/>
      <c r="AC31" s="98"/>
      <c r="AD31" s="98"/>
      <c r="AE31" s="98"/>
      <c r="AF31" s="170"/>
      <c r="AG31" s="98"/>
      <c r="AH31" s="98"/>
      <c r="AI31" s="98"/>
      <c r="AJ31" s="98"/>
      <c r="AK31" s="127"/>
      <c r="AL31" s="169"/>
      <c r="AM31" s="181"/>
      <c r="AN31" s="181"/>
      <c r="AO31" s="200"/>
      <c r="AP31" s="142">
        <f t="shared" si="6"/>
        <v>1.48</v>
      </c>
      <c r="AQ31" s="265"/>
      <c r="AR31" s="268"/>
      <c r="AS31" s="268"/>
      <c r="AT31" s="271"/>
      <c r="AU31" s="271"/>
    </row>
    <row r="32" spans="1:47" ht="24.75" customHeight="1" thickBot="1">
      <c r="A32" s="315"/>
      <c r="B32" s="316"/>
      <c r="C32" s="320"/>
      <c r="D32" s="316"/>
      <c r="E32" s="315"/>
      <c r="F32" s="316"/>
      <c r="G32" s="51" t="s">
        <v>37</v>
      </c>
      <c r="H32" s="75">
        <f t="shared" si="7"/>
        <v>2335870912</v>
      </c>
      <c r="I32" s="71">
        <f>+I28+I30</f>
        <v>863121681</v>
      </c>
      <c r="J32" s="71">
        <f t="shared" si="7"/>
        <v>863121681</v>
      </c>
      <c r="K32" s="55">
        <f t="shared" si="7"/>
        <v>849869625</v>
      </c>
      <c r="L32" s="139">
        <v>818061436</v>
      </c>
      <c r="M32" s="55"/>
      <c r="N32" s="55">
        <v>870849200</v>
      </c>
      <c r="O32" s="55">
        <v>1484485921</v>
      </c>
      <c r="P32" s="100">
        <v>1303293032</v>
      </c>
      <c r="Q32" s="100">
        <v>1303293032</v>
      </c>
      <c r="R32" s="102">
        <f>+R28+R30</f>
        <v>1094378184</v>
      </c>
      <c r="S32" s="120">
        <f>+S28+S30</f>
        <v>14364900</v>
      </c>
      <c r="T32" s="132">
        <f>+T28+T30</f>
        <v>10589766</v>
      </c>
      <c r="U32" s="102"/>
      <c r="V32" s="102"/>
      <c r="W32" s="102"/>
      <c r="X32" s="102"/>
      <c r="Y32" s="102"/>
      <c r="Z32" s="179"/>
      <c r="AA32" s="102"/>
      <c r="AB32" s="102"/>
      <c r="AC32" s="102"/>
      <c r="AD32" s="102"/>
      <c r="AE32" s="102"/>
      <c r="AF32" s="179"/>
      <c r="AG32" s="102"/>
      <c r="AH32" s="102"/>
      <c r="AI32" s="102"/>
      <c r="AJ32" s="102"/>
      <c r="AK32" s="128">
        <f>+AK30+AK28</f>
        <v>0</v>
      </c>
      <c r="AL32" s="159">
        <f>AL30</f>
        <v>2547067</v>
      </c>
      <c r="AM32" s="206"/>
      <c r="AN32" s="206"/>
      <c r="AO32" s="200"/>
      <c r="AP32" s="208"/>
      <c r="AQ32" s="266"/>
      <c r="AR32" s="269"/>
      <c r="AS32" s="269"/>
      <c r="AT32" s="272"/>
      <c r="AU32" s="272"/>
    </row>
    <row r="33" spans="1:47" ht="32.25" customHeight="1">
      <c r="A33" s="324" t="s">
        <v>57</v>
      </c>
      <c r="B33" s="324"/>
      <c r="C33" s="324"/>
      <c r="D33" s="324"/>
      <c r="E33" s="324"/>
      <c r="F33" s="325"/>
      <c r="G33" s="11" t="s">
        <v>33</v>
      </c>
      <c r="H33" s="86">
        <f>+H32+H26+H20+H14</f>
        <v>56379697079</v>
      </c>
      <c r="I33" s="86">
        <f>+I32+I26+I20+I14</f>
        <v>19152263641</v>
      </c>
      <c r="J33" s="86">
        <f>+J32+J26+J20+J14</f>
        <v>19152263641</v>
      </c>
      <c r="K33" s="86">
        <f>+K32+K26+K20+K14</f>
        <v>18886930690</v>
      </c>
      <c r="L33" s="86">
        <f>+L32+L26+L20+L14</f>
        <v>1375706540</v>
      </c>
      <c r="M33" s="106"/>
      <c r="N33" s="164">
        <f aca="true" t="shared" si="8" ref="N33:S33">+N10+N16+N22+N28</f>
        <v>32364206000</v>
      </c>
      <c r="O33" s="164">
        <f t="shared" si="8"/>
        <v>32364206000</v>
      </c>
      <c r="P33" s="164">
        <f t="shared" si="8"/>
        <v>31949374111</v>
      </c>
      <c r="Q33" s="164">
        <f t="shared" si="8"/>
        <v>32246132732</v>
      </c>
      <c r="R33" s="164">
        <f t="shared" si="8"/>
        <v>30535784259</v>
      </c>
      <c r="S33" s="165">
        <f t="shared" si="8"/>
        <v>4606642000</v>
      </c>
      <c r="T33" s="165">
        <f>+T10+T16+T22+T28</f>
        <v>4606642000</v>
      </c>
      <c r="U33" s="165">
        <f>+U10+U16+U22+U28</f>
        <v>4606642000</v>
      </c>
      <c r="V33" s="165">
        <f>+V32+V26+V20+V14</f>
        <v>0</v>
      </c>
      <c r="W33" s="165">
        <f>+W32+W26+W20+W14</f>
        <v>0</v>
      </c>
      <c r="X33" s="165">
        <f>+X32+X26+X20+X14</f>
        <v>0</v>
      </c>
      <c r="Y33" s="165"/>
      <c r="Z33" s="188"/>
      <c r="AA33" s="188"/>
      <c r="AB33" s="188"/>
      <c r="AC33" s="188"/>
      <c r="AD33" s="188"/>
      <c r="AE33" s="188"/>
      <c r="AF33" s="188"/>
      <c r="AG33" s="165">
        <f>+AG32+AG26+AG20+AG14</f>
        <v>0</v>
      </c>
      <c r="AH33" s="165">
        <f>+AH32+AH26+AH20+AH14</f>
        <v>0</v>
      </c>
      <c r="AI33" s="165">
        <f>+AI32+AI26+AI20+AI14</f>
        <v>0</v>
      </c>
      <c r="AJ33" s="165">
        <f>+AJ32+AJ26+AJ20+AJ14</f>
        <v>0</v>
      </c>
      <c r="AK33" s="133">
        <f>+AK10+AK16+AK22+AK28</f>
        <v>264958263</v>
      </c>
      <c r="AL33" s="133">
        <f>+AL10+AL16+AL22+AL28</f>
        <v>272540042</v>
      </c>
      <c r="AM33" s="78">
        <f>+AM10+AM16+AM22+AM28</f>
        <v>0</v>
      </c>
      <c r="AN33" s="78">
        <f>+AN28+AN16+AN22+AN10</f>
        <v>0</v>
      </c>
      <c r="AO33" s="284"/>
      <c r="AP33" s="285"/>
      <c r="AQ33" s="286"/>
      <c r="AR33" s="286"/>
      <c r="AS33" s="286"/>
      <c r="AT33" s="286"/>
      <c r="AU33" s="286"/>
    </row>
    <row r="34" spans="1:47" ht="29.25" customHeight="1">
      <c r="A34" s="326"/>
      <c r="B34" s="326"/>
      <c r="C34" s="326"/>
      <c r="D34" s="326"/>
      <c r="E34" s="326"/>
      <c r="F34" s="327"/>
      <c r="G34" s="6" t="s">
        <v>35</v>
      </c>
      <c r="H34" s="87">
        <f>+H30+H24+H18+H12</f>
        <v>755557389</v>
      </c>
      <c r="I34" s="87">
        <f>+I30+I24+I18+I12</f>
        <v>0</v>
      </c>
      <c r="J34" s="87">
        <f>+J30+J24+J18+J12</f>
        <v>0</v>
      </c>
      <c r="K34" s="87"/>
      <c r="L34" s="87"/>
      <c r="M34" s="87"/>
      <c r="N34" s="81">
        <f aca="true" t="shared" si="9" ref="N34:U34">+N30+N24+N18+N12</f>
        <v>836212786</v>
      </c>
      <c r="O34" s="81">
        <f t="shared" si="9"/>
        <v>836212786</v>
      </c>
      <c r="P34" s="81">
        <f t="shared" si="9"/>
        <v>836212786</v>
      </c>
      <c r="Q34" s="113">
        <f t="shared" si="9"/>
        <v>836212786</v>
      </c>
      <c r="R34" s="113">
        <f t="shared" si="9"/>
        <v>797138386</v>
      </c>
      <c r="S34" s="125">
        <f t="shared" si="9"/>
        <v>29627415582</v>
      </c>
      <c r="T34" s="125">
        <f t="shared" si="9"/>
        <v>29619979214</v>
      </c>
      <c r="U34" s="125">
        <f t="shared" si="9"/>
        <v>29619979214</v>
      </c>
      <c r="V34" s="124"/>
      <c r="W34" s="124"/>
      <c r="X34" s="124"/>
      <c r="Y34" s="124"/>
      <c r="Z34" s="189"/>
      <c r="AA34" s="189"/>
      <c r="AB34" s="189"/>
      <c r="AC34" s="189"/>
      <c r="AD34" s="189"/>
      <c r="AE34" s="189"/>
      <c r="AF34" s="189"/>
      <c r="AG34" s="124"/>
      <c r="AH34" s="124"/>
      <c r="AI34" s="124"/>
      <c r="AJ34" s="124"/>
      <c r="AK34" s="134">
        <f>+AK30+AK24+AK18+AK12</f>
        <v>139977932</v>
      </c>
      <c r="AL34" s="134">
        <f>+AL30+AL24+AL18+AL12</f>
        <v>15383445655</v>
      </c>
      <c r="AM34" s="108">
        <f>+AM30+AM24+AM18+AM12</f>
        <v>0</v>
      </c>
      <c r="AN34" s="115">
        <f>+AN24+AN30+AN18+AN12</f>
        <v>0</v>
      </c>
      <c r="AO34" s="284"/>
      <c r="AP34" s="287"/>
      <c r="AQ34" s="287"/>
      <c r="AR34" s="287"/>
      <c r="AS34" s="287"/>
      <c r="AT34" s="287"/>
      <c r="AU34" s="287"/>
    </row>
    <row r="35" spans="1:47" ht="31.5" customHeight="1" thickBot="1">
      <c r="A35" s="326"/>
      <c r="B35" s="326"/>
      <c r="C35" s="326"/>
      <c r="D35" s="326"/>
      <c r="E35" s="326"/>
      <c r="F35" s="327"/>
      <c r="G35" s="7" t="s">
        <v>57</v>
      </c>
      <c r="H35" s="88">
        <f>+H34+H33</f>
        <v>57135254468</v>
      </c>
      <c r="I35" s="88">
        <f>+I34+I33</f>
        <v>19152263641</v>
      </c>
      <c r="J35" s="88">
        <f>+J34+J33</f>
        <v>19152263641</v>
      </c>
      <c r="K35" s="88">
        <f>+K34+K33</f>
        <v>18886930690</v>
      </c>
      <c r="L35" s="88">
        <f>+L34+L33</f>
        <v>1375706540</v>
      </c>
      <c r="M35" s="88"/>
      <c r="N35" s="166">
        <f aca="true" t="shared" si="10" ref="N35:X35">+N34+N33</f>
        <v>33200418786</v>
      </c>
      <c r="O35" s="166">
        <f t="shared" si="10"/>
        <v>33200418786</v>
      </c>
      <c r="P35" s="166">
        <f t="shared" si="10"/>
        <v>32785586897</v>
      </c>
      <c r="Q35" s="166">
        <f t="shared" si="10"/>
        <v>33082345518</v>
      </c>
      <c r="R35" s="166">
        <f t="shared" si="10"/>
        <v>31332922645</v>
      </c>
      <c r="S35" s="166">
        <f t="shared" si="10"/>
        <v>34234057582</v>
      </c>
      <c r="T35" s="166">
        <f t="shared" si="10"/>
        <v>34226621214</v>
      </c>
      <c r="U35" s="167">
        <f t="shared" si="10"/>
        <v>34226621214</v>
      </c>
      <c r="V35" s="166">
        <f t="shared" si="10"/>
        <v>0</v>
      </c>
      <c r="W35" s="166">
        <f t="shared" si="10"/>
        <v>0</v>
      </c>
      <c r="X35" s="166">
        <f t="shared" si="10"/>
        <v>0</v>
      </c>
      <c r="Y35" s="166"/>
      <c r="Z35" s="190"/>
      <c r="AA35" s="190"/>
      <c r="AB35" s="190"/>
      <c r="AC35" s="190"/>
      <c r="AD35" s="190"/>
      <c r="AE35" s="190"/>
      <c r="AF35" s="190"/>
      <c r="AG35" s="166">
        <f aca="true" t="shared" si="11" ref="AG35:AN35">+AG34+AG33</f>
        <v>0</v>
      </c>
      <c r="AH35" s="166">
        <f t="shared" si="11"/>
        <v>0</v>
      </c>
      <c r="AI35" s="166">
        <f t="shared" si="11"/>
        <v>0</v>
      </c>
      <c r="AJ35" s="166">
        <f t="shared" si="11"/>
        <v>0</v>
      </c>
      <c r="AK35" s="85">
        <f t="shared" si="11"/>
        <v>404936195</v>
      </c>
      <c r="AL35" s="85">
        <f t="shared" si="11"/>
        <v>15655985697</v>
      </c>
      <c r="AM35" s="79">
        <f t="shared" si="11"/>
        <v>0</v>
      </c>
      <c r="AN35" s="79">
        <f t="shared" si="11"/>
        <v>0</v>
      </c>
      <c r="AO35" s="284"/>
      <c r="AP35" s="287"/>
      <c r="AQ35" s="287"/>
      <c r="AR35" s="287"/>
      <c r="AS35" s="287"/>
      <c r="AT35" s="287"/>
      <c r="AU35" s="287"/>
    </row>
    <row r="36" spans="1:47" s="17" customFormat="1" ht="71.25" customHeight="1">
      <c r="A36" s="288" t="s">
        <v>165</v>
      </c>
      <c r="B36" s="288"/>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row>
    <row r="37" spans="11:14" ht="12.75">
      <c r="K37" s="54"/>
      <c r="N37" s="12"/>
    </row>
    <row r="38" ht="12.75">
      <c r="K38" s="54"/>
    </row>
  </sheetData>
  <sheetProtection/>
  <mergeCells count="73">
    <mergeCell ref="I7:L7"/>
    <mergeCell ref="I6:AJ6"/>
    <mergeCell ref="M7:Q7"/>
    <mergeCell ref="S7:X7"/>
    <mergeCell ref="Y7:AD7"/>
    <mergeCell ref="AE7:AJ7"/>
    <mergeCell ref="A33:F35"/>
    <mergeCell ref="A27:A32"/>
    <mergeCell ref="B27:B32"/>
    <mergeCell ref="C27:C32"/>
    <mergeCell ref="D27:D32"/>
    <mergeCell ref="E27:E32"/>
    <mergeCell ref="F27:F32"/>
    <mergeCell ref="A9:A26"/>
    <mergeCell ref="B15:B20"/>
    <mergeCell ref="C15:C20"/>
    <mergeCell ref="D15:D20"/>
    <mergeCell ref="B9:B14"/>
    <mergeCell ref="C9:C14"/>
    <mergeCell ref="B21:B26"/>
    <mergeCell ref="C21:C26"/>
    <mergeCell ref="D9:D14"/>
    <mergeCell ref="E9:E14"/>
    <mergeCell ref="F9:F14"/>
    <mergeCell ref="F15:F20"/>
    <mergeCell ref="D21:D26"/>
    <mergeCell ref="E21:E26"/>
    <mergeCell ref="F21:F26"/>
    <mergeCell ref="E15:E20"/>
    <mergeCell ref="A1:E4"/>
    <mergeCell ref="F1:AU1"/>
    <mergeCell ref="F2:AU2"/>
    <mergeCell ref="F3:P3"/>
    <mergeCell ref="Q3:AU3"/>
    <mergeCell ref="F4:P4"/>
    <mergeCell ref="Q4:AU4"/>
    <mergeCell ref="A6:A8"/>
    <mergeCell ref="B6:D7"/>
    <mergeCell ref="AQ15:AQ20"/>
    <mergeCell ref="AR9:AR14"/>
    <mergeCell ref="E6:E8"/>
    <mergeCell ref="F6:F8"/>
    <mergeCell ref="G6:G8"/>
    <mergeCell ref="H6:H8"/>
    <mergeCell ref="AK7:AN7"/>
    <mergeCell ref="AK6:AN6"/>
    <mergeCell ref="AO6:AO8"/>
    <mergeCell ref="AP6:AP8"/>
    <mergeCell ref="AQ6:AQ8"/>
    <mergeCell ref="AT9:AT14"/>
    <mergeCell ref="AO33:AU35"/>
    <mergeCell ref="A36:AU36"/>
    <mergeCell ref="AS6:AS8"/>
    <mergeCell ref="AT6:AT8"/>
    <mergeCell ref="AU6:AU8"/>
    <mergeCell ref="AR6:AR8"/>
    <mergeCell ref="AQ21:AQ26"/>
    <mergeCell ref="AR21:AR26"/>
    <mergeCell ref="AS21:AS26"/>
    <mergeCell ref="AT21:AT26"/>
    <mergeCell ref="AU21:AU26"/>
    <mergeCell ref="AS9:AS14"/>
    <mergeCell ref="AQ9:AQ14"/>
    <mergeCell ref="AQ27:AQ32"/>
    <mergeCell ref="AR27:AR32"/>
    <mergeCell ref="AS27:AS32"/>
    <mergeCell ref="AT27:AT32"/>
    <mergeCell ref="AU27:AU32"/>
    <mergeCell ref="AU9:AU14"/>
    <mergeCell ref="AR15:AR20"/>
    <mergeCell ref="AS15:AS20"/>
    <mergeCell ref="AT15:AT20"/>
    <mergeCell ref="AU15:AU20"/>
  </mergeCells>
  <printOptions horizontalCentered="1" verticalCentered="1"/>
  <pageMargins left="0" right="0" top="0.15748031496062992" bottom="0.15748031496062992" header="0.31496062992125984" footer="0.31496062992125984"/>
  <pageSetup horizontalDpi="600" verticalDpi="600" orientation="landscape" scale="50" r:id="rId4"/>
  <ignoredErrors>
    <ignoredError sqref="J35 J34 K35:L35 H34 H35" unlockedFormula="1"/>
  </ignoredErrors>
  <drawing r:id="rId3"/>
  <legacyDrawing r:id="rId2"/>
</worksheet>
</file>

<file path=xl/worksheets/sheet3.xml><?xml version="1.0" encoding="utf-8"?>
<worksheet xmlns="http://schemas.openxmlformats.org/spreadsheetml/2006/main" xmlns:r="http://schemas.openxmlformats.org/officeDocument/2006/relationships">
  <dimension ref="A1:X16"/>
  <sheetViews>
    <sheetView view="pageBreakPreview" zoomScale="60" zoomScaleNormal="60" zoomScalePageLayoutView="0" workbookViewId="0" topLeftCell="C7">
      <selection activeCell="U9" sqref="U9:U10"/>
    </sheetView>
  </sheetViews>
  <sheetFormatPr defaultColWidth="11.421875" defaultRowHeight="15"/>
  <cols>
    <col min="1" max="1" width="15.00390625" style="0" customWidth="1"/>
    <col min="2" max="2" width="23.8515625" style="0" customWidth="1"/>
    <col min="3" max="3" width="49.7109375" style="0" customWidth="1"/>
    <col min="4" max="6" width="11.421875" style="0" customWidth="1"/>
    <col min="7" max="7" width="8.00390625" style="0" customWidth="1"/>
    <col min="8" max="8" width="8.421875" style="0" customWidth="1"/>
    <col min="9" max="12" width="8.140625" style="0" customWidth="1"/>
    <col min="13" max="13" width="10.140625" style="0" customWidth="1"/>
    <col min="14" max="14" width="10.140625" style="9" customWidth="1"/>
    <col min="15" max="19" width="10.140625" style="0" customWidth="1"/>
    <col min="20" max="20" width="11.421875" style="0" customWidth="1"/>
    <col min="21" max="21" width="11.421875" style="82" customWidth="1"/>
    <col min="22" max="22" width="55.28125" style="0" customWidth="1"/>
    <col min="23" max="23" width="19.00390625" style="0" customWidth="1"/>
    <col min="24" max="24" width="15.421875" style="0" bestFit="1" customWidth="1"/>
  </cols>
  <sheetData>
    <row r="1" spans="1:22" s="42" customFormat="1" ht="33" customHeight="1">
      <c r="A1" s="346"/>
      <c r="B1" s="347"/>
      <c r="C1" s="352" t="s">
        <v>0</v>
      </c>
      <c r="D1" s="352"/>
      <c r="E1" s="352"/>
      <c r="F1" s="352"/>
      <c r="G1" s="352"/>
      <c r="H1" s="352"/>
      <c r="I1" s="352"/>
      <c r="J1" s="352"/>
      <c r="K1" s="352"/>
      <c r="L1" s="352"/>
      <c r="M1" s="352"/>
      <c r="N1" s="352"/>
      <c r="O1" s="352"/>
      <c r="P1" s="352"/>
      <c r="Q1" s="352"/>
      <c r="R1" s="352"/>
      <c r="S1" s="352"/>
      <c r="T1" s="352"/>
      <c r="U1" s="352"/>
      <c r="V1" s="353"/>
    </row>
    <row r="2" spans="1:22" s="42" customFormat="1" ht="30" customHeight="1">
      <c r="A2" s="348"/>
      <c r="B2" s="349"/>
      <c r="C2" s="354" t="s">
        <v>16</v>
      </c>
      <c r="D2" s="354"/>
      <c r="E2" s="354"/>
      <c r="F2" s="354"/>
      <c r="G2" s="354"/>
      <c r="H2" s="354"/>
      <c r="I2" s="354"/>
      <c r="J2" s="354"/>
      <c r="K2" s="354"/>
      <c r="L2" s="354"/>
      <c r="M2" s="354"/>
      <c r="N2" s="354"/>
      <c r="O2" s="354"/>
      <c r="P2" s="354"/>
      <c r="Q2" s="354"/>
      <c r="R2" s="354"/>
      <c r="S2" s="354"/>
      <c r="T2" s="354"/>
      <c r="U2" s="354"/>
      <c r="V2" s="355"/>
    </row>
    <row r="3" spans="1:22" s="42" customFormat="1" ht="27.75" customHeight="1">
      <c r="A3" s="348"/>
      <c r="B3" s="349"/>
      <c r="C3" s="43" t="s">
        <v>59</v>
      </c>
      <c r="D3" s="356" t="str">
        <f>+'[1]GESTION'!P4</f>
        <v>DIRECCION GESTION CORPORATIVA</v>
      </c>
      <c r="E3" s="356"/>
      <c r="F3" s="356"/>
      <c r="G3" s="356"/>
      <c r="H3" s="356"/>
      <c r="I3" s="356"/>
      <c r="J3" s="356"/>
      <c r="K3" s="356"/>
      <c r="L3" s="356"/>
      <c r="M3" s="356"/>
      <c r="N3" s="356"/>
      <c r="O3" s="356"/>
      <c r="P3" s="356"/>
      <c r="Q3" s="356"/>
      <c r="R3" s="356"/>
      <c r="S3" s="356"/>
      <c r="T3" s="356"/>
      <c r="U3" s="356"/>
      <c r="V3" s="357"/>
    </row>
    <row r="4" spans="1:22" s="42" customFormat="1" ht="33" customHeight="1" thickBot="1">
      <c r="A4" s="350"/>
      <c r="B4" s="351"/>
      <c r="C4" s="44" t="s">
        <v>93</v>
      </c>
      <c r="D4" s="358" t="str">
        <f>+'[1]GESTION'!P5</f>
        <v>1149 - PROTECCIÓN Y BIENESTAR ANIMAL</v>
      </c>
      <c r="E4" s="358"/>
      <c r="F4" s="358"/>
      <c r="G4" s="358"/>
      <c r="H4" s="358"/>
      <c r="I4" s="358"/>
      <c r="J4" s="358"/>
      <c r="K4" s="358"/>
      <c r="L4" s="358"/>
      <c r="M4" s="358"/>
      <c r="N4" s="358"/>
      <c r="O4" s="358"/>
      <c r="P4" s="358"/>
      <c r="Q4" s="358"/>
      <c r="R4" s="358"/>
      <c r="S4" s="358"/>
      <c r="T4" s="358"/>
      <c r="U4" s="358"/>
      <c r="V4" s="359"/>
    </row>
    <row r="5" spans="1:22" s="45" customFormat="1" ht="42.75" customHeight="1" thickBot="1">
      <c r="A5" s="1"/>
      <c r="B5" s="2"/>
      <c r="C5" s="3"/>
      <c r="D5" s="370" t="s">
        <v>19</v>
      </c>
      <c r="E5" s="371"/>
      <c r="F5" s="372" t="s">
        <v>196</v>
      </c>
      <c r="G5" s="372"/>
      <c r="H5" s="372"/>
      <c r="I5" s="372"/>
      <c r="J5" s="372"/>
      <c r="K5" s="372"/>
      <c r="L5" s="372"/>
      <c r="M5" s="372"/>
      <c r="N5" s="372"/>
      <c r="O5" s="372"/>
      <c r="P5" s="372"/>
      <c r="Q5" s="372"/>
      <c r="R5" s="372"/>
      <c r="S5" s="372"/>
      <c r="T5" s="372" t="s">
        <v>20</v>
      </c>
      <c r="U5" s="372"/>
      <c r="V5" s="364" t="s">
        <v>197</v>
      </c>
    </row>
    <row r="6" spans="1:22" s="45" customFormat="1" ht="44.25" customHeight="1" thickBot="1">
      <c r="A6" s="14" t="s">
        <v>10</v>
      </c>
      <c r="B6" s="13" t="s">
        <v>17</v>
      </c>
      <c r="C6" s="13" t="s">
        <v>18</v>
      </c>
      <c r="D6" s="52" t="s">
        <v>21</v>
      </c>
      <c r="E6" s="52" t="s">
        <v>22</v>
      </c>
      <c r="F6" s="52" t="s">
        <v>23</v>
      </c>
      <c r="G6" s="47" t="s">
        <v>94</v>
      </c>
      <c r="H6" s="47" t="s">
        <v>95</v>
      </c>
      <c r="I6" s="47" t="s">
        <v>96</v>
      </c>
      <c r="J6" s="47" t="s">
        <v>97</v>
      </c>
      <c r="K6" s="47" t="s">
        <v>98</v>
      </c>
      <c r="L6" s="47" t="s">
        <v>99</v>
      </c>
      <c r="M6" s="47" t="s">
        <v>24</v>
      </c>
      <c r="N6" s="47" t="s">
        <v>104</v>
      </c>
      <c r="O6" s="47" t="s">
        <v>105</v>
      </c>
      <c r="P6" s="47" t="s">
        <v>25</v>
      </c>
      <c r="Q6" s="47" t="s">
        <v>26</v>
      </c>
      <c r="R6" s="47" t="s">
        <v>27</v>
      </c>
      <c r="S6" s="46" t="s">
        <v>28</v>
      </c>
      <c r="T6" s="46" t="s">
        <v>29</v>
      </c>
      <c r="U6" s="84" t="s">
        <v>30</v>
      </c>
      <c r="V6" s="365"/>
    </row>
    <row r="7" spans="1:22" ht="45.75" customHeight="1">
      <c r="A7" s="331" t="str">
        <f>+'[1]INVERSION'!A9</f>
        <v>BIENESTAR DE LA FAUNA EN EL DISTRITO CAPITAL
</v>
      </c>
      <c r="B7" s="339" t="str">
        <f>+'[1]INVERSION'!C15</f>
        <v>CONSTRUIR  1 CASA ECOLOGICA ANIMAL</v>
      </c>
      <c r="C7" s="340" t="s">
        <v>182</v>
      </c>
      <c r="D7" s="373" t="s">
        <v>106</v>
      </c>
      <c r="E7" s="373" t="s">
        <v>40</v>
      </c>
      <c r="F7" s="143" t="s">
        <v>38</v>
      </c>
      <c r="G7" s="143">
        <v>0.08</v>
      </c>
      <c r="H7" s="143">
        <v>0.08</v>
      </c>
      <c r="I7" s="143">
        <v>0.08</v>
      </c>
      <c r="J7" s="143">
        <v>0.08</v>
      </c>
      <c r="K7" s="143">
        <v>0.08</v>
      </c>
      <c r="L7" s="143">
        <v>0.08</v>
      </c>
      <c r="M7" s="143">
        <v>0.08</v>
      </c>
      <c r="N7" s="143">
        <v>0.08</v>
      </c>
      <c r="O7" s="143">
        <v>0.08</v>
      </c>
      <c r="P7" s="143">
        <v>0.08</v>
      </c>
      <c r="Q7" s="143">
        <v>0.08</v>
      </c>
      <c r="R7" s="143">
        <v>0.12</v>
      </c>
      <c r="S7" s="143">
        <f aca="true" t="shared" si="0" ref="S7:S14">SUM(G7:R7)</f>
        <v>0.9999999999999999</v>
      </c>
      <c r="T7" s="366">
        <v>0.5</v>
      </c>
      <c r="U7" s="375">
        <v>0.35</v>
      </c>
      <c r="V7" s="369" t="s">
        <v>179</v>
      </c>
    </row>
    <row r="8" spans="1:22" ht="45.75" customHeight="1" thickBot="1">
      <c r="A8" s="331"/>
      <c r="B8" s="339"/>
      <c r="C8" s="341"/>
      <c r="D8" s="374"/>
      <c r="E8" s="374"/>
      <c r="F8" s="144" t="s">
        <v>39</v>
      </c>
      <c r="G8" s="144">
        <v>0.08</v>
      </c>
      <c r="H8" s="144">
        <v>0.08</v>
      </c>
      <c r="I8" s="144">
        <v>0.08</v>
      </c>
      <c r="J8" s="144">
        <v>0.08</v>
      </c>
      <c r="K8" s="144">
        <v>0.08</v>
      </c>
      <c r="L8" s="144">
        <v>0.08</v>
      </c>
      <c r="M8" s="144">
        <v>0</v>
      </c>
      <c r="N8" s="144">
        <v>0</v>
      </c>
      <c r="O8" s="144">
        <v>0</v>
      </c>
      <c r="P8" s="144">
        <v>0</v>
      </c>
      <c r="Q8" s="144">
        <v>0</v>
      </c>
      <c r="R8" s="144">
        <v>0</v>
      </c>
      <c r="S8" s="144">
        <f t="shared" si="0"/>
        <v>0.48000000000000004</v>
      </c>
      <c r="T8" s="366"/>
      <c r="U8" s="345"/>
      <c r="V8" s="333"/>
    </row>
    <row r="9" spans="1:22" ht="41.25" customHeight="1">
      <c r="A9" s="331"/>
      <c r="B9" s="339"/>
      <c r="C9" s="361" t="s">
        <v>183</v>
      </c>
      <c r="D9" s="334" t="s">
        <v>40</v>
      </c>
      <c r="E9" s="342" t="s">
        <v>40</v>
      </c>
      <c r="F9" s="143" t="s">
        <v>38</v>
      </c>
      <c r="G9" s="143">
        <v>0.08</v>
      </c>
      <c r="H9" s="143">
        <v>0.08</v>
      </c>
      <c r="I9" s="143">
        <v>0.08</v>
      </c>
      <c r="J9" s="143">
        <v>0.08</v>
      </c>
      <c r="K9" s="143">
        <v>0.08</v>
      </c>
      <c r="L9" s="143">
        <v>0.08</v>
      </c>
      <c r="M9" s="143">
        <v>0.08</v>
      </c>
      <c r="N9" s="143">
        <v>0.08</v>
      </c>
      <c r="O9" s="143">
        <v>0.08</v>
      </c>
      <c r="P9" s="143">
        <v>0.08</v>
      </c>
      <c r="Q9" s="143">
        <v>0.08</v>
      </c>
      <c r="R9" s="143">
        <v>0.12</v>
      </c>
      <c r="S9" s="143">
        <f t="shared" si="0"/>
        <v>0.9999999999999999</v>
      </c>
      <c r="T9" s="366"/>
      <c r="U9" s="375">
        <v>0.15</v>
      </c>
      <c r="V9" s="332" t="s">
        <v>181</v>
      </c>
    </row>
    <row r="10" spans="1:22" ht="48.75" customHeight="1" thickBot="1">
      <c r="A10" s="331"/>
      <c r="B10" s="339"/>
      <c r="C10" s="340"/>
      <c r="D10" s="335"/>
      <c r="E10" s="343"/>
      <c r="F10" s="144" t="s">
        <v>39</v>
      </c>
      <c r="G10" s="144">
        <v>0.08</v>
      </c>
      <c r="H10" s="144">
        <v>0.08</v>
      </c>
      <c r="I10" s="144">
        <v>0.08</v>
      </c>
      <c r="J10" s="144">
        <v>0.08</v>
      </c>
      <c r="K10" s="144">
        <v>0.08</v>
      </c>
      <c r="L10" s="144">
        <v>0.08</v>
      </c>
      <c r="M10" s="144">
        <v>0</v>
      </c>
      <c r="N10" s="144">
        <v>0</v>
      </c>
      <c r="O10" s="144">
        <v>0</v>
      </c>
      <c r="P10" s="144">
        <v>0</v>
      </c>
      <c r="Q10" s="144">
        <v>0</v>
      </c>
      <c r="R10" s="144">
        <v>0</v>
      </c>
      <c r="S10" s="144">
        <f t="shared" si="0"/>
        <v>0.48000000000000004</v>
      </c>
      <c r="T10" s="366"/>
      <c r="U10" s="345"/>
      <c r="V10" s="333"/>
    </row>
    <row r="11" spans="1:22" ht="61.5" customHeight="1">
      <c r="A11" s="331"/>
      <c r="B11" s="338" t="str">
        <f>+'[1]INVERSION'!C21</f>
        <v>CONSTRUIR Y DOTAR 1 CENTRO DE RECEPCIÓN Y REHABILITACIÓN DE FLORA Y FAUNA SILVESTRE</v>
      </c>
      <c r="C11" s="362" t="s">
        <v>184</v>
      </c>
      <c r="D11" s="334" t="s">
        <v>40</v>
      </c>
      <c r="E11" s="336" t="s">
        <v>40</v>
      </c>
      <c r="F11" s="143" t="s">
        <v>38</v>
      </c>
      <c r="G11" s="143">
        <v>0.08</v>
      </c>
      <c r="H11" s="143">
        <v>0.08</v>
      </c>
      <c r="I11" s="143">
        <v>0.08</v>
      </c>
      <c r="J11" s="143">
        <v>0.08</v>
      </c>
      <c r="K11" s="143">
        <v>0.08</v>
      </c>
      <c r="L11" s="143">
        <v>0.08</v>
      </c>
      <c r="M11" s="143">
        <v>0.08</v>
      </c>
      <c r="N11" s="143">
        <v>0.08</v>
      </c>
      <c r="O11" s="143">
        <v>0.08</v>
      </c>
      <c r="P11" s="143">
        <v>0.08</v>
      </c>
      <c r="Q11" s="143">
        <v>0.08</v>
      </c>
      <c r="R11" s="143">
        <v>0.12</v>
      </c>
      <c r="S11" s="143">
        <f t="shared" si="0"/>
        <v>0.9999999999999999</v>
      </c>
      <c r="T11" s="337">
        <v>0.5</v>
      </c>
      <c r="U11" s="344">
        <v>0.35</v>
      </c>
      <c r="V11" s="376" t="s">
        <v>172</v>
      </c>
    </row>
    <row r="12" spans="1:23" ht="61.5" customHeight="1" thickBot="1">
      <c r="A12" s="331"/>
      <c r="B12" s="339"/>
      <c r="C12" s="363"/>
      <c r="D12" s="335"/>
      <c r="E12" s="336"/>
      <c r="F12" s="144" t="s">
        <v>39</v>
      </c>
      <c r="G12" s="144">
        <v>0.08</v>
      </c>
      <c r="H12" s="144">
        <v>0.08</v>
      </c>
      <c r="I12" s="144">
        <v>0.08</v>
      </c>
      <c r="J12" s="144">
        <v>0.08</v>
      </c>
      <c r="K12" s="144">
        <v>0.08</v>
      </c>
      <c r="L12" s="144">
        <v>0.08</v>
      </c>
      <c r="M12" s="144">
        <v>0</v>
      </c>
      <c r="N12" s="144">
        <v>0</v>
      </c>
      <c r="O12" s="144">
        <v>0</v>
      </c>
      <c r="P12" s="144">
        <v>0</v>
      </c>
      <c r="Q12" s="144">
        <v>0</v>
      </c>
      <c r="R12" s="144">
        <v>0</v>
      </c>
      <c r="S12" s="144">
        <f>SUM(G12:R12)</f>
        <v>0.48000000000000004</v>
      </c>
      <c r="T12" s="337"/>
      <c r="U12" s="345"/>
      <c r="V12" s="333"/>
      <c r="W12" s="122"/>
    </row>
    <row r="13" spans="1:23" ht="45" customHeight="1">
      <c r="A13" s="331"/>
      <c r="B13" s="339"/>
      <c r="C13" s="360" t="s">
        <v>185</v>
      </c>
      <c r="D13" s="334" t="s">
        <v>40</v>
      </c>
      <c r="E13" s="336" t="s">
        <v>40</v>
      </c>
      <c r="F13" s="143" t="s">
        <v>38</v>
      </c>
      <c r="G13" s="143">
        <v>0.08</v>
      </c>
      <c r="H13" s="143">
        <v>0.08</v>
      </c>
      <c r="I13" s="143">
        <v>0.08</v>
      </c>
      <c r="J13" s="143">
        <v>0.08</v>
      </c>
      <c r="K13" s="143">
        <v>0.08</v>
      </c>
      <c r="L13" s="143">
        <v>0.08</v>
      </c>
      <c r="M13" s="143">
        <v>0.08</v>
      </c>
      <c r="N13" s="143">
        <v>0.08</v>
      </c>
      <c r="O13" s="143">
        <v>0.08</v>
      </c>
      <c r="P13" s="143">
        <v>0.08</v>
      </c>
      <c r="Q13" s="143">
        <v>0.08</v>
      </c>
      <c r="R13" s="143">
        <v>0.12</v>
      </c>
      <c r="S13" s="145">
        <f t="shared" si="0"/>
        <v>0.9999999999999999</v>
      </c>
      <c r="T13" s="337"/>
      <c r="U13" s="344">
        <v>0.15</v>
      </c>
      <c r="V13" s="332" t="s">
        <v>173</v>
      </c>
      <c r="W13" s="122"/>
    </row>
    <row r="14" spans="1:24" ht="45" customHeight="1">
      <c r="A14" s="331"/>
      <c r="B14" s="339"/>
      <c r="C14" s="360"/>
      <c r="D14" s="335"/>
      <c r="E14" s="336"/>
      <c r="F14" s="144" t="s">
        <v>39</v>
      </c>
      <c r="G14" s="144">
        <v>0.08</v>
      </c>
      <c r="H14" s="144">
        <v>0.08</v>
      </c>
      <c r="I14" s="144">
        <v>0.08</v>
      </c>
      <c r="J14" s="144">
        <v>0.08</v>
      </c>
      <c r="K14" s="144">
        <v>0.08</v>
      </c>
      <c r="L14" s="144">
        <v>0.08</v>
      </c>
      <c r="M14" s="144">
        <v>0</v>
      </c>
      <c r="N14" s="144">
        <v>0</v>
      </c>
      <c r="O14" s="144">
        <v>0</v>
      </c>
      <c r="P14" s="144">
        <v>0</v>
      </c>
      <c r="Q14" s="144">
        <v>0</v>
      </c>
      <c r="R14" s="144">
        <v>0</v>
      </c>
      <c r="S14" s="144">
        <f t="shared" si="0"/>
        <v>0.48000000000000004</v>
      </c>
      <c r="T14" s="337"/>
      <c r="U14" s="345"/>
      <c r="V14" s="333"/>
      <c r="W14" s="123"/>
      <c r="X14" s="122"/>
    </row>
    <row r="15" spans="1:23" ht="30.75" customHeight="1">
      <c r="A15" s="367" t="s">
        <v>58</v>
      </c>
      <c r="B15" s="367"/>
      <c r="C15" s="367"/>
      <c r="D15" s="367"/>
      <c r="E15" s="367"/>
      <c r="F15" s="367"/>
      <c r="G15" s="367"/>
      <c r="H15" s="367"/>
      <c r="I15" s="367"/>
      <c r="J15" s="367"/>
      <c r="K15" s="367"/>
      <c r="L15" s="367"/>
      <c r="M15" s="367"/>
      <c r="N15" s="367"/>
      <c r="O15" s="367"/>
      <c r="P15" s="367"/>
      <c r="Q15" s="367"/>
      <c r="R15" s="367"/>
      <c r="S15" s="368"/>
      <c r="T15" s="48">
        <f>SUM(T7:T14)</f>
        <v>1</v>
      </c>
      <c r="U15" s="83">
        <f>SUM(U7:U14)</f>
        <v>1</v>
      </c>
      <c r="V15" s="53"/>
      <c r="W15" s="122"/>
    </row>
    <row r="16" spans="1:22" s="17" customFormat="1" ht="51" customHeight="1">
      <c r="A16" s="288" t="s">
        <v>165</v>
      </c>
      <c r="B16" s="288"/>
      <c r="C16" s="288"/>
      <c r="D16" s="288"/>
      <c r="E16" s="288"/>
      <c r="F16" s="288"/>
      <c r="G16" s="288"/>
      <c r="H16" s="288"/>
      <c r="I16" s="288"/>
      <c r="J16" s="288"/>
      <c r="K16" s="288"/>
      <c r="L16" s="288"/>
      <c r="M16" s="288"/>
      <c r="N16" s="288"/>
      <c r="O16" s="288"/>
      <c r="P16" s="288"/>
      <c r="Q16" s="288"/>
      <c r="R16" s="288"/>
      <c r="S16" s="288"/>
      <c r="T16" s="288"/>
      <c r="U16" s="288"/>
      <c r="V16" s="288"/>
    </row>
  </sheetData>
  <sheetProtection/>
  <mergeCells count="36">
    <mergeCell ref="U7:U8"/>
    <mergeCell ref="V11:V12"/>
    <mergeCell ref="U11:U12"/>
    <mergeCell ref="B7:B10"/>
    <mergeCell ref="D9:D10"/>
    <mergeCell ref="D13:D14"/>
    <mergeCell ref="A15:S15"/>
    <mergeCell ref="V7:V8"/>
    <mergeCell ref="D5:E5"/>
    <mergeCell ref="F5:S5"/>
    <mergeCell ref="T5:U5"/>
    <mergeCell ref="A16:V16"/>
    <mergeCell ref="V9:V10"/>
    <mergeCell ref="D7:D8"/>
    <mergeCell ref="E7:E8"/>
    <mergeCell ref="U9:U10"/>
    <mergeCell ref="A1:B4"/>
    <mergeCell ref="C1:V1"/>
    <mergeCell ref="C2:V2"/>
    <mergeCell ref="D3:V3"/>
    <mergeCell ref="D4:V4"/>
    <mergeCell ref="C13:C14"/>
    <mergeCell ref="C9:C10"/>
    <mergeCell ref="C11:C12"/>
    <mergeCell ref="V5:V6"/>
    <mergeCell ref="T7:T10"/>
    <mergeCell ref="A7:A14"/>
    <mergeCell ref="V13:V14"/>
    <mergeCell ref="D11:D12"/>
    <mergeCell ref="E11:E12"/>
    <mergeCell ref="T11:T14"/>
    <mergeCell ref="B11:B14"/>
    <mergeCell ref="E13:E14"/>
    <mergeCell ref="C7:C8"/>
    <mergeCell ref="E9:E10"/>
    <mergeCell ref="U13:U14"/>
  </mergeCells>
  <printOptions horizontalCentered="1" verticalCentered="1"/>
  <pageMargins left="0" right="0" top="0" bottom="0.15748031496062992" header="0.31496062992125984" footer="0.31496062992125984"/>
  <pageSetup horizontalDpi="600" verticalDpi="600" orientation="landscape" scale="55" r:id="rId4"/>
  <drawing r:id="rId3"/>
  <legacyDrawing r:id="rId2"/>
</worksheet>
</file>

<file path=xl/worksheets/sheet4.xml><?xml version="1.0" encoding="utf-8"?>
<worksheet xmlns="http://schemas.openxmlformats.org/spreadsheetml/2006/main" xmlns:r="http://schemas.openxmlformats.org/officeDocument/2006/relationships">
  <dimension ref="A1:BR134"/>
  <sheetViews>
    <sheetView tabSelected="1" zoomScale="82" zoomScaleNormal="82" zoomScalePageLayoutView="0" workbookViewId="0" topLeftCell="A1">
      <selection activeCell="A5" sqref="A5:A6"/>
    </sheetView>
  </sheetViews>
  <sheetFormatPr defaultColWidth="11.421875" defaultRowHeight="15"/>
  <cols>
    <col min="2" max="2" width="17.8515625" style="0" customWidth="1"/>
    <col min="3" max="3" width="15.7109375" style="0" customWidth="1"/>
    <col min="4" max="4" width="17.28125" style="0" customWidth="1"/>
    <col min="5" max="5" width="18.57421875" style="0" customWidth="1"/>
    <col min="6" max="6" width="17.140625" style="0" customWidth="1"/>
    <col min="7" max="7" width="17.421875" style="0" bestFit="1" customWidth="1"/>
    <col min="8" max="8" width="19.28125" style="0" customWidth="1"/>
    <col min="9" max="9" width="17.7109375" style="0" customWidth="1"/>
    <col min="10" max="10" width="14.421875" style="0" customWidth="1"/>
    <col min="11" max="11" width="16.00390625" style="0" customWidth="1"/>
    <col min="12" max="12" width="15.28125" style="0" customWidth="1"/>
    <col min="13" max="13" width="15.8515625" style="0" customWidth="1"/>
    <col min="14" max="14" width="0.13671875" style="0" customWidth="1"/>
    <col min="15" max="15" width="15.140625" style="0" customWidth="1"/>
    <col min="27" max="70" width="11.421875" style="15" customWidth="1"/>
  </cols>
  <sheetData>
    <row r="1" spans="1:26" ht="23.25" customHeight="1">
      <c r="A1" s="402"/>
      <c r="B1" s="403"/>
      <c r="C1" s="403"/>
      <c r="D1" s="404"/>
      <c r="E1" s="408" t="s">
        <v>0</v>
      </c>
      <c r="F1" s="409"/>
      <c r="G1" s="409"/>
      <c r="H1" s="409"/>
      <c r="I1" s="409"/>
      <c r="J1" s="409"/>
      <c r="K1" s="409"/>
      <c r="L1" s="409"/>
      <c r="M1" s="409"/>
      <c r="N1" s="409"/>
      <c r="O1" s="409"/>
      <c r="P1" s="409"/>
      <c r="Q1" s="409"/>
      <c r="R1" s="409"/>
      <c r="S1" s="409"/>
      <c r="T1" s="409"/>
      <c r="U1" s="409"/>
      <c r="V1" s="409"/>
      <c r="W1" s="409"/>
      <c r="X1" s="409"/>
      <c r="Y1" s="409"/>
      <c r="Z1" s="410"/>
    </row>
    <row r="2" spans="1:26" ht="15" customHeight="1">
      <c r="A2" s="405"/>
      <c r="B2" s="406"/>
      <c r="C2" s="406"/>
      <c r="D2" s="407"/>
      <c r="E2" s="411" t="s">
        <v>107</v>
      </c>
      <c r="F2" s="412"/>
      <c r="G2" s="412"/>
      <c r="H2" s="412"/>
      <c r="I2" s="412"/>
      <c r="J2" s="412"/>
      <c r="K2" s="412"/>
      <c r="L2" s="412"/>
      <c r="M2" s="412"/>
      <c r="N2" s="412"/>
      <c r="O2" s="412"/>
      <c r="P2" s="412"/>
      <c r="Q2" s="412"/>
      <c r="R2" s="412"/>
      <c r="S2" s="412"/>
      <c r="T2" s="412"/>
      <c r="U2" s="412"/>
      <c r="V2" s="412"/>
      <c r="W2" s="412"/>
      <c r="X2" s="412"/>
      <c r="Y2" s="412"/>
      <c r="Z2" s="413"/>
    </row>
    <row r="3" spans="1:26" ht="14.25" customHeight="1">
      <c r="A3" s="405"/>
      <c r="B3" s="406"/>
      <c r="C3" s="406"/>
      <c r="D3" s="407"/>
      <c r="E3" s="163" t="s">
        <v>108</v>
      </c>
      <c r="F3" s="414" t="str">
        <f>+'[3]ACTIVIDADES'!D4</f>
        <v>1149 - PROTECCIÓN Y BIENESTAR ANIMAL</v>
      </c>
      <c r="G3" s="414"/>
      <c r="H3" s="414"/>
      <c r="I3" s="414"/>
      <c r="J3" s="414"/>
      <c r="K3" s="414"/>
      <c r="L3" s="414"/>
      <c r="M3" s="414"/>
      <c r="N3" s="414"/>
      <c r="O3" s="414"/>
      <c r="P3" s="414"/>
      <c r="Q3" s="414"/>
      <c r="R3" s="414"/>
      <c r="S3" s="414"/>
      <c r="T3" s="414"/>
      <c r="U3" s="414"/>
      <c r="V3" s="414"/>
      <c r="W3" s="414"/>
      <c r="X3" s="414"/>
      <c r="Y3" s="414"/>
      <c r="Z3" s="415"/>
    </row>
    <row r="4" spans="1:26" ht="28.5" customHeight="1" thickBot="1">
      <c r="A4" s="405"/>
      <c r="B4" s="406"/>
      <c r="C4" s="406"/>
      <c r="D4" s="407"/>
      <c r="E4" s="90" t="s">
        <v>109</v>
      </c>
      <c r="F4" s="416">
        <v>2018</v>
      </c>
      <c r="G4" s="416"/>
      <c r="H4" s="416"/>
      <c r="I4" s="416"/>
      <c r="J4" s="417"/>
      <c r="K4" s="417"/>
      <c r="L4" s="417"/>
      <c r="M4" s="417"/>
      <c r="N4" s="417"/>
      <c r="O4" s="417"/>
      <c r="P4" s="417"/>
      <c r="Q4" s="417"/>
      <c r="R4" s="417"/>
      <c r="S4" s="417"/>
      <c r="T4" s="417"/>
      <c r="U4" s="417"/>
      <c r="V4" s="417"/>
      <c r="W4" s="417"/>
      <c r="X4" s="417"/>
      <c r="Y4" s="417"/>
      <c r="Z4" s="418"/>
    </row>
    <row r="5" spans="1:26" ht="11.25" customHeight="1" thickBot="1">
      <c r="A5" s="395" t="s">
        <v>110</v>
      </c>
      <c r="B5" s="395" t="s">
        <v>111</v>
      </c>
      <c r="C5" s="395" t="s">
        <v>112</v>
      </c>
      <c r="D5" s="397" t="s">
        <v>113</v>
      </c>
      <c r="E5" s="399" t="s">
        <v>114</v>
      </c>
      <c r="F5" s="401" t="s">
        <v>115</v>
      </c>
      <c r="G5" s="390"/>
      <c r="H5" s="390"/>
      <c r="I5" s="392"/>
      <c r="J5" s="390" t="s">
        <v>116</v>
      </c>
      <c r="K5" s="390"/>
      <c r="L5" s="390"/>
      <c r="M5" s="390"/>
      <c r="N5" s="390"/>
      <c r="O5" s="391" t="s">
        <v>117</v>
      </c>
      <c r="P5" s="391"/>
      <c r="Q5" s="391"/>
      <c r="R5" s="391"/>
      <c r="S5" s="391"/>
      <c r="T5" s="390" t="s">
        <v>118</v>
      </c>
      <c r="U5" s="390"/>
      <c r="V5" s="390"/>
      <c r="W5" s="390"/>
      <c r="X5" s="390"/>
      <c r="Y5" s="390"/>
      <c r="Z5" s="392"/>
    </row>
    <row r="6" spans="1:26" ht="35.25" customHeight="1" thickBot="1">
      <c r="A6" s="396" t="s">
        <v>119</v>
      </c>
      <c r="B6" s="396"/>
      <c r="C6" s="396"/>
      <c r="D6" s="398"/>
      <c r="E6" s="400"/>
      <c r="F6" s="209" t="s">
        <v>120</v>
      </c>
      <c r="G6" s="209" t="s">
        <v>121</v>
      </c>
      <c r="H6" s="209" t="s">
        <v>122</v>
      </c>
      <c r="I6" s="209" t="s">
        <v>123</v>
      </c>
      <c r="J6" s="209" t="s">
        <v>124</v>
      </c>
      <c r="K6" s="209" t="s">
        <v>125</v>
      </c>
      <c r="L6" s="209" t="s">
        <v>126</v>
      </c>
      <c r="M6" s="209" t="s">
        <v>127</v>
      </c>
      <c r="N6" s="209" t="s">
        <v>128</v>
      </c>
      <c r="O6" s="210" t="s">
        <v>129</v>
      </c>
      <c r="P6" s="211" t="s">
        <v>130</v>
      </c>
      <c r="Q6" s="211" t="s">
        <v>131</v>
      </c>
      <c r="R6" s="211" t="s">
        <v>132</v>
      </c>
      <c r="S6" s="211" t="s">
        <v>133</v>
      </c>
      <c r="T6" s="209" t="s">
        <v>134</v>
      </c>
      <c r="U6" s="209" t="s">
        <v>135</v>
      </c>
      <c r="V6" s="112" t="s">
        <v>169</v>
      </c>
      <c r="W6" s="210" t="s">
        <v>136</v>
      </c>
      <c r="X6" s="210" t="s">
        <v>137</v>
      </c>
      <c r="Y6" s="212" t="s">
        <v>138</v>
      </c>
      <c r="Z6" s="213" t="s">
        <v>139</v>
      </c>
    </row>
    <row r="7" spans="1:26" ht="24.75" customHeight="1">
      <c r="A7" s="393">
        <f>+'[3]INVERSION'!B9</f>
        <v>1</v>
      </c>
      <c r="B7" s="394" t="s">
        <v>50</v>
      </c>
      <c r="C7" s="394" t="s">
        <v>140</v>
      </c>
      <c r="D7" s="214" t="s">
        <v>141</v>
      </c>
      <c r="E7" s="215">
        <v>0</v>
      </c>
      <c r="F7" s="215"/>
      <c r="G7" s="215"/>
      <c r="H7" s="216"/>
      <c r="I7" s="216"/>
      <c r="J7" s="215"/>
      <c r="K7" s="215"/>
      <c r="L7" s="216"/>
      <c r="M7" s="216">
        <v>0</v>
      </c>
      <c r="N7" s="216" t="e">
        <f>+'[3]INVERSION'!AI9</f>
        <v>#REF!</v>
      </c>
      <c r="O7" s="388" t="s">
        <v>142</v>
      </c>
      <c r="P7" s="388" t="s">
        <v>143</v>
      </c>
      <c r="Q7" s="388" t="s">
        <v>143</v>
      </c>
      <c r="R7" s="388" t="s">
        <v>143</v>
      </c>
      <c r="S7" s="388" t="s">
        <v>142</v>
      </c>
      <c r="T7" s="388">
        <v>3861626</v>
      </c>
      <c r="U7" s="388">
        <v>4118375</v>
      </c>
      <c r="V7" s="388"/>
      <c r="W7" s="388" t="s">
        <v>144</v>
      </c>
      <c r="X7" s="388" t="s">
        <v>145</v>
      </c>
      <c r="Y7" s="388" t="s">
        <v>146</v>
      </c>
      <c r="Z7" s="389">
        <v>7980001</v>
      </c>
    </row>
    <row r="8" spans="1:26" ht="24.75" customHeight="1">
      <c r="A8" s="386"/>
      <c r="B8" s="387"/>
      <c r="C8" s="387"/>
      <c r="D8" s="91" t="s">
        <v>147</v>
      </c>
      <c r="E8" s="109">
        <v>0</v>
      </c>
      <c r="F8" s="109"/>
      <c r="G8" s="109"/>
      <c r="H8" s="92"/>
      <c r="I8" s="92"/>
      <c r="J8" s="109"/>
      <c r="K8" s="109"/>
      <c r="L8" s="92"/>
      <c r="M8" s="92">
        <v>0</v>
      </c>
      <c r="N8" s="92" t="e">
        <f>+'[3]INVERSION'!AI10</f>
        <v>#REF!</v>
      </c>
      <c r="O8" s="377"/>
      <c r="P8" s="377"/>
      <c r="Q8" s="377"/>
      <c r="R8" s="377"/>
      <c r="S8" s="377"/>
      <c r="T8" s="377"/>
      <c r="U8" s="377"/>
      <c r="V8" s="377"/>
      <c r="W8" s="377"/>
      <c r="X8" s="377"/>
      <c r="Y8" s="377"/>
      <c r="Z8" s="378"/>
    </row>
    <row r="9" spans="1:26" ht="24.75" customHeight="1">
      <c r="A9" s="386"/>
      <c r="B9" s="387"/>
      <c r="C9" s="387"/>
      <c r="D9" s="91" t="s">
        <v>148</v>
      </c>
      <c r="E9" s="109">
        <f>+'[4]INVERSION'!L11</f>
        <v>0</v>
      </c>
      <c r="F9" s="109"/>
      <c r="G9" s="109"/>
      <c r="H9" s="92"/>
      <c r="I9" s="92"/>
      <c r="J9" s="109"/>
      <c r="K9" s="109"/>
      <c r="L9" s="92"/>
      <c r="M9" s="92">
        <f>+'[5]INVERSION'!AN11</f>
        <v>0</v>
      </c>
      <c r="N9" s="92" t="e">
        <f>+'[3]INVERSION'!AI11</f>
        <v>#REF!</v>
      </c>
      <c r="O9" s="377"/>
      <c r="P9" s="377"/>
      <c r="Q9" s="377"/>
      <c r="R9" s="377"/>
      <c r="S9" s="377"/>
      <c r="T9" s="377"/>
      <c r="U9" s="377"/>
      <c r="V9" s="377"/>
      <c r="W9" s="377"/>
      <c r="X9" s="377"/>
      <c r="Y9" s="377"/>
      <c r="Z9" s="378"/>
    </row>
    <row r="10" spans="1:26" ht="24.75" customHeight="1">
      <c r="A10" s="386"/>
      <c r="B10" s="387"/>
      <c r="C10" s="387"/>
      <c r="D10" s="110" t="s">
        <v>149</v>
      </c>
      <c r="E10" s="109">
        <f>+'[5]INVERSION'!S12</f>
        <v>3661234</v>
      </c>
      <c r="F10" s="109">
        <f>+'[5]INVERSION'!AK12</f>
        <v>0</v>
      </c>
      <c r="G10" s="109"/>
      <c r="H10" s="92"/>
      <c r="I10" s="92"/>
      <c r="J10" s="109"/>
      <c r="K10" s="109"/>
      <c r="L10" s="92"/>
      <c r="M10" s="92">
        <v>0</v>
      </c>
      <c r="N10" s="92" t="e">
        <f>+'[3]INVERSION'!AI12</f>
        <v>#REF!</v>
      </c>
      <c r="O10" s="377"/>
      <c r="P10" s="377"/>
      <c r="Q10" s="377"/>
      <c r="R10" s="377"/>
      <c r="S10" s="377"/>
      <c r="T10" s="377"/>
      <c r="U10" s="377"/>
      <c r="V10" s="377"/>
      <c r="W10" s="377"/>
      <c r="X10" s="377"/>
      <c r="Y10" s="377"/>
      <c r="Z10" s="378"/>
    </row>
    <row r="11" spans="1:26" ht="24.75" customHeight="1">
      <c r="A11" s="386">
        <f>+'[3]INVERSION'!B15</f>
        <v>2</v>
      </c>
      <c r="B11" s="387" t="s">
        <v>42</v>
      </c>
      <c r="C11" s="387" t="s">
        <v>150</v>
      </c>
      <c r="D11" s="111" t="s">
        <v>141</v>
      </c>
      <c r="E11" s="109">
        <f>+'[5]INVERSION'!S15</f>
        <v>0.5</v>
      </c>
      <c r="F11" s="92">
        <f>+'[5]INVERSION'!AK15</f>
        <v>0.36</v>
      </c>
      <c r="G11" s="92">
        <v>0.65</v>
      </c>
      <c r="H11" s="92"/>
      <c r="I11" s="92"/>
      <c r="J11" s="92">
        <v>0.36</v>
      </c>
      <c r="K11" s="92">
        <f>+'[5]INVERSION'!AP15</f>
        <v>0.37</v>
      </c>
      <c r="L11" s="92"/>
      <c r="M11" s="92" t="str">
        <f>+'[5]INVERSION'!AR15</f>
        <v>NA</v>
      </c>
      <c r="N11" s="92" t="str">
        <f>+'[5]INVERSION'!AS15</f>
        <v>NA</v>
      </c>
      <c r="O11" s="377" t="s">
        <v>142</v>
      </c>
      <c r="P11" s="377" t="s">
        <v>143</v>
      </c>
      <c r="Q11" s="377" t="s">
        <v>143</v>
      </c>
      <c r="R11" s="377" t="s">
        <v>143</v>
      </c>
      <c r="S11" s="377" t="s">
        <v>142</v>
      </c>
      <c r="T11" s="377">
        <v>3861627</v>
      </c>
      <c r="U11" s="377">
        <v>4118376</v>
      </c>
      <c r="V11" s="377"/>
      <c r="W11" s="377" t="s">
        <v>144</v>
      </c>
      <c r="X11" s="377" t="s">
        <v>145</v>
      </c>
      <c r="Y11" s="377" t="s">
        <v>146</v>
      </c>
      <c r="Z11" s="378">
        <v>7980001</v>
      </c>
    </row>
    <row r="12" spans="1:26" ht="24.75" customHeight="1">
      <c r="A12" s="386"/>
      <c r="B12" s="387"/>
      <c r="C12" s="387"/>
      <c r="D12" s="91" t="s">
        <v>147</v>
      </c>
      <c r="E12" s="109">
        <f>+'[5]INVERSION'!S16</f>
        <v>149056000</v>
      </c>
      <c r="F12" s="92">
        <f>+'[5]INVERSION'!AK16</f>
        <v>145202513</v>
      </c>
      <c r="G12" s="92">
        <v>149056000</v>
      </c>
      <c r="H12" s="92"/>
      <c r="I12" s="92"/>
      <c r="J12" s="92" t="s">
        <v>199</v>
      </c>
      <c r="K12" s="92" t="s">
        <v>199</v>
      </c>
      <c r="L12" s="92"/>
      <c r="M12" s="92">
        <f>+'[5]INVERSION'!AR16</f>
        <v>0</v>
      </c>
      <c r="N12" s="92">
        <f>+'[5]INVERSION'!AS16</f>
        <v>0</v>
      </c>
      <c r="O12" s="377"/>
      <c r="P12" s="377"/>
      <c r="Q12" s="377"/>
      <c r="R12" s="377"/>
      <c r="S12" s="377"/>
      <c r="T12" s="377"/>
      <c r="U12" s="377"/>
      <c r="V12" s="377"/>
      <c r="W12" s="377"/>
      <c r="X12" s="377"/>
      <c r="Y12" s="377"/>
      <c r="Z12" s="378"/>
    </row>
    <row r="13" spans="1:26" ht="24.75" customHeight="1">
      <c r="A13" s="386"/>
      <c r="B13" s="387"/>
      <c r="C13" s="387"/>
      <c r="D13" s="91" t="s">
        <v>148</v>
      </c>
      <c r="E13" s="109">
        <f>+'[5]INVERSION'!S17</f>
        <v>0</v>
      </c>
      <c r="F13" s="92">
        <f>+'[5]INVERSION'!AK17</f>
        <v>0</v>
      </c>
      <c r="G13" s="92"/>
      <c r="H13" s="92"/>
      <c r="I13" s="92"/>
      <c r="J13" s="109"/>
      <c r="K13" s="109"/>
      <c r="L13" s="92"/>
      <c r="M13" s="92">
        <f>+'[5]INVERSION'!AN17</f>
        <v>0</v>
      </c>
      <c r="N13" s="92" t="e">
        <f>+'[3]INVERSION'!AI17</f>
        <v>#REF!</v>
      </c>
      <c r="O13" s="377"/>
      <c r="P13" s="377"/>
      <c r="Q13" s="377"/>
      <c r="R13" s="377"/>
      <c r="S13" s="377"/>
      <c r="T13" s="377"/>
      <c r="U13" s="377"/>
      <c r="V13" s="377"/>
      <c r="W13" s="377"/>
      <c r="X13" s="377"/>
      <c r="Y13" s="377"/>
      <c r="Z13" s="378"/>
    </row>
    <row r="14" spans="1:26" ht="24.75" customHeight="1">
      <c r="A14" s="386"/>
      <c r="B14" s="387"/>
      <c r="C14" s="387"/>
      <c r="D14" s="110" t="s">
        <v>149</v>
      </c>
      <c r="E14" s="109">
        <f>+'[5]INVERSION'!S18</f>
        <v>26790896377</v>
      </c>
      <c r="F14" s="92">
        <f>+'[5]INVERSION'!U18</f>
        <v>26790896377</v>
      </c>
      <c r="G14" s="92">
        <v>26790896377</v>
      </c>
      <c r="H14" s="92"/>
      <c r="I14" s="92"/>
      <c r="J14" s="109"/>
      <c r="K14" s="109" t="s">
        <v>200</v>
      </c>
      <c r="L14" s="92"/>
      <c r="M14" s="92">
        <v>0</v>
      </c>
      <c r="N14" s="92" t="e">
        <f>+'[3]INVERSION'!AI18</f>
        <v>#REF!</v>
      </c>
      <c r="O14" s="377"/>
      <c r="P14" s="377"/>
      <c r="Q14" s="377"/>
      <c r="R14" s="377"/>
      <c r="S14" s="377"/>
      <c r="T14" s="377"/>
      <c r="U14" s="377"/>
      <c r="V14" s="377"/>
      <c r="W14" s="377"/>
      <c r="X14" s="377"/>
      <c r="Y14" s="377"/>
      <c r="Z14" s="378"/>
    </row>
    <row r="15" spans="1:26" ht="24.75" customHeight="1">
      <c r="A15" s="386">
        <f>+'[3]INVERSION'!B21</f>
        <v>3</v>
      </c>
      <c r="B15" s="387" t="s">
        <v>44</v>
      </c>
      <c r="C15" s="387" t="s">
        <v>168</v>
      </c>
      <c r="D15" s="111" t="s">
        <v>141</v>
      </c>
      <c r="E15" s="109">
        <f>+'[5]INVERSION'!S21</f>
        <v>0.3</v>
      </c>
      <c r="F15" s="92">
        <f>+'[5]INVERSION'!AK21</f>
        <v>0.12</v>
      </c>
      <c r="G15" s="92">
        <v>0.31</v>
      </c>
      <c r="H15" s="92"/>
      <c r="I15" s="92"/>
      <c r="J15" s="92">
        <v>0.12</v>
      </c>
      <c r="K15" s="92">
        <f>+'[5]INVERSION'!AP21</f>
        <v>0.175</v>
      </c>
      <c r="L15" s="92"/>
      <c r="M15" s="92" t="str">
        <f>+'[5]INVERSION'!AR21</f>
        <v>NA</v>
      </c>
      <c r="N15" s="92" t="str">
        <f>+'[5]INVERSION'!AS21</f>
        <v>NA</v>
      </c>
      <c r="O15" s="377" t="s">
        <v>151</v>
      </c>
      <c r="P15" s="377" t="s">
        <v>151</v>
      </c>
      <c r="Q15" s="377" t="s">
        <v>143</v>
      </c>
      <c r="R15" s="377" t="s">
        <v>152</v>
      </c>
      <c r="S15" s="377" t="s">
        <v>142</v>
      </c>
      <c r="T15" s="377">
        <v>3861628</v>
      </c>
      <c r="U15" s="377">
        <v>4118377</v>
      </c>
      <c r="V15" s="377"/>
      <c r="W15" s="377" t="s">
        <v>144</v>
      </c>
      <c r="X15" s="377" t="s">
        <v>145</v>
      </c>
      <c r="Y15" s="377" t="s">
        <v>146</v>
      </c>
      <c r="Z15" s="378">
        <v>7980001</v>
      </c>
    </row>
    <row r="16" spans="1:26" ht="24.75" customHeight="1">
      <c r="A16" s="386"/>
      <c r="B16" s="387"/>
      <c r="C16" s="387"/>
      <c r="D16" s="91" t="s">
        <v>147</v>
      </c>
      <c r="E16" s="109">
        <f>+'[5]INVERSION'!T22</f>
        <v>4457586000</v>
      </c>
      <c r="F16" s="92">
        <f>+'[5]INVERSION'!AK22</f>
        <v>119755750</v>
      </c>
      <c r="G16" s="92">
        <v>1780944000</v>
      </c>
      <c r="H16" s="92"/>
      <c r="I16" s="92"/>
      <c r="J16" s="109" t="s">
        <v>201</v>
      </c>
      <c r="K16" s="109" t="s">
        <v>202</v>
      </c>
      <c r="L16" s="92"/>
      <c r="M16" s="92">
        <f>+'[5]INVERSION'!AN22</f>
        <v>0</v>
      </c>
      <c r="N16" s="92" t="e">
        <f>+'[3]INVERSION'!AI22</f>
        <v>#REF!</v>
      </c>
      <c r="O16" s="377"/>
      <c r="P16" s="377"/>
      <c r="Q16" s="377"/>
      <c r="R16" s="377"/>
      <c r="S16" s="377"/>
      <c r="T16" s="377"/>
      <c r="U16" s="377"/>
      <c r="V16" s="377"/>
      <c r="W16" s="377"/>
      <c r="X16" s="377"/>
      <c r="Y16" s="377"/>
      <c r="Z16" s="378"/>
    </row>
    <row r="17" spans="1:26" ht="24.75" customHeight="1">
      <c r="A17" s="386"/>
      <c r="B17" s="387"/>
      <c r="C17" s="387"/>
      <c r="D17" s="91" t="s">
        <v>148</v>
      </c>
      <c r="E17" s="109">
        <f>+'[5]INVERSION'!S23</f>
        <v>0</v>
      </c>
      <c r="F17" s="92">
        <f>+'[5]INVERSION'!AK23</f>
        <v>0</v>
      </c>
      <c r="G17" s="92"/>
      <c r="H17" s="92"/>
      <c r="I17" s="92"/>
      <c r="J17" s="109"/>
      <c r="K17" s="109"/>
      <c r="L17" s="92"/>
      <c r="M17" s="92">
        <f>+'[5]INVERSION'!AN23</f>
        <v>0</v>
      </c>
      <c r="N17" s="92" t="e">
        <f>+'[3]INVERSION'!AI23</f>
        <v>#REF!</v>
      </c>
      <c r="O17" s="377"/>
      <c r="P17" s="377"/>
      <c r="Q17" s="377"/>
      <c r="R17" s="377"/>
      <c r="S17" s="377"/>
      <c r="T17" s="377"/>
      <c r="U17" s="377"/>
      <c r="V17" s="377"/>
      <c r="W17" s="377"/>
      <c r="X17" s="377"/>
      <c r="Y17" s="377"/>
      <c r="Z17" s="378"/>
    </row>
    <row r="18" spans="1:26" ht="24.75" customHeight="1">
      <c r="A18" s="386"/>
      <c r="B18" s="387"/>
      <c r="C18" s="387"/>
      <c r="D18" s="110" t="s">
        <v>149</v>
      </c>
      <c r="E18" s="109">
        <f>+'[5]INVERSION'!S24</f>
        <v>2818493071</v>
      </c>
      <c r="F18" s="92">
        <f>+'[5]INVERSION'!U24</f>
        <v>2818493071</v>
      </c>
      <c r="G18" s="92">
        <v>2818493071</v>
      </c>
      <c r="H18" s="92"/>
      <c r="I18" s="92"/>
      <c r="J18" s="109" t="s">
        <v>203</v>
      </c>
      <c r="K18" s="109" t="s">
        <v>204</v>
      </c>
      <c r="L18" s="92"/>
      <c r="M18" s="92">
        <f>+'[5]INVERSION'!AN24</f>
        <v>0</v>
      </c>
      <c r="N18" s="92" t="e">
        <f>+'[3]INVERSION'!AI24</f>
        <v>#REF!</v>
      </c>
      <c r="O18" s="377"/>
      <c r="P18" s="377"/>
      <c r="Q18" s="377"/>
      <c r="R18" s="377"/>
      <c r="S18" s="377"/>
      <c r="T18" s="377"/>
      <c r="U18" s="377"/>
      <c r="V18" s="377"/>
      <c r="W18" s="377"/>
      <c r="X18" s="377"/>
      <c r="Y18" s="377"/>
      <c r="Z18" s="378"/>
    </row>
    <row r="19" spans="1:26" ht="24.75" customHeight="1">
      <c r="A19" s="386">
        <f>+'[3]INVERSION'!B27</f>
        <v>4</v>
      </c>
      <c r="B19" s="387" t="s">
        <v>51</v>
      </c>
      <c r="C19" s="387" t="s">
        <v>140</v>
      </c>
      <c r="D19" s="111" t="s">
        <v>141</v>
      </c>
      <c r="E19" s="109">
        <f>+'[5]INVERSION'!S27</f>
        <v>0</v>
      </c>
      <c r="F19" s="92"/>
      <c r="G19" s="92"/>
      <c r="H19" s="92"/>
      <c r="I19" s="92"/>
      <c r="J19" s="109"/>
      <c r="K19" s="109"/>
      <c r="L19" s="92"/>
      <c r="M19" s="92">
        <f>+'[5]INVERSION'!AN27</f>
        <v>0</v>
      </c>
      <c r="N19" s="92" t="e">
        <f>+'[3]INVERSION'!AI27</f>
        <v>#REF!</v>
      </c>
      <c r="O19" s="377" t="s">
        <v>142</v>
      </c>
      <c r="P19" s="377" t="s">
        <v>143</v>
      </c>
      <c r="Q19" s="377" t="s">
        <v>143</v>
      </c>
      <c r="R19" s="377" t="s">
        <v>143</v>
      </c>
      <c r="S19" s="377" t="s">
        <v>142</v>
      </c>
      <c r="T19" s="377">
        <v>3861629</v>
      </c>
      <c r="U19" s="377">
        <v>4118378</v>
      </c>
      <c r="V19" s="377"/>
      <c r="W19" s="377" t="s">
        <v>144</v>
      </c>
      <c r="X19" s="377" t="s">
        <v>145</v>
      </c>
      <c r="Y19" s="377" t="s">
        <v>146</v>
      </c>
      <c r="Z19" s="378">
        <v>7980001</v>
      </c>
    </row>
    <row r="20" spans="1:26" ht="24.75" customHeight="1">
      <c r="A20" s="386"/>
      <c r="B20" s="387"/>
      <c r="C20" s="387"/>
      <c r="D20" s="91" t="s">
        <v>147</v>
      </c>
      <c r="E20" s="109">
        <f>+'[5]INVERSION'!S28</f>
        <v>0</v>
      </c>
      <c r="F20" s="92"/>
      <c r="G20" s="92"/>
      <c r="H20" s="92"/>
      <c r="I20" s="92"/>
      <c r="J20" s="109"/>
      <c r="K20" s="109"/>
      <c r="L20" s="92"/>
      <c r="M20" s="92">
        <f>+'[5]INVERSION'!AN28</f>
        <v>0</v>
      </c>
      <c r="N20" s="92" t="e">
        <f>+'[3]INVERSION'!AI28</f>
        <v>#REF!</v>
      </c>
      <c r="O20" s="377"/>
      <c r="P20" s="377"/>
      <c r="Q20" s="377"/>
      <c r="R20" s="377"/>
      <c r="S20" s="377"/>
      <c r="T20" s="377"/>
      <c r="U20" s="377"/>
      <c r="V20" s="377"/>
      <c r="W20" s="377"/>
      <c r="X20" s="377"/>
      <c r="Y20" s="377"/>
      <c r="Z20" s="378"/>
    </row>
    <row r="21" spans="1:26" ht="24.75" customHeight="1">
      <c r="A21" s="386"/>
      <c r="B21" s="387"/>
      <c r="C21" s="387"/>
      <c r="D21" s="91" t="s">
        <v>148</v>
      </c>
      <c r="E21" s="109">
        <f>+'[5]INVERSION'!S29</f>
        <v>0</v>
      </c>
      <c r="F21" s="92"/>
      <c r="G21" s="92"/>
      <c r="H21" s="92"/>
      <c r="I21" s="92"/>
      <c r="J21" s="109"/>
      <c r="K21" s="109"/>
      <c r="L21" s="92"/>
      <c r="M21" s="92">
        <f>+'[5]INVERSION'!AN29</f>
        <v>0</v>
      </c>
      <c r="N21" s="92" t="e">
        <f>+'[3]INVERSION'!AI29</f>
        <v>#REF!</v>
      </c>
      <c r="O21" s="377"/>
      <c r="P21" s="377"/>
      <c r="Q21" s="377"/>
      <c r="R21" s="377"/>
      <c r="S21" s="377"/>
      <c r="T21" s="377"/>
      <c r="U21" s="377"/>
      <c r="V21" s="377"/>
      <c r="W21" s="377"/>
      <c r="X21" s="377"/>
      <c r="Y21" s="377"/>
      <c r="Z21" s="378"/>
    </row>
    <row r="22" spans="1:26" ht="24.75" customHeight="1">
      <c r="A22" s="386"/>
      <c r="B22" s="387"/>
      <c r="C22" s="387"/>
      <c r="D22" s="110" t="s">
        <v>149</v>
      </c>
      <c r="E22" s="109">
        <f>+'[5]INVERSION'!S30</f>
        <v>14364900</v>
      </c>
      <c r="F22" s="92">
        <f>+'[5]INVERSION'!U30</f>
        <v>10589766</v>
      </c>
      <c r="G22" s="92">
        <v>10589766</v>
      </c>
      <c r="H22" s="92"/>
      <c r="I22" s="92"/>
      <c r="J22" s="109">
        <v>0</v>
      </c>
      <c r="K22" s="109" t="s">
        <v>205</v>
      </c>
      <c r="L22" s="92"/>
      <c r="M22" s="92">
        <f>+'[5]INVERSION'!AN30</f>
        <v>0</v>
      </c>
      <c r="N22" s="92" t="e">
        <f>+'[3]INVERSION'!AI30</f>
        <v>#REF!</v>
      </c>
      <c r="O22" s="377"/>
      <c r="P22" s="377"/>
      <c r="Q22" s="377"/>
      <c r="R22" s="377"/>
      <c r="S22" s="377"/>
      <c r="T22" s="377"/>
      <c r="U22" s="377"/>
      <c r="V22" s="377"/>
      <c r="W22" s="377"/>
      <c r="X22" s="377"/>
      <c r="Y22" s="377"/>
      <c r="Z22" s="378"/>
    </row>
    <row r="23" spans="1:26" ht="38.25">
      <c r="A23" s="379" t="s">
        <v>153</v>
      </c>
      <c r="B23" s="380"/>
      <c r="C23" s="381"/>
      <c r="D23" s="93" t="s">
        <v>154</v>
      </c>
      <c r="E23" s="140">
        <f>+E16+E20+E12+E8</f>
        <v>4606642000</v>
      </c>
      <c r="F23" s="140">
        <f>+F16+F20+F12+F8</f>
        <v>264958263</v>
      </c>
      <c r="G23" s="140">
        <f>+G16+G20+G12+G8</f>
        <v>1930000000</v>
      </c>
      <c r="H23" s="94"/>
      <c r="I23" s="94"/>
      <c r="J23" s="94"/>
      <c r="K23" s="94"/>
      <c r="L23" s="94"/>
      <c r="M23" s="94">
        <f>+M16+M20+M12+M8</f>
        <v>0</v>
      </c>
      <c r="N23" s="94" t="e">
        <f>+N16+N20+N12+N8</f>
        <v>#REF!</v>
      </c>
      <c r="O23" s="95"/>
      <c r="P23" s="95"/>
      <c r="Q23" s="95"/>
      <c r="R23" s="95"/>
      <c r="S23" s="95"/>
      <c r="T23" s="95"/>
      <c r="U23" s="95"/>
      <c r="V23" s="95"/>
      <c r="W23" s="95"/>
      <c r="X23" s="95"/>
      <c r="Y23" s="95"/>
      <c r="Z23" s="217"/>
    </row>
    <row r="24" spans="1:26" ht="45.75" customHeight="1" thickBot="1">
      <c r="A24" s="382"/>
      <c r="B24" s="383"/>
      <c r="C24" s="384"/>
      <c r="D24" s="218" t="s">
        <v>155</v>
      </c>
      <c r="E24" s="219">
        <f>+E10+E14+E18+E22</f>
        <v>29627415582</v>
      </c>
      <c r="F24" s="219">
        <f>+F14+F18+F22</f>
        <v>29619979214</v>
      </c>
      <c r="G24" s="219">
        <f>+G14+G18+G22</f>
        <v>29619979214</v>
      </c>
      <c r="H24" s="220"/>
      <c r="I24" s="220"/>
      <c r="J24" s="220"/>
      <c r="K24" s="220"/>
      <c r="L24" s="220"/>
      <c r="M24" s="220">
        <f>+M22+M18+M14+M10</f>
        <v>0</v>
      </c>
      <c r="N24" s="220" t="e">
        <f>+N22+N18</f>
        <v>#REF!</v>
      </c>
      <c r="O24" s="221"/>
      <c r="P24" s="221"/>
      <c r="Q24" s="221"/>
      <c r="R24" s="221"/>
      <c r="S24" s="221"/>
      <c r="T24" s="221"/>
      <c r="U24" s="221"/>
      <c r="V24" s="221"/>
      <c r="W24" s="221"/>
      <c r="X24" s="221"/>
      <c r="Y24" s="221"/>
      <c r="Z24" s="222"/>
    </row>
    <row r="25" spans="1:70" s="17" customFormat="1" ht="15">
      <c r="A25" s="385" t="s">
        <v>165</v>
      </c>
      <c r="B25" s="385"/>
      <c r="C25" s="385"/>
      <c r="D25" s="385"/>
      <c r="E25" s="385"/>
      <c r="F25" s="385"/>
      <c r="G25" s="385"/>
      <c r="H25" s="385"/>
      <c r="I25" s="385"/>
      <c r="J25" s="385"/>
      <c r="K25" s="385"/>
      <c r="L25" s="385"/>
      <c r="M25" s="385"/>
      <c r="N25" s="385"/>
      <c r="O25" s="385"/>
      <c r="P25" s="385"/>
      <c r="Q25" s="385"/>
      <c r="R25" s="385"/>
      <c r="S25" s="385"/>
      <c r="T25" s="385"/>
      <c r="U25" s="385"/>
      <c r="V25" s="385"/>
      <c r="W25" s="385"/>
      <c r="X25" s="385"/>
      <c r="Y25" s="385"/>
      <c r="Z25" s="385"/>
      <c r="AA25" s="223"/>
      <c r="AB25" s="223"/>
      <c r="AC25" s="223"/>
      <c r="AD25" s="223"/>
      <c r="AE25" s="223"/>
      <c r="AF25" s="223"/>
      <c r="AG25" s="223"/>
      <c r="AH25" s="223"/>
      <c r="AI25" s="223"/>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row>
    <row r="26" spans="1:26" ht="15">
      <c r="A26" s="15"/>
      <c r="B26" s="15"/>
      <c r="C26" s="15"/>
      <c r="D26" s="15"/>
      <c r="E26" s="15"/>
      <c r="F26" s="15"/>
      <c r="G26" s="224"/>
      <c r="H26" s="15"/>
      <c r="I26" s="15"/>
      <c r="J26" s="15"/>
      <c r="K26" s="15"/>
      <c r="L26" s="15"/>
      <c r="M26" s="15"/>
      <c r="N26" s="15"/>
      <c r="O26" s="15"/>
      <c r="P26" s="15"/>
      <c r="Q26" s="15"/>
      <c r="R26" s="15"/>
      <c r="S26" s="15"/>
      <c r="T26" s="15"/>
      <c r="U26" s="15"/>
      <c r="V26" s="15"/>
      <c r="W26" s="15"/>
      <c r="X26" s="15"/>
      <c r="Y26" s="15"/>
      <c r="Z26" s="15"/>
    </row>
    <row r="27" spans="1:26" ht="1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1:26" ht="15">
      <c r="A28" s="15"/>
      <c r="B28" s="15"/>
      <c r="C28" s="15"/>
      <c r="D28" s="15"/>
      <c r="E28" s="224"/>
      <c r="F28" s="15"/>
      <c r="G28" s="15"/>
      <c r="H28" s="15"/>
      <c r="I28" s="15"/>
      <c r="J28" s="15"/>
      <c r="K28" s="15"/>
      <c r="L28" s="15"/>
      <c r="M28" s="15"/>
      <c r="N28" s="15"/>
      <c r="O28" s="15"/>
      <c r="P28" s="15"/>
      <c r="Q28" s="15"/>
      <c r="R28" s="15"/>
      <c r="S28" s="15"/>
      <c r="T28" s="15"/>
      <c r="U28" s="15"/>
      <c r="V28" s="15"/>
      <c r="W28" s="15"/>
      <c r="X28" s="15"/>
      <c r="Y28" s="15"/>
      <c r="Z28" s="15"/>
    </row>
    <row r="29" spans="1:26" ht="1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ht="1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1:26" ht="1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row>
    <row r="32" spans="1:26" ht="15">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row>
    <row r="33" spans="1:26" ht="15">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6" ht="1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1:26" ht="15">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1:26" ht="15">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1:26" ht="15">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row>
    <row r="38" spans="1:26" ht="15">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1:26" ht="15">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ht="15">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row>
    <row r="41" spans="1:26" ht="15">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1:26" ht="15">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row>
    <row r="43" spans="1:26" ht="15">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row>
    <row r="44" spans="1:26" ht="15">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row>
    <row r="45" spans="1:26" ht="15">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1:26" ht="1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row>
    <row r="47" spans="1:26" ht="15">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1:26" ht="15">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row>
    <row r="49" spans="1:26" ht="15">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1:26" ht="1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row>
    <row r="51" spans="1:26" ht="15">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row>
    <row r="52" spans="1:26" ht="1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row>
    <row r="53" spans="1:26" ht="15">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row>
    <row r="54" spans="1:26" ht="15">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row>
    <row r="55" spans="1:26" ht="15">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row>
    <row r="56" spans="1:26" ht="15">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row>
    <row r="57" spans="1:26" ht="15">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row>
    <row r="58" spans="1:26" ht="1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ht="1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ht="1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1:26" ht="1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ht="1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ht="15">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ht="15">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ht="15">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ht="15">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ht="15">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row>
    <row r="71" spans="1:26" ht="15">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ht="15">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26" ht="15">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ht="15">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ht="1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ht="1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ht="15">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ht="15">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ht="15">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ht="15">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ht="15">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ht="15">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ht="15">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ht="15">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26" ht="15">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26" ht="15">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ht="15">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1:26" ht="15">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ht="15">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row>
    <row r="90" spans="1:26" ht="15">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1:26" ht="15">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ht="15">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row>
    <row r="93" spans="1:26" ht="15">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1:26" ht="15">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1:26" ht="1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1:26" ht="1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row>
    <row r="97" spans="1:26" ht="1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row>
    <row r="98" spans="1:26" ht="1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1:26" ht="1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row>
    <row r="100" spans="1:26" ht="15">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ht="15">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ht="1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ht="15">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ht="15">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ht="15">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ht="15">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5">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ht="15">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ht="15">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1:26" ht="15">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ht="15">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ht="15">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ht="15">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5">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ht="15">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1:26" ht="15">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ht="15">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1:26" ht="15">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ht="15">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1:26" ht="15">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26" ht="15">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ht="15">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1:26" ht="15">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1:26" ht="15">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1:26" ht="15">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1:26" ht="15">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1:26" ht="15">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ht="15">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1:26" ht="15">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ht="15">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1:26" ht="15">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ht="15">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26" ht="15">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26" ht="15">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sheetData>
  <sheetProtection/>
  <mergeCells count="77">
    <mergeCell ref="A1:D4"/>
    <mergeCell ref="E1:Z1"/>
    <mergeCell ref="E2:Z2"/>
    <mergeCell ref="F3:Z3"/>
    <mergeCell ref="F4:I4"/>
    <mergeCell ref="J4:Z4"/>
    <mergeCell ref="A5:A6"/>
    <mergeCell ref="B5:B6"/>
    <mergeCell ref="C5:C6"/>
    <mergeCell ref="D5:D6"/>
    <mergeCell ref="E5:E6"/>
    <mergeCell ref="F5:I5"/>
    <mergeCell ref="J5:N5"/>
    <mergeCell ref="O5:S5"/>
    <mergeCell ref="T5:Z5"/>
    <mergeCell ref="A7:A10"/>
    <mergeCell ref="B7:B10"/>
    <mergeCell ref="C7:C10"/>
    <mergeCell ref="O7:O10"/>
    <mergeCell ref="P7:P10"/>
    <mergeCell ref="Q7:Q10"/>
    <mergeCell ref="R7:R10"/>
    <mergeCell ref="S7:S10"/>
    <mergeCell ref="T7:T10"/>
    <mergeCell ref="U7:U10"/>
    <mergeCell ref="V7:V10"/>
    <mergeCell ref="W7:W10"/>
    <mergeCell ref="X7:X10"/>
    <mergeCell ref="Y7:Y10"/>
    <mergeCell ref="Z7:Z10"/>
    <mergeCell ref="A11:A14"/>
    <mergeCell ref="B11:B14"/>
    <mergeCell ref="C11:C14"/>
    <mergeCell ref="O11:O14"/>
    <mergeCell ref="P11:P14"/>
    <mergeCell ref="Q11:Q14"/>
    <mergeCell ref="R11:R14"/>
    <mergeCell ref="S11:S14"/>
    <mergeCell ref="T11:T14"/>
    <mergeCell ref="U11:U14"/>
    <mergeCell ref="V11:V14"/>
    <mergeCell ref="W11:W14"/>
    <mergeCell ref="X11:X14"/>
    <mergeCell ref="Y11:Y14"/>
    <mergeCell ref="Z11:Z14"/>
    <mergeCell ref="A15:A18"/>
    <mergeCell ref="B15:B18"/>
    <mergeCell ref="C15:C18"/>
    <mergeCell ref="O15:O18"/>
    <mergeCell ref="P15:P18"/>
    <mergeCell ref="Q15:Q18"/>
    <mergeCell ref="R15:R18"/>
    <mergeCell ref="S15:S18"/>
    <mergeCell ref="T15:T18"/>
    <mergeCell ref="U15:U18"/>
    <mergeCell ref="V15:V18"/>
    <mergeCell ref="W15:W18"/>
    <mergeCell ref="X15:X18"/>
    <mergeCell ref="Y15:Y18"/>
    <mergeCell ref="Z15:Z18"/>
    <mergeCell ref="W19:W22"/>
    <mergeCell ref="A19:A22"/>
    <mergeCell ref="B19:B22"/>
    <mergeCell ref="C19:C22"/>
    <mergeCell ref="O19:O22"/>
    <mergeCell ref="P19:P22"/>
    <mergeCell ref="Q19:Q22"/>
    <mergeCell ref="X19:X22"/>
    <mergeCell ref="Y19:Y22"/>
    <mergeCell ref="Z19:Z22"/>
    <mergeCell ref="A23:C24"/>
    <mergeCell ref="A25:Z25"/>
    <mergeCell ref="R19:R22"/>
    <mergeCell ref="S19:S22"/>
    <mergeCell ref="T19:T22"/>
    <mergeCell ref="U19:U22"/>
    <mergeCell ref="V19:V2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JIMMY.SALINAS</dc:creator>
  <cp:keywords/>
  <dc:description/>
  <cp:lastModifiedBy>YULIED.PENARANDA</cp:lastModifiedBy>
  <cp:lastPrinted>2018-07-14T14:29:38Z</cp:lastPrinted>
  <dcterms:created xsi:type="dcterms:W3CDTF">2016-06-15T16:46:59Z</dcterms:created>
  <dcterms:modified xsi:type="dcterms:W3CDTF">2018-08-29T15:54:36Z</dcterms:modified>
  <cp:category/>
  <cp:version/>
  <cp:contentType/>
  <cp:contentStatus/>
</cp:coreProperties>
</file>